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codeName="ThisWorkbook" hidePivotFieldList="1" defaultThemeVersion="124226"/>
  <mc:AlternateContent xmlns:mc="http://schemas.openxmlformats.org/markup-compatibility/2006">
    <mc:Choice Requires="x15">
      <x15ac:absPath xmlns:x15ac="http://schemas.microsoft.com/office/spreadsheetml/2010/11/ac" url="D:\Programming\EPS\Github Push\China\eps-china2019-smart-trans\InputData\fuels\PEI\"/>
    </mc:Choice>
  </mc:AlternateContent>
  <xr:revisionPtr revIDLastSave="0" documentId="13_ncr:1_{D453645E-FD02-45AC-B587-46DF132BD716}" xr6:coauthVersionLast="47" xr6:coauthVersionMax="47" xr10:uidLastSave="{00000000-0000-0000-0000-000000000000}"/>
  <bookViews>
    <workbookView xWindow="-120" yWindow="-120" windowWidth="29040" windowHeight="15840" tabRatio="677" activeTab="7" autoFilterDateGrouping="0" xr2:uid="{00000000-000D-0000-FFFF-FFFF00000000}"/>
  </bookViews>
  <sheets>
    <sheet name="About" sheetId="55" r:id="rId1"/>
    <sheet name="Data Source" sheetId="94" r:id="rId2"/>
    <sheet name="EPS Fuel Crosswalk" sheetId="88" r:id="rId3"/>
    <sheet name="NCSC" sheetId="89" r:id="rId4"/>
    <sheet name="Energy Yearbook 2023" sheetId="90" r:id="rId5"/>
    <sheet name="NCSC Fossil GHG EF" sheetId="91" r:id="rId6"/>
    <sheet name="biomass" sheetId="92" r:id="rId7"/>
    <sheet name="NCSC Energy Use Weighted EF" sheetId="93" r:id="rId8"/>
    <sheet name="notes on vehicles" sheetId="20" r:id="rId9"/>
    <sheet name="on-road" sheetId="22" r:id="rId10"/>
    <sheet name="rail&amp;ship" sheetId="27" r:id="rId11"/>
    <sheet name="transportation results" sheetId="26" r:id="rId12"/>
    <sheet name="fossil-fuel CO2" sheetId="56" r:id="rId13"/>
    <sheet name="Other emission factors" sheetId="85" r:id="rId14"/>
    <sheet name="SmartTrans" sheetId="87" r:id="rId15"/>
    <sheet name="PEI-TFPEI-LDVs" sheetId="5" r:id="rId16"/>
    <sheet name="PEI-TFPEI-HDVs" sheetId="9" r:id="rId17"/>
    <sheet name="PEI-TFPEI-aircraft" sheetId="10" r:id="rId18"/>
    <sheet name="PEI-TFPEI-rail" sheetId="11" r:id="rId19"/>
    <sheet name="PEI-TFPEI-ships" sheetId="12" r:id="rId20"/>
    <sheet name="PEI-TFPEI-motorbikes" sheetId="13" r:id="rId21"/>
    <sheet name="power plant" sheetId="33" r:id="rId22"/>
    <sheet name="PEI-EFPEI" sheetId="6" r:id="rId23"/>
    <sheet name="industry&amp;building" sheetId="34" r:id="rId24"/>
    <sheet name="conversion factors" sheetId="35" r:id="rId25"/>
    <sheet name="PEI-BFPEI" sheetId="7" r:id="rId26"/>
    <sheet name="PEI-IFPEI (old)" sheetId="8" r:id="rId27"/>
    <sheet name="PEI-IFPEI-cement" sheetId="77" r:id="rId28"/>
    <sheet name="PEI-IFPEI-ngps" sheetId="78" r:id="rId29"/>
    <sheet name="PEI-IFPEI-steel" sheetId="79" r:id="rId30"/>
    <sheet name="PEI-IFPEI-chemicals" sheetId="80" r:id="rId31"/>
    <sheet name="PEI-IFPEI-mining" sheetId="81" r:id="rId32"/>
    <sheet name="PEI-IFPEI-waste-mgmt" sheetId="82" r:id="rId33"/>
    <sheet name="PEI-IFPEI-agriculture" sheetId="83" r:id="rId34"/>
    <sheet name="PEI-IFPEI-other-industries" sheetId="84" r:id="rId35"/>
    <sheet name="PEI-IFPEI" sheetId="86" r:id="rId36"/>
    <sheet name="Key to Data Locs" sheetId="69" r:id="rId37"/>
    <sheet name="GREET1 Results" sheetId="70" r:id="rId38"/>
    <sheet name="GREET1 EF" sheetId="71" r:id="rId39"/>
    <sheet name="GREET1 JetFuel_WTWa" sheetId="72" r:id="rId40"/>
    <sheet name="GREET1 Fuel_Specs" sheetId="73" r:id="rId41"/>
    <sheet name="China Pollutants" sheetId="74" r:id="rId42"/>
    <sheet name="Vehicle Efficiency" sheetId="76" r:id="rId43"/>
  </sheets>
  <externalReferences>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s>
  <definedNames>
    <definedName name="_xlnm._FilterDatabase" localSheetId="4" hidden="1">'Energy Yearbook 2023'!$A$1:$E$14137</definedName>
    <definedName name="_xlnm._FilterDatabase" localSheetId="2" hidden="1">'EPS Fuel Crosswalk'!$A$1:$F$38</definedName>
    <definedName name="BAU">[7]参数数据库!#REF!</definedName>
    <definedName name="BIDR">[1]Conversions!$E$76</definedName>
    <definedName name="BTU_per_kWh" localSheetId="13">[2]About!#REF!</definedName>
    <definedName name="BTU_per_kWh">[3]About!#REF!</definedName>
    <definedName name="btu_per_TJ">[4]About!$A$87</definedName>
    <definedName name="BTU_per_TWh">#REF!</definedName>
    <definedName name="CAP_Conversion">'[4]China Pollutants'!$J$4</definedName>
    <definedName name="CH4_Ar4_to_AR5">[8]Overview!$B$25</definedName>
    <definedName name="CH4GWP" localSheetId="13">#REF!</definedName>
    <definedName name="CH4GWP">#REF!</definedName>
    <definedName name="Constants.GCV.Coal">[1]Constants!$C$8</definedName>
    <definedName name="Constants.GCV.NaturalGasProduced">[1]Constants!$C$21</definedName>
    <definedName name="Conversion">#REF!</definedName>
    <definedName name="Conversion.to.annual.energy">[1]Conversions!$E$59</definedName>
    <definedName name="Conversion.to.average.power">[1]Conversions!$E$58</definedName>
    <definedName name="Conversions.Area.m2">[1]Conversions!$E$48:$E$53</definedName>
    <definedName name="Conversions.Area.Units">[1]Conversions!$B$48:$B$53</definedName>
    <definedName name="Conversions.Energy.Joules">[1]Conversions!$E$5:$E$23</definedName>
    <definedName name="Conversions.Energy.Units">[1]Conversions!$B$5:$B$23</definedName>
    <definedName name="Conversions.Money.GBP">[1]Conversions!$F$71:$F$84</definedName>
    <definedName name="Conversions.Money.Units">[1]Conversions!$B$71:$B$84</definedName>
    <definedName name="Conversions.Power.Units">[1]Conversions!$B$30:$B$35</definedName>
    <definedName name="Conversions.Power.Watts">[1]Conversions!$E$30:$E$35</definedName>
    <definedName name="discount_factors">'[1]Global assumptions'!$D$28:$K$28</definedName>
    <definedName name="Discount_rate">'[1]Global assumptions'!$C$26</definedName>
    <definedName name="EF.BlastFurnaceGas.CO2">[1]Constants!$F$11</definedName>
    <definedName name="EF.Diesel.CH4">[1]Constants!$G$9</definedName>
    <definedName name="EF.Diesel.CO2">[1]Constants!$F$9</definedName>
    <definedName name="EF.Diesel.N2O">[1]Constants!$H$9</definedName>
    <definedName name="EF.IndustrialCoal.CH4">[1]Constants!$G$8</definedName>
    <definedName name="EF.IndustrialCoal.CO2">[1]Constants!$F$8</definedName>
    <definedName name="EF.IndustrialCoal.N2O">[1]Constants!$H$8</definedName>
    <definedName name="EF.NaturalGas.CH4">[1]Constants!$G$10</definedName>
    <definedName name="EF.NaturalGas.CO2">[1]Constants!$F$10</definedName>
    <definedName name="EF.NaturalGas.N2O">[1]Constants!$H$10</definedName>
    <definedName name="Eno_TM">'[5]1997  Table 1a Modified'!#REF!</definedName>
    <definedName name="Eno_Tons">'[5]1997  Table 1a Modified'!#REF!</definedName>
    <definedName name="gal_per_barrel" localSheetId="2">[9]About!$A$63</definedName>
    <definedName name="GBP">[1]Conversions!$E$84</definedName>
    <definedName name="GBPppyr">#NAME?</definedName>
    <definedName name="GWP.CH4">[1]Constants!$K$9</definedName>
    <definedName name="GWP.N2O">[1]Constants!$K$10</definedName>
    <definedName name="GWPCH4" localSheetId="13">#REF!</definedName>
    <definedName name="GWPCH4">#REF!</definedName>
    <definedName name="GWPN2O" localSheetId="13">#REF!</definedName>
    <definedName name="GWPN2O">#REF!</definedName>
    <definedName name="help">[10]About!$A$89</definedName>
    <definedName name="HHV_Adjust" localSheetId="2">[10]About!$A$203</definedName>
    <definedName name="HHV_Adjust" localSheetId="13">[2]About!#REF!</definedName>
    <definedName name="HHV_Adjust" localSheetId="33">[3]About!#REF!</definedName>
    <definedName name="HHV_Adjust" localSheetId="27">[3]About!#REF!</definedName>
    <definedName name="HHV_Adjust" localSheetId="30">[3]About!#REF!</definedName>
    <definedName name="HHV_Adjust" localSheetId="31">[3]About!#REF!</definedName>
    <definedName name="HHV_Adjust" localSheetId="28">[3]About!#REF!</definedName>
    <definedName name="HHV_Adjust" localSheetId="34">[3]About!#REF!</definedName>
    <definedName name="HHV_Adjust" localSheetId="29">[3]About!#REF!</definedName>
    <definedName name="HHV_Adjust" localSheetId="32">[3]About!#REF!</definedName>
    <definedName name="HHV_Adjust">[4]About!$A$83</definedName>
    <definedName name="I.a.Scenario">[1]Control!#REF!</definedName>
    <definedName name="I.a.Technology">[1]Control!#REF!</definedName>
    <definedName name="I.b.Scenario">[1]Control!$E$5</definedName>
    <definedName name="IDR">[1]Conversions!$E$79</definedName>
    <definedName name="II.a.Scenario">[1]Control!$E$9</definedName>
    <definedName name="II.b.Scenario">[1]Control!$E$10</definedName>
    <definedName name="II.c.Scenario">[1]Control!$E$11</definedName>
    <definedName name="II.d.Scenario">[1]Control!$E$12</definedName>
    <definedName name="II.e.Scenario">[1]Control!$E$13</definedName>
    <definedName name="II.f.Scenario">[1]Control!$E$14</definedName>
    <definedName name="III.a.Scenario">[1]Control!$E$15</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IV.a.Scenario">[1]Control!$E$19</definedName>
    <definedName name="IV.b.Scenario">[1]Control!$E$20</definedName>
    <definedName name="IV.c.Scenario">[1]Control!$E$21</definedName>
    <definedName name="IV.d.Scenario">[1]Control!$E$22</definedName>
    <definedName name="IV.e.Scenario">[1]Control!$E$23</definedName>
    <definedName name="IX.a.Energy">[1]Control!$E$40</definedName>
    <definedName name="IX.a.Fuel">[1]Control!$E$41</definedName>
    <definedName name="IX.b.1.Mode">[1]Control!$E$43</definedName>
    <definedName name="IX.b.1.Technology">[1]Control!$E$44</definedName>
    <definedName name="IX.b.1.Zero">[1]Control!$E$45</definedName>
    <definedName name="IX.b.2.Scenario">[1]Control!$E$46</definedName>
    <definedName name="IX.c.Energy">[1]Control!$E$48</definedName>
    <definedName name="IX.c.Fuel">[1]Control!$E$49</definedName>
    <definedName name="km_per_mile">#REF!</definedName>
    <definedName name="metricton_to_shortton">[8]Overview!$B$19</definedName>
    <definedName name="MGBP">[1]Conversions!$E$73</definedName>
    <definedName name="MIDR">[1]Conversions!$E$77</definedName>
    <definedName name="million">[8]Overview!$B$22</definedName>
    <definedName name="MoneyUnit">#REF!</definedName>
    <definedName name="N2O_AR4_to_AR5">[8]Overview!$B$26</definedName>
    <definedName name="N2OGWP" localSheetId="13">#REF!</definedName>
    <definedName name="N2OGWP">#REF!</definedName>
    <definedName name="Preferences.AreaUnits">[1]Preferences!$C$7</definedName>
    <definedName name="Preferences.EnergyUnits">[1]Preferences!$C$3</definedName>
    <definedName name="Preferences.moneyunits">[1]Preferences!$C$9</definedName>
    <definedName name="Preferences.PowerUnits">[1]Preferences!$C$5</definedName>
    <definedName name="Preferences.Unit.Energy">[1]Preferences!$F$3</definedName>
    <definedName name="Preferences.Unit.Power">[1]Preferences!$F$5</definedName>
    <definedName name="Price2005">[1]Conversions!$D$105</definedName>
    <definedName name="quadrillion">[10]About!$A$215</definedName>
    <definedName name="shorttons_to_grams">[10]About!$A$214</definedName>
    <definedName name="SmartTrans_HDVdiesel_BC">SmartTrans!$C$21</definedName>
    <definedName name="SmartTrans_HDVdiesel_CO">SmartTrans!$C$14</definedName>
    <definedName name="SmartTrans_HDVdiesel_CO2">SmartTrans!$C$23</definedName>
    <definedName name="SmartTrans_HDVdiesel_NH3">SmartTrans!$C$17</definedName>
    <definedName name="SmartTrans_HDVdiesel_NOx">SmartTrans!$C$15</definedName>
    <definedName name="SmartTrans_HDVdiesel_OC">SmartTrans!$C$22</definedName>
    <definedName name="SmartTrans_HDVdiesel_PM10">SmartTrans!$C$20</definedName>
    <definedName name="SmartTrans_HDVdiesel_PM25">SmartTrans!$C$19</definedName>
    <definedName name="SmartTrans_HDVdiesel_SO2">SmartTrans!$C$16</definedName>
    <definedName name="SmartTrans_HDVdiesel_VOCs">SmartTrans!$C$18</definedName>
    <definedName name="SmartTrans_HDVgas_BC">SmartTrans!$B$21</definedName>
    <definedName name="SmartTrans_HDVgas_CO">SmartTrans!$B$14</definedName>
    <definedName name="SmartTrans_HDVgas_CO2">SmartTrans!$B$23</definedName>
    <definedName name="SmartTrans_HDVgas_NH3">SmartTrans!$B$17</definedName>
    <definedName name="SmartTrans_HDVgas_NOx">SmartTrans!$B$15</definedName>
    <definedName name="SmartTrans_HDVgas_OC">SmartTrans!$B$22</definedName>
    <definedName name="SmartTrans_HDVgas_PM10">SmartTrans!$B$20</definedName>
    <definedName name="SmartTrans_HDVgas_PM25">SmartTrans!$B$19</definedName>
    <definedName name="SmartTrans_HDVgas_SO2">SmartTrans!$B$16</definedName>
    <definedName name="SmartTrans_HDVgas_VOCs">SmartTrans!$B$18</definedName>
    <definedName name="SmartTrans_LDVdiesel_BC">SmartTrans!$C$9</definedName>
    <definedName name="SmartTrans_LDVdiesel_CO">SmartTrans!$C$2</definedName>
    <definedName name="SmartTrans_LDVdiesel_CO2">SmartTrans!$C$11</definedName>
    <definedName name="SmartTrans_LDVdiesel_NH3">SmartTrans!$C$5</definedName>
    <definedName name="SmartTrans_LDVdiesel_NOx">SmartTrans!$C$3</definedName>
    <definedName name="SmartTrans_LDVdiesel_OC">SmartTrans!$C$10</definedName>
    <definedName name="SmartTrans_LDVdiesel_PM10">SmartTrans!$C$8</definedName>
    <definedName name="SmartTrans_LDVdiesel_PM25">SmartTrans!$C$7</definedName>
    <definedName name="SmartTrans_LDVdiesel_SO2">SmartTrans!$C$4</definedName>
    <definedName name="SmartTrans_LDVdiesel_VOCs">SmartTrans!$C$6</definedName>
    <definedName name="SmartTrans_LDVgas_BC">SmartTrans!$B$9</definedName>
    <definedName name="SmartTrans_LDVgas_CO">SmartTrans!$B$2</definedName>
    <definedName name="SmartTrans_LDVgas_CO2">SmartTrans!$B$11</definedName>
    <definedName name="SmartTrans_LDVgas_NH3">SmartTrans!$B$5</definedName>
    <definedName name="SmartTrans_LDVgas_NOx">SmartTrans!$B$3</definedName>
    <definedName name="SmartTrans_LDVgas_OC">SmartTrans!$B$10</definedName>
    <definedName name="SmartTrans_LDVgas_PM10">SmartTrans!$B$8</definedName>
    <definedName name="SmartTrans_LDVgas_PM25">SmartTrans!$B$7</definedName>
    <definedName name="SmartTrans_LDVgas_SO2">SmartTrans!$B$4</definedName>
    <definedName name="SmartTrans_LDVgas_VOCs">SmartTrans!$B$6</definedName>
    <definedName name="Sum_T2" localSheetId="14">'[5]1997  Table 1a Modified'!#REF!</definedName>
    <definedName name="Sum_T2">'[5]1997  Table 1a Modified'!#REF!</definedName>
    <definedName name="Sum_TTM" localSheetId="14">'[5]1997  Table 1a Modified'!#REF!</definedName>
    <definedName name="Sum_TTM">'[5]1997  Table 1a Modified'!#REF!</definedName>
    <definedName name="ti_tbl_50" localSheetId="14">#REF!</definedName>
    <definedName name="ti_tbl_50">#REF!</definedName>
    <definedName name="ti_tbl_69">#REF!</definedName>
    <definedName name="trillion">[10]About!$A$216</definedName>
    <definedName name="unintended_use">[10]About!$A$203</definedName>
    <definedName name="Unit.boe">[6]Conversions!$F$15</definedName>
    <definedName name="Unit.day">[1]Conversions!$F$41</definedName>
    <definedName name="Unit.GJ">[1]Conversions!$F$7</definedName>
    <definedName name="Unit.GW">[1]Conversions!$F$30</definedName>
    <definedName name="Unit.GWh">[1]Conversions!$F$13</definedName>
    <definedName name="Unit.ha">[1]Conversions!$F$48</definedName>
    <definedName name="Unit.hour">[1]Conversions!$F$42</definedName>
    <definedName name="Unit.J">[1]Conversions!$F$8</definedName>
    <definedName name="Unit.kWh">[1]Conversions!$F$10</definedName>
    <definedName name="Unit.m2">[1]Conversions!$F$52</definedName>
    <definedName name="Unit.Mboe">[1]Conversions!$F$16</definedName>
    <definedName name="Unit.minute">[1]Conversions!$F$43</definedName>
    <definedName name="Unit.MJ">[1]Conversions!$F$9</definedName>
    <definedName name="Unit.MW">[1]Conversions!$F$31</definedName>
    <definedName name="Unit.PJ">[1]Conversions!$F$5</definedName>
    <definedName name="Unit.therm">[1]Conversions!$F$20</definedName>
    <definedName name="Unit.TWh">[1]Conversions!$F$12</definedName>
    <definedName name="Unit.W">[1]Conversions!$F$33</definedName>
    <definedName name="Unit.year">[1]Conversions!$F$40</definedName>
    <definedName name="use_lifecycle_biofuel_EIs" localSheetId="2">[10]About!$A$89</definedName>
    <definedName name="use_lifecycle_biofuel_EIs" localSheetId="13">[2]About!#REF!</definedName>
    <definedName name="use_lifecycle_biofuel_EIs">[3]About!#REF!</definedName>
    <definedName name="V.a.Scenario">[1]Control!#REF!</definedName>
    <definedName name="V.b.Technology">[1]Control!$E$8</definedName>
    <definedName name="VI.a.EnergyIntensity">[1]Control!$E$27</definedName>
    <definedName name="VI.b.EnergyIntensity">[1]Control!$E$28</definedName>
    <definedName name="VI.c.EnergyIntensity">[1]Control!$E$29</definedName>
    <definedName name="VI.d.EnergyIntensity">[1]Control!$E$30</definedName>
    <definedName name="VII.a.EnergyIntensity">[1]Control!$E$31</definedName>
    <definedName name="VII.b.EnergyIntensity">[1]Control!$E$32</definedName>
    <definedName name="VII.c.EnergyIntensity">[1]Control!$E$33</definedName>
    <definedName name="VII.d.EnergyIntensity">[1]Control!$E$34</definedName>
    <definedName name="VIII.a.Fuel">[1]Control!$E$38</definedName>
    <definedName name="VIII.a.Scenario.Efficiency">[1]Control!$E$37</definedName>
    <definedName name="VIII.a.Scenario.Output">[1]Control!$E$36</definedName>
    <definedName name="VIII.Efficiency">[1]Control!#REF!</definedName>
    <definedName name="X.a.Energy">[1]Control!$E$51</definedName>
    <definedName name="X.a.Fuel">[1]Control!$E$52</definedName>
    <definedName name="X.a.Scenario">[1]Control!$E$50</definedName>
    <definedName name="X.a.Scenario.Demand">#NAME?</definedName>
    <definedName name="X.a.Scenario.Technology">#NAME?</definedName>
    <definedName name="X.b.Scenario.Technology">[1]Control!#REF!</definedName>
    <definedName name="XI.a.Export">[1]Control!#REF!</definedName>
    <definedName name="XI.a.Scenario">[1]Control!$E$16</definedName>
    <definedName name="XI.b.Scenario">[1]Control!$E$17</definedName>
    <definedName name="XI.c.Scenario">[1]Control!$E$18</definedName>
    <definedName name="XI.d.Scenario">[1]Control!#REF!</definedName>
    <definedName name="XII.a.Scenario">[1]Control!$E$24</definedName>
    <definedName name="XII.b.Scenario">[1]Control!$E$25</definedName>
    <definedName name="XIV.a.Scenario">[1]Control!$E$55</definedName>
    <definedName name="XIV.b.Area">[1]Control!$E$58</definedName>
    <definedName name="XIV.b.AreaNonFood">[1]Control!$E$60</definedName>
    <definedName name="XIV.b.Consumptions">[1]Control!$E$56</definedName>
    <definedName name="XIV.b.Productivity">[1]Control!$E$57</definedName>
    <definedName name="XIV.b.ProductivityNonFood">[1]Control!$E$59</definedName>
    <definedName name="XIV.c.Area">[1]Control!$E$62</definedName>
    <definedName name="XIV.c.Productivity">[1]Control!$E$61</definedName>
    <definedName name="XIV.d.AreaRatio">[1]Control!$E$63</definedName>
    <definedName name="XIV.e.Area">[1]Control!$E$64</definedName>
    <definedName name="情景二">[7]参数数据库!#REF!</definedName>
    <definedName name="情景一">[7]参数数据库!#REF!</definedName>
    <definedName name="手动输入">[7]参数数据库!#REF!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 i="86" l="1"/>
  <c r="I12" i="86"/>
  <c r="J12" i="86"/>
  <c r="I11" i="86"/>
  <c r="J11" i="86"/>
  <c r="H11" i="86"/>
  <c r="I2" i="86"/>
  <c r="J2" i="86"/>
  <c r="H2" i="86"/>
  <c r="C12" i="86"/>
  <c r="D12" i="86"/>
  <c r="E12" i="86"/>
  <c r="F12" i="86"/>
  <c r="D11" i="86"/>
  <c r="E11" i="86"/>
  <c r="F11" i="86"/>
  <c r="C11" i="86"/>
  <c r="D2" i="86"/>
  <c r="C2" i="86"/>
  <c r="P2" i="6"/>
  <c r="P11" i="6"/>
  <c r="P12" i="6"/>
  <c r="O12" i="6"/>
  <c r="O11" i="6"/>
  <c r="O2" i="6"/>
  <c r="K12" i="6"/>
  <c r="L12" i="6"/>
  <c r="L11" i="6"/>
  <c r="K11" i="6"/>
  <c r="L2" i="6"/>
  <c r="K2" i="6"/>
  <c r="I12" i="6"/>
  <c r="I11" i="6"/>
  <c r="B12" i="6"/>
  <c r="C12" i="6"/>
  <c r="C11" i="6"/>
  <c r="B11" i="6"/>
  <c r="C2" i="6"/>
  <c r="B2" i="6"/>
  <c r="H2" i="7"/>
  <c r="G12" i="7"/>
  <c r="H12" i="7"/>
  <c r="I12" i="7"/>
  <c r="J12" i="7"/>
  <c r="H11" i="7"/>
  <c r="I11" i="7"/>
  <c r="J11" i="7"/>
  <c r="G11" i="7"/>
  <c r="D11" i="7"/>
  <c r="E11" i="7"/>
  <c r="D12" i="7"/>
  <c r="E12" i="7"/>
  <c r="C12" i="7"/>
  <c r="C11" i="7"/>
  <c r="D2" i="7"/>
  <c r="E2" i="7"/>
  <c r="E11" i="13"/>
  <c r="F11" i="13"/>
  <c r="G11" i="13"/>
  <c r="E12" i="13"/>
  <c r="F12" i="13"/>
  <c r="G12" i="13"/>
  <c r="D12" i="13"/>
  <c r="D11" i="13"/>
  <c r="E2" i="13"/>
  <c r="D2" i="13"/>
  <c r="I12" i="12"/>
  <c r="J12" i="12"/>
  <c r="J11" i="12"/>
  <c r="I11" i="12"/>
  <c r="J2" i="12"/>
  <c r="I2" i="12"/>
  <c r="F11" i="12"/>
  <c r="G11" i="12"/>
  <c r="F12" i="12"/>
  <c r="G12" i="12"/>
  <c r="E12" i="12"/>
  <c r="E11" i="12"/>
  <c r="E2" i="12"/>
  <c r="F11" i="11"/>
  <c r="G11" i="11"/>
  <c r="F12" i="11"/>
  <c r="G12" i="11"/>
  <c r="E12" i="11"/>
  <c r="E11" i="11"/>
  <c r="E2" i="11"/>
  <c r="C2" i="11"/>
  <c r="H2" i="10"/>
  <c r="F12" i="10"/>
  <c r="G12" i="10"/>
  <c r="H12" i="10"/>
  <c r="G11" i="10"/>
  <c r="H11" i="10"/>
  <c r="F11" i="10"/>
  <c r="J12" i="9"/>
  <c r="J11" i="9"/>
  <c r="J2" i="9"/>
  <c r="G12" i="9"/>
  <c r="F12" i="9"/>
  <c r="E12" i="9"/>
  <c r="D12" i="9"/>
  <c r="C12" i="9"/>
  <c r="D11" i="9"/>
  <c r="E11" i="9"/>
  <c r="F11" i="9"/>
  <c r="G11" i="9"/>
  <c r="C11" i="9"/>
  <c r="D2" i="9"/>
  <c r="E2" i="9"/>
  <c r="C2" i="9"/>
  <c r="J12" i="5"/>
  <c r="J11" i="5"/>
  <c r="J2" i="5"/>
  <c r="D11" i="5"/>
  <c r="E11" i="5"/>
  <c r="F11" i="5"/>
  <c r="G11" i="5"/>
  <c r="D12" i="5"/>
  <c r="E12" i="5"/>
  <c r="F12" i="5"/>
  <c r="G12" i="5"/>
  <c r="C12" i="5"/>
  <c r="C11" i="5"/>
  <c r="D2" i="5"/>
  <c r="E2" i="5"/>
  <c r="C2" i="5"/>
  <c r="B3" i="93"/>
  <c r="K3" i="93" s="1"/>
  <c r="C3" i="93"/>
  <c r="L3" i="93" s="1"/>
  <c r="D3" i="93"/>
  <c r="E3" i="93"/>
  <c r="F3" i="93"/>
  <c r="G3" i="93"/>
  <c r="H3" i="93"/>
  <c r="I3" i="93"/>
  <c r="M3" i="93" s="1"/>
  <c r="J3" i="93"/>
  <c r="N3" i="93" s="1"/>
  <c r="B4" i="93"/>
  <c r="K4" i="93" s="1"/>
  <c r="C4" i="93"/>
  <c r="L4" i="93" s="1"/>
  <c r="D4" i="93"/>
  <c r="E4" i="93"/>
  <c r="F4" i="93"/>
  <c r="G4" i="93"/>
  <c r="H4" i="93"/>
  <c r="I4" i="93"/>
  <c r="M4" i="93" s="1"/>
  <c r="J4" i="93"/>
  <c r="N4" i="93" s="1"/>
  <c r="B5" i="93"/>
  <c r="K5" i="93" s="1"/>
  <c r="C5" i="93"/>
  <c r="L5" i="93" s="1"/>
  <c r="D5" i="93"/>
  <c r="E5" i="93"/>
  <c r="F5" i="93"/>
  <c r="G5" i="93"/>
  <c r="H5" i="93"/>
  <c r="I5" i="93"/>
  <c r="M5" i="93" s="1"/>
  <c r="J5" i="93"/>
  <c r="N5" i="93" s="1"/>
  <c r="B6" i="93"/>
  <c r="K6" i="93" s="1"/>
  <c r="C6" i="93"/>
  <c r="L6" i="93" s="1"/>
  <c r="D6" i="93"/>
  <c r="E6" i="93"/>
  <c r="F6" i="93"/>
  <c r="G6" i="93"/>
  <c r="H6" i="93"/>
  <c r="I6" i="93"/>
  <c r="M6" i="93" s="1"/>
  <c r="J6" i="93"/>
  <c r="N6" i="93" s="1"/>
  <c r="B7" i="93"/>
  <c r="K7" i="93" s="1"/>
  <c r="C7" i="93"/>
  <c r="L7" i="93" s="1"/>
  <c r="D7" i="93"/>
  <c r="E7" i="93"/>
  <c r="F7" i="93"/>
  <c r="G7" i="93"/>
  <c r="H7" i="93"/>
  <c r="I7" i="93"/>
  <c r="M7" i="93" s="1"/>
  <c r="J7" i="93"/>
  <c r="N7" i="93" s="1"/>
  <c r="T4" i="93" s="1"/>
  <c r="B8" i="93"/>
  <c r="K8" i="93" s="1"/>
  <c r="C8" i="93"/>
  <c r="L8" i="93" s="1"/>
  <c r="R5" i="93" s="1"/>
  <c r="D8" i="93"/>
  <c r="E8" i="93"/>
  <c r="F8" i="93"/>
  <c r="G8" i="93"/>
  <c r="H8" i="93"/>
  <c r="I8" i="93"/>
  <c r="M8" i="93" s="1"/>
  <c r="J8" i="93"/>
  <c r="N8" i="93"/>
  <c r="B9" i="93"/>
  <c r="K9" i="93" s="1"/>
  <c r="C9" i="93"/>
  <c r="L9" i="93" s="1"/>
  <c r="D9" i="93"/>
  <c r="E9" i="93"/>
  <c r="F9" i="93"/>
  <c r="G9" i="93"/>
  <c r="H9" i="93"/>
  <c r="I9" i="93"/>
  <c r="M9" i="93" s="1"/>
  <c r="S6" i="93" s="1"/>
  <c r="J9" i="93"/>
  <c r="N9" i="93"/>
  <c r="B10" i="93"/>
  <c r="K10" i="93" s="1"/>
  <c r="C10" i="93"/>
  <c r="L10" i="93" s="1"/>
  <c r="D10" i="93"/>
  <c r="E10" i="93"/>
  <c r="F10" i="93"/>
  <c r="G10" i="93"/>
  <c r="H10" i="93"/>
  <c r="M10" i="93" s="1"/>
  <c r="I10" i="93"/>
  <c r="J10" i="93"/>
  <c r="N10" i="93"/>
  <c r="B11" i="93"/>
  <c r="K11" i="93" s="1"/>
  <c r="Q8" i="93" s="1"/>
  <c r="C11" i="93"/>
  <c r="L11" i="93" s="1"/>
  <c r="D11" i="93"/>
  <c r="E11" i="93"/>
  <c r="F11" i="93"/>
  <c r="G11" i="93"/>
  <c r="M11" i="93" s="1"/>
  <c r="H11" i="93"/>
  <c r="I11" i="93"/>
  <c r="J11" i="93"/>
  <c r="N11" i="93"/>
  <c r="T8" i="93" s="1"/>
  <c r="B12" i="93"/>
  <c r="K12" i="93" s="1"/>
  <c r="Q9" i="93" s="1"/>
  <c r="C12" i="93"/>
  <c r="L12" i="93" s="1"/>
  <c r="D12" i="93"/>
  <c r="E12" i="93"/>
  <c r="F12" i="93"/>
  <c r="G12" i="93"/>
  <c r="H12" i="93"/>
  <c r="I12" i="93"/>
  <c r="J12" i="93"/>
  <c r="M12" i="93"/>
  <c r="N12" i="93"/>
  <c r="B13" i="93"/>
  <c r="K13" i="93" s="1"/>
  <c r="C13" i="93"/>
  <c r="D13" i="93"/>
  <c r="E13" i="93"/>
  <c r="F13" i="93"/>
  <c r="G13" i="93"/>
  <c r="H13" i="93"/>
  <c r="I13" i="93"/>
  <c r="J13" i="93"/>
  <c r="L13" i="93"/>
  <c r="M13" i="93"/>
  <c r="N13" i="93"/>
  <c r="B14" i="93"/>
  <c r="C14" i="93"/>
  <c r="L14" i="93" s="1"/>
  <c r="D14" i="93"/>
  <c r="E14" i="93"/>
  <c r="F14" i="93"/>
  <c r="G14" i="93"/>
  <c r="H14" i="93"/>
  <c r="I14" i="93"/>
  <c r="J14" i="93"/>
  <c r="K14" i="93"/>
  <c r="M14" i="93"/>
  <c r="N14" i="93"/>
  <c r="B15" i="93"/>
  <c r="K15" i="93" s="1"/>
  <c r="C15" i="93"/>
  <c r="L15" i="93" s="1"/>
  <c r="D15" i="93"/>
  <c r="E15" i="93"/>
  <c r="F15" i="93"/>
  <c r="G15" i="93"/>
  <c r="H15" i="93"/>
  <c r="I15" i="93"/>
  <c r="J15" i="93"/>
  <c r="N15" i="93" s="1"/>
  <c r="M15" i="93"/>
  <c r="B16" i="93"/>
  <c r="K16" i="93" s="1"/>
  <c r="C16" i="93"/>
  <c r="L16" i="93" s="1"/>
  <c r="D16" i="93"/>
  <c r="E16" i="93"/>
  <c r="F16" i="93"/>
  <c r="G16" i="93"/>
  <c r="H16" i="93"/>
  <c r="I16" i="93"/>
  <c r="M16" i="93" s="1"/>
  <c r="J16" i="93"/>
  <c r="N16" i="93"/>
  <c r="B17" i="93"/>
  <c r="K17" i="93" s="1"/>
  <c r="C17" i="93"/>
  <c r="D17" i="93"/>
  <c r="E17" i="93"/>
  <c r="F17" i="93"/>
  <c r="G17" i="93"/>
  <c r="H17" i="93"/>
  <c r="I17" i="93"/>
  <c r="J17" i="93"/>
  <c r="L17" i="93"/>
  <c r="M17" i="93"/>
  <c r="N17" i="93"/>
  <c r="T13" i="93" s="1"/>
  <c r="B18" i="93"/>
  <c r="K18" i="93" s="1"/>
  <c r="C18" i="93"/>
  <c r="D18" i="93"/>
  <c r="E18" i="93"/>
  <c r="F18" i="93"/>
  <c r="G18" i="93"/>
  <c r="M18" i="93" s="1"/>
  <c r="H18" i="93"/>
  <c r="I18" i="93"/>
  <c r="J18" i="93"/>
  <c r="L18" i="93"/>
  <c r="N18" i="93"/>
  <c r="B19" i="93"/>
  <c r="C19" i="93"/>
  <c r="L19" i="93" s="1"/>
  <c r="D19" i="93"/>
  <c r="E19" i="93"/>
  <c r="F19" i="93"/>
  <c r="G19" i="93"/>
  <c r="H19" i="93"/>
  <c r="I19" i="93"/>
  <c r="M19" i="93" s="1"/>
  <c r="J19" i="93"/>
  <c r="N19" i="93" s="1"/>
  <c r="K19" i="93"/>
  <c r="B20" i="93"/>
  <c r="K20" i="93" s="1"/>
  <c r="C20" i="93"/>
  <c r="L20" i="93" s="1"/>
  <c r="D20" i="93"/>
  <c r="E20" i="93"/>
  <c r="F20" i="93"/>
  <c r="G20" i="93"/>
  <c r="H20" i="93"/>
  <c r="I20" i="93"/>
  <c r="M20" i="93" s="1"/>
  <c r="J20" i="93"/>
  <c r="N20" i="93" s="1"/>
  <c r="B21" i="93"/>
  <c r="K21" i="93" s="1"/>
  <c r="C21" i="93"/>
  <c r="D21" i="93"/>
  <c r="E21" i="93"/>
  <c r="F21" i="93"/>
  <c r="G21" i="93"/>
  <c r="H21" i="93"/>
  <c r="I21" i="93"/>
  <c r="M21" i="93" s="1"/>
  <c r="J21" i="93"/>
  <c r="N21" i="93" s="1"/>
  <c r="B22" i="93"/>
  <c r="K22" i="93" s="1"/>
  <c r="C22" i="93"/>
  <c r="L27" i="93" s="1"/>
  <c r="D22" i="93"/>
  <c r="E22" i="93"/>
  <c r="F22" i="93"/>
  <c r="G22" i="93"/>
  <c r="H22" i="93"/>
  <c r="I22" i="93"/>
  <c r="M22" i="93" s="1"/>
  <c r="J22" i="93"/>
  <c r="N22" i="93" s="1"/>
  <c r="B23" i="93"/>
  <c r="K23" i="93" s="1"/>
  <c r="C23" i="93"/>
  <c r="L28" i="93" s="1"/>
  <c r="D23" i="93"/>
  <c r="E23" i="93"/>
  <c r="F23" i="93"/>
  <c r="G23" i="93"/>
  <c r="H23" i="93"/>
  <c r="I23" i="93"/>
  <c r="M23" i="93" s="1"/>
  <c r="J23" i="93"/>
  <c r="N23" i="93" s="1"/>
  <c r="B24" i="93"/>
  <c r="K24" i="93" s="1"/>
  <c r="C24" i="93"/>
  <c r="D24" i="93"/>
  <c r="E24" i="93"/>
  <c r="F24" i="93"/>
  <c r="L29" i="93" s="1"/>
  <c r="R24" i="93" s="1"/>
  <c r="G24" i="93"/>
  <c r="H24" i="93"/>
  <c r="I24" i="93"/>
  <c r="M24" i="93" s="1"/>
  <c r="J24" i="93"/>
  <c r="N24" i="93"/>
  <c r="B25" i="93"/>
  <c r="K25" i="93" s="1"/>
  <c r="C25" i="93"/>
  <c r="L30" i="93" s="1"/>
  <c r="R25" i="93" s="1"/>
  <c r="D25" i="93"/>
  <c r="E25" i="93"/>
  <c r="F25" i="93"/>
  <c r="G25" i="93"/>
  <c r="M25" i="93" s="1"/>
  <c r="H25" i="93"/>
  <c r="I25" i="93"/>
  <c r="J25" i="93"/>
  <c r="N25" i="93"/>
  <c r="T14" i="93" s="1"/>
  <c r="B26" i="93"/>
  <c r="K26" i="93" s="1"/>
  <c r="Q16" i="93" s="1"/>
  <c r="C26" i="93"/>
  <c r="D26" i="93"/>
  <c r="L31" i="93" s="1"/>
  <c r="E26" i="93"/>
  <c r="F26" i="93"/>
  <c r="G26" i="93"/>
  <c r="H26" i="93"/>
  <c r="I26" i="93"/>
  <c r="J26" i="93"/>
  <c r="L26" i="93"/>
  <c r="R16" i="93" s="1"/>
  <c r="M26" i="93"/>
  <c r="N26" i="93"/>
  <c r="B27" i="93"/>
  <c r="C27" i="93"/>
  <c r="L32" i="93" s="1"/>
  <c r="D27" i="93"/>
  <c r="E27" i="93"/>
  <c r="F27" i="93"/>
  <c r="G27" i="93"/>
  <c r="H27" i="93"/>
  <c r="M27" i="93" s="1"/>
  <c r="I27" i="93"/>
  <c r="J27" i="93"/>
  <c r="K27" i="93"/>
  <c r="N27" i="93"/>
  <c r="B28" i="93"/>
  <c r="K28" i="93" s="1"/>
  <c r="C28" i="93"/>
  <c r="L33" i="93" s="1"/>
  <c r="D28" i="93"/>
  <c r="E28" i="93"/>
  <c r="F28" i="93"/>
  <c r="G28" i="93"/>
  <c r="M28" i="93" s="1"/>
  <c r="H28" i="93"/>
  <c r="I28" i="93"/>
  <c r="J28" i="93"/>
  <c r="N28" i="93" s="1"/>
  <c r="B29" i="93"/>
  <c r="K29" i="93" s="1"/>
  <c r="Q24" i="93" s="1"/>
  <c r="C29" i="93"/>
  <c r="L21" i="93" s="1"/>
  <c r="D29" i="93"/>
  <c r="E29" i="93"/>
  <c r="F29" i="93"/>
  <c r="G29" i="93"/>
  <c r="H29" i="93"/>
  <c r="I29" i="93"/>
  <c r="M29" i="93" s="1"/>
  <c r="J29" i="93"/>
  <c r="N29" i="93"/>
  <c r="T24" i="93" s="1"/>
  <c r="B30" i="93"/>
  <c r="K30" i="93" s="1"/>
  <c r="C30" i="93"/>
  <c r="L22" i="93" s="1"/>
  <c r="D30" i="93"/>
  <c r="E30" i="93"/>
  <c r="F30" i="93"/>
  <c r="G30" i="93"/>
  <c r="H30" i="93"/>
  <c r="M30" i="93" s="1"/>
  <c r="S25" i="93" s="1"/>
  <c r="I30" i="93"/>
  <c r="J30" i="93"/>
  <c r="N30" i="93"/>
  <c r="B31" i="93"/>
  <c r="K31" i="93" s="1"/>
  <c r="C31" i="93"/>
  <c r="L23" i="93" s="1"/>
  <c r="D31" i="93"/>
  <c r="E31" i="93"/>
  <c r="F31" i="93"/>
  <c r="G31" i="93"/>
  <c r="H31" i="93"/>
  <c r="M31" i="93" s="1"/>
  <c r="I31" i="93"/>
  <c r="J31" i="93"/>
  <c r="N31" i="93" s="1"/>
  <c r="T17" i="93" s="1"/>
  <c r="B32" i="93"/>
  <c r="C32" i="93"/>
  <c r="L24" i="93" s="1"/>
  <c r="D32" i="93"/>
  <c r="E32" i="93"/>
  <c r="F32" i="93"/>
  <c r="G32" i="93"/>
  <c r="H32" i="93"/>
  <c r="I32" i="93"/>
  <c r="M32" i="93" s="1"/>
  <c r="S18" i="93" s="1"/>
  <c r="J32" i="93"/>
  <c r="K32" i="93"/>
  <c r="Q18" i="93" s="1"/>
  <c r="N32" i="93"/>
  <c r="T18" i="93" s="1"/>
  <c r="B33" i="93"/>
  <c r="K33" i="93" s="1"/>
  <c r="C33" i="93"/>
  <c r="L25" i="93" s="1"/>
  <c r="R15" i="93" s="1"/>
  <c r="D33" i="93"/>
  <c r="E33" i="93"/>
  <c r="F33" i="93"/>
  <c r="G33" i="93"/>
  <c r="H33" i="93"/>
  <c r="I33" i="93"/>
  <c r="J33" i="93"/>
  <c r="N33" i="93" s="1"/>
  <c r="T26" i="93" s="1"/>
  <c r="M33" i="93"/>
  <c r="B34" i="93"/>
  <c r="K34" i="93" s="1"/>
  <c r="C34" i="93"/>
  <c r="L34" i="93" s="1"/>
  <c r="D34" i="93"/>
  <c r="E34" i="93"/>
  <c r="F34" i="93"/>
  <c r="G34" i="93"/>
  <c r="H34" i="93"/>
  <c r="I34" i="93"/>
  <c r="M34" i="93" s="1"/>
  <c r="J34" i="93"/>
  <c r="N34" i="93"/>
  <c r="B35" i="93"/>
  <c r="C35" i="93"/>
  <c r="L35" i="93" s="1"/>
  <c r="R30" i="93" s="1"/>
  <c r="D35" i="93"/>
  <c r="E35" i="93"/>
  <c r="F35" i="93"/>
  <c r="G35" i="93"/>
  <c r="H35" i="93"/>
  <c r="I35" i="93"/>
  <c r="M35" i="93" s="1"/>
  <c r="J35" i="93"/>
  <c r="N35" i="93" s="1"/>
  <c r="K35" i="93"/>
  <c r="Q30" i="93" s="1"/>
  <c r="B36" i="93"/>
  <c r="C36" i="93"/>
  <c r="L36" i="93" s="1"/>
  <c r="D36" i="93"/>
  <c r="E36" i="93"/>
  <c r="F36" i="93"/>
  <c r="G36" i="93"/>
  <c r="H36" i="93"/>
  <c r="M36" i="93" s="1"/>
  <c r="I36" i="93"/>
  <c r="J36" i="93"/>
  <c r="K36" i="93"/>
  <c r="N36" i="93"/>
  <c r="B37" i="93"/>
  <c r="K37" i="93" s="1"/>
  <c r="C37" i="93"/>
  <c r="D37" i="93"/>
  <c r="L37" i="93" s="1"/>
  <c r="E37" i="93"/>
  <c r="F37" i="93"/>
  <c r="G37" i="93"/>
  <c r="H37" i="93"/>
  <c r="I37" i="93"/>
  <c r="M37" i="93" s="1"/>
  <c r="J37" i="93"/>
  <c r="N37" i="93"/>
  <c r="B38" i="93"/>
  <c r="K38" i="93" s="1"/>
  <c r="C38" i="93"/>
  <c r="L38" i="93" s="1"/>
  <c r="D38" i="93"/>
  <c r="E38" i="93"/>
  <c r="F38" i="93"/>
  <c r="G38" i="93"/>
  <c r="H38" i="93"/>
  <c r="I38" i="93"/>
  <c r="M38" i="93" s="1"/>
  <c r="J38" i="93"/>
  <c r="N38" i="93"/>
  <c r="B42" i="93"/>
  <c r="C42" i="93"/>
  <c r="X42" i="93" s="1"/>
  <c r="D42" i="93"/>
  <c r="E42" i="93"/>
  <c r="Z42" i="93" s="1"/>
  <c r="F42" i="93"/>
  <c r="I42" i="93"/>
  <c r="AD42" i="93" s="1"/>
  <c r="W42" i="93"/>
  <c r="Y42" i="93"/>
  <c r="AA42" i="93"/>
  <c r="AB42" i="93"/>
  <c r="AC42" i="93"/>
  <c r="B43" i="93"/>
  <c r="C43" i="93"/>
  <c r="X43" i="93" s="1"/>
  <c r="D43" i="93"/>
  <c r="E43" i="93"/>
  <c r="Z43" i="93" s="1"/>
  <c r="F43" i="93"/>
  <c r="I43" i="93"/>
  <c r="W43" i="93"/>
  <c r="Y43" i="93"/>
  <c r="AA43" i="93"/>
  <c r="AB43" i="93"/>
  <c r="AC43" i="93"/>
  <c r="AD43" i="93"/>
  <c r="B44" i="93"/>
  <c r="C44" i="93"/>
  <c r="X44" i="93" s="1"/>
  <c r="D44" i="93"/>
  <c r="E44" i="93"/>
  <c r="Z44" i="93" s="1"/>
  <c r="F44" i="93"/>
  <c r="I44" i="93"/>
  <c r="AD44" i="93" s="1"/>
  <c r="W44" i="93"/>
  <c r="Y44" i="93"/>
  <c r="AA44" i="93"/>
  <c r="AB44" i="93"/>
  <c r="AC44" i="93"/>
  <c r="B47" i="93"/>
  <c r="W47" i="93" s="1"/>
  <c r="C47" i="93"/>
  <c r="X47" i="93" s="1"/>
  <c r="D47" i="93"/>
  <c r="E47" i="93"/>
  <c r="Z47" i="93" s="1"/>
  <c r="F47" i="93"/>
  <c r="I47" i="93"/>
  <c r="AD47" i="93" s="1"/>
  <c r="Y47" i="93"/>
  <c r="AA47" i="93"/>
  <c r="AB47" i="93"/>
  <c r="AC47" i="93"/>
  <c r="B48" i="93"/>
  <c r="W48" i="93" s="1"/>
  <c r="C48" i="93"/>
  <c r="D48" i="93"/>
  <c r="Y48" i="93" s="1"/>
  <c r="E48" i="93"/>
  <c r="Z48" i="93" s="1"/>
  <c r="F48" i="93"/>
  <c r="I48" i="93"/>
  <c r="X48" i="93"/>
  <c r="AA48" i="93"/>
  <c r="AB48" i="93"/>
  <c r="AC48" i="93"/>
  <c r="AD48" i="93"/>
  <c r="B49" i="93"/>
  <c r="W49" i="93" s="1"/>
  <c r="C49" i="93"/>
  <c r="D49" i="93"/>
  <c r="Y49" i="93" s="1"/>
  <c r="E49" i="93"/>
  <c r="F49" i="93"/>
  <c r="AA49" i="93" s="1"/>
  <c r="I49" i="93"/>
  <c r="AD49" i="93" s="1"/>
  <c r="X49" i="93"/>
  <c r="Z49" i="93"/>
  <c r="AB49" i="93"/>
  <c r="AC49" i="93"/>
  <c r="E52" i="93"/>
  <c r="F52" i="93"/>
  <c r="AA52" i="93" s="1"/>
  <c r="G52" i="93"/>
  <c r="AB52" i="93" s="1"/>
  <c r="W52" i="93"/>
  <c r="X52" i="93"/>
  <c r="Y52" i="93"/>
  <c r="Z52" i="93"/>
  <c r="AC52" i="93"/>
  <c r="AD52" i="93"/>
  <c r="E53" i="93"/>
  <c r="Z53" i="93" s="1"/>
  <c r="F53" i="93"/>
  <c r="G53" i="93"/>
  <c r="AB53" i="93" s="1"/>
  <c r="W53" i="93"/>
  <c r="X53" i="93"/>
  <c r="Y53" i="93"/>
  <c r="AA53" i="93"/>
  <c r="AC53" i="93"/>
  <c r="AD53" i="93"/>
  <c r="E54" i="93"/>
  <c r="Z54" i="93" s="1"/>
  <c r="F54" i="93"/>
  <c r="AA54" i="93" s="1"/>
  <c r="G54" i="93"/>
  <c r="W54" i="93"/>
  <c r="X54" i="93"/>
  <c r="Y54" i="93"/>
  <c r="AB54" i="93"/>
  <c r="AC54" i="93"/>
  <c r="AD54" i="93"/>
  <c r="D57" i="93"/>
  <c r="Y57" i="93" s="1"/>
  <c r="E57" i="93"/>
  <c r="Z57" i="93" s="1"/>
  <c r="F57" i="93"/>
  <c r="W57" i="93"/>
  <c r="X57" i="93"/>
  <c r="AA57" i="93"/>
  <c r="AB57" i="93"/>
  <c r="AC57" i="93"/>
  <c r="AD57" i="93"/>
  <c r="D58" i="93"/>
  <c r="E58" i="93"/>
  <c r="F58" i="93"/>
  <c r="AA58" i="93" s="1"/>
  <c r="W58" i="93"/>
  <c r="X58" i="93"/>
  <c r="Y58" i="93"/>
  <c r="Z58" i="93"/>
  <c r="AB58" i="93"/>
  <c r="AC58" i="93"/>
  <c r="AD58" i="93"/>
  <c r="D59" i="93"/>
  <c r="Y59" i="93" s="1"/>
  <c r="E59" i="93"/>
  <c r="Z59" i="93" s="1"/>
  <c r="F59" i="93"/>
  <c r="AA59" i="93" s="1"/>
  <c r="W59" i="93"/>
  <c r="X59" i="93"/>
  <c r="AB59" i="93"/>
  <c r="AC59" i="93"/>
  <c r="AD59" i="93"/>
  <c r="D62" i="93"/>
  <c r="Y62" i="93" s="1"/>
  <c r="E62" i="93"/>
  <c r="F62" i="93"/>
  <c r="H62" i="93"/>
  <c r="I62" i="93"/>
  <c r="AD62" i="93" s="1"/>
  <c r="W62" i="93"/>
  <c r="X62" i="93"/>
  <c r="Z62" i="93"/>
  <c r="AA62" i="93"/>
  <c r="AB62" i="93"/>
  <c r="AC62" i="93"/>
  <c r="D63" i="93"/>
  <c r="E63" i="93"/>
  <c r="Z63" i="93" s="1"/>
  <c r="F63" i="93"/>
  <c r="AA63" i="93" s="1"/>
  <c r="H63" i="93"/>
  <c r="AC63" i="93" s="1"/>
  <c r="I63" i="93"/>
  <c r="W63" i="93"/>
  <c r="X63" i="93"/>
  <c r="Y63" i="93"/>
  <c r="AB63" i="93"/>
  <c r="AD63" i="93"/>
  <c r="D64" i="93"/>
  <c r="Y64" i="93" s="1"/>
  <c r="E64" i="93"/>
  <c r="F64" i="93"/>
  <c r="AA64" i="93" s="1"/>
  <c r="H64" i="93"/>
  <c r="I64" i="93"/>
  <c r="AD64" i="93" s="1"/>
  <c r="W64" i="93"/>
  <c r="X64" i="93"/>
  <c r="Z64" i="93"/>
  <c r="AB64" i="93"/>
  <c r="AC64" i="93"/>
  <c r="C67" i="93"/>
  <c r="X67" i="93" s="1"/>
  <c r="D67" i="93"/>
  <c r="Y67" i="93" s="1"/>
  <c r="E67" i="93"/>
  <c r="Z67" i="93" s="1"/>
  <c r="F67" i="93"/>
  <c r="W67" i="93"/>
  <c r="AA67" i="93"/>
  <c r="AB67" i="93"/>
  <c r="AC67" i="93"/>
  <c r="AD67" i="93"/>
  <c r="C68" i="93"/>
  <c r="D68" i="93"/>
  <c r="E68" i="93"/>
  <c r="Z68" i="93" s="1"/>
  <c r="F68" i="93"/>
  <c r="AA68" i="93" s="1"/>
  <c r="W68" i="93"/>
  <c r="X68" i="93"/>
  <c r="Y68" i="93"/>
  <c r="AB68" i="93"/>
  <c r="AC68" i="93"/>
  <c r="AD68" i="93"/>
  <c r="C69" i="93"/>
  <c r="X69" i="93" s="1"/>
  <c r="D69" i="93"/>
  <c r="Y69" i="93" s="1"/>
  <c r="E69" i="93"/>
  <c r="F69" i="93"/>
  <c r="W69" i="93"/>
  <c r="Z69" i="93"/>
  <c r="AA69" i="93"/>
  <c r="AB69" i="93"/>
  <c r="AC69" i="93"/>
  <c r="AD69" i="93"/>
  <c r="C72" i="93"/>
  <c r="X72" i="93" s="1"/>
  <c r="D72" i="93"/>
  <c r="E72" i="93"/>
  <c r="Z72" i="93" s="1"/>
  <c r="F72" i="93"/>
  <c r="AA72" i="93" s="1"/>
  <c r="Y72" i="93"/>
  <c r="B73" i="93"/>
  <c r="W73" i="93" s="1"/>
  <c r="C73" i="93"/>
  <c r="X73" i="93" s="1"/>
  <c r="D73" i="93"/>
  <c r="E73" i="93"/>
  <c r="Z73" i="93" s="1"/>
  <c r="F73" i="93"/>
  <c r="G73" i="93"/>
  <c r="AB73" i="93" s="1"/>
  <c r="H73" i="93"/>
  <c r="AC73" i="93" s="1"/>
  <c r="Y73" i="93"/>
  <c r="AA73" i="93"/>
  <c r="B74" i="93"/>
  <c r="W74" i="93" s="1"/>
  <c r="C74" i="93"/>
  <c r="D74" i="93"/>
  <c r="Y74" i="93" s="1"/>
  <c r="E74" i="93"/>
  <c r="Z74" i="93" s="1"/>
  <c r="F74" i="93"/>
  <c r="G74" i="93"/>
  <c r="AB74" i="93" s="1"/>
  <c r="H74" i="93"/>
  <c r="X74" i="93"/>
  <c r="AA74" i="93"/>
  <c r="AC74" i="93"/>
  <c r="C77" i="93"/>
  <c r="D77" i="93"/>
  <c r="Y77" i="93" s="1"/>
  <c r="E77" i="93"/>
  <c r="F77" i="93"/>
  <c r="AA77" i="93" s="1"/>
  <c r="X77" i="93"/>
  <c r="Z77" i="93"/>
  <c r="B78" i="93"/>
  <c r="C78" i="93"/>
  <c r="X78" i="93" s="1"/>
  <c r="D78" i="93"/>
  <c r="E78" i="93"/>
  <c r="F78" i="93"/>
  <c r="AA78" i="93" s="1"/>
  <c r="G78" i="93"/>
  <c r="H78" i="93"/>
  <c r="AC78" i="93" s="1"/>
  <c r="W78" i="93"/>
  <c r="Y78" i="93"/>
  <c r="Z78" i="93"/>
  <c r="AB78" i="93"/>
  <c r="B79" i="93"/>
  <c r="C79" i="93"/>
  <c r="D79" i="93"/>
  <c r="E79" i="93"/>
  <c r="Z79" i="93" s="1"/>
  <c r="F79" i="93"/>
  <c r="G79" i="93"/>
  <c r="H79" i="93"/>
  <c r="AC79" i="93" s="1"/>
  <c r="W79" i="93"/>
  <c r="X79" i="93"/>
  <c r="Y79" i="93"/>
  <c r="AA79" i="93"/>
  <c r="AB79" i="93"/>
  <c r="B82" i="93"/>
  <c r="J82" i="93" s="1"/>
  <c r="C82" i="93"/>
  <c r="D82" i="93" s="1"/>
  <c r="Y82" i="93" s="1"/>
  <c r="E82" i="93"/>
  <c r="F82" i="93"/>
  <c r="H82" i="93"/>
  <c r="I82" i="93"/>
  <c r="W82" i="93"/>
  <c r="Z82" i="93"/>
  <c r="AB82" i="93"/>
  <c r="AC82" i="93"/>
  <c r="B83" i="93"/>
  <c r="J83" i="93" s="1"/>
  <c r="C83" i="93"/>
  <c r="D83" i="93"/>
  <c r="Y83" i="93" s="1"/>
  <c r="E83" i="93"/>
  <c r="F83" i="93"/>
  <c r="Z83" i="93" s="1"/>
  <c r="G83" i="93"/>
  <c r="H83" i="93"/>
  <c r="I83" i="93"/>
  <c r="K83" i="93"/>
  <c r="X83" i="93"/>
  <c r="AA83" i="93"/>
  <c r="AB83" i="93"/>
  <c r="AC83" i="93"/>
  <c r="B84" i="93"/>
  <c r="C84" i="93"/>
  <c r="D84" i="93" s="1"/>
  <c r="Y84" i="93" s="1"/>
  <c r="E84" i="93"/>
  <c r="F84" i="93"/>
  <c r="H84" i="93"/>
  <c r="I84" i="93"/>
  <c r="AC84" i="93" s="1"/>
  <c r="J84" i="93"/>
  <c r="W84" i="93"/>
  <c r="Z84" i="93"/>
  <c r="AB84" i="93"/>
  <c r="N25" i="92"/>
  <c r="O24" i="92" s="1"/>
  <c r="J53" i="92"/>
  <c r="L53" i="92"/>
  <c r="J54" i="92"/>
  <c r="L54" i="92"/>
  <c r="J56" i="92"/>
  <c r="L56" i="92"/>
  <c r="J57" i="92"/>
  <c r="L57" i="92"/>
  <c r="F107" i="92"/>
  <c r="F108" i="92" s="1"/>
  <c r="G107" i="92"/>
  <c r="G108" i="92"/>
  <c r="C111" i="92"/>
  <c r="D111" i="92"/>
  <c r="E111" i="92"/>
  <c r="E2" i="91"/>
  <c r="F2" i="91"/>
  <c r="G2" i="91"/>
  <c r="L2" i="91"/>
  <c r="AE2" i="91" s="1"/>
  <c r="M2" i="91"/>
  <c r="N2" i="91"/>
  <c r="S2" i="91"/>
  <c r="T2" i="91"/>
  <c r="U2" i="91"/>
  <c r="Z2" i="91"/>
  <c r="AA2" i="91"/>
  <c r="AB2" i="91"/>
  <c r="E3" i="91"/>
  <c r="F3" i="91"/>
  <c r="G3" i="91"/>
  <c r="L3" i="91"/>
  <c r="M3" i="91"/>
  <c r="N3" i="91"/>
  <c r="S3" i="91"/>
  <c r="T3" i="91"/>
  <c r="U3" i="91"/>
  <c r="Z3" i="91"/>
  <c r="AA3" i="91"/>
  <c r="AB3" i="91"/>
  <c r="E4" i="91"/>
  <c r="F4" i="91"/>
  <c r="G4" i="91"/>
  <c r="L4" i="91"/>
  <c r="M4" i="91"/>
  <c r="N4" i="91"/>
  <c r="S4" i="91"/>
  <c r="T4" i="91"/>
  <c r="U4" i="91"/>
  <c r="Z4" i="91"/>
  <c r="AA4" i="91"/>
  <c r="AB4" i="91"/>
  <c r="E5" i="91"/>
  <c r="F5" i="91"/>
  <c r="G5" i="91"/>
  <c r="L5" i="91"/>
  <c r="M5" i="91"/>
  <c r="N5" i="91"/>
  <c r="S5" i="91"/>
  <c r="T5" i="91"/>
  <c r="U5" i="91"/>
  <c r="Z5" i="91"/>
  <c r="AA5" i="91"/>
  <c r="AB5" i="91"/>
  <c r="E6" i="91"/>
  <c r="F6" i="91"/>
  <c r="G6" i="91"/>
  <c r="L6" i="91"/>
  <c r="M6" i="91"/>
  <c r="N6" i="91"/>
  <c r="S6" i="91"/>
  <c r="T6" i="91"/>
  <c r="U6" i="91"/>
  <c r="Z6" i="91"/>
  <c r="AA6" i="91"/>
  <c r="AB6" i="91"/>
  <c r="E7" i="91"/>
  <c r="F7" i="91"/>
  <c r="G7" i="91"/>
  <c r="L7" i="91"/>
  <c r="M7" i="91"/>
  <c r="N7" i="91"/>
  <c r="S7" i="91"/>
  <c r="T7" i="91"/>
  <c r="U7" i="91"/>
  <c r="Z7" i="91"/>
  <c r="AA7" i="91"/>
  <c r="AB7" i="91"/>
  <c r="E8" i="91"/>
  <c r="F8" i="91"/>
  <c r="G8" i="91"/>
  <c r="L8" i="91"/>
  <c r="M8" i="91"/>
  <c r="N8" i="91"/>
  <c r="S8" i="91"/>
  <c r="T8" i="91"/>
  <c r="U8" i="91"/>
  <c r="Z8" i="91"/>
  <c r="AA8" i="91"/>
  <c r="AB8" i="91"/>
  <c r="E9" i="91"/>
  <c r="F9" i="91"/>
  <c r="G9" i="91"/>
  <c r="L9" i="91"/>
  <c r="M9" i="91"/>
  <c r="N9" i="91"/>
  <c r="S9" i="91"/>
  <c r="T9" i="91"/>
  <c r="U9" i="91"/>
  <c r="Z9" i="91"/>
  <c r="AA9" i="91"/>
  <c r="AB9" i="91"/>
  <c r="E10" i="91"/>
  <c r="F10" i="91"/>
  <c r="G10" i="91"/>
  <c r="L10" i="91"/>
  <c r="M10" i="91"/>
  <c r="N10" i="91"/>
  <c r="S10" i="91"/>
  <c r="T10" i="91"/>
  <c r="U10" i="91"/>
  <c r="Z10" i="91"/>
  <c r="AA10" i="91"/>
  <c r="AB10" i="91"/>
  <c r="E11" i="91"/>
  <c r="F11" i="91"/>
  <c r="G11" i="91"/>
  <c r="L11" i="91"/>
  <c r="M11" i="91"/>
  <c r="N11" i="91"/>
  <c r="S11" i="91"/>
  <c r="T11" i="91"/>
  <c r="U11" i="91"/>
  <c r="Z11" i="91"/>
  <c r="AA11" i="91"/>
  <c r="AB11" i="91"/>
  <c r="E12" i="91"/>
  <c r="F12" i="91"/>
  <c r="G12" i="91"/>
  <c r="L12" i="91"/>
  <c r="M12" i="91"/>
  <c r="N12" i="91"/>
  <c r="S12" i="91"/>
  <c r="T12" i="91"/>
  <c r="U12" i="91"/>
  <c r="Z12" i="91"/>
  <c r="AA12" i="91"/>
  <c r="AB12" i="91"/>
  <c r="E13" i="91"/>
  <c r="F13" i="91"/>
  <c r="G13" i="91"/>
  <c r="L13" i="91"/>
  <c r="M13" i="91"/>
  <c r="N13" i="91"/>
  <c r="S13" i="91"/>
  <c r="T13" i="91"/>
  <c r="U13" i="91"/>
  <c r="Z13" i="91"/>
  <c r="AA13" i="91"/>
  <c r="AB13" i="91"/>
  <c r="E14" i="91"/>
  <c r="F14" i="91"/>
  <c r="G14" i="91"/>
  <c r="L14" i="91"/>
  <c r="M14" i="91"/>
  <c r="N14" i="91"/>
  <c r="S14" i="91"/>
  <c r="T14" i="91"/>
  <c r="U14" i="91"/>
  <c r="Z14" i="91"/>
  <c r="AA14" i="91"/>
  <c r="AB14" i="91"/>
  <c r="E15" i="91"/>
  <c r="F15" i="91"/>
  <c r="G15" i="91"/>
  <c r="L15" i="91"/>
  <c r="M15" i="91"/>
  <c r="N15" i="91"/>
  <c r="S15" i="91"/>
  <c r="T15" i="91"/>
  <c r="U15" i="91"/>
  <c r="Z15" i="91"/>
  <c r="AA15" i="91"/>
  <c r="AB15" i="91"/>
  <c r="E16" i="91"/>
  <c r="F16" i="91"/>
  <c r="G16" i="91"/>
  <c r="L16" i="91"/>
  <c r="M16" i="91"/>
  <c r="N16" i="91"/>
  <c r="S16" i="91"/>
  <c r="T16" i="91"/>
  <c r="U16" i="91"/>
  <c r="Z16" i="91"/>
  <c r="AA16" i="91"/>
  <c r="AB16" i="91"/>
  <c r="E17" i="91"/>
  <c r="F17" i="91"/>
  <c r="G17" i="91"/>
  <c r="L17" i="91"/>
  <c r="M17" i="91"/>
  <c r="N17" i="91"/>
  <c r="S17" i="91"/>
  <c r="T17" i="91"/>
  <c r="U17" i="91"/>
  <c r="Z17" i="91"/>
  <c r="AA17" i="91"/>
  <c r="AB17" i="91"/>
  <c r="E18" i="91"/>
  <c r="F18" i="91"/>
  <c r="G18" i="91"/>
  <c r="L18" i="91"/>
  <c r="M18" i="91"/>
  <c r="N18" i="91"/>
  <c r="S18" i="91"/>
  <c r="T18" i="91"/>
  <c r="U18" i="91"/>
  <c r="Z18" i="91"/>
  <c r="AA18" i="91"/>
  <c r="AB18" i="91"/>
  <c r="E19" i="91"/>
  <c r="F19" i="91"/>
  <c r="G19" i="91"/>
  <c r="L19" i="91"/>
  <c r="M19" i="91"/>
  <c r="N19" i="91"/>
  <c r="S19" i="91"/>
  <c r="T19" i="91"/>
  <c r="U19" i="91"/>
  <c r="Z19" i="91"/>
  <c r="AA19" i="91"/>
  <c r="AB19" i="91"/>
  <c r="E20" i="91"/>
  <c r="F20" i="91"/>
  <c r="G20" i="91"/>
  <c r="L20" i="91"/>
  <c r="M20" i="91"/>
  <c r="N20" i="91"/>
  <c r="S20" i="91"/>
  <c r="T20" i="91"/>
  <c r="U20" i="91"/>
  <c r="Z20" i="91"/>
  <c r="AA20" i="91"/>
  <c r="AB20" i="91"/>
  <c r="E21" i="91"/>
  <c r="F21" i="91"/>
  <c r="G21" i="91"/>
  <c r="L21" i="91"/>
  <c r="M21" i="91"/>
  <c r="N21" i="91"/>
  <c r="S21" i="91"/>
  <c r="T21" i="91"/>
  <c r="U21" i="91"/>
  <c r="Z21" i="91"/>
  <c r="AA21" i="91"/>
  <c r="AB21" i="91"/>
  <c r="E22" i="91"/>
  <c r="F22" i="91"/>
  <c r="G22" i="91"/>
  <c r="L22" i="91"/>
  <c r="M22" i="91"/>
  <c r="N22" i="91"/>
  <c r="S22" i="91"/>
  <c r="T22" i="91"/>
  <c r="U22" i="91"/>
  <c r="Z22" i="91"/>
  <c r="AA22" i="91"/>
  <c r="AB22" i="91"/>
  <c r="E23" i="91"/>
  <c r="F23" i="91"/>
  <c r="G23" i="91"/>
  <c r="L23" i="91"/>
  <c r="M23" i="91"/>
  <c r="N23" i="91"/>
  <c r="S23" i="91"/>
  <c r="T23" i="91"/>
  <c r="U23" i="91"/>
  <c r="Z23" i="91"/>
  <c r="AA23" i="91"/>
  <c r="AB23" i="91"/>
  <c r="E24" i="91"/>
  <c r="F24" i="91"/>
  <c r="G24" i="91"/>
  <c r="L24" i="91"/>
  <c r="M24" i="91"/>
  <c r="N24" i="91"/>
  <c r="S24" i="91"/>
  <c r="T24" i="91"/>
  <c r="U24" i="91"/>
  <c r="Z24" i="91"/>
  <c r="AA24" i="91"/>
  <c r="AB24" i="91"/>
  <c r="E25" i="91"/>
  <c r="F25" i="91"/>
  <c r="G25" i="91"/>
  <c r="L25" i="91"/>
  <c r="M25" i="91"/>
  <c r="N25" i="91"/>
  <c r="S25" i="91"/>
  <c r="T25" i="91"/>
  <c r="U25" i="91"/>
  <c r="Z25" i="91"/>
  <c r="AA25" i="91"/>
  <c r="AB25" i="91"/>
  <c r="E26" i="91"/>
  <c r="F26" i="91"/>
  <c r="G26" i="91"/>
  <c r="L26" i="91"/>
  <c r="M26" i="91"/>
  <c r="N26" i="91"/>
  <c r="S26" i="91"/>
  <c r="T26" i="91"/>
  <c r="U26" i="91"/>
  <c r="Z26" i="91"/>
  <c r="AA26" i="91"/>
  <c r="AB26" i="91"/>
  <c r="E27" i="91"/>
  <c r="F27" i="91"/>
  <c r="G27" i="91"/>
  <c r="L27" i="91"/>
  <c r="M27" i="91"/>
  <c r="N27" i="91"/>
  <c r="S27" i="91"/>
  <c r="T27" i="91"/>
  <c r="U27" i="91"/>
  <c r="Z27" i="91"/>
  <c r="AA27" i="91"/>
  <c r="AB27" i="91"/>
  <c r="E28" i="91"/>
  <c r="F28" i="91"/>
  <c r="G28" i="91"/>
  <c r="L28" i="91"/>
  <c r="M28" i="91"/>
  <c r="N28" i="91"/>
  <c r="S28" i="91"/>
  <c r="T28" i="91"/>
  <c r="U28" i="91"/>
  <c r="Z28" i="91"/>
  <c r="AA28" i="91"/>
  <c r="AB28" i="91"/>
  <c r="E29" i="91"/>
  <c r="F29" i="91"/>
  <c r="G29" i="91"/>
  <c r="L29" i="91"/>
  <c r="M29" i="91"/>
  <c r="N29" i="91"/>
  <c r="S29" i="91"/>
  <c r="T29" i="91"/>
  <c r="U29" i="91"/>
  <c r="Z29" i="91"/>
  <c r="AA29" i="91"/>
  <c r="AB29" i="91"/>
  <c r="E30" i="91"/>
  <c r="F30" i="91"/>
  <c r="G30" i="91"/>
  <c r="L30" i="91"/>
  <c r="M30" i="91"/>
  <c r="N30" i="91"/>
  <c r="S30" i="91"/>
  <c r="T30" i="91"/>
  <c r="U30" i="91"/>
  <c r="Z30" i="91"/>
  <c r="AA30" i="91"/>
  <c r="AB30" i="91"/>
  <c r="E31" i="91"/>
  <c r="F31" i="91"/>
  <c r="G31" i="91"/>
  <c r="L31" i="91"/>
  <c r="M31" i="91"/>
  <c r="N31" i="91"/>
  <c r="S31" i="91"/>
  <c r="T31" i="91"/>
  <c r="U31" i="91"/>
  <c r="Z31" i="91"/>
  <c r="AA31" i="91"/>
  <c r="AB31" i="91"/>
  <c r="E32" i="91"/>
  <c r="F32" i="91"/>
  <c r="G32" i="91"/>
  <c r="L32" i="91"/>
  <c r="M32" i="91"/>
  <c r="N32" i="91"/>
  <c r="S32" i="91"/>
  <c r="T32" i="91"/>
  <c r="U32" i="91"/>
  <c r="Z32" i="91"/>
  <c r="AA32" i="91"/>
  <c r="AB32" i="91"/>
  <c r="E33" i="91"/>
  <c r="F33" i="91"/>
  <c r="G33" i="91"/>
  <c r="L33" i="91"/>
  <c r="M33" i="91"/>
  <c r="N33" i="91"/>
  <c r="S33" i="91"/>
  <c r="T33" i="91"/>
  <c r="U33" i="91"/>
  <c r="Z33" i="91"/>
  <c r="AA33" i="91"/>
  <c r="AB33" i="91"/>
  <c r="E34" i="91"/>
  <c r="F34" i="91"/>
  <c r="G34" i="91"/>
  <c r="L34" i="91"/>
  <c r="M34" i="91"/>
  <c r="N34" i="91"/>
  <c r="S34" i="91"/>
  <c r="T34" i="91"/>
  <c r="U34" i="91"/>
  <c r="Z34" i="91"/>
  <c r="AA34" i="91"/>
  <c r="AB34" i="91"/>
  <c r="E35" i="91"/>
  <c r="F35" i="91"/>
  <c r="G35" i="91"/>
  <c r="L35" i="91"/>
  <c r="M35" i="91"/>
  <c r="N35" i="91"/>
  <c r="S35" i="91"/>
  <c r="T35" i="91"/>
  <c r="U35" i="91"/>
  <c r="Z35" i="91"/>
  <c r="AA35" i="91"/>
  <c r="AB35" i="91"/>
  <c r="E36" i="91"/>
  <c r="F36" i="91"/>
  <c r="G36" i="91"/>
  <c r="L36" i="91"/>
  <c r="M36" i="91"/>
  <c r="N36" i="91"/>
  <c r="S36" i="91"/>
  <c r="T36" i="91"/>
  <c r="U36" i="91"/>
  <c r="Z36" i="91"/>
  <c r="AA36" i="91"/>
  <c r="AB36" i="91"/>
  <c r="E40" i="91"/>
  <c r="F40" i="91"/>
  <c r="G40" i="91"/>
  <c r="L40" i="91"/>
  <c r="M40" i="91"/>
  <c r="N40" i="91"/>
  <c r="S40" i="91"/>
  <c r="T40" i="91"/>
  <c r="U40" i="91"/>
  <c r="Z40" i="91"/>
  <c r="AA40" i="91"/>
  <c r="AB40" i="91"/>
  <c r="E41" i="91"/>
  <c r="F41" i="91"/>
  <c r="G41" i="91"/>
  <c r="L41" i="91"/>
  <c r="M41" i="91"/>
  <c r="N41" i="91"/>
  <c r="S41" i="91"/>
  <c r="T41" i="91"/>
  <c r="U41" i="91"/>
  <c r="Z41" i="91"/>
  <c r="AA41" i="91"/>
  <c r="AB41" i="91"/>
  <c r="E42" i="91"/>
  <c r="F42" i="91"/>
  <c r="G42" i="91"/>
  <c r="L42" i="91"/>
  <c r="M42" i="91"/>
  <c r="N42" i="91"/>
  <c r="S42" i="91"/>
  <c r="T42" i="91"/>
  <c r="U42" i="91"/>
  <c r="Z42" i="91"/>
  <c r="AA42" i="91"/>
  <c r="AB42" i="91"/>
  <c r="E43" i="91"/>
  <c r="F43" i="91"/>
  <c r="G43" i="91"/>
  <c r="L43" i="91"/>
  <c r="M43" i="91"/>
  <c r="N43" i="91"/>
  <c r="S43" i="91"/>
  <c r="T43" i="91"/>
  <c r="U43" i="91"/>
  <c r="Z43" i="91"/>
  <c r="AA43" i="91"/>
  <c r="AB43" i="91"/>
  <c r="E44" i="91"/>
  <c r="F44" i="91"/>
  <c r="G44" i="91"/>
  <c r="L44" i="91"/>
  <c r="M44" i="91"/>
  <c r="N44" i="91"/>
  <c r="S44" i="91"/>
  <c r="T44" i="91"/>
  <c r="U44" i="91"/>
  <c r="Z44" i="91"/>
  <c r="AA44" i="91"/>
  <c r="AB44" i="91"/>
  <c r="E45" i="91"/>
  <c r="F45" i="91"/>
  <c r="G45" i="91"/>
  <c r="L45" i="91"/>
  <c r="M45" i="91"/>
  <c r="N45" i="91"/>
  <c r="S45" i="91"/>
  <c r="T45" i="91"/>
  <c r="U45" i="91"/>
  <c r="Z45" i="91"/>
  <c r="AA45" i="91"/>
  <c r="AB45" i="91"/>
  <c r="E46" i="91"/>
  <c r="F46" i="91"/>
  <c r="G46" i="91"/>
  <c r="L46" i="91"/>
  <c r="M46" i="91"/>
  <c r="N46" i="91"/>
  <c r="S46" i="91"/>
  <c r="T46" i="91"/>
  <c r="U46" i="91"/>
  <c r="Z46" i="91"/>
  <c r="AA46" i="91"/>
  <c r="AB46" i="91"/>
  <c r="E47" i="91"/>
  <c r="F47" i="91"/>
  <c r="G47" i="91"/>
  <c r="L47" i="91"/>
  <c r="M47" i="91"/>
  <c r="N47" i="91"/>
  <c r="S47" i="91"/>
  <c r="T47" i="91"/>
  <c r="U47" i="91"/>
  <c r="Z47" i="91"/>
  <c r="AA47" i="91"/>
  <c r="AB47" i="91"/>
  <c r="E48" i="91"/>
  <c r="F48" i="91"/>
  <c r="G48" i="91"/>
  <c r="L48" i="91"/>
  <c r="M48" i="91"/>
  <c r="N48" i="91"/>
  <c r="S48" i="91"/>
  <c r="T48" i="91"/>
  <c r="U48" i="91"/>
  <c r="Z48" i="91"/>
  <c r="AA48" i="91"/>
  <c r="AB48" i="91"/>
  <c r="E49" i="91"/>
  <c r="F49" i="91"/>
  <c r="G49" i="91"/>
  <c r="L49" i="91"/>
  <c r="M49" i="91"/>
  <c r="N49" i="91"/>
  <c r="S49" i="91"/>
  <c r="T49" i="91"/>
  <c r="U49" i="91"/>
  <c r="Z49" i="91"/>
  <c r="AA49" i="91"/>
  <c r="AB49" i="91"/>
  <c r="E50" i="91"/>
  <c r="F50" i="91"/>
  <c r="G50" i="91"/>
  <c r="L50" i="91"/>
  <c r="M50" i="91"/>
  <c r="N50" i="91"/>
  <c r="S50" i="91"/>
  <c r="T50" i="91"/>
  <c r="U50" i="91"/>
  <c r="Z50" i="91"/>
  <c r="AA50" i="91"/>
  <c r="AB50" i="91"/>
  <c r="E51" i="91"/>
  <c r="F51" i="91"/>
  <c r="G51" i="91"/>
  <c r="L51" i="91"/>
  <c r="M51" i="91"/>
  <c r="N51" i="91"/>
  <c r="S51" i="91"/>
  <c r="T51" i="91"/>
  <c r="U51" i="91"/>
  <c r="Z51" i="91"/>
  <c r="AA51" i="91"/>
  <c r="AB51" i="91"/>
  <c r="E52" i="91"/>
  <c r="F52" i="91"/>
  <c r="G52" i="91"/>
  <c r="L52" i="91"/>
  <c r="M52" i="91"/>
  <c r="N52" i="91"/>
  <c r="S52" i="91"/>
  <c r="T52" i="91"/>
  <c r="U52" i="91"/>
  <c r="Z52" i="91"/>
  <c r="AA52" i="91"/>
  <c r="AB52" i="91"/>
  <c r="E53" i="91"/>
  <c r="F53" i="91"/>
  <c r="G53" i="91"/>
  <c r="L53" i="91"/>
  <c r="M53" i="91"/>
  <c r="N53" i="91"/>
  <c r="S53" i="91"/>
  <c r="T53" i="91"/>
  <c r="U53" i="91"/>
  <c r="Z53" i="91"/>
  <c r="AA53" i="91"/>
  <c r="AB53" i="91"/>
  <c r="E54" i="91"/>
  <c r="F54" i="91"/>
  <c r="G54" i="91"/>
  <c r="L54" i="91"/>
  <c r="M54" i="91"/>
  <c r="N54" i="91"/>
  <c r="S54" i="91"/>
  <c r="T54" i="91"/>
  <c r="U54" i="91"/>
  <c r="Z54" i="91"/>
  <c r="AA54" i="91"/>
  <c r="AB54" i="91"/>
  <c r="E55" i="91"/>
  <c r="F55" i="91"/>
  <c r="G55" i="91"/>
  <c r="L55" i="91"/>
  <c r="M55" i="91"/>
  <c r="N55" i="91"/>
  <c r="S55" i="91"/>
  <c r="T55" i="91"/>
  <c r="U55" i="91"/>
  <c r="Z55" i="91"/>
  <c r="AA55" i="91"/>
  <c r="AB55" i="91"/>
  <c r="E56" i="91"/>
  <c r="F56" i="91"/>
  <c r="G56" i="91"/>
  <c r="L56" i="91"/>
  <c r="N56" i="91"/>
  <c r="S56" i="91"/>
  <c r="T56" i="91"/>
  <c r="U56" i="91"/>
  <c r="Z56" i="91"/>
  <c r="AA56" i="91"/>
  <c r="AB56" i="91"/>
  <c r="E57" i="91"/>
  <c r="F57" i="91"/>
  <c r="G57" i="91"/>
  <c r="L57" i="91"/>
  <c r="M57" i="91"/>
  <c r="N57" i="91"/>
  <c r="S57" i="91"/>
  <c r="T57" i="91"/>
  <c r="U57" i="91"/>
  <c r="Z57" i="91"/>
  <c r="AA57" i="91"/>
  <c r="AB57" i="91"/>
  <c r="E58" i="91"/>
  <c r="F58" i="91"/>
  <c r="G58" i="91"/>
  <c r="L58" i="91"/>
  <c r="M58" i="91"/>
  <c r="N58" i="91"/>
  <c r="S58" i="91"/>
  <c r="T58" i="91"/>
  <c r="U58" i="91"/>
  <c r="Z58" i="91"/>
  <c r="AA58" i="91"/>
  <c r="AB58" i="91"/>
  <c r="E59" i="91"/>
  <c r="F59" i="91"/>
  <c r="G59" i="91"/>
  <c r="L59" i="91"/>
  <c r="M59" i="91"/>
  <c r="N59" i="91"/>
  <c r="S59" i="91"/>
  <c r="T59" i="91"/>
  <c r="U59" i="91"/>
  <c r="Z59" i="91"/>
  <c r="AA59" i="91"/>
  <c r="AB59" i="91"/>
  <c r="E60" i="91"/>
  <c r="F60" i="91"/>
  <c r="G60" i="91"/>
  <c r="L60" i="91"/>
  <c r="M60" i="91"/>
  <c r="N60" i="91"/>
  <c r="S60" i="91"/>
  <c r="T60" i="91"/>
  <c r="U60" i="91"/>
  <c r="Z60" i="91"/>
  <c r="AA60" i="91"/>
  <c r="AB60" i="91"/>
  <c r="E61" i="91"/>
  <c r="F61" i="91"/>
  <c r="G61" i="91"/>
  <c r="L61" i="91"/>
  <c r="M61" i="91"/>
  <c r="N61" i="91"/>
  <c r="S61" i="91"/>
  <c r="T61" i="91"/>
  <c r="U61" i="91"/>
  <c r="Z61" i="91"/>
  <c r="AA61" i="91"/>
  <c r="AB61" i="91"/>
  <c r="E62" i="91"/>
  <c r="F62" i="91"/>
  <c r="G62" i="91"/>
  <c r="L62" i="91"/>
  <c r="M62" i="91"/>
  <c r="N62" i="91"/>
  <c r="S62" i="91"/>
  <c r="T62" i="91"/>
  <c r="U62" i="91"/>
  <c r="Z62" i="91"/>
  <c r="AA62" i="91"/>
  <c r="AB62" i="91"/>
  <c r="E63" i="91"/>
  <c r="F63" i="91"/>
  <c r="G63" i="91"/>
  <c r="L63" i="91"/>
  <c r="M63" i="91"/>
  <c r="N63" i="91"/>
  <c r="S63" i="91"/>
  <c r="T63" i="91"/>
  <c r="U63" i="91"/>
  <c r="Z63" i="91"/>
  <c r="AA63" i="91"/>
  <c r="AB63" i="91"/>
  <c r="E64" i="91"/>
  <c r="F64" i="91"/>
  <c r="G64" i="91"/>
  <c r="L64" i="91"/>
  <c r="M64" i="91"/>
  <c r="N64" i="91"/>
  <c r="S64" i="91"/>
  <c r="T64" i="91"/>
  <c r="U64" i="91"/>
  <c r="Z64" i="91"/>
  <c r="AA64" i="91"/>
  <c r="AB64" i="91"/>
  <c r="E65" i="91"/>
  <c r="F65" i="91"/>
  <c r="G65" i="91"/>
  <c r="L65" i="91"/>
  <c r="M65" i="91"/>
  <c r="N65" i="91"/>
  <c r="S65" i="91"/>
  <c r="T65" i="91"/>
  <c r="U65" i="91"/>
  <c r="Z65" i="91"/>
  <c r="AA65" i="91"/>
  <c r="AB65" i="91"/>
  <c r="E66" i="91"/>
  <c r="F66" i="91"/>
  <c r="G66" i="91"/>
  <c r="L66" i="91"/>
  <c r="M66" i="91"/>
  <c r="N66" i="91"/>
  <c r="S66" i="91"/>
  <c r="T66" i="91"/>
  <c r="U66" i="91"/>
  <c r="Z66" i="91"/>
  <c r="AA66" i="91"/>
  <c r="AB66" i="91"/>
  <c r="E67" i="91"/>
  <c r="F67" i="91"/>
  <c r="G67" i="91"/>
  <c r="L67" i="91"/>
  <c r="M67" i="91"/>
  <c r="N67" i="91"/>
  <c r="S67" i="91"/>
  <c r="T67" i="91"/>
  <c r="U67" i="91"/>
  <c r="Z67" i="91"/>
  <c r="AA67" i="91"/>
  <c r="AB67" i="91"/>
  <c r="E68" i="91"/>
  <c r="F68" i="91"/>
  <c r="G68" i="91"/>
  <c r="L68" i="91"/>
  <c r="M68" i="91"/>
  <c r="N68" i="91"/>
  <c r="S68" i="91"/>
  <c r="T68" i="91"/>
  <c r="U68" i="91"/>
  <c r="Z68" i="91"/>
  <c r="AA68" i="91"/>
  <c r="AB68" i="91"/>
  <c r="E69" i="91"/>
  <c r="F69" i="91"/>
  <c r="G69" i="91"/>
  <c r="L69" i="91"/>
  <c r="M69" i="91"/>
  <c r="N69" i="91"/>
  <c r="S69" i="91"/>
  <c r="T69" i="91"/>
  <c r="U69" i="91"/>
  <c r="Z69" i="91"/>
  <c r="AA69" i="91"/>
  <c r="AB69" i="91"/>
  <c r="E70" i="91"/>
  <c r="F70" i="91"/>
  <c r="G70" i="91"/>
  <c r="L70" i="91"/>
  <c r="M70" i="91"/>
  <c r="N70" i="91"/>
  <c r="S70" i="91"/>
  <c r="T70" i="91"/>
  <c r="U70" i="91"/>
  <c r="Z70" i="91"/>
  <c r="AA70" i="91"/>
  <c r="AB70" i="91"/>
  <c r="E71" i="91"/>
  <c r="F71" i="91"/>
  <c r="G71" i="91"/>
  <c r="L71" i="91"/>
  <c r="M71" i="91"/>
  <c r="N71" i="91"/>
  <c r="S71" i="91"/>
  <c r="T71" i="91"/>
  <c r="U71" i="91"/>
  <c r="Z71" i="91"/>
  <c r="AA71" i="91"/>
  <c r="AB71" i="91"/>
  <c r="E72" i="91"/>
  <c r="F72" i="91"/>
  <c r="G72" i="91"/>
  <c r="L72" i="91"/>
  <c r="M72" i="91"/>
  <c r="N72" i="91"/>
  <c r="S72" i="91"/>
  <c r="T72" i="91"/>
  <c r="U72" i="91"/>
  <c r="Z72" i="91"/>
  <c r="AA72" i="91"/>
  <c r="AB72" i="91"/>
  <c r="E73" i="91"/>
  <c r="F73" i="91"/>
  <c r="G73" i="91"/>
  <c r="L73" i="91"/>
  <c r="M73" i="91"/>
  <c r="N73" i="91"/>
  <c r="S73" i="91"/>
  <c r="T73" i="91"/>
  <c r="U73" i="91"/>
  <c r="Z73" i="91"/>
  <c r="AA73" i="91"/>
  <c r="AB73" i="91"/>
  <c r="E74" i="91"/>
  <c r="F74" i="91"/>
  <c r="G74" i="91"/>
  <c r="L74" i="91"/>
  <c r="M74" i="91"/>
  <c r="N74" i="91"/>
  <c r="S74" i="91"/>
  <c r="T74" i="91"/>
  <c r="U74" i="91"/>
  <c r="Z74" i="91"/>
  <c r="AA74" i="91"/>
  <c r="AB74" i="91"/>
  <c r="F79" i="91"/>
  <c r="S9" i="93" l="1"/>
  <c r="S17" i="93"/>
  <c r="Q25" i="93"/>
  <c r="S16" i="93"/>
  <c r="Q26" i="93"/>
  <c r="R26" i="93"/>
  <c r="R14" i="93"/>
  <c r="R13" i="93"/>
  <c r="R19" i="93"/>
  <c r="Q5" i="93"/>
  <c r="S24" i="93"/>
  <c r="Q23" i="93"/>
  <c r="Q14" i="93"/>
  <c r="R8" i="93"/>
  <c r="R11" i="93"/>
  <c r="R3" i="93"/>
  <c r="R12" i="93" s="1"/>
  <c r="B77" i="93" s="1"/>
  <c r="W77" i="93" s="1"/>
  <c r="T22" i="93"/>
  <c r="Q15" i="93"/>
  <c r="S4" i="93"/>
  <c r="Q11" i="93"/>
  <c r="Q3" i="93"/>
  <c r="Q22" i="93"/>
  <c r="T21" i="93"/>
  <c r="T29" i="93"/>
  <c r="T30" i="93"/>
  <c r="Q17" i="93"/>
  <c r="R23" i="93"/>
  <c r="S19" i="93"/>
  <c r="R10" i="93"/>
  <c r="S30" i="93"/>
  <c r="R29" i="93"/>
  <c r="R32" i="93" s="1"/>
  <c r="R31" i="93"/>
  <c r="S21" i="93"/>
  <c r="S27" i="93"/>
  <c r="R6" i="93"/>
  <c r="S7" i="93"/>
  <c r="Q6" i="93"/>
  <c r="Q31" i="93"/>
  <c r="Q29" i="93"/>
  <c r="S22" i="93"/>
  <c r="R17" i="93"/>
  <c r="S26" i="93"/>
  <c r="S13" i="93"/>
  <c r="S20" i="93" s="1"/>
  <c r="R9" i="93"/>
  <c r="Q13" i="93"/>
  <c r="R4" i="93"/>
  <c r="S29" i="93"/>
  <c r="S32" i="93" s="1"/>
  <c r="S31" i="93"/>
  <c r="T23" i="93"/>
  <c r="T25" i="93"/>
  <c r="S5" i="93"/>
  <c r="Q4" i="93"/>
  <c r="R21" i="93"/>
  <c r="R27" i="93"/>
  <c r="T3" i="93"/>
  <c r="T5" i="93"/>
  <c r="T6" i="93"/>
  <c r="T7" i="93"/>
  <c r="T9" i="93"/>
  <c r="T10" i="93"/>
  <c r="T11" i="93"/>
  <c r="R18" i="93"/>
  <c r="R7" i="93"/>
  <c r="S10" i="93"/>
  <c r="S11" i="93"/>
  <c r="S3" i="93"/>
  <c r="S23" i="93"/>
  <c r="Q27" i="93"/>
  <c r="Q21" i="93"/>
  <c r="Q7" i="93"/>
  <c r="T31" i="93"/>
  <c r="T16" i="93"/>
  <c r="S15" i="93"/>
  <c r="R22" i="93"/>
  <c r="T19" i="93"/>
  <c r="Q10" i="93"/>
  <c r="S8" i="93"/>
  <c r="Q19" i="93"/>
  <c r="X84" i="93"/>
  <c r="K84" i="93"/>
  <c r="W83" i="93"/>
  <c r="X82" i="93"/>
  <c r="T15" i="93"/>
  <c r="T20" i="93" s="1"/>
  <c r="K82" i="93"/>
  <c r="S14" i="93"/>
  <c r="G84" i="93"/>
  <c r="AA84" i="93" s="1"/>
  <c r="T27" i="93"/>
  <c r="G82" i="93"/>
  <c r="AA82" i="93" s="1"/>
  <c r="P53" i="92"/>
  <c r="N53" i="92"/>
  <c r="N56" i="92"/>
  <c r="D110" i="92" s="1"/>
  <c r="C110" i="92"/>
  <c r="O25" i="92"/>
  <c r="P56" i="92" s="1"/>
  <c r="E110" i="92" s="1"/>
  <c r="T32" i="93" l="1"/>
  <c r="U32" i="93" s="1"/>
  <c r="R20" i="93"/>
  <c r="H77" i="93" s="1"/>
  <c r="AC77" i="93" s="1"/>
  <c r="T12" i="93"/>
  <c r="T28" i="93"/>
  <c r="U20" i="93"/>
  <c r="H72" i="93" s="1"/>
  <c r="R28" i="93"/>
  <c r="G77" i="93" s="1"/>
  <c r="AB77" i="93" s="1"/>
  <c r="S12" i="93"/>
  <c r="S28" i="93"/>
  <c r="U28" i="93" s="1"/>
  <c r="G72" i="93" s="1"/>
  <c r="E10" i="9"/>
  <c r="E9" i="9"/>
  <c r="E8" i="9"/>
  <c r="E7" i="9"/>
  <c r="E6" i="9"/>
  <c r="E5" i="9"/>
  <c r="E4" i="9"/>
  <c r="E3" i="9"/>
  <c r="D10" i="9"/>
  <c r="D9" i="9"/>
  <c r="D8" i="9"/>
  <c r="D7" i="9"/>
  <c r="D6" i="9"/>
  <c r="D5" i="9"/>
  <c r="D4" i="9"/>
  <c r="D3" i="9"/>
  <c r="E10" i="5"/>
  <c r="E9" i="5"/>
  <c r="E8" i="5"/>
  <c r="E7" i="5"/>
  <c r="E6" i="5"/>
  <c r="E5" i="5"/>
  <c r="E4" i="5"/>
  <c r="E3" i="5"/>
  <c r="D10" i="5"/>
  <c r="D9" i="5"/>
  <c r="D8" i="5"/>
  <c r="D7" i="5"/>
  <c r="D6" i="5"/>
  <c r="D5" i="5"/>
  <c r="D4" i="5"/>
  <c r="D3" i="5"/>
  <c r="AB72" i="93" l="1"/>
  <c r="I2" i="7"/>
  <c r="AC72" i="93"/>
  <c r="J2" i="7"/>
  <c r="U12" i="93"/>
  <c r="B72" i="93" s="1"/>
  <c r="B2" i="86"/>
  <c r="W72" i="93" l="1"/>
  <c r="C2" i="7"/>
  <c r="G2" i="86"/>
  <c r="K2" i="86"/>
  <c r="E3" i="86"/>
  <c r="G3" i="86"/>
  <c r="H3" i="86"/>
  <c r="I3" i="86"/>
  <c r="J3" i="86"/>
  <c r="K3" i="86"/>
  <c r="G4" i="86"/>
  <c r="H4" i="86"/>
  <c r="I4" i="86"/>
  <c r="J4" i="86"/>
  <c r="K4" i="86"/>
  <c r="G5" i="86"/>
  <c r="H5" i="86"/>
  <c r="I5" i="86"/>
  <c r="J5" i="86"/>
  <c r="K5" i="86"/>
  <c r="G6" i="86"/>
  <c r="H6" i="86"/>
  <c r="I6" i="86"/>
  <c r="J6" i="86"/>
  <c r="K6" i="86"/>
  <c r="G7" i="86"/>
  <c r="H7" i="86"/>
  <c r="I7" i="86"/>
  <c r="J7" i="86"/>
  <c r="K7" i="86"/>
  <c r="C8" i="86"/>
  <c r="D8" i="86"/>
  <c r="E8" i="86"/>
  <c r="F8" i="86"/>
  <c r="G8" i="86"/>
  <c r="H8" i="86"/>
  <c r="I8" i="86"/>
  <c r="J8" i="86"/>
  <c r="K8" i="86"/>
  <c r="C9" i="86"/>
  <c r="D9" i="86"/>
  <c r="E9" i="86"/>
  <c r="F9" i="86"/>
  <c r="G9" i="86"/>
  <c r="H9" i="86"/>
  <c r="I9" i="86"/>
  <c r="J9" i="86"/>
  <c r="K9" i="86"/>
  <c r="C10" i="86"/>
  <c r="D10" i="86"/>
  <c r="E10" i="86"/>
  <c r="F10" i="86"/>
  <c r="G10" i="86"/>
  <c r="H10" i="86"/>
  <c r="I10" i="86"/>
  <c r="J10" i="86"/>
  <c r="K10" i="86"/>
  <c r="G11" i="86"/>
  <c r="K11" i="86"/>
  <c r="G12" i="86"/>
  <c r="K12" i="86"/>
  <c r="C13" i="86"/>
  <c r="D13" i="86"/>
  <c r="E13" i="86"/>
  <c r="F13" i="86"/>
  <c r="G13" i="86"/>
  <c r="H13" i="86"/>
  <c r="I13" i="86"/>
  <c r="J13" i="86"/>
  <c r="K13" i="86"/>
  <c r="B3" i="86"/>
  <c r="B4" i="86"/>
  <c r="B5" i="86"/>
  <c r="B6" i="86"/>
  <c r="B7" i="86"/>
  <c r="B8" i="86"/>
  <c r="B9" i="86"/>
  <c r="B10" i="86"/>
  <c r="B11" i="86"/>
  <c r="B12" i="86"/>
  <c r="B13" i="86"/>
  <c r="F30" i="85" l="1"/>
  <c r="F28" i="85"/>
  <c r="F27" i="85"/>
  <c r="F25" i="85"/>
  <c r="F24" i="85"/>
  <c r="F22" i="85"/>
  <c r="F21" i="85"/>
  <c r="F20" i="85"/>
  <c r="F19" i="85"/>
  <c r="F18" i="85"/>
  <c r="F17" i="85"/>
  <c r="F16" i="85"/>
  <c r="F15" i="85"/>
  <c r="E12" i="10" s="1"/>
  <c r="F14" i="85"/>
  <c r="F13" i="85"/>
  <c r="D12" i="10" s="1"/>
  <c r="F11" i="85"/>
  <c r="F10" i="85"/>
  <c r="F9" i="85"/>
  <c r="F8" i="85"/>
  <c r="F7" i="85"/>
  <c r="F6" i="85"/>
  <c r="F5" i="85"/>
  <c r="F4" i="85"/>
  <c r="E11" i="10" s="1"/>
  <c r="F3" i="85"/>
  <c r="F2" i="85"/>
  <c r="D11" i="10" s="1"/>
  <c r="E32" i="33"/>
  <c r="E31" i="33"/>
  <c r="C47" i="56"/>
  <c r="C45" i="56"/>
  <c r="I2" i="77" s="1"/>
  <c r="C50" i="56"/>
  <c r="I2" i="83"/>
  <c r="I2" i="82"/>
  <c r="I2" i="80"/>
  <c r="C26" i="56"/>
  <c r="C2" i="83" s="1"/>
  <c r="C25" i="56"/>
  <c r="C2" i="82" s="1"/>
  <c r="I2" i="78" l="1"/>
  <c r="I2" i="79"/>
  <c r="I2" i="81"/>
  <c r="I2" i="84"/>
  <c r="C2" i="84"/>
  <c r="N13" i="20" l="1"/>
  <c r="N12" i="20"/>
  <c r="N11" i="20" l="1"/>
  <c r="C49" i="56"/>
  <c r="C48" i="56"/>
  <c r="C46" i="56"/>
  <c r="C41" i="56"/>
  <c r="I2" i="11" l="1"/>
  <c r="I2" i="9"/>
  <c r="I2" i="5"/>
  <c r="J2" i="84"/>
  <c r="J2" i="82"/>
  <c r="J2" i="81"/>
  <c r="J2" i="80"/>
  <c r="J2" i="79"/>
  <c r="J2" i="77"/>
  <c r="J2" i="78"/>
  <c r="J2" i="83"/>
  <c r="C2" i="79"/>
  <c r="G25" i="56"/>
  <c r="C2" i="80" s="1"/>
  <c r="E25" i="56"/>
  <c r="C2" i="77"/>
  <c r="E2" i="81"/>
  <c r="C13" i="84"/>
  <c r="D13" i="84"/>
  <c r="E13" i="84"/>
  <c r="F13" i="84"/>
  <c r="C13" i="83"/>
  <c r="D13" i="83"/>
  <c r="E13" i="83"/>
  <c r="F13" i="83"/>
  <c r="C13" i="82"/>
  <c r="D13" i="82"/>
  <c r="E13" i="82"/>
  <c r="F13" i="82"/>
  <c r="C13" i="81"/>
  <c r="D13" i="81"/>
  <c r="E13" i="81"/>
  <c r="F13" i="81"/>
  <c r="C13" i="80"/>
  <c r="D13" i="80"/>
  <c r="E13" i="80"/>
  <c r="F13" i="80"/>
  <c r="C13" i="79"/>
  <c r="D13" i="79"/>
  <c r="E13" i="79"/>
  <c r="F13" i="79"/>
  <c r="C13" i="78"/>
  <c r="D13" i="78"/>
  <c r="E13" i="78"/>
  <c r="F13" i="78"/>
  <c r="C13" i="77"/>
  <c r="D13" i="77"/>
  <c r="E13" i="77"/>
  <c r="F13" i="77"/>
  <c r="E3" i="84" l="1"/>
  <c r="E3" i="83"/>
  <c r="E3" i="82"/>
  <c r="E3" i="81"/>
  <c r="E3" i="80"/>
  <c r="E3" i="79"/>
  <c r="E3" i="78"/>
  <c r="E3" i="77"/>
  <c r="C2" i="8"/>
  <c r="E2" i="78"/>
  <c r="C7" i="76"/>
  <c r="C6" i="76"/>
  <c r="C5" i="76"/>
  <c r="C4" i="76"/>
  <c r="C3" i="76"/>
  <c r="E3" i="7"/>
  <c r="D3" i="7"/>
  <c r="C3" i="7"/>
  <c r="E10" i="7"/>
  <c r="D10" i="7"/>
  <c r="C10" i="7"/>
  <c r="E9" i="7"/>
  <c r="D9" i="7"/>
  <c r="C9" i="7"/>
  <c r="E8" i="7"/>
  <c r="D8" i="7"/>
  <c r="C8" i="7"/>
  <c r="F3" i="8"/>
  <c r="D3" i="8"/>
  <c r="C3" i="8"/>
  <c r="F10" i="8"/>
  <c r="D10" i="8"/>
  <c r="C10" i="8"/>
  <c r="F9" i="8"/>
  <c r="D9" i="8"/>
  <c r="C9" i="8"/>
  <c r="F8" i="8"/>
  <c r="D8" i="8"/>
  <c r="C8" i="8"/>
  <c r="X12" i="74"/>
  <c r="K10" i="6"/>
  <c r="X11" i="74"/>
  <c r="L10" i="6" s="1"/>
  <c r="K9" i="6"/>
  <c r="X10" i="74"/>
  <c r="L9" i="6" s="1"/>
  <c r="X9" i="74"/>
  <c r="X8" i="74"/>
  <c r="X7" i="74"/>
  <c r="X6" i="74"/>
  <c r="K8" i="6"/>
  <c r="X5" i="74"/>
  <c r="L8" i="6" s="1"/>
  <c r="J4" i="74"/>
  <c r="I65" i="73"/>
  <c r="C8" i="84" l="1"/>
  <c r="C8" i="83"/>
  <c r="C8" i="82"/>
  <c r="C8" i="81"/>
  <c r="C8" i="80"/>
  <c r="C8" i="79"/>
  <c r="C8" i="78"/>
  <c r="C8" i="77"/>
  <c r="D9" i="84"/>
  <c r="D9" i="83"/>
  <c r="D9" i="82"/>
  <c r="D9" i="81"/>
  <c r="D9" i="80"/>
  <c r="D9" i="79"/>
  <c r="D9" i="78"/>
  <c r="D9" i="77"/>
  <c r="F10" i="84"/>
  <c r="F10" i="83"/>
  <c r="F10" i="82"/>
  <c r="F10" i="81"/>
  <c r="F10" i="80"/>
  <c r="F10" i="79"/>
  <c r="F10" i="78"/>
  <c r="F10" i="77"/>
  <c r="D11" i="84"/>
  <c r="D11" i="83"/>
  <c r="D11" i="82"/>
  <c r="D11" i="81"/>
  <c r="D11" i="80"/>
  <c r="D11" i="79"/>
  <c r="D11" i="78"/>
  <c r="D11" i="77"/>
  <c r="E11" i="84"/>
  <c r="E11" i="83"/>
  <c r="E11" i="82"/>
  <c r="E11" i="81"/>
  <c r="E11" i="80"/>
  <c r="E11" i="79"/>
  <c r="E11" i="78"/>
  <c r="E11" i="77"/>
  <c r="F12" i="84"/>
  <c r="F12" i="83"/>
  <c r="F12" i="82"/>
  <c r="F12" i="81"/>
  <c r="F12" i="80"/>
  <c r="F12" i="79"/>
  <c r="F12" i="78"/>
  <c r="F12" i="77"/>
  <c r="D8" i="78"/>
  <c r="D8" i="77"/>
  <c r="D8" i="84"/>
  <c r="D8" i="83"/>
  <c r="D8" i="82"/>
  <c r="D8" i="81"/>
  <c r="D8" i="80"/>
  <c r="D8" i="79"/>
  <c r="F9" i="84"/>
  <c r="F9" i="83"/>
  <c r="F9" i="82"/>
  <c r="F9" i="81"/>
  <c r="F9" i="80"/>
  <c r="F9" i="79"/>
  <c r="F9" i="78"/>
  <c r="F9" i="77"/>
  <c r="C3" i="84"/>
  <c r="C3" i="83"/>
  <c r="C3" i="82"/>
  <c r="C3" i="81"/>
  <c r="C3" i="80"/>
  <c r="C3" i="79"/>
  <c r="C3" i="78"/>
  <c r="C3" i="77"/>
  <c r="D12" i="78"/>
  <c r="D12" i="77"/>
  <c r="D12" i="84"/>
  <c r="D12" i="83"/>
  <c r="D12" i="82"/>
  <c r="D12" i="81"/>
  <c r="D12" i="80"/>
  <c r="D12" i="79"/>
  <c r="E10" i="84"/>
  <c r="E10" i="83"/>
  <c r="E10" i="82"/>
  <c r="E10" i="81"/>
  <c r="E10" i="80"/>
  <c r="E10" i="79"/>
  <c r="E10" i="78"/>
  <c r="E10" i="77"/>
  <c r="C10" i="84"/>
  <c r="C10" i="83"/>
  <c r="C10" i="82"/>
  <c r="C10" i="81"/>
  <c r="C10" i="80"/>
  <c r="C10" i="79"/>
  <c r="C10" i="78"/>
  <c r="C10" i="77"/>
  <c r="D3" i="83"/>
  <c r="D3" i="82"/>
  <c r="D3" i="81"/>
  <c r="D3" i="80"/>
  <c r="D3" i="79"/>
  <c r="D3" i="78"/>
  <c r="D3" i="77"/>
  <c r="D3" i="84"/>
  <c r="C11" i="84"/>
  <c r="C11" i="83"/>
  <c r="C11" i="82"/>
  <c r="C11" i="81"/>
  <c r="C11" i="80"/>
  <c r="C11" i="79"/>
  <c r="C11" i="78"/>
  <c r="C11" i="77"/>
  <c r="E8" i="84"/>
  <c r="E8" i="83"/>
  <c r="E8" i="82"/>
  <c r="E8" i="81"/>
  <c r="E8" i="80"/>
  <c r="E8" i="79"/>
  <c r="E8" i="78"/>
  <c r="E8" i="77"/>
  <c r="E9" i="84"/>
  <c r="E9" i="83"/>
  <c r="E9" i="82"/>
  <c r="E9" i="81"/>
  <c r="E9" i="80"/>
  <c r="E9" i="79"/>
  <c r="E9" i="78"/>
  <c r="E9" i="77"/>
  <c r="F8" i="84"/>
  <c r="F8" i="83"/>
  <c r="F8" i="82"/>
  <c r="F8" i="81"/>
  <c r="F8" i="80"/>
  <c r="F8" i="79"/>
  <c r="F8" i="78"/>
  <c r="F8" i="77"/>
  <c r="C9" i="84"/>
  <c r="C9" i="83"/>
  <c r="C9" i="82"/>
  <c r="C9" i="81"/>
  <c r="C9" i="80"/>
  <c r="C9" i="79"/>
  <c r="C9" i="78"/>
  <c r="C9" i="77"/>
  <c r="D10" i="78"/>
  <c r="D10" i="77"/>
  <c r="D10" i="84"/>
  <c r="D10" i="83"/>
  <c r="D10" i="82"/>
  <c r="D10" i="81"/>
  <c r="D10" i="80"/>
  <c r="D10" i="79"/>
  <c r="F3" i="84"/>
  <c r="F3" i="83"/>
  <c r="F3" i="82"/>
  <c r="F3" i="81"/>
  <c r="F3" i="80"/>
  <c r="F3" i="79"/>
  <c r="F3" i="78"/>
  <c r="F3" i="77"/>
  <c r="C12" i="84"/>
  <c r="C12" i="83"/>
  <c r="C12" i="82"/>
  <c r="C12" i="81"/>
  <c r="C12" i="80"/>
  <c r="C12" i="79"/>
  <c r="C12" i="78"/>
  <c r="C12" i="77"/>
  <c r="E12" i="84"/>
  <c r="E12" i="83"/>
  <c r="E12" i="82"/>
  <c r="E12" i="81"/>
  <c r="E12" i="80"/>
  <c r="E12" i="79"/>
  <c r="E12" i="78"/>
  <c r="E12" i="77"/>
  <c r="F11" i="84"/>
  <c r="F11" i="83"/>
  <c r="F11" i="82"/>
  <c r="F11" i="81"/>
  <c r="F11" i="80"/>
  <c r="F11" i="79"/>
  <c r="F11" i="78"/>
  <c r="F11" i="77"/>
  <c r="C2" i="78"/>
  <c r="C2" i="81"/>
  <c r="E10" i="13"/>
  <c r="E9" i="13"/>
  <c r="E8" i="13"/>
  <c r="E7" i="13"/>
  <c r="E6" i="13"/>
  <c r="E5" i="13"/>
  <c r="E4" i="13"/>
  <c r="E3" i="13"/>
  <c r="D10" i="13"/>
  <c r="D9" i="13"/>
  <c r="D8" i="13"/>
  <c r="D3" i="13"/>
  <c r="E7" i="8"/>
  <c r="C7" i="8"/>
  <c r="E6" i="8"/>
  <c r="C6" i="8"/>
  <c r="E4" i="8"/>
  <c r="B9" i="35"/>
  <c r="B8" i="35"/>
  <c r="J36" i="34" s="1"/>
  <c r="D4" i="7" s="1"/>
  <c r="D42" i="34"/>
  <c r="D41" i="34"/>
  <c r="D40" i="34"/>
  <c r="D39" i="34"/>
  <c r="I35" i="34" s="1"/>
  <c r="E7" i="7" s="1"/>
  <c r="D38" i="34"/>
  <c r="H37" i="34"/>
  <c r="D37" i="34"/>
  <c r="H34" i="34" s="1"/>
  <c r="C6" i="7" s="1"/>
  <c r="I36" i="34"/>
  <c r="E4" i="7" s="1"/>
  <c r="H36" i="34"/>
  <c r="C4" i="7" s="1"/>
  <c r="J35" i="34"/>
  <c r="D7" i="7" s="1"/>
  <c r="J34" i="34"/>
  <c r="D6" i="7" s="1"/>
  <c r="I34" i="34"/>
  <c r="E6" i="7" s="1"/>
  <c r="I33" i="34"/>
  <c r="E5" i="7" s="1"/>
  <c r="H33" i="34"/>
  <c r="C5" i="7" s="1"/>
  <c r="D17" i="34"/>
  <c r="D16" i="34"/>
  <c r="D15" i="34"/>
  <c r="D14" i="34"/>
  <c r="D13" i="34"/>
  <c r="D12" i="34"/>
  <c r="D11" i="34"/>
  <c r="I4" i="34" s="1"/>
  <c r="F6" i="8" s="1"/>
  <c r="J7" i="34"/>
  <c r="D4" i="8" s="1"/>
  <c r="I7" i="34"/>
  <c r="F4" i="8" s="1"/>
  <c r="H7" i="34"/>
  <c r="C4" i="8" s="1"/>
  <c r="K6" i="34"/>
  <c r="J6" i="34"/>
  <c r="H6" i="34"/>
  <c r="J4" i="34"/>
  <c r="D6" i="8" s="1"/>
  <c r="K3" i="34"/>
  <c r="E5" i="8" s="1"/>
  <c r="J3" i="34"/>
  <c r="D5" i="8" s="1"/>
  <c r="I3" i="34"/>
  <c r="F5" i="8" s="1"/>
  <c r="H3" i="34"/>
  <c r="C5" i="8" s="1"/>
  <c r="M13" i="6"/>
  <c r="M12" i="6"/>
  <c r="M11" i="6"/>
  <c r="M10" i="6"/>
  <c r="M9" i="6"/>
  <c r="M8" i="6"/>
  <c r="E25" i="33"/>
  <c r="K4" i="33" s="1"/>
  <c r="E24" i="33"/>
  <c r="E23" i="33"/>
  <c r="E22" i="33"/>
  <c r="E21" i="33"/>
  <c r="E20" i="33"/>
  <c r="E19" i="33"/>
  <c r="E18" i="33"/>
  <c r="E17" i="33"/>
  <c r="E16" i="33"/>
  <c r="E15" i="33"/>
  <c r="E14" i="33"/>
  <c r="K6" i="33"/>
  <c r="C3" i="6" s="1"/>
  <c r="L3" i="6" s="1"/>
  <c r="J6" i="33"/>
  <c r="K3" i="6" s="1"/>
  <c r="I6" i="33"/>
  <c r="B3" i="6" s="1"/>
  <c r="M3" i="6" s="1"/>
  <c r="J5" i="33"/>
  <c r="K7" i="6" s="1"/>
  <c r="J4" i="33"/>
  <c r="K6" i="6" s="1"/>
  <c r="J3" i="33"/>
  <c r="K4" i="6" s="1"/>
  <c r="I3" i="33"/>
  <c r="B4" i="6" s="1"/>
  <c r="M4" i="6" s="1"/>
  <c r="K2" i="33"/>
  <c r="C5" i="6" s="1"/>
  <c r="L5" i="6" s="1"/>
  <c r="J2" i="33"/>
  <c r="K5" i="6" s="1"/>
  <c r="I2" i="33"/>
  <c r="B5" i="6" s="1"/>
  <c r="M5" i="6" s="1"/>
  <c r="C44" i="56"/>
  <c r="C43" i="56"/>
  <c r="C42" i="56"/>
  <c r="C40" i="56"/>
  <c r="C39" i="56"/>
  <c r="C38" i="56"/>
  <c r="C37" i="56"/>
  <c r="C36" i="56"/>
  <c r="C35" i="56"/>
  <c r="C34" i="56"/>
  <c r="C33" i="56"/>
  <c r="C32" i="56"/>
  <c r="D2" i="83" s="1"/>
  <c r="C31" i="56"/>
  <c r="C30" i="56"/>
  <c r="C29" i="56"/>
  <c r="C27" i="56"/>
  <c r="M2" i="6" s="1"/>
  <c r="C24" i="56"/>
  <c r="C23" i="56"/>
  <c r="G12" i="26"/>
  <c r="F12" i="26"/>
  <c r="E12" i="26"/>
  <c r="C12" i="26"/>
  <c r="G11" i="26"/>
  <c r="E6" i="12" s="1"/>
  <c r="F11" i="26"/>
  <c r="E7" i="12" s="1"/>
  <c r="E11" i="26"/>
  <c r="E5" i="12" s="1"/>
  <c r="C11" i="26"/>
  <c r="E4" i="12" s="1"/>
  <c r="G10" i="26"/>
  <c r="E6" i="11" s="1"/>
  <c r="F10" i="26"/>
  <c r="E7" i="11" s="1"/>
  <c r="E10" i="26"/>
  <c r="E5" i="11" s="1"/>
  <c r="C10" i="26"/>
  <c r="E4" i="11" s="1"/>
  <c r="R32" i="22"/>
  <c r="Q32" i="22"/>
  <c r="P32" i="22"/>
  <c r="O32" i="22"/>
  <c r="N32" i="22"/>
  <c r="R31" i="22"/>
  <c r="G9" i="26" s="1"/>
  <c r="D6" i="13" s="1"/>
  <c r="Q31" i="22"/>
  <c r="P31" i="22"/>
  <c r="E9" i="26" s="1"/>
  <c r="D5" i="13" s="1"/>
  <c r="O31" i="22"/>
  <c r="N31" i="22"/>
  <c r="C9" i="26" s="1"/>
  <c r="D4" i="13" s="1"/>
  <c r="T29" i="22"/>
  <c r="S29" i="22"/>
  <c r="R29" i="22"/>
  <c r="Q29" i="22"/>
  <c r="P29" i="22"/>
  <c r="O29" i="22"/>
  <c r="N29" i="22"/>
  <c r="H6" i="26" s="1"/>
  <c r="U28" i="22"/>
  <c r="T28" i="22"/>
  <c r="S28" i="22"/>
  <c r="R28" i="22"/>
  <c r="Q28" i="22"/>
  <c r="P28" i="22"/>
  <c r="O28" i="22"/>
  <c r="N28" i="22"/>
  <c r="U27" i="22"/>
  <c r="T27" i="22"/>
  <c r="S27" i="22"/>
  <c r="R27" i="22"/>
  <c r="Q27" i="22"/>
  <c r="P27" i="22"/>
  <c r="O27" i="22"/>
  <c r="N27" i="22"/>
  <c r="T26" i="22"/>
  <c r="S26" i="22"/>
  <c r="R26" i="22"/>
  <c r="Q26" i="22"/>
  <c r="P26" i="22"/>
  <c r="O26" i="22"/>
  <c r="N26" i="22"/>
  <c r="M26" i="22"/>
  <c r="U26" i="22" s="1"/>
  <c r="U25" i="22"/>
  <c r="T25" i="22"/>
  <c r="S25" i="22"/>
  <c r="R25" i="22"/>
  <c r="Q25" i="22"/>
  <c r="P25" i="22"/>
  <c r="O25" i="22"/>
  <c r="N25" i="22"/>
  <c r="T24" i="22"/>
  <c r="S24" i="22"/>
  <c r="R24" i="22"/>
  <c r="Q24" i="22"/>
  <c r="P24" i="22"/>
  <c r="O24" i="22"/>
  <c r="N24" i="22"/>
  <c r="T23" i="22"/>
  <c r="R23" i="22"/>
  <c r="Q23" i="22"/>
  <c r="P23" i="22"/>
  <c r="O23" i="22"/>
  <c r="N23" i="22"/>
  <c r="T22" i="22"/>
  <c r="I8" i="26" s="1"/>
  <c r="R22" i="22"/>
  <c r="Q22" i="22"/>
  <c r="F8" i="26" s="1"/>
  <c r="C7" i="9" s="1"/>
  <c r="P22" i="22"/>
  <c r="E8" i="26" s="1"/>
  <c r="C5" i="9" s="1"/>
  <c r="O22" i="22"/>
  <c r="D8" i="26" s="1"/>
  <c r="N22" i="22"/>
  <c r="U20" i="22"/>
  <c r="T20" i="22"/>
  <c r="S20" i="22"/>
  <c r="R20" i="22"/>
  <c r="Q20" i="22"/>
  <c r="P20" i="22"/>
  <c r="O20" i="22"/>
  <c r="N20" i="22"/>
  <c r="U19" i="22"/>
  <c r="T19" i="22"/>
  <c r="S19" i="22"/>
  <c r="R19" i="22"/>
  <c r="Q19" i="22"/>
  <c r="P19" i="22"/>
  <c r="O19" i="22"/>
  <c r="N19" i="22"/>
  <c r="T18" i="22"/>
  <c r="S18" i="22"/>
  <c r="R18" i="22"/>
  <c r="Q18" i="22"/>
  <c r="P18" i="22"/>
  <c r="O18" i="22"/>
  <c r="N18" i="22"/>
  <c r="U17" i="22"/>
  <c r="T17" i="22"/>
  <c r="S17" i="22"/>
  <c r="R17" i="22"/>
  <c r="Q17" i="22"/>
  <c r="P17" i="22"/>
  <c r="O17" i="22"/>
  <c r="N17" i="22"/>
  <c r="U16" i="22"/>
  <c r="T16" i="22"/>
  <c r="S16" i="22"/>
  <c r="R16" i="22"/>
  <c r="Q16" i="22"/>
  <c r="P16" i="22"/>
  <c r="O16" i="22"/>
  <c r="N16" i="22"/>
  <c r="U15" i="22"/>
  <c r="T15" i="22"/>
  <c r="S15" i="22"/>
  <c r="R15" i="22"/>
  <c r="Q15" i="22"/>
  <c r="P15" i="22"/>
  <c r="O15" i="22"/>
  <c r="N15" i="22"/>
  <c r="U14" i="22"/>
  <c r="T14" i="22"/>
  <c r="S14" i="22"/>
  <c r="R14" i="22"/>
  <c r="Q14" i="22"/>
  <c r="P14" i="22"/>
  <c r="O14" i="22"/>
  <c r="N14" i="22"/>
  <c r="U13" i="22"/>
  <c r="T13" i="22"/>
  <c r="S13" i="22"/>
  <c r="R13" i="22"/>
  <c r="Q13" i="22"/>
  <c r="P13" i="22"/>
  <c r="O13" i="22"/>
  <c r="N13" i="22"/>
  <c r="U12" i="22"/>
  <c r="T12" i="22"/>
  <c r="S12" i="22"/>
  <c r="R12" i="22"/>
  <c r="Q12" i="22"/>
  <c r="P12" i="22"/>
  <c r="O12" i="22"/>
  <c r="N12" i="22"/>
  <c r="U11" i="22"/>
  <c r="T11" i="22"/>
  <c r="S11" i="22"/>
  <c r="R11" i="22"/>
  <c r="Q11" i="22"/>
  <c r="P11" i="22"/>
  <c r="O11" i="22"/>
  <c r="N11" i="22"/>
  <c r="T10" i="22"/>
  <c r="S10" i="22"/>
  <c r="R10" i="22"/>
  <c r="Q10" i="22"/>
  <c r="P10" i="22"/>
  <c r="O10" i="22"/>
  <c r="N10" i="22"/>
  <c r="U9" i="22"/>
  <c r="T9" i="22"/>
  <c r="S9" i="22"/>
  <c r="R9" i="22"/>
  <c r="Q9" i="22"/>
  <c r="P9" i="22"/>
  <c r="O9" i="22"/>
  <c r="N9" i="22"/>
  <c r="U8" i="22"/>
  <c r="T8" i="22"/>
  <c r="S8" i="22"/>
  <c r="R8" i="22"/>
  <c r="Q8" i="22"/>
  <c r="P8" i="22"/>
  <c r="O8" i="22"/>
  <c r="N8" i="22"/>
  <c r="C5" i="20" s="1"/>
  <c r="U7" i="22"/>
  <c r="T7" i="22"/>
  <c r="S7" i="22"/>
  <c r="R7" i="22"/>
  <c r="Q7" i="22"/>
  <c r="P7" i="22"/>
  <c r="O7" i="22"/>
  <c r="N7" i="22"/>
  <c r="U6" i="22"/>
  <c r="T6" i="22"/>
  <c r="S6" i="22"/>
  <c r="R6" i="22"/>
  <c r="Q6" i="22"/>
  <c r="P6" i="22"/>
  <c r="O6" i="22"/>
  <c r="N6" i="22"/>
  <c r="R5" i="22"/>
  <c r="Q5" i="22"/>
  <c r="P5" i="22"/>
  <c r="O5" i="22"/>
  <c r="N5" i="22"/>
  <c r="R4" i="22"/>
  <c r="G5" i="26" s="1"/>
  <c r="C6" i="5" s="1"/>
  <c r="Q4" i="22"/>
  <c r="F5" i="26" s="1"/>
  <c r="C7" i="5" s="1"/>
  <c r="P4" i="22"/>
  <c r="E5" i="26" s="1"/>
  <c r="C5" i="5" s="1"/>
  <c r="O4" i="22"/>
  <c r="N4" i="22"/>
  <c r="N10" i="20"/>
  <c r="N9" i="20"/>
  <c r="N8" i="20"/>
  <c r="N7" i="20"/>
  <c r="N6" i="20"/>
  <c r="N5" i="20"/>
  <c r="D3" i="86" l="1"/>
  <c r="F3" i="86"/>
  <c r="C3" i="86"/>
  <c r="I5" i="34"/>
  <c r="F7" i="8" s="1"/>
  <c r="F7" i="78" s="1"/>
  <c r="F2" i="77"/>
  <c r="F2" i="83"/>
  <c r="I5" i="33"/>
  <c r="C5" i="26"/>
  <c r="C4" i="5" s="1"/>
  <c r="H2" i="80"/>
  <c r="H2" i="83"/>
  <c r="H2" i="81"/>
  <c r="H2" i="79"/>
  <c r="H2" i="78"/>
  <c r="H2" i="84"/>
  <c r="H2" i="82"/>
  <c r="H2" i="77"/>
  <c r="I4" i="33"/>
  <c r="C6" i="6" s="1"/>
  <c r="F6" i="84"/>
  <c r="F6" i="83"/>
  <c r="F6" i="82"/>
  <c r="F6" i="81"/>
  <c r="F6" i="80"/>
  <c r="F6" i="79"/>
  <c r="F6" i="78"/>
  <c r="F6" i="77"/>
  <c r="D9" i="26"/>
  <c r="K5" i="33"/>
  <c r="D5" i="84"/>
  <c r="D5" i="83"/>
  <c r="D5" i="82"/>
  <c r="D5" i="81"/>
  <c r="D5" i="80"/>
  <c r="D5" i="79"/>
  <c r="D5" i="78"/>
  <c r="D5" i="77"/>
  <c r="C7" i="84"/>
  <c r="C7" i="83"/>
  <c r="C7" i="82"/>
  <c r="C7" i="81"/>
  <c r="C7" i="80"/>
  <c r="C7" i="79"/>
  <c r="C7" i="78"/>
  <c r="C7" i="77"/>
  <c r="C8" i="26"/>
  <c r="C4" i="9" s="1"/>
  <c r="G8" i="26"/>
  <c r="C6" i="9" s="1"/>
  <c r="E5" i="84"/>
  <c r="E5" i="83"/>
  <c r="E5" i="82"/>
  <c r="E5" i="81"/>
  <c r="E5" i="80"/>
  <c r="E5" i="79"/>
  <c r="E5" i="78"/>
  <c r="E5" i="77"/>
  <c r="J5" i="34"/>
  <c r="D7" i="8" s="1"/>
  <c r="C4" i="84"/>
  <c r="C4" i="83"/>
  <c r="C4" i="82"/>
  <c r="C4" i="81"/>
  <c r="C4" i="80"/>
  <c r="C4" i="79"/>
  <c r="C4" i="78"/>
  <c r="C4" i="77"/>
  <c r="J33" i="34"/>
  <c r="D5" i="7" s="1"/>
  <c r="H35" i="34"/>
  <c r="C7" i="7" s="1"/>
  <c r="J37" i="34"/>
  <c r="E4" i="84"/>
  <c r="E4" i="83"/>
  <c r="E4" i="82"/>
  <c r="E4" i="81"/>
  <c r="E4" i="80"/>
  <c r="E4" i="79"/>
  <c r="E4" i="78"/>
  <c r="E4" i="77"/>
  <c r="E7" i="84"/>
  <c r="E7" i="83"/>
  <c r="E7" i="82"/>
  <c r="E7" i="81"/>
  <c r="E7" i="80"/>
  <c r="E7" i="79"/>
  <c r="E7" i="78"/>
  <c r="E7" i="77"/>
  <c r="D5" i="26"/>
  <c r="F9" i="26"/>
  <c r="D7" i="13" s="1"/>
  <c r="K3" i="33"/>
  <c r="C4" i="6" s="1"/>
  <c r="L4" i="6" s="1"/>
  <c r="C5" i="84"/>
  <c r="C5" i="83"/>
  <c r="C5" i="82"/>
  <c r="C5" i="81"/>
  <c r="C5" i="80"/>
  <c r="C5" i="79"/>
  <c r="C5" i="78"/>
  <c r="C5" i="77"/>
  <c r="F4" i="84"/>
  <c r="F4" i="83"/>
  <c r="F4" i="82"/>
  <c r="F4" i="81"/>
  <c r="F4" i="80"/>
  <c r="F4" i="79"/>
  <c r="F4" i="78"/>
  <c r="F4" i="77"/>
  <c r="C6" i="84"/>
  <c r="C6" i="83"/>
  <c r="C6" i="82"/>
  <c r="C6" i="81"/>
  <c r="C6" i="80"/>
  <c r="C6" i="79"/>
  <c r="C6" i="78"/>
  <c r="C6" i="77"/>
  <c r="D2" i="77"/>
  <c r="D2" i="79"/>
  <c r="D2" i="80"/>
  <c r="D2" i="8"/>
  <c r="D2" i="84" s="1"/>
  <c r="F2" i="79"/>
  <c r="F2" i="8"/>
  <c r="F2" i="84" s="1"/>
  <c r="F2" i="80"/>
  <c r="F5" i="84"/>
  <c r="F5" i="83"/>
  <c r="F5" i="82"/>
  <c r="F5" i="81"/>
  <c r="F5" i="80"/>
  <c r="F5" i="79"/>
  <c r="F5" i="78"/>
  <c r="F5" i="77"/>
  <c r="D6" i="77"/>
  <c r="D6" i="84"/>
  <c r="D6" i="83"/>
  <c r="D6" i="82"/>
  <c r="D6" i="81"/>
  <c r="D6" i="80"/>
  <c r="D6" i="79"/>
  <c r="D6" i="78"/>
  <c r="D4" i="77"/>
  <c r="D4" i="84"/>
  <c r="D4" i="83"/>
  <c r="D4" i="82"/>
  <c r="D4" i="81"/>
  <c r="D4" i="80"/>
  <c r="D4" i="79"/>
  <c r="D4" i="78"/>
  <c r="E6" i="84"/>
  <c r="E6" i="83"/>
  <c r="E6" i="82"/>
  <c r="E6" i="81"/>
  <c r="E6" i="80"/>
  <c r="E6" i="79"/>
  <c r="E6" i="78"/>
  <c r="E6" i="77"/>
  <c r="C2" i="13"/>
  <c r="C2" i="12"/>
  <c r="D2" i="10"/>
  <c r="D2" i="12"/>
  <c r="D2" i="11"/>
  <c r="L6" i="6"/>
  <c r="L7" i="6"/>
  <c r="C7" i="6"/>
  <c r="B7" i="6"/>
  <c r="M7" i="6" s="1"/>
  <c r="H4" i="26"/>
  <c r="G7" i="26"/>
  <c r="E3" i="26"/>
  <c r="E4" i="26"/>
  <c r="I4" i="26"/>
  <c r="D6" i="26"/>
  <c r="H7" i="26"/>
  <c r="F3" i="26"/>
  <c r="J3" i="26"/>
  <c r="F4" i="26"/>
  <c r="J4" i="26"/>
  <c r="E6" i="26"/>
  <c r="I6" i="26"/>
  <c r="E7" i="26"/>
  <c r="I7" i="26"/>
  <c r="D7" i="26"/>
  <c r="N4" i="20"/>
  <c r="C3" i="26"/>
  <c r="G3" i="26"/>
  <c r="G4" i="26"/>
  <c r="F6" i="26"/>
  <c r="J6" i="26"/>
  <c r="F7" i="26"/>
  <c r="J7" i="26"/>
  <c r="I3" i="26"/>
  <c r="C4" i="26"/>
  <c r="D3" i="26"/>
  <c r="H3" i="26"/>
  <c r="D4" i="26"/>
  <c r="C6" i="26"/>
  <c r="G6" i="26"/>
  <c r="C7" i="26"/>
  <c r="F7" i="77" l="1"/>
  <c r="F7" i="79"/>
  <c r="F7" i="80"/>
  <c r="E6" i="86"/>
  <c r="F5" i="86"/>
  <c r="F7" i="81"/>
  <c r="F7" i="84"/>
  <c r="C4" i="86"/>
  <c r="E5" i="86"/>
  <c r="F7" i="82"/>
  <c r="D4" i="86"/>
  <c r="D6" i="86"/>
  <c r="C6" i="86"/>
  <c r="F4" i="86"/>
  <c r="C5" i="86"/>
  <c r="F7" i="83"/>
  <c r="C7" i="86"/>
  <c r="D5" i="86"/>
  <c r="E7" i="86"/>
  <c r="E4" i="86"/>
  <c r="F6" i="86"/>
  <c r="B6" i="6"/>
  <c r="M6" i="6" s="1"/>
  <c r="D2" i="78"/>
  <c r="D2" i="81"/>
  <c r="F2" i="81"/>
  <c r="F2" i="78"/>
  <c r="D7" i="84"/>
  <c r="D7" i="83"/>
  <c r="D7" i="82"/>
  <c r="D7" i="81"/>
  <c r="D7" i="80"/>
  <c r="D7" i="79"/>
  <c r="D7" i="78"/>
  <c r="D7" i="77"/>
  <c r="F2" i="86" l="1"/>
  <c r="F7" i="86"/>
  <c r="D7" i="8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jhan</author>
  </authors>
  <commentList>
    <comment ref="Q1335" authorId="0" shapeId="0" xr:uid="{00000000-0006-0000-1C00-000001000000}">
      <text>
        <r>
          <rPr>
            <sz val="9"/>
            <color indexed="81"/>
            <rFont val="Tahoma"/>
            <family val="2"/>
          </rPr>
          <t>=[VMT Share on CD]*([CD Electricity]+[CD RFG]) + [VMT Share on CS]*[CS RFG])</t>
        </r>
      </text>
    </comment>
    <comment ref="U1335" authorId="0" shapeId="0" xr:uid="{00000000-0006-0000-1C00-000002000000}">
      <text>
        <r>
          <rPr>
            <sz val="9"/>
            <color indexed="81"/>
            <rFont val="Tahoma"/>
            <family val="2"/>
          </rPr>
          <t>=[VMT Share on CD]*([CD Electricity]+[CD RFG]) + [VMT Share on CS]*[CS RFG])</t>
        </r>
      </text>
    </comment>
    <comment ref="Y1335" authorId="0" shapeId="0" xr:uid="{00000000-0006-0000-1C00-000003000000}">
      <text>
        <r>
          <rPr>
            <sz val="9"/>
            <color indexed="81"/>
            <rFont val="Tahoma"/>
            <family val="2"/>
          </rPr>
          <t>=[VMT Share on CD]*([CD Electricity]+[CD RFG]) + [VMT Share on CS]*[CS RFG])</t>
        </r>
      </text>
    </comment>
    <comment ref="Q1365" authorId="0" shapeId="0" xr:uid="{00000000-0006-0000-1C00-000004000000}">
      <text>
        <r>
          <rPr>
            <sz val="9"/>
            <color indexed="81"/>
            <rFont val="Tahoma"/>
            <family val="2"/>
          </rPr>
          <t>=[VMT Share on CD]*([CD Electricity]+[CD RFG]) + [VMT Share on CS]*[CS RFG])</t>
        </r>
      </text>
    </comment>
    <comment ref="U1365" authorId="0" shapeId="0" xr:uid="{00000000-0006-0000-1C00-000005000000}">
      <text>
        <r>
          <rPr>
            <sz val="9"/>
            <color indexed="81"/>
            <rFont val="Tahoma"/>
            <family val="2"/>
          </rPr>
          <t>=[VMT Share on CD]*([CD Electricity]+[CD RFG]) + [VMT Share on CS]*[CS RFG])</t>
        </r>
      </text>
    </comment>
    <comment ref="Y1365" authorId="0" shapeId="0" xr:uid="{00000000-0006-0000-1C00-000006000000}">
      <text>
        <r>
          <rPr>
            <sz val="9"/>
            <color indexed="81"/>
            <rFont val="Tahoma"/>
            <family val="2"/>
          </rPr>
          <t>=[VMT Share on CD]*([CD Electricity]+[CD RFG]) + [VMT Share on CS]*[CS RFG])</t>
        </r>
      </text>
    </comment>
    <comment ref="Q1395" authorId="0" shapeId="0" xr:uid="{00000000-0006-0000-1C00-000007000000}">
      <text>
        <r>
          <rPr>
            <sz val="9"/>
            <color indexed="81"/>
            <rFont val="Tahoma"/>
            <family val="2"/>
          </rPr>
          <t>=[VMT Share on CD]*([CD Electricity]+[CD RFG]) + [VMT Share on CS]*[CS RFG])</t>
        </r>
      </text>
    </comment>
    <comment ref="U1395" authorId="0" shapeId="0" xr:uid="{00000000-0006-0000-1C00-000008000000}">
      <text>
        <r>
          <rPr>
            <sz val="9"/>
            <color indexed="81"/>
            <rFont val="Tahoma"/>
            <family val="2"/>
          </rPr>
          <t>=[VMT Share on CD]*([CD Electricity]+[CD RFG]) + [VMT Share on CS]*[CS RFG])</t>
        </r>
      </text>
    </comment>
    <comment ref="Y1395" authorId="0" shapeId="0" xr:uid="{00000000-0006-0000-1C00-000009000000}">
      <text>
        <r>
          <rPr>
            <sz val="9"/>
            <color indexed="81"/>
            <rFont val="Tahoma"/>
            <family val="2"/>
          </rPr>
          <t>=[VMT Share on CD]*([CD Electricity]+[CD RFG]) + [VMT Share on CS]*[CS RFG])</t>
        </r>
      </text>
    </comment>
    <comment ref="Q1425" authorId="0" shapeId="0" xr:uid="{00000000-0006-0000-1C00-00000A000000}">
      <text>
        <r>
          <rPr>
            <sz val="9"/>
            <color indexed="81"/>
            <rFont val="Tahoma"/>
            <family val="2"/>
          </rPr>
          <t>=[VMT Share on CD]*([CD Electricity]+[CD RFG]) + [VMT Share on CS]*[CS RFG])</t>
        </r>
      </text>
    </comment>
    <comment ref="U1425" authorId="0" shapeId="0" xr:uid="{00000000-0006-0000-1C00-00000B000000}">
      <text>
        <r>
          <rPr>
            <sz val="9"/>
            <color indexed="81"/>
            <rFont val="Tahoma"/>
            <family val="2"/>
          </rPr>
          <t>=[VMT Share on CD]*([CD Electricity]+[CD RFG]) + [VMT Share on CS]*[CS RFG])</t>
        </r>
      </text>
    </comment>
    <comment ref="Y1425" authorId="0" shapeId="0" xr:uid="{00000000-0006-0000-1C00-00000C000000}">
      <text>
        <r>
          <rPr>
            <sz val="9"/>
            <color indexed="81"/>
            <rFont val="Tahoma"/>
            <family val="2"/>
          </rPr>
          <t>=[VMT Share on CD]*([CD Electricity]+[CD RFG]) + [VMT Share on CS]*[CS RFG])</t>
        </r>
      </text>
    </comment>
    <comment ref="Q1455" authorId="0" shapeId="0" xr:uid="{00000000-0006-0000-1C00-00000D000000}">
      <text>
        <r>
          <rPr>
            <sz val="9"/>
            <color indexed="81"/>
            <rFont val="Tahoma"/>
            <family val="2"/>
          </rPr>
          <t>=[VMT Share on CD]*([CD Electricity]+[CD RFG]) + [VMT Share on CS]*[CS RFG])</t>
        </r>
      </text>
    </comment>
    <comment ref="U1455" authorId="0" shapeId="0" xr:uid="{00000000-0006-0000-1C00-00000E000000}">
      <text>
        <r>
          <rPr>
            <sz val="9"/>
            <color indexed="81"/>
            <rFont val="Tahoma"/>
            <family val="2"/>
          </rPr>
          <t>=[VMT Share on CD]*([CD Electricity]+[CD RFG]) + [VMT Share on CS]*[CS RFG])</t>
        </r>
      </text>
    </comment>
    <comment ref="Y1455" authorId="0" shapeId="0" xr:uid="{00000000-0006-0000-1C00-00000F000000}">
      <text>
        <r>
          <rPr>
            <sz val="9"/>
            <color indexed="81"/>
            <rFont val="Tahoma"/>
            <family val="2"/>
          </rPr>
          <t>=[VMT Share on CD]*([CD Electricity]+[CD RFG]) + [VMT Share on CS]*[CS RFG])</t>
        </r>
      </text>
    </comment>
    <comment ref="Q1485" authorId="0" shapeId="0" xr:uid="{00000000-0006-0000-1C00-000010000000}">
      <text>
        <r>
          <rPr>
            <sz val="9"/>
            <color indexed="81"/>
            <rFont val="Tahoma"/>
            <family val="2"/>
          </rPr>
          <t>=[VMT Share on CD]*([CD Electricity]+[CD RFG]) + [VMT Share on CS]*[CS RFG])</t>
        </r>
      </text>
    </comment>
    <comment ref="U1485" authorId="0" shapeId="0" xr:uid="{00000000-0006-0000-1C00-000011000000}">
      <text>
        <r>
          <rPr>
            <sz val="9"/>
            <color indexed="81"/>
            <rFont val="Tahoma"/>
            <family val="2"/>
          </rPr>
          <t>=[VMT Share on CD]*([CD Electricity]+[CD RFG]) + [VMT Share on CS]*[CS RFG])</t>
        </r>
      </text>
    </comment>
    <comment ref="Y1485" authorId="0" shapeId="0" xr:uid="{00000000-0006-0000-1C00-000012000000}">
      <text>
        <r>
          <rPr>
            <sz val="9"/>
            <color indexed="81"/>
            <rFont val="Tahoma"/>
            <family val="2"/>
          </rPr>
          <t>=[VMT Share on CD]*([CD Electricity]+[CD RFG]) + [VMT Share on CS]*[CS RFG])</t>
        </r>
      </text>
    </comment>
    <comment ref="Q1515" authorId="0" shapeId="0" xr:uid="{00000000-0006-0000-1C00-000013000000}">
      <text>
        <r>
          <rPr>
            <sz val="9"/>
            <color indexed="81"/>
            <rFont val="Tahoma"/>
            <family val="2"/>
          </rPr>
          <t>=[VMT Share on CD]*([CD Electricity]+[CD RFG]) + [VMT Share on CS]*[CS RFG])</t>
        </r>
      </text>
    </comment>
    <comment ref="U1515" authorId="0" shapeId="0" xr:uid="{00000000-0006-0000-1C00-000014000000}">
      <text>
        <r>
          <rPr>
            <sz val="9"/>
            <color indexed="81"/>
            <rFont val="Tahoma"/>
            <family val="2"/>
          </rPr>
          <t>=[VMT Share on CD]*([CD Electricity]+[CD RFG]) + [VMT Share on CS]*[CS RFG])</t>
        </r>
      </text>
    </comment>
    <comment ref="Y1515" authorId="0" shapeId="0" xr:uid="{00000000-0006-0000-1C00-000015000000}">
      <text>
        <r>
          <rPr>
            <sz val="9"/>
            <color indexed="81"/>
            <rFont val="Tahoma"/>
            <family val="2"/>
          </rPr>
          <t>=[VMT Share on CD]*([CD Electricity]+[CD RFG]) + [VMT Share on CS]*[CS RFG])</t>
        </r>
      </text>
    </comment>
    <comment ref="Q1545" authorId="0" shapeId="0" xr:uid="{00000000-0006-0000-1C00-000016000000}">
      <text>
        <r>
          <rPr>
            <sz val="9"/>
            <color indexed="81"/>
            <rFont val="Tahoma"/>
            <family val="2"/>
          </rPr>
          <t>=[VMT Share on CD]*([CD Electricity]+[CD RFG]) + [VMT Share on CS]*[CS RFG])</t>
        </r>
      </text>
    </comment>
    <comment ref="U1545" authorId="0" shapeId="0" xr:uid="{00000000-0006-0000-1C00-000017000000}">
      <text>
        <r>
          <rPr>
            <sz val="9"/>
            <color indexed="81"/>
            <rFont val="Tahoma"/>
            <family val="2"/>
          </rPr>
          <t>=[VMT Share on CD]*([CD Electricity]+[CD RFG]) + [VMT Share on CS]*[CS RFG])</t>
        </r>
      </text>
    </comment>
    <comment ref="Y1545" authorId="0" shapeId="0" xr:uid="{00000000-0006-0000-1C00-000018000000}">
      <text>
        <r>
          <rPr>
            <sz val="9"/>
            <color indexed="81"/>
            <rFont val="Tahoma"/>
            <family val="2"/>
          </rPr>
          <t>=[VMT Share on CD]*([CD Electricity]+[CD RFG]) + [VMT Share on CS]*[CS RFG])</t>
        </r>
      </text>
    </comment>
    <comment ref="Q1575" authorId="0" shapeId="0" xr:uid="{00000000-0006-0000-1C00-000019000000}">
      <text>
        <r>
          <rPr>
            <sz val="9"/>
            <color indexed="81"/>
            <rFont val="Tahoma"/>
            <family val="2"/>
          </rPr>
          <t>=[VMT Share on CD]*([CD Electricity]+[CD EtOH]) + [VMT Share on CS]*[CS EtOH])</t>
        </r>
      </text>
    </comment>
    <comment ref="U1575" authorId="0" shapeId="0" xr:uid="{00000000-0006-0000-1C00-00001A000000}">
      <text>
        <r>
          <rPr>
            <sz val="9"/>
            <color indexed="81"/>
            <rFont val="Tahoma"/>
            <family val="2"/>
          </rPr>
          <t>=[VMT Share on CD]*([CD Electricity]+[CD EtOH]) + [VMT Share on CS]*[CS EtOH])</t>
        </r>
      </text>
    </comment>
    <comment ref="Y1575" authorId="0" shapeId="0" xr:uid="{00000000-0006-0000-1C00-00001B000000}">
      <text>
        <r>
          <rPr>
            <sz val="9"/>
            <color indexed="81"/>
            <rFont val="Tahoma"/>
            <family val="2"/>
          </rPr>
          <t>=[VMT Share on CD]*([CD Electricity]+[CD EtOH]) + [VMT Share on CS]*[CS EtOH])</t>
        </r>
      </text>
    </comment>
    <comment ref="Q1605" authorId="0" shapeId="0" xr:uid="{00000000-0006-0000-1C00-00001C000000}">
      <text>
        <r>
          <rPr>
            <sz val="9"/>
            <color indexed="81"/>
            <rFont val="Tahoma"/>
            <family val="2"/>
          </rPr>
          <t>=[VMT Share on CD]*([CD Electricity]+[CD H2]) + [VMT Share on CS]*[CS H2])</t>
        </r>
      </text>
    </comment>
    <comment ref="U1605" authorId="0" shapeId="0" xr:uid="{00000000-0006-0000-1C00-00001D000000}">
      <text>
        <r>
          <rPr>
            <sz val="9"/>
            <color indexed="81"/>
            <rFont val="Tahoma"/>
            <family val="2"/>
          </rPr>
          <t>=[VMT Share on CD]*([CD Electricity]+[CD H2]) + [VMT Share on CS]*[CS H2])</t>
        </r>
      </text>
    </comment>
    <comment ref="Y1605" authorId="0" shapeId="0" xr:uid="{00000000-0006-0000-1C00-00001E000000}">
      <text>
        <r>
          <rPr>
            <sz val="9"/>
            <color indexed="81"/>
            <rFont val="Tahoma"/>
            <family val="2"/>
          </rPr>
          <t>=[VMT Share on CD]*([CD Electricity]+[CD H2]) + [VMT Share on CS]*[CS H2])</t>
        </r>
      </text>
    </comment>
    <comment ref="Q1635" authorId="0" shapeId="0" xr:uid="{00000000-0006-0000-1C00-00001F000000}">
      <text>
        <r>
          <rPr>
            <sz val="9"/>
            <color indexed="81"/>
            <rFont val="Tahoma"/>
            <family val="2"/>
          </rPr>
          <t>=[VMT Share on CD]*([CD Electricity]+[CD H2]) + [VMT Share on CS]*[CS H2])</t>
        </r>
      </text>
    </comment>
    <comment ref="U1635" authorId="0" shapeId="0" xr:uid="{00000000-0006-0000-1C00-000020000000}">
      <text>
        <r>
          <rPr>
            <sz val="9"/>
            <color indexed="81"/>
            <rFont val="Tahoma"/>
            <family val="2"/>
          </rPr>
          <t>=[VMT Share on CD]*([CD Electricity]+[CD H2]) + [VMT Share on CS]*[CS H2])</t>
        </r>
      </text>
    </comment>
    <comment ref="Y1635" authorId="0" shapeId="0" xr:uid="{00000000-0006-0000-1C00-000021000000}">
      <text>
        <r>
          <rPr>
            <sz val="9"/>
            <color indexed="81"/>
            <rFont val="Tahoma"/>
            <family val="2"/>
          </rPr>
          <t>=[VMT Share on CD]*([CD Electricity]+[CD H2]) + [VMT Share on CS]*[CS H2])</t>
        </r>
      </text>
    </comment>
    <comment ref="Q1845" authorId="0" shapeId="0" xr:uid="{00000000-0006-0000-1C00-000022000000}">
      <text>
        <r>
          <rPr>
            <sz val="9"/>
            <color indexed="81"/>
            <rFont val="Tahoma"/>
            <family val="2"/>
          </rPr>
          <t>=[VMT Share on CD]*([CD Electricity]+[CD Diesel]) + [VMT Share on CS]*[CS Diesel])</t>
        </r>
      </text>
    </comment>
    <comment ref="U1845" authorId="0" shapeId="0" xr:uid="{00000000-0006-0000-1C00-000023000000}">
      <text>
        <r>
          <rPr>
            <sz val="9"/>
            <color indexed="81"/>
            <rFont val="Tahoma"/>
            <family val="2"/>
          </rPr>
          <t>=[VMT Share on CD]*([CD Electricity]+[CD Diesel]) + [VMT Share on CS]*[CS Diesel])</t>
        </r>
      </text>
    </comment>
    <comment ref="Y1845" authorId="0" shapeId="0" xr:uid="{00000000-0006-0000-1C00-000024000000}">
      <text>
        <r>
          <rPr>
            <sz val="9"/>
            <color indexed="81"/>
            <rFont val="Tahoma"/>
            <family val="2"/>
          </rPr>
          <t>=[VMT Share on CD]*([CD Electricity]+[CD Diesel]) + [VMT Share on CS]*[CS Diesel])</t>
        </r>
      </text>
    </comment>
    <comment ref="Q1875" authorId="0" shapeId="0" xr:uid="{00000000-0006-0000-1C00-000025000000}">
      <text>
        <r>
          <rPr>
            <sz val="9"/>
            <color indexed="81"/>
            <rFont val="Tahoma"/>
            <family val="2"/>
          </rPr>
          <t>=[VMT Share on CD]*([CD Electricity]+[CD Diesel]) + [VMT Share on CS]*[CS Diesel])</t>
        </r>
      </text>
    </comment>
    <comment ref="U1875" authorId="0" shapeId="0" xr:uid="{00000000-0006-0000-1C00-000026000000}">
      <text>
        <r>
          <rPr>
            <sz val="9"/>
            <color indexed="81"/>
            <rFont val="Tahoma"/>
            <family val="2"/>
          </rPr>
          <t>=[VMT Share on CD]*([CD Electricity]+[CD Diesel]) + [VMT Share on CS]*[CS Diesel])</t>
        </r>
      </text>
    </comment>
    <comment ref="Y1875" authorId="0" shapeId="0" xr:uid="{00000000-0006-0000-1C00-000027000000}">
      <text>
        <r>
          <rPr>
            <sz val="9"/>
            <color indexed="81"/>
            <rFont val="Tahoma"/>
            <family val="2"/>
          </rPr>
          <t>=[VMT Share on CD]*([CD Electricity]+[CD Diesel]) + [VMT Share on CS]*[CS Diesel])</t>
        </r>
      </text>
    </comment>
    <comment ref="Q1905" authorId="0" shapeId="0" xr:uid="{00000000-0006-0000-1C00-000028000000}">
      <text>
        <r>
          <rPr>
            <sz val="9"/>
            <color indexed="81"/>
            <rFont val="Tahoma"/>
            <family val="2"/>
          </rPr>
          <t>=[VMT Share on CD]*([CD Electricity]+[CD Diesel]) + [VMT Share on CS]*[CS Diesel])</t>
        </r>
      </text>
    </comment>
    <comment ref="U1905" authorId="0" shapeId="0" xr:uid="{00000000-0006-0000-1C00-000029000000}">
      <text>
        <r>
          <rPr>
            <sz val="9"/>
            <color indexed="81"/>
            <rFont val="Tahoma"/>
            <family val="2"/>
          </rPr>
          <t>=[VMT Share on CD]*([CD Electricity]+[CD Diesel]) + [VMT Share on CS]*[CS Diesel])</t>
        </r>
      </text>
    </comment>
    <comment ref="Y1905" authorId="0" shapeId="0" xr:uid="{00000000-0006-0000-1C00-00002A000000}">
      <text>
        <r>
          <rPr>
            <sz val="9"/>
            <color indexed="81"/>
            <rFont val="Tahoma"/>
            <family val="2"/>
          </rPr>
          <t>=[VMT Share on CD]*([CD Electricity]+[CD Diesel]) + [VMT Share on CS]*[CS Diesel])</t>
        </r>
      </text>
    </comment>
    <comment ref="Q1935" authorId="0" shapeId="0" xr:uid="{00000000-0006-0000-1C00-00002B000000}">
      <text>
        <r>
          <rPr>
            <sz val="9"/>
            <color indexed="81"/>
            <rFont val="Tahoma"/>
            <family val="2"/>
          </rPr>
          <t>=[VMT Share on CD]*([CD Electricity]+[CD Diesel]) + [VMT Share on CS]*[CS Diesel])</t>
        </r>
      </text>
    </comment>
    <comment ref="U1935" authorId="0" shapeId="0" xr:uid="{00000000-0006-0000-1C00-00002C000000}">
      <text>
        <r>
          <rPr>
            <sz val="9"/>
            <color indexed="81"/>
            <rFont val="Tahoma"/>
            <family val="2"/>
          </rPr>
          <t>=[VMT Share on CD]*([CD Electricity]+[CD Diesel]) + [VMT Share on CS]*[CS Diesel])</t>
        </r>
      </text>
    </comment>
    <comment ref="Y1935" authorId="0" shapeId="0" xr:uid="{00000000-0006-0000-1C00-00002D000000}">
      <text>
        <r>
          <rPr>
            <sz val="9"/>
            <color indexed="81"/>
            <rFont val="Tahoma"/>
            <family val="2"/>
          </rPr>
          <t>=[VMT Share on CD]*([CD Electricity]+[CD Diesel]) + [VMT Share on CS]*[CS Diesel])</t>
        </r>
      </text>
    </comment>
    <comment ref="Q1965" authorId="0" shapeId="0" xr:uid="{00000000-0006-0000-1C00-00002E000000}">
      <text>
        <r>
          <rPr>
            <sz val="9"/>
            <color indexed="81"/>
            <rFont val="Tahoma"/>
            <family val="2"/>
          </rPr>
          <t>=[VMT Share on CD]*([CD Electricity]+[CD Diesel]) + [VMT Share on CS]*[CS Diesel])</t>
        </r>
      </text>
    </comment>
    <comment ref="U1965" authorId="0" shapeId="0" xr:uid="{00000000-0006-0000-1C00-00002F000000}">
      <text>
        <r>
          <rPr>
            <sz val="9"/>
            <color indexed="81"/>
            <rFont val="Tahoma"/>
            <family val="2"/>
          </rPr>
          <t>=[VMT Share on CD]*([CD Electricity]+[CD Diesel]) + [VMT Share on CS]*[CS Diesel])</t>
        </r>
      </text>
    </comment>
    <comment ref="Y1965" authorId="0" shapeId="0" xr:uid="{00000000-0006-0000-1C00-000030000000}">
      <text>
        <r>
          <rPr>
            <sz val="9"/>
            <color indexed="81"/>
            <rFont val="Tahoma"/>
            <family val="2"/>
          </rPr>
          <t>=[VMT Share on CD]*([CD Electricity]+[CD Diesel]) + [VMT Share on CS]*[CS Diesel])</t>
        </r>
      </text>
    </comment>
    <comment ref="Q1995" authorId="0" shapeId="0" xr:uid="{00000000-0006-0000-1C00-000031000000}">
      <text>
        <r>
          <rPr>
            <sz val="9"/>
            <color indexed="81"/>
            <rFont val="Tahoma"/>
            <family val="2"/>
          </rPr>
          <t>=[VMT Share on CD]*([CD Electricity]+[CD Diesel]) + [VMT Share on CS]*[CS Diesel])</t>
        </r>
      </text>
    </comment>
    <comment ref="U1995" authorId="0" shapeId="0" xr:uid="{00000000-0006-0000-1C00-000032000000}">
      <text>
        <r>
          <rPr>
            <sz val="9"/>
            <color indexed="81"/>
            <rFont val="Tahoma"/>
            <family val="2"/>
          </rPr>
          <t>=[VMT Share on CD]*([CD Electricity]+[CD Diesel]) + [VMT Share on CS]*[CS Diesel])</t>
        </r>
      </text>
    </comment>
    <comment ref="Y1995" authorId="0" shapeId="0" xr:uid="{00000000-0006-0000-1C00-000033000000}">
      <text>
        <r>
          <rPr>
            <sz val="9"/>
            <color indexed="81"/>
            <rFont val="Tahoma"/>
            <family val="2"/>
          </rPr>
          <t>=[VMT Share on CD]*([CD Electricity]+[CD Diesel]) + [VMT Share on CS]*[CS Diesel])</t>
        </r>
      </text>
    </comment>
    <comment ref="Q2385" authorId="0" shapeId="0" xr:uid="{00000000-0006-0000-1C00-000034000000}">
      <text>
        <r>
          <rPr>
            <sz val="9"/>
            <color indexed="81"/>
            <rFont val="Tahoma"/>
            <family val="2"/>
          </rPr>
          <t>=[VMT Share on CD]*([CD Electricity]+[CD H2]) + [VMT Share on CS]*[CS H2]</t>
        </r>
      </text>
    </comment>
    <comment ref="U2385" authorId="0" shapeId="0" xr:uid="{00000000-0006-0000-1C00-000035000000}">
      <text>
        <r>
          <rPr>
            <sz val="9"/>
            <color indexed="81"/>
            <rFont val="Tahoma"/>
            <family val="2"/>
          </rPr>
          <t>=[VMT Share on CD]*([CD Electricity]+[CD H2]) + [VMT Share on CS]*[CS H2]</t>
        </r>
      </text>
    </comment>
    <comment ref="Y2385" authorId="0" shapeId="0" xr:uid="{00000000-0006-0000-1C00-000036000000}">
      <text>
        <r>
          <rPr>
            <sz val="9"/>
            <color indexed="81"/>
            <rFont val="Tahoma"/>
            <family val="2"/>
          </rPr>
          <t>=[VMT Share on CD]*([CD Electricity]+[CD H2]) + [VMT Share on CS]*[CS H2]</t>
        </r>
      </text>
    </comment>
    <comment ref="Q2415" authorId="0" shapeId="0" xr:uid="{00000000-0006-0000-1C00-000037000000}">
      <text>
        <r>
          <rPr>
            <sz val="9"/>
            <color indexed="81"/>
            <rFont val="Tahoma"/>
            <family val="2"/>
          </rPr>
          <t>=[VMT Share on CD]*([CD Electricity]+[CD H2]) + [VMT Share on CS]*[CS H2]</t>
        </r>
      </text>
    </comment>
    <comment ref="U2415" authorId="0" shapeId="0" xr:uid="{00000000-0006-0000-1C00-000038000000}">
      <text>
        <r>
          <rPr>
            <sz val="9"/>
            <color indexed="81"/>
            <rFont val="Tahoma"/>
            <family val="2"/>
          </rPr>
          <t>=[VMT Share on CD]*([CD Electricity]+[CD H2]) + [VMT Share on CS]*[CS H2]</t>
        </r>
      </text>
    </comment>
    <comment ref="Y2415" authorId="0" shapeId="0" xr:uid="{00000000-0006-0000-1C00-000039000000}">
      <text>
        <r>
          <rPr>
            <sz val="9"/>
            <color indexed="81"/>
            <rFont val="Tahoma"/>
            <family val="2"/>
          </rPr>
          <t>=[VMT Share on CD]*([CD Electricity]+[CD H2]) + [VMT Share on CS]*[CS H2]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Wang</author>
    <author>Anant Vyas</author>
    <author>mwang</author>
    <author>Hao Cai</author>
  </authors>
  <commentList>
    <comment ref="B5" authorId="0" shapeId="0" xr:uid="{00000000-0006-0000-1D00-000001000000}">
      <text>
        <r>
          <rPr>
            <sz val="8"/>
            <color indexed="81"/>
            <rFont val="Tahoma"/>
            <family val="2"/>
          </rPr>
          <t>Emsisions factors are for large industrial boilers. 
Calculated utility boiler results in g/kWh in Electric sheet are based on the inputs here. 
Also, utility boiler results in g/kWh are inputted separately into Electric sheet.</t>
        </r>
      </text>
    </comment>
    <comment ref="D5" authorId="0" shapeId="0" xr:uid="{00000000-0006-0000-1D00-000002000000}">
      <text>
        <r>
          <rPr>
            <sz val="8"/>
            <color indexed="81"/>
            <rFont val="Tahoma"/>
            <family val="2"/>
          </rPr>
          <t>Emsisions factors are for large turbines. 
Calculated turbine results in g/kWh in Electric sheet are based on the inputs here. 
Also, turbine results in g/kWh are inputted separately into Electric sheet.</t>
        </r>
      </text>
    </comment>
    <comment ref="E5" authorId="0" shapeId="0" xr:uid="{00000000-0006-0000-1D00-000003000000}">
      <text>
        <r>
          <rPr>
            <sz val="8"/>
            <color indexed="81"/>
            <rFont val="Tahoma"/>
            <family val="2"/>
          </rPr>
          <t xml:space="preserve">Calculated CC turbine results in g/kWh in Electric sheet are based on the inputs here. 
Also, CC turbine results in g/kWh are inputted separately into Electric sheet.
</t>
        </r>
      </text>
    </comment>
    <comment ref="H5" authorId="1" shapeId="0" xr:uid="{00000000-0006-0000-1D00-000004000000}">
      <text>
        <r>
          <rPr>
            <sz val="8"/>
            <color indexed="81"/>
            <rFont val="Tahoma"/>
            <family val="2"/>
          </rPr>
          <t xml:space="preserve">CO and CH4 emissions are calculated from CO2 emissions and ratios developed from Kuipers and Jarvis (1996). </t>
        </r>
      </text>
    </comment>
    <comment ref="K5" authorId="0" shapeId="0" xr:uid="{00000000-0006-0000-1D00-000005000000}">
      <text>
        <r>
          <rPr>
            <sz val="8"/>
            <color indexed="81"/>
            <rFont val="Tahoma"/>
            <family val="2"/>
          </rPr>
          <t xml:space="preserve">Calculated utility boilers results in g/kWh in Electric sheet are based on the inputs here. 
Also, utility boilers results in g/kWh are inputted separately into Electric sheet.
</t>
        </r>
      </text>
    </comment>
    <comment ref="AE5" authorId="0" shapeId="0" xr:uid="{00000000-0006-0000-1D00-000006000000}">
      <text>
        <r>
          <rPr>
            <sz val="8"/>
            <color indexed="81"/>
            <rFont val="Tahoma"/>
            <family val="2"/>
          </rPr>
          <t>Based on EPA's Air Chief Version 8, June 20th, 2001.
PM emission factors are coal utility boilers. 
CH4 emission factors are not changed this time.</t>
        </r>
      </text>
    </comment>
    <comment ref="AJ5" authorId="0" shapeId="0" xr:uid="{00000000-0006-0000-1D00-000007000000}">
      <text>
        <r>
          <rPr>
            <sz val="8"/>
            <color indexed="81"/>
            <rFont val="Tahoma"/>
            <family val="2"/>
          </rPr>
          <t>Based on EPA's Air Chief Version 8, June 20th, 2001.
PM emission factors are coal utility boilers. 
CH4 emission factors are not changed this time.</t>
        </r>
      </text>
    </comment>
    <comment ref="BD14" authorId="2" shapeId="0" xr:uid="{00000000-0006-0000-1D00-000008000000}">
      <text>
        <r>
          <rPr>
            <b/>
            <sz val="10"/>
            <color indexed="81"/>
            <rFont val="Tahoma"/>
            <family val="2"/>
          </rPr>
          <t xml:space="preserve">IPCC 2006 </t>
        </r>
      </text>
    </comment>
    <comment ref="BD15" authorId="2" shapeId="0" xr:uid="{00000000-0006-0000-1D00-000009000000}">
      <text>
        <r>
          <rPr>
            <b/>
            <sz val="10"/>
            <color indexed="81"/>
            <rFont val="Tahoma"/>
            <family val="2"/>
          </rPr>
          <t xml:space="preserve">IPCC 2006 </t>
        </r>
      </text>
    </comment>
    <comment ref="A19" authorId="0" shapeId="0" xr:uid="{00000000-0006-0000-1D00-00000A000000}">
      <text>
        <r>
          <rPr>
            <sz val="8"/>
            <color indexed="81"/>
            <rFont val="Tahoma"/>
            <family val="2"/>
          </rPr>
          <t>Emission factors of fuel combustion for feestock and fuel tranportation are affected by load factors (see SAE 2000-01-2976). Thus, emission factors are determined for the trip to destination and the back-haul trip, separately.</t>
        </r>
      </text>
    </comment>
    <comment ref="AC35" authorId="0" shapeId="0" xr:uid="{00000000-0006-0000-1D00-00000B000000}">
      <text>
        <r>
          <rPr>
            <sz val="8"/>
            <color indexed="81"/>
            <rFont val="Tahoma"/>
            <family val="2"/>
          </rPr>
          <t>Revised based on Mobile6 runs in Nov. 2002.</t>
        </r>
      </text>
    </comment>
    <comment ref="AO35" authorId="0" shapeId="0" xr:uid="{00000000-0006-0000-1D00-00000C000000}">
      <text>
        <r>
          <rPr>
            <sz val="8"/>
            <color indexed="81"/>
            <rFont val="Tahoma"/>
            <family val="2"/>
          </rPr>
          <t>revised based on Mobile6 runs in Nov. 2002.</t>
        </r>
      </text>
    </comment>
    <comment ref="AC50" authorId="0" shapeId="0" xr:uid="{00000000-0006-0000-1D00-00000D000000}">
      <text>
        <r>
          <rPr>
            <sz val="8"/>
            <color indexed="81"/>
            <rFont val="Tahoma"/>
            <family val="2"/>
          </rPr>
          <t>Revised based on Mobile6 runs in Nov. 2002.</t>
        </r>
      </text>
    </comment>
    <comment ref="AO50" authorId="0" shapeId="0" xr:uid="{00000000-0006-0000-1D00-00000E000000}">
      <text>
        <r>
          <rPr>
            <sz val="8"/>
            <color indexed="81"/>
            <rFont val="Tahoma"/>
            <family val="2"/>
          </rPr>
          <t>revised based on Mobile6 runs in Nov. 2002.</t>
        </r>
      </text>
    </comment>
    <comment ref="H117" authorId="3" shapeId="0" xr:uid="{00000000-0006-0000-1D00-00000F000000}">
      <text>
        <r>
          <rPr>
            <b/>
            <sz val="9"/>
            <color indexed="81"/>
            <rFont val="Tahoma"/>
            <family val="2"/>
          </rPr>
          <t>Hao Cai:</t>
        </r>
        <r>
          <rPr>
            <sz val="9"/>
            <color indexed="81"/>
            <rFont val="Tahoma"/>
            <family val="2"/>
          </rPr>
          <t xml:space="preserve">
Assumed the same as LDT1&amp;LDT2</t>
        </r>
      </text>
    </comment>
    <comment ref="H118" authorId="3" shapeId="0" xr:uid="{00000000-0006-0000-1D00-000010000000}">
      <text>
        <r>
          <rPr>
            <b/>
            <sz val="9"/>
            <color indexed="81"/>
            <rFont val="Tahoma"/>
            <family val="2"/>
          </rPr>
          <t>Hao Cai:</t>
        </r>
        <r>
          <rPr>
            <sz val="9"/>
            <color indexed="81"/>
            <rFont val="Tahoma"/>
            <family val="2"/>
          </rPr>
          <t xml:space="preserve">
Assumed the same as LDT1&amp;LDT2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Wang</author>
    <author>ywu</author>
    <author>Jeongwoo Han</author>
    <author>jhan</author>
    <author>A Elgowainy</author>
  </authors>
  <commentList>
    <comment ref="B4" authorId="0" shapeId="0" xr:uid="{00000000-0006-0000-1F00-000001000000}">
      <text>
        <r>
          <rPr>
            <sz val="8"/>
            <color indexed="81"/>
            <rFont val="Tahoma"/>
            <family val="2"/>
          </rPr>
          <t>GREET's calculations use LHVs. If one decides to use HHVs, the HHV cell values in this sheet can be pasted into the cells in this column. However, combustion emission factors in the EF sheet need to be changed, according to the differences between LHV and HHV for each fuel.</t>
        </r>
      </text>
    </comment>
    <comment ref="H4" authorId="0" shapeId="0" xr:uid="{00000000-0006-0000-1F00-000002000000}">
      <text>
        <r>
          <rPr>
            <sz val="8"/>
            <color indexed="81"/>
            <rFont val="Tahoma"/>
            <family val="2"/>
          </rPr>
          <t xml:space="preserve">Values in this column are calculated from those in the left column. Values here are used for calculations in other sheets. Values in the left column are inputted in ppm for high transparency.
</t>
        </r>
      </text>
    </comment>
    <comment ref="G15" authorId="0" shapeId="0" xr:uid="{00000000-0006-0000-1F00-000003000000}">
      <text>
        <r>
          <rPr>
            <sz val="8"/>
            <color indexed="81"/>
            <rFont val="Arial"/>
            <family val="2"/>
          </rPr>
          <t>Value here is from a TS look-up table. User should not change the value here.</t>
        </r>
        <r>
          <rPr>
            <sz val="9"/>
            <color indexed="81"/>
            <rFont val="Tahoma"/>
            <family val="2"/>
          </rPr>
          <t xml:space="preserve">
</t>
        </r>
      </text>
    </comment>
    <comment ref="G20" authorId="0" shapeId="0" xr:uid="{00000000-0006-0000-1F00-000004000000}">
      <text>
        <r>
          <rPr>
            <sz val="8"/>
            <color indexed="81"/>
            <rFont val="Arial"/>
            <family val="2"/>
          </rPr>
          <t>Value here is from a TS look-up table. User should not change the value here.</t>
        </r>
        <r>
          <rPr>
            <sz val="9"/>
            <color indexed="81"/>
            <rFont val="Tahoma"/>
            <family val="2"/>
          </rPr>
          <t xml:space="preserve">
</t>
        </r>
      </text>
    </comment>
    <comment ref="G21" authorId="0" shapeId="0" xr:uid="{00000000-0006-0000-1F00-000005000000}">
      <text>
        <r>
          <rPr>
            <sz val="8"/>
            <color indexed="81"/>
            <rFont val="Arial"/>
            <family val="2"/>
          </rPr>
          <t>Value here is from a TS look-up table. User should not change the value here.</t>
        </r>
        <r>
          <rPr>
            <sz val="9"/>
            <color indexed="81"/>
            <rFont val="Tahoma"/>
            <family val="2"/>
          </rPr>
          <t xml:space="preserve">
</t>
        </r>
      </text>
    </comment>
    <comment ref="G22" authorId="0" shapeId="0" xr:uid="{00000000-0006-0000-1F00-000006000000}">
      <text>
        <r>
          <rPr>
            <sz val="8"/>
            <color indexed="81"/>
            <rFont val="Arial"/>
            <family val="2"/>
          </rPr>
          <t>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r>
        <r>
          <rPr>
            <sz val="9"/>
            <color indexed="81"/>
            <rFont val="Tahoma"/>
            <family val="2"/>
          </rPr>
          <t xml:space="preserve">
</t>
        </r>
      </text>
    </comment>
    <comment ref="G29" authorId="1" shapeId="0" xr:uid="{00000000-0006-0000-1F00-000007000000}">
      <text>
        <r>
          <rPr>
            <sz val="8"/>
            <color indexed="81"/>
            <rFont val="Tahoma"/>
            <family val="2"/>
          </rPr>
          <t>From a report prepaed by ENVIRON International Corporation (Los Angeles, CA, 2004) for the Port Authority of Long Beach Ports).</t>
        </r>
        <r>
          <rPr>
            <sz val="8"/>
            <color indexed="81"/>
            <rFont val="Tahoma"/>
            <family val="2"/>
          </rPr>
          <t xml:space="preserve">
</t>
        </r>
      </text>
    </comment>
    <comment ref="A43" authorId="2" shapeId="0" xr:uid="{00000000-0006-0000-1F00-000008000000}">
      <text>
        <r>
          <rPr>
            <sz val="9"/>
            <color indexed="81"/>
            <rFont val="Tahoma"/>
            <family val="2"/>
          </rPr>
          <t>For algae-based renewable diesel only</t>
        </r>
      </text>
    </comment>
    <comment ref="A63" authorId="3" shapeId="0" xr:uid="{00000000-0006-0000-1F00-000009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B65" authorId="4" shapeId="0" xr:uid="{00000000-0006-0000-1F00-00000A000000}">
      <text>
        <r>
          <rPr>
            <b/>
            <sz val="10"/>
            <color indexed="81"/>
            <rFont val="Tahoma"/>
            <family val="2"/>
          </rPr>
          <t>Btu per (short ton, as received)</t>
        </r>
        <r>
          <rPr>
            <sz val="10"/>
            <color indexed="81"/>
            <rFont val="Tahoma"/>
            <family val="2"/>
          </rPr>
          <t xml:space="preserve">
</t>
        </r>
      </text>
    </comment>
    <comment ref="A66" authorId="0" shapeId="0" xr:uid="{00000000-0006-0000-1F00-00000B000000}">
      <text>
        <r>
          <rPr>
            <sz val="8"/>
            <color indexed="81"/>
            <rFont val="Tahoma"/>
            <family val="2"/>
          </rPr>
          <t xml:space="preserve">As feedstock for coal-based H2 and FTD production pathways.
</t>
        </r>
      </text>
    </comment>
    <comment ref="B66" authorId="4" shapeId="0" xr:uid="{00000000-0006-0000-1F00-00000C000000}">
      <text>
        <r>
          <rPr>
            <b/>
            <sz val="10"/>
            <color indexed="81"/>
            <rFont val="Tahoma"/>
            <family val="2"/>
          </rPr>
          <t>Btu per (short ton, as received)
Moisture Content: 4.5% wt.</t>
        </r>
        <r>
          <rPr>
            <sz val="10"/>
            <color indexed="81"/>
            <rFont val="Tahoma"/>
            <family val="2"/>
          </rPr>
          <t xml:space="preserve">
</t>
        </r>
      </text>
    </comment>
    <comment ref="D66" authorId="3" shapeId="0" xr:uid="{00000000-0006-0000-1F00-00000D000000}">
      <text>
        <r>
          <rPr>
            <sz val="9"/>
            <color indexed="81"/>
            <rFont val="Tahoma"/>
            <family val="2"/>
          </rPr>
          <t>Based on EIA-423</t>
        </r>
      </text>
    </comment>
    <comment ref="F66" authorId="3" shapeId="0" xr:uid="{00000000-0006-0000-1F00-00000E000000}">
      <text>
        <r>
          <rPr>
            <sz val="9"/>
            <color indexed="81"/>
            <rFont val="Tahoma"/>
            <family val="2"/>
          </rPr>
          <t>Calculated from the USGS database (2006)</t>
        </r>
      </text>
    </comment>
    <comment ref="G66" authorId="3" shapeId="0" xr:uid="{00000000-0006-0000-1F00-00000F000000}">
      <text>
        <r>
          <rPr>
            <sz val="9"/>
            <color indexed="81"/>
            <rFont val="Tahoma"/>
            <family val="2"/>
          </rPr>
          <t>Based on EIA-423</t>
        </r>
      </text>
    </comment>
    <comment ref="I66" authorId="3" shapeId="0" xr:uid="{00000000-0006-0000-1F00-000010000000}">
      <text>
        <r>
          <rPr>
            <sz val="9"/>
            <color indexed="81"/>
            <rFont val="Tahoma"/>
            <family val="2"/>
          </rPr>
          <t>Calculated from the USGS database (2006)</t>
        </r>
      </text>
    </comment>
    <comment ref="B67" authorId="4" shapeId="0" xr:uid="{00000000-0006-0000-1F00-000011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22.4% wt.</t>
        </r>
      </text>
    </comment>
    <comment ref="D67" authorId="3" shapeId="0" xr:uid="{00000000-0006-0000-1F00-000012000000}">
      <text>
        <r>
          <rPr>
            <sz val="9"/>
            <color indexed="81"/>
            <rFont val="Tahoma"/>
            <family val="2"/>
          </rPr>
          <t>Based on EIA-423</t>
        </r>
      </text>
    </comment>
    <comment ref="F67" authorId="3" shapeId="0" xr:uid="{00000000-0006-0000-1F00-000013000000}">
      <text>
        <r>
          <rPr>
            <sz val="9"/>
            <color indexed="81"/>
            <rFont val="Tahoma"/>
            <family val="2"/>
          </rPr>
          <t>Calculated from the USGS database (2006)</t>
        </r>
      </text>
    </comment>
    <comment ref="G67" authorId="3" shapeId="0" xr:uid="{00000000-0006-0000-1F00-000014000000}">
      <text>
        <r>
          <rPr>
            <sz val="9"/>
            <color indexed="81"/>
            <rFont val="Tahoma"/>
            <family val="2"/>
          </rPr>
          <t>Based on EIA-423</t>
        </r>
      </text>
    </comment>
    <comment ref="I67" authorId="3" shapeId="0" xr:uid="{00000000-0006-0000-1F00-000015000000}">
      <text>
        <r>
          <rPr>
            <sz val="9"/>
            <color indexed="81"/>
            <rFont val="Tahoma"/>
            <family val="2"/>
          </rPr>
          <t>Calculated from the USGS database (2006)</t>
        </r>
      </text>
    </comment>
    <comment ref="B68" authorId="4" shapeId="0" xr:uid="{00000000-0006-0000-1F00-000016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31.9% wt.</t>
        </r>
      </text>
    </comment>
    <comment ref="D68" authorId="3" shapeId="0" xr:uid="{00000000-0006-0000-1F00-000017000000}">
      <text>
        <r>
          <rPr>
            <sz val="9"/>
            <color indexed="81"/>
            <rFont val="Tahoma"/>
            <family val="2"/>
          </rPr>
          <t>Based on EIA-423</t>
        </r>
      </text>
    </comment>
    <comment ref="F68" authorId="3" shapeId="0" xr:uid="{00000000-0006-0000-1F00-000018000000}">
      <text>
        <r>
          <rPr>
            <sz val="9"/>
            <color indexed="81"/>
            <rFont val="Tahoma"/>
            <family val="2"/>
          </rPr>
          <t>Calculated from the USGS database (2006)</t>
        </r>
      </text>
    </comment>
    <comment ref="G68" authorId="3" shapeId="0" xr:uid="{00000000-0006-0000-1F00-000019000000}">
      <text>
        <r>
          <rPr>
            <sz val="9"/>
            <color indexed="81"/>
            <rFont val="Tahoma"/>
            <family val="2"/>
          </rPr>
          <t>Based on EIA-423</t>
        </r>
      </text>
    </comment>
    <comment ref="I68" authorId="3" shapeId="0" xr:uid="{00000000-0006-0000-1F00-00001A000000}">
      <text>
        <r>
          <rPr>
            <sz val="9"/>
            <color indexed="81"/>
            <rFont val="Tahoma"/>
            <family val="2"/>
          </rPr>
          <t>Calculated from the USGS database (2006)</t>
        </r>
      </text>
    </comment>
    <comment ref="B69" authorId="4" shapeId="0" xr:uid="{00000000-0006-0000-1F00-00001B000000}">
      <text>
        <r>
          <rPr>
            <b/>
            <sz val="10"/>
            <color indexed="81"/>
            <rFont val="Tahoma"/>
            <family val="2"/>
          </rPr>
          <t>Btu per (short ton, as received)</t>
        </r>
        <r>
          <rPr>
            <sz val="10"/>
            <color indexed="81"/>
            <rFont val="Tahoma"/>
            <family val="2"/>
          </rPr>
          <t xml:space="preserve">
</t>
        </r>
      </text>
    </comment>
    <comment ref="D69" authorId="3" shapeId="0" xr:uid="{00000000-0006-0000-1F00-00001C000000}">
      <text>
        <r>
          <rPr>
            <sz val="9"/>
            <color indexed="81"/>
            <rFont val="Tahoma"/>
            <family val="2"/>
          </rPr>
          <t>Assumed to be the same as bituminous coal</t>
        </r>
      </text>
    </comment>
    <comment ref="F69" authorId="3" shapeId="0" xr:uid="{00000000-0006-0000-1F00-00001D000000}">
      <text>
        <r>
          <rPr>
            <sz val="9"/>
            <color indexed="81"/>
            <rFont val="Tahoma"/>
            <family val="2"/>
          </rPr>
          <t>Based on EIA-423</t>
        </r>
      </text>
    </comment>
    <comment ref="G69" authorId="3" shapeId="0" xr:uid="{00000000-0006-0000-1F00-00001E000000}">
      <text>
        <r>
          <rPr>
            <sz val="9"/>
            <color indexed="81"/>
            <rFont val="Tahoma"/>
            <family val="2"/>
          </rPr>
          <t>Based on EIA-423</t>
        </r>
      </text>
    </comment>
    <comment ref="I69" authorId="3" shapeId="0" xr:uid="{00000000-0006-0000-1F00-00001F000000}">
      <text>
        <r>
          <rPr>
            <sz val="9"/>
            <color indexed="81"/>
            <rFont val="Tahoma"/>
            <family val="2"/>
          </rPr>
          <t>Assumed to be the same as bituminous coal</t>
        </r>
      </text>
    </comment>
    <comment ref="B70" authorId="4" shapeId="0" xr:uid="{00000000-0006-0000-1F00-000020000000}">
      <text>
        <r>
          <rPr>
            <b/>
            <sz val="10"/>
            <color indexed="81"/>
            <rFont val="Tahoma"/>
            <family val="2"/>
          </rPr>
          <t>Btu per (short ton, as received)</t>
        </r>
        <r>
          <rPr>
            <sz val="10"/>
            <color indexed="81"/>
            <rFont val="Tahoma"/>
            <family val="2"/>
          </rPr>
          <t xml:space="preserve">
</t>
        </r>
      </text>
    </comment>
    <comment ref="D70" authorId="3" shapeId="0" xr:uid="{00000000-0006-0000-1F00-000021000000}">
      <text>
        <r>
          <rPr>
            <sz val="9"/>
            <color indexed="81"/>
            <rFont val="Tahoma"/>
            <family val="2"/>
          </rPr>
          <t>Based on EIA-423</t>
        </r>
      </text>
    </comment>
    <comment ref="F70" authorId="3" shapeId="0" xr:uid="{00000000-0006-0000-1F00-000022000000}">
      <text>
        <r>
          <rPr>
            <sz val="9"/>
            <color indexed="81"/>
            <rFont val="Tahoma"/>
            <family val="2"/>
          </rPr>
          <t>Based on EIA-423</t>
        </r>
      </text>
    </comment>
    <comment ref="G70" authorId="3" shapeId="0" xr:uid="{00000000-0006-0000-1F00-000023000000}">
      <text>
        <r>
          <rPr>
            <sz val="9"/>
            <color indexed="81"/>
            <rFont val="Tahoma"/>
            <family val="2"/>
          </rPr>
          <t>Assumed to be the same as lignite coal</t>
        </r>
      </text>
    </comment>
    <comment ref="I70" authorId="3" shapeId="0" xr:uid="{00000000-0006-0000-1F00-000024000000}">
      <text>
        <r>
          <rPr>
            <sz val="9"/>
            <color indexed="81"/>
            <rFont val="Tahoma"/>
            <family val="2"/>
          </rPr>
          <t>Assumed to be the same as lignite coal</t>
        </r>
      </text>
    </comment>
    <comment ref="B71" authorId="4" shapeId="0" xr:uid="{00000000-0006-0000-1F00-000025000000}">
      <text>
        <r>
          <rPr>
            <b/>
            <sz val="10"/>
            <color indexed="81"/>
            <rFont val="Tahoma"/>
            <family val="2"/>
          </rPr>
          <t>Btu per (short ton, as received)</t>
        </r>
        <r>
          <rPr>
            <sz val="10"/>
            <color indexed="81"/>
            <rFont val="Tahoma"/>
            <family val="2"/>
          </rPr>
          <t xml:space="preserve">
</t>
        </r>
      </text>
    </comment>
    <comment ref="D71" authorId="3" shapeId="0" xr:uid="{00000000-0006-0000-1F00-000026000000}">
      <text>
        <r>
          <rPr>
            <sz val="9"/>
            <color indexed="81"/>
            <rFont val="Tahoma"/>
            <family val="2"/>
          </rPr>
          <t>Based on EIA-423</t>
        </r>
      </text>
    </comment>
    <comment ref="F71" authorId="3" shapeId="0" xr:uid="{00000000-0006-0000-1F00-000027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G71" authorId="3" shapeId="0" xr:uid="{00000000-0006-0000-1F00-000028000000}">
      <text>
        <r>
          <rPr>
            <sz val="9"/>
            <color indexed="81"/>
            <rFont val="Tahoma"/>
            <family val="2"/>
          </rPr>
          <t>Based on EIA-423</t>
        </r>
      </text>
    </comment>
    <comment ref="I71" authorId="3" shapeId="0" xr:uid="{00000000-0006-0000-1F00-000029000000}">
      <text>
        <r>
          <rPr>
            <sz val="9"/>
            <color indexed="81"/>
            <rFont val="Tahoma"/>
            <family val="2"/>
          </rPr>
          <t>Based on the ratio in the previous GREET</t>
        </r>
      </text>
    </comment>
    <comment ref="B72" authorId="4" shapeId="0" xr:uid="{00000000-0006-0000-1F00-00002A000000}">
      <text>
        <r>
          <rPr>
            <b/>
            <sz val="10"/>
            <color indexed="81"/>
            <rFont val="Tahoma"/>
            <family val="2"/>
          </rPr>
          <t>Btu per (short ton, as received)</t>
        </r>
        <r>
          <rPr>
            <sz val="10"/>
            <color indexed="81"/>
            <rFont val="Tahoma"/>
            <family val="2"/>
          </rPr>
          <t xml:space="preserve">
</t>
        </r>
      </text>
    </comment>
    <comment ref="D72" authorId="3" shapeId="0" xr:uid="{00000000-0006-0000-1F00-00002B000000}">
      <text>
        <r>
          <rPr>
            <sz val="9"/>
            <color indexed="81"/>
            <rFont val="Tahoma"/>
            <family val="2"/>
          </rPr>
          <t>Based on EIA-423</t>
        </r>
      </text>
    </comment>
    <comment ref="F72" authorId="3" shapeId="0" xr:uid="{00000000-0006-0000-1F00-00002C000000}">
      <text>
        <r>
          <rPr>
            <sz val="9"/>
            <color indexed="81"/>
            <rFont val="Tahoma"/>
            <family val="2"/>
          </rPr>
          <t>Based on EIA-423</t>
        </r>
      </text>
    </comment>
    <comment ref="G72" authorId="3" shapeId="0" xr:uid="{00000000-0006-0000-1F00-00002D000000}">
      <text>
        <r>
          <rPr>
            <sz val="9"/>
            <color indexed="81"/>
            <rFont val="Tahoma"/>
            <family val="2"/>
          </rPr>
          <t>Assumed to be the same as pet coke</t>
        </r>
      </text>
    </comment>
    <comment ref="I72" authorId="3" shapeId="0" xr:uid="{00000000-0006-0000-1F00-00002E000000}">
      <text>
        <r>
          <rPr>
            <sz val="9"/>
            <color indexed="81"/>
            <rFont val="Tahoma"/>
            <family val="2"/>
          </rPr>
          <t>Assumed to be the same as pet coke</t>
        </r>
      </text>
    </comment>
    <comment ref="B73" authorId="4" shapeId="0" xr:uid="{00000000-0006-0000-1F00-00002F000000}">
      <text>
        <r>
          <rPr>
            <b/>
            <sz val="10"/>
            <color indexed="81"/>
            <rFont val="Tahoma"/>
            <family val="2"/>
          </rPr>
          <t>Btu per (short ton, as received)</t>
        </r>
        <r>
          <rPr>
            <sz val="10"/>
            <color indexed="81"/>
            <rFont val="Tahoma"/>
            <family val="2"/>
          </rPr>
          <t xml:space="preserve">
</t>
        </r>
      </text>
    </comment>
    <comment ref="B74" authorId="4" shapeId="0" xr:uid="{00000000-0006-0000-1F00-000030000000}">
      <text>
        <r>
          <rPr>
            <b/>
            <sz val="10"/>
            <color indexed="81"/>
            <rFont val="Tahoma"/>
            <family val="2"/>
          </rPr>
          <t>Btu per (short ton, dry matter)</t>
        </r>
        <r>
          <rPr>
            <sz val="10"/>
            <color indexed="81"/>
            <rFont val="Tahoma"/>
            <family val="2"/>
          </rPr>
          <t xml:space="preserve">
</t>
        </r>
      </text>
    </comment>
    <comment ref="B76" authorId="4" shapeId="0" xr:uid="{00000000-0006-0000-1F00-000031000000}">
      <text>
        <r>
          <rPr>
            <b/>
            <sz val="10"/>
            <color indexed="81"/>
            <rFont val="Tahoma"/>
            <family val="2"/>
          </rPr>
          <t>Btu per (short ton, dry matter)</t>
        </r>
        <r>
          <rPr>
            <sz val="10"/>
            <color indexed="81"/>
            <rFont val="Tahoma"/>
            <family val="2"/>
          </rPr>
          <t xml:space="preserve">
</t>
        </r>
      </text>
    </comment>
    <comment ref="B77" authorId="4" shapeId="0" xr:uid="{00000000-0006-0000-1F00-000032000000}">
      <text>
        <r>
          <rPr>
            <b/>
            <sz val="10"/>
            <color indexed="81"/>
            <rFont val="Tahoma"/>
            <family val="2"/>
          </rPr>
          <t>Btu per (short ton, dry matter)</t>
        </r>
        <r>
          <rPr>
            <sz val="10"/>
            <color indexed="81"/>
            <rFont val="Tahoma"/>
            <family val="2"/>
          </rPr>
          <t xml:space="preserve">
</t>
        </r>
      </text>
    </comment>
    <comment ref="B78" authorId="4" shapeId="0" xr:uid="{00000000-0006-0000-1F00-000033000000}">
      <text>
        <r>
          <rPr>
            <b/>
            <sz val="10"/>
            <color indexed="81"/>
            <rFont val="Tahoma"/>
            <family val="2"/>
          </rPr>
          <t>Btu per (short ton, dry matter)</t>
        </r>
        <r>
          <rPr>
            <sz val="10"/>
            <color indexed="81"/>
            <rFont val="Tahoma"/>
            <family val="2"/>
          </rPr>
          <t xml:space="preserve">
</t>
        </r>
      </text>
    </comment>
    <comment ref="B79" authorId="4" shapeId="0" xr:uid="{00000000-0006-0000-1F00-000034000000}">
      <text>
        <r>
          <rPr>
            <b/>
            <sz val="10"/>
            <color indexed="81"/>
            <rFont val="Tahoma"/>
            <family val="2"/>
          </rPr>
          <t>Btu per (short ton, dry matter)</t>
        </r>
        <r>
          <rPr>
            <sz val="10"/>
            <color indexed="81"/>
            <rFont val="Tahoma"/>
            <family val="2"/>
          </rPr>
          <t xml:space="preserve">
</t>
        </r>
      </text>
    </comment>
    <comment ref="B80" authorId="4" shapeId="0" xr:uid="{00000000-0006-0000-1F00-000035000000}">
      <text>
        <r>
          <rPr>
            <b/>
            <sz val="10"/>
            <color indexed="81"/>
            <rFont val="Tahoma"/>
            <family val="2"/>
          </rPr>
          <t>Btu per (short ton, dry matter)</t>
        </r>
        <r>
          <rPr>
            <sz val="10"/>
            <color indexed="81"/>
            <rFont val="Tahoma"/>
            <family val="2"/>
          </rPr>
          <t xml:space="preserve">
</t>
        </r>
      </text>
    </comment>
    <comment ref="B81" authorId="4" shapeId="0" xr:uid="{00000000-0006-0000-1F00-000036000000}">
      <text>
        <r>
          <rPr>
            <b/>
            <sz val="10"/>
            <color indexed="81"/>
            <rFont val="Tahoma"/>
            <family val="2"/>
          </rPr>
          <t>Btu per (short ton, dry matter)</t>
        </r>
        <r>
          <rPr>
            <sz val="10"/>
            <color indexed="81"/>
            <rFont val="Tahoma"/>
            <family val="2"/>
          </rPr>
          <t xml:space="preserve">
</t>
        </r>
      </text>
    </comment>
    <comment ref="B82" authorId="4" shapeId="0" xr:uid="{00000000-0006-0000-1F00-000037000000}">
      <text>
        <r>
          <rPr>
            <b/>
            <sz val="10"/>
            <color indexed="81"/>
            <rFont val="Tahoma"/>
            <family val="2"/>
          </rPr>
          <t>Btu per (short ton, dry matter)</t>
        </r>
        <r>
          <rPr>
            <sz val="10"/>
            <color indexed="81"/>
            <rFont val="Tahoma"/>
            <family val="2"/>
          </rPr>
          <t xml:space="preserve">
</t>
        </r>
      </text>
    </comment>
    <comment ref="B83" authorId="4" shapeId="0" xr:uid="{00000000-0006-0000-1F00-000038000000}">
      <text>
        <r>
          <rPr>
            <b/>
            <sz val="10"/>
            <color indexed="81"/>
            <rFont val="Tahoma"/>
            <family val="2"/>
          </rPr>
          <t>Btu per (short ton, as received)</t>
        </r>
        <r>
          <rPr>
            <sz val="10"/>
            <color indexed="81"/>
            <rFont val="Tahoma"/>
            <family val="2"/>
          </rPr>
          <t xml:space="preserve">
</t>
        </r>
      </text>
    </comment>
    <comment ref="B84" authorId="4" shapeId="0" xr:uid="{00000000-0006-0000-1F00-000039000000}">
      <text>
        <r>
          <rPr>
            <b/>
            <sz val="10"/>
            <color indexed="81"/>
            <rFont val="Tahoma"/>
            <family val="2"/>
          </rPr>
          <t>Btu per (short ton, as received)</t>
        </r>
        <r>
          <rPr>
            <sz val="10"/>
            <color indexed="81"/>
            <rFont val="Tahoma"/>
            <family val="2"/>
          </rPr>
          <t xml:space="preserve">
</t>
        </r>
      </text>
    </comment>
    <comment ref="B85" authorId="4" shapeId="0" xr:uid="{00000000-0006-0000-1F00-00003A000000}">
      <text>
        <r>
          <rPr>
            <b/>
            <sz val="10"/>
            <color indexed="81"/>
            <rFont val="Tahoma"/>
            <family val="2"/>
          </rPr>
          <t>Btu per (short ton, as received)</t>
        </r>
        <r>
          <rPr>
            <sz val="10"/>
            <color indexed="81"/>
            <rFont val="Tahoma"/>
            <family val="2"/>
          </rPr>
          <t xml:space="preserve">
</t>
        </r>
      </text>
    </comment>
    <comment ref="B86" authorId="4" shapeId="0" xr:uid="{00000000-0006-0000-1F00-00003B000000}">
      <text>
        <r>
          <rPr>
            <b/>
            <sz val="10"/>
            <color indexed="81"/>
            <rFont val="Tahoma"/>
            <family val="2"/>
          </rPr>
          <t>Btu per (short ton, as received)</t>
        </r>
        <r>
          <rPr>
            <sz val="10"/>
            <color indexed="81"/>
            <rFont val="Tahoma"/>
            <family val="2"/>
          </rPr>
          <t xml:space="preserve">
</t>
        </r>
      </text>
    </comment>
    <comment ref="B87" authorId="4" shapeId="0" xr:uid="{00000000-0006-0000-1F00-00003C000000}">
      <text>
        <r>
          <rPr>
            <b/>
            <sz val="10"/>
            <color indexed="81"/>
            <rFont val="Tahoma"/>
            <family val="2"/>
          </rPr>
          <t>Btu per (short ton, dry matter)</t>
        </r>
        <r>
          <rPr>
            <sz val="10"/>
            <color indexed="81"/>
            <rFont val="Tahoma"/>
            <family val="2"/>
          </rPr>
          <t xml:space="preserve">
</t>
        </r>
      </text>
    </comment>
    <comment ref="B88" authorId="4" shapeId="0" xr:uid="{00000000-0006-0000-1F00-00003D000000}">
      <text>
        <r>
          <rPr>
            <b/>
            <sz val="10"/>
            <color indexed="81"/>
            <rFont val="Tahoma"/>
            <family val="2"/>
          </rPr>
          <t>Btu per (short ton, dry matter)</t>
        </r>
        <r>
          <rPr>
            <sz val="10"/>
            <color indexed="81"/>
            <rFont val="Tahoma"/>
            <family val="2"/>
          </rPr>
          <t xml:space="preserve">
</t>
        </r>
      </text>
    </comment>
    <comment ref="A90" authorId="0" shapeId="0" xr:uid="{00000000-0006-0000-1F00-00003E000000}">
      <text>
        <r>
          <rPr>
            <sz val="8"/>
            <color indexed="81"/>
            <rFont val="Tahoma"/>
            <family val="2"/>
          </rPr>
          <t>Different global warming potential values can be inputted here and GREET then takes the new values for calculations automatically.</t>
        </r>
      </text>
    </comment>
  </commentList>
</comments>
</file>

<file path=xl/sharedStrings.xml><?xml version="1.0" encoding="utf-8"?>
<sst xmlns="http://schemas.openxmlformats.org/spreadsheetml/2006/main" count="41534" uniqueCount="1947">
  <si>
    <t>PEI Transportation Fuel Pollutant Emissions Intensities</t>
  </si>
  <si>
    <t>PEI Electricity Fuel Pollutant Emissions Intensities</t>
  </si>
  <si>
    <t>PEI Buildings Fuel Pollutant Emissions Intensities</t>
  </si>
  <si>
    <t>PEI Industrial Fuel Pollutant Emissions Intensities</t>
  </si>
  <si>
    <t>Source:</t>
  </si>
  <si>
    <t>On-road Factors</t>
    <phoneticPr fontId="7" type="noConversion"/>
  </si>
  <si>
    <t>Non-CO2 GHG Emissions Factors for All Sectors and Pollutant Emissions Factors for Off-Road Vehicles</t>
    <phoneticPr fontId="7" type="noConversion"/>
  </si>
  <si>
    <t>Ministry of Ecology and Environment</t>
    <phoneticPr fontId="7" type="noConversion"/>
  </si>
  <si>
    <t>Argonne National Laboratory</t>
  </si>
  <si>
    <t>Calculation guide of air pollutant emission for road vehicles</t>
    <phoneticPr fontId="7" type="noConversion"/>
  </si>
  <si>
    <t>GREET 1 2016</t>
  </si>
  <si>
    <t>http://www.mee.gov.cn/c3pr90ntc0td/gkml/hbb/bgg/201501/W020150107594587960717.pdf</t>
    <phoneticPr fontId="7" type="noConversion"/>
  </si>
  <si>
    <t>https://greet.es.anl.gov/greet_1_series</t>
  </si>
  <si>
    <t>Page 35, 37-41 (Figure 3, 5-7)</t>
    <phoneticPr fontId="7" type="noConversion"/>
  </si>
  <si>
    <t>See "Key to Data Locs" tab for specific references to data used.</t>
  </si>
  <si>
    <t>Requirements of the greenhouse gas emissions accounting and reporting—land transportation enterprise</t>
    <phoneticPr fontId="7" type="noConversion"/>
  </si>
  <si>
    <t>SOx Emissions Factors for LDVs and HDVs</t>
  </si>
  <si>
    <t>http://qhs.ndrc.gov.cn/c3pr90ntc0td/zcfg/201511/W020151111555540112100.pdf</t>
    <phoneticPr fontId="7" type="noConversion"/>
  </si>
  <si>
    <t>International Council on Clean Transportation</t>
  </si>
  <si>
    <t>Page 61, Figure 3</t>
    <phoneticPr fontId="7" type="noConversion"/>
  </si>
  <si>
    <t>Global Transportation Roadmap Model v1.0</t>
  </si>
  <si>
    <t>Liu MY, Wu L, Zhang J, et al．</t>
    <phoneticPr fontId="7" type="noConversion"/>
  </si>
  <si>
    <t>http://www.theicct.org/global-transportation-roadmap-model</t>
  </si>
  <si>
    <t>LDV Calc, 2W Calc, Bus Calc, LHDT Calc, MHDT Calc, and HHDT Calc tabs</t>
  </si>
  <si>
    <t>Investigation of vehicle emission factors in Tianjin</t>
  </si>
  <si>
    <t>http://www.actasc.cn/hjkxxb/ch/reader/create_pdf.aspx?file_no=20170301004&amp;year_id=2018&amp;quarter_id=4&amp;falg=1</t>
    <phoneticPr fontId="7" type="noConversion"/>
  </si>
  <si>
    <t>Non-GHG Emissions Factors (Excluding SOx)</t>
  </si>
  <si>
    <t>Figure 2b, Figure 3b, Table 1</t>
    <phoneticPr fontId="7" type="noConversion"/>
  </si>
  <si>
    <t>Kurokawa et al.</t>
  </si>
  <si>
    <t>Rail &amp; ship Factors</t>
    <phoneticPr fontId="7" type="noConversion"/>
  </si>
  <si>
    <t>Emissions of air pollutants and greenhouse gases over Asian regions during 2000-2008: Regional Emission Inventory in Asia (REAS) Version 2</t>
  </si>
  <si>
    <t>http://www.atmos-chem-phys.net/13/11019/2013/</t>
  </si>
  <si>
    <t>Tables 3 and 4</t>
  </si>
  <si>
    <t>http://www.china-tpepc.com/c3pr90ntc0td/docs/2015-01/20150108141225242762.pdf</t>
    <phoneticPr fontId="7" type="noConversion"/>
  </si>
  <si>
    <t>Page 67-68 (Table 10,11)</t>
    <phoneticPr fontId="7" type="noConversion"/>
  </si>
  <si>
    <t xml:space="preserve">On-Road Vehicle Emissions Factors for All Pollutants Except SOx </t>
  </si>
  <si>
    <t>Sukarno et al.</t>
  </si>
  <si>
    <t>CO2 Factors (from fossil fuels)</t>
    <phoneticPr fontId="7" type="noConversion"/>
  </si>
  <si>
    <t>Guidelines for provincial greenhouse gas inventories</t>
    <phoneticPr fontId="7" type="noConversion"/>
  </si>
  <si>
    <t>Transportation energy consumption and emissions - a vew from city of Indonesia</t>
  </si>
  <si>
    <t>http://link.springer.com/article/10.1186/s40984-016-0019-x</t>
  </si>
  <si>
    <t>http://www.cbcsd.org.cn/c3pr90ntc0td/sjk/nengyuan/standard/home/20140113/download/shengjiwenshiqiti.pdf</t>
    <phoneticPr fontId="7" type="noConversion"/>
  </si>
  <si>
    <t xml:space="preserve">Table 1 and Table 2 </t>
  </si>
  <si>
    <t>Page 15-18</t>
    <phoneticPr fontId="7" type="noConversion"/>
  </si>
  <si>
    <t>Power Plant Emissions</t>
    <phoneticPr fontId="7" type="noConversion"/>
  </si>
  <si>
    <t>Air pollutant emission inventory and characteristics from stationary sources in Sichuan Province</t>
  </si>
  <si>
    <t>He M, Wang XR, Han L.</t>
    <phoneticPr fontId="7" type="noConversion"/>
  </si>
  <si>
    <t>http://www.actasc.cn/hjkxxb/ch/reader/create_pdf.aspx?file_no=20130130003</t>
    <phoneticPr fontId="7" type="noConversion"/>
  </si>
  <si>
    <t>Table 2</t>
    <phoneticPr fontId="7" type="noConversion"/>
  </si>
  <si>
    <t>Residential and Industrial Emissions</t>
    <phoneticPr fontId="7" type="noConversion"/>
  </si>
  <si>
    <t>Establishment of emission inventory and spatial-temporal allocation model for air pollutant sources in the Pearl River Delta region</t>
  </si>
  <si>
    <t>YANG LL, ZENG WT, ZHANG YB, et al</t>
    <phoneticPr fontId="7" type="noConversion"/>
  </si>
  <si>
    <t>http://manu36.magtech.com.cn/Jweb_zghjkx/CN/abstract/abstract14373.shtml</t>
    <phoneticPr fontId="7" type="noConversion"/>
  </si>
  <si>
    <t>Table 1</t>
    <phoneticPr fontId="7" type="noConversion"/>
  </si>
  <si>
    <t>Notes:</t>
  </si>
  <si>
    <t>Due to the availibility of data, we only updated some of variables from academic articles and reports.</t>
    <phoneticPr fontId="7" type="noConversion"/>
  </si>
  <si>
    <t>For the other data, we keep the same as last version and color the related information with yellow.</t>
    <phoneticPr fontId="7" type="noConversion"/>
  </si>
  <si>
    <t xml:space="preserve">We use emissions factors by pollutant by fuel type from five sources </t>
  </si>
  <si>
    <t>to find data specific to China. For vehicles we also use average vehicle efficiency</t>
  </si>
  <si>
    <t>to normalize the emissions factors since they are in g/km. The efficiencies</t>
  </si>
  <si>
    <t>are calculated using data from the transportation section of the model</t>
  </si>
  <si>
    <t>For biomass and non-road vehicles, we use emission intensities from the GREET1 model, which</t>
  </si>
  <si>
    <t>provides different intensities depending on which technology is burning a given</t>
  </si>
  <si>
    <t>fuel for the U.S.</t>
  </si>
  <si>
    <t>Note that not all of the vehicle/fuel type combinations reported by GREET1 and included in</t>
  </si>
  <si>
    <t>this spreadsheet are actually used or usable in the model.  For example, currently no</t>
  </si>
  <si>
    <t>ships use natural gas as a fuel type, and there is no policy lever that can cause them to do so.</t>
  </si>
  <si>
    <t>When no emissions indices are provided for a vehicle/fuel type for a fuel that has emissions</t>
  </si>
  <si>
    <t>when burned (for example, "natural gas" in aircraft), the cell containing</t>
  </si>
  <si>
    <t>that fuel name is highlighted in red.  These must be updated in the event that that vehicle</t>
  </si>
  <si>
    <t>type becomes able to burn that fuel type someday in the future.</t>
  </si>
  <si>
    <t>For non-Transportation sectors, GREET1 disaggregates emissions indices by type of technology</t>
  </si>
  <si>
    <t>that is combusting the fuel.  We try to use the most representative technology in</t>
  </si>
  <si>
    <t>GREET1 for each sector in our model.  This is, of course, an approximation.</t>
  </si>
  <si>
    <t>Although GREET1 has Emissions Indices time series with three points (2010, 2015, 2020)</t>
  </si>
  <si>
    <t>on the "EF_TS" tab for non-Transportation sectors, we use the non-time series data</t>
  </si>
  <si>
    <t>from the "EF" tab (which contains 2010 values) for several reasons.</t>
  </si>
  <si>
    <t>First, this is what GREET1 itself uses by default in its own calculations.</t>
  </si>
  <si>
    <t>Second, the time series changes on "EF_TS" seem sparse and irregular, with many</t>
  </si>
  <si>
    <t>emissions indices not changing over time.</t>
  </si>
  <si>
    <t>Third, this greatly reduces the number of input data tables we need to generate and</t>
  </si>
  <si>
    <t>read into Vensim, which will help with the portability of the model, particularly</t>
  </si>
  <si>
    <t>because many countries are unlikely to have future projected time series for</t>
  </si>
  <si>
    <t>emissions intensities by pollutant by sector by fuel.</t>
  </si>
  <si>
    <t>Heating Value Adjustment</t>
  </si>
  <si>
    <t>Fuels have two "heating values" (energy content per unit mass of fuel).  A fuel's "lower" heating</t>
  </si>
  <si>
    <t>value (also known as the "net calorific value") assumes the latent heat of vaporization of water in</t>
  </si>
  <si>
    <t>the reaction products is not recovered, while the higher value (the "gross calorific value") takes</t>
  </si>
  <si>
    <t>into account the latent heat of vaporization of water in the combustion products.  In other words,</t>
  </si>
  <si>
    <t>the "lower" heating values express the concept that there is less recoverable energy, useful to</t>
  </si>
  <si>
    <t>do work, per unit mass of fuel.</t>
  </si>
  <si>
    <t>Fuel use data from the Energy Information Administration is expressed in BTUs of fuel burned</t>
  </si>
  <si>
    <t>based on the higher heating values of those fuels.  These data are used in many variables</t>
  </si>
  <si>
    <t>throughout the model.  (Other countries may have different data sources but should</t>
  </si>
  <si>
    <t>be assumed to be based on gross energy content of fuels, or higher heating values, unless</t>
  </si>
  <si>
    <t>otherwise specified.)</t>
  </si>
  <si>
    <t>Therefore, the emissions indices from GREET need to be adjusted to reflect fuels' higher heating</t>
  </si>
  <si>
    <t>values.  GREET includes the heating values for each fuel on tab "".  There also</t>
  </si>
  <si>
    <t>is a toggle switch on that tab to tell GREET to use the higher heating values, but that switch only</t>
  </si>
  <si>
    <t>updates the emissions intensities for certain pollutants (CO2 and SOx) on tab "EF," not all</t>
  </si>
  <si>
    <t>pollutants.  This is a bug in GREET.  Accordingly, rather than rely on GREET's toggle switch, we</t>
  </si>
  <si>
    <t>manually adjust the emissions intensities using the ratios of lower and higher heating values</t>
  </si>
  <si>
    <t>available on that tab.</t>
  </si>
  <si>
    <t>The adjustment can be disabled by setting the following cell to zero.  Do this only if adapting</t>
  </si>
  <si>
    <t>the EPS for a non-U.S. country and you are certain that the input data you have for quantity of</t>
  </si>
  <si>
    <t>fuel used (in energy units) in the various sectors is based on lower heating values.</t>
  </si>
  <si>
    <t>Use emissions intensities for higher heating value (HHV) fuel use quantities</t>
  </si>
  <si>
    <t>Conversion Factor</t>
  </si>
  <si>
    <t>kgce to BTU</t>
    <phoneticPr fontId="7" type="noConversion"/>
  </si>
  <si>
    <t>TJ to BTU</t>
    <phoneticPr fontId="7" type="noConversion"/>
  </si>
  <si>
    <t>MJ to BTU</t>
    <phoneticPr fontId="7" type="noConversion"/>
  </si>
  <si>
    <t>Proportion of Vehicles</t>
    <phoneticPr fontId="7" type="noConversion"/>
  </si>
  <si>
    <t>Variable (unit: 10000)</t>
    <phoneticPr fontId="7" type="noConversion"/>
  </si>
  <si>
    <t>2015 Proportion</t>
    <phoneticPr fontId="7" type="noConversion"/>
  </si>
  <si>
    <t>Privately-owned vehicle</t>
    <phoneticPr fontId="7" type="noConversion"/>
  </si>
  <si>
    <t>Type</t>
    <phoneticPr fontId="7" type="noConversion"/>
  </si>
  <si>
    <t>Quantity</t>
    <phoneticPr fontId="7" type="noConversion"/>
  </si>
  <si>
    <t xml:space="preserve">Passenger vehicle </t>
    <phoneticPr fontId="7" type="noConversion"/>
  </si>
  <si>
    <t>LDV</t>
    <phoneticPr fontId="7" type="noConversion"/>
  </si>
  <si>
    <t>Passenger vehicle (large)</t>
    <phoneticPr fontId="7" type="noConversion"/>
  </si>
  <si>
    <t>Passenger vehicle (medium)</t>
    <phoneticPr fontId="7" type="noConversion"/>
  </si>
  <si>
    <t>Passenger vehicle (small)</t>
    <phoneticPr fontId="7" type="noConversion"/>
  </si>
  <si>
    <t>Passenger vehicle (mini)</t>
    <phoneticPr fontId="7" type="noConversion"/>
  </si>
  <si>
    <t>Freight vehicle (medium)</t>
    <phoneticPr fontId="7" type="noConversion"/>
  </si>
  <si>
    <t>Freight vehicle</t>
    <phoneticPr fontId="7" type="noConversion"/>
  </si>
  <si>
    <t>Freight vehicle (small)</t>
    <phoneticPr fontId="7" type="noConversion"/>
  </si>
  <si>
    <t>Freight vehicle(large)</t>
    <phoneticPr fontId="7" type="noConversion"/>
  </si>
  <si>
    <t>Freight vehicle (mini)</t>
    <phoneticPr fontId="7" type="noConversion"/>
  </si>
  <si>
    <t>HDV</t>
    <phoneticPr fontId="7" type="noConversion"/>
  </si>
  <si>
    <t>Freight vehicle (large)</t>
    <phoneticPr fontId="7" type="noConversion"/>
  </si>
  <si>
    <t>Source:</t>
    <phoneticPr fontId="7" type="noConversion"/>
  </si>
  <si>
    <t>http://data.stats.gov.cn/easyquery.htm?cn=C01</t>
    <phoneticPr fontId="7" type="noConversion"/>
  </si>
  <si>
    <t>Categorization of Vehicles</t>
    <phoneticPr fontId="7" type="noConversion"/>
  </si>
  <si>
    <t>passenger car</t>
    <phoneticPr fontId="7" type="noConversion"/>
  </si>
  <si>
    <t>mini</t>
    <phoneticPr fontId="7" type="noConversion"/>
  </si>
  <si>
    <t>1L</t>
    <phoneticPr fontId="7" type="noConversion"/>
  </si>
  <si>
    <t>compact</t>
    <phoneticPr fontId="7" type="noConversion"/>
  </si>
  <si>
    <t>1-1.6L</t>
    <phoneticPr fontId="7" type="noConversion"/>
  </si>
  <si>
    <t>intermediate</t>
    <phoneticPr fontId="7" type="noConversion"/>
  </si>
  <si>
    <t>1.6-2.5L</t>
    <phoneticPr fontId="7" type="noConversion"/>
  </si>
  <si>
    <t>limousine</t>
    <phoneticPr fontId="7" type="noConversion"/>
  </si>
  <si>
    <t>2.5-4L</t>
    <phoneticPr fontId="7" type="noConversion"/>
  </si>
  <si>
    <t>de luxe limousine</t>
    <phoneticPr fontId="7" type="noConversion"/>
  </si>
  <si>
    <t>4L-</t>
    <phoneticPr fontId="7" type="noConversion"/>
  </si>
  <si>
    <t>http://www.gb688.cn/bzgk/gb/newGbInfo?hcno=3773FF44397A298A9A7644EE1D33C3D4</t>
    <phoneticPr fontId="7" type="noConversion"/>
  </si>
  <si>
    <t>fuel type</t>
    <phoneticPr fontId="7" type="noConversion"/>
  </si>
  <si>
    <t>energy efficiency(2015)</t>
    <phoneticPr fontId="7" type="noConversion"/>
  </si>
  <si>
    <t>emission standard</t>
    <phoneticPr fontId="7" type="noConversion"/>
  </si>
  <si>
    <t>emission factor (g/km)</t>
    <phoneticPr fontId="7" type="noConversion"/>
  </si>
  <si>
    <t>emission intensity (g/kgce)</t>
    <phoneticPr fontId="7" type="noConversion"/>
  </si>
  <si>
    <t>unit</t>
    <phoneticPr fontId="7" type="noConversion"/>
  </si>
  <si>
    <t>CO</t>
    <phoneticPr fontId="7" type="noConversion"/>
  </si>
  <si>
    <t>HC</t>
    <phoneticPr fontId="7" type="noConversion"/>
  </si>
  <si>
    <t>NOX</t>
    <phoneticPr fontId="7" type="noConversion"/>
  </si>
  <si>
    <t>PM2.5</t>
    <phoneticPr fontId="7" type="noConversion"/>
  </si>
  <si>
    <t>PM10</t>
    <phoneticPr fontId="7" type="noConversion"/>
  </si>
  <si>
    <t>N2O</t>
    <phoneticPr fontId="7" type="noConversion"/>
  </si>
  <si>
    <t>CH4</t>
    <phoneticPr fontId="7" type="noConversion"/>
  </si>
  <si>
    <t>VOC</t>
  </si>
  <si>
    <t>Private car</t>
    <phoneticPr fontId="7" type="noConversion"/>
  </si>
  <si>
    <t>compressed natural gas (CNG)</t>
    <phoneticPr fontId="7" type="noConversion"/>
  </si>
  <si>
    <t>m3(natural gas)/100km</t>
    <phoneticPr fontId="7" type="noConversion"/>
  </si>
  <si>
    <t>Ⅴ</t>
  </si>
  <si>
    <t>NA</t>
    <phoneticPr fontId="7" type="noConversion"/>
  </si>
  <si>
    <t>Taxi</t>
    <phoneticPr fontId="7" type="noConversion"/>
  </si>
  <si>
    <t>m3(natural gas)/101km</t>
  </si>
  <si>
    <t>diesel</t>
  </si>
  <si>
    <t>kgce/100km</t>
    <phoneticPr fontId="7" type="noConversion"/>
  </si>
  <si>
    <t>Ⅲ</t>
  </si>
  <si>
    <t>kgce/100km</t>
  </si>
  <si>
    <t>Ⅳ</t>
  </si>
  <si>
    <t>gasoline</t>
  </si>
  <si>
    <t>bus</t>
    <phoneticPr fontId="7" type="noConversion"/>
  </si>
  <si>
    <t>L(natural gas)/100km</t>
    <phoneticPr fontId="7" type="noConversion"/>
  </si>
  <si>
    <t>liquefied natural gas (LNG)</t>
    <phoneticPr fontId="7" type="noConversion"/>
  </si>
  <si>
    <t>diesel</t>
    <phoneticPr fontId="7" type="noConversion"/>
  </si>
  <si>
    <t>passenger vehicle (large)</t>
    <phoneticPr fontId="7" type="noConversion"/>
  </si>
  <si>
    <t>freight vehicle (large)</t>
    <phoneticPr fontId="7" type="noConversion"/>
  </si>
  <si>
    <t>gasoline</t>
    <phoneticPr fontId="7" type="noConversion"/>
  </si>
  <si>
    <t>Motorbike</t>
    <phoneticPr fontId="7" type="noConversion"/>
  </si>
  <si>
    <t>motorbike(general)</t>
    <phoneticPr fontId="7" type="noConversion"/>
  </si>
  <si>
    <t>Ⅲ</t>
    <phoneticPr fontId="7" type="noConversion"/>
  </si>
  <si>
    <t>motorbike(light)</t>
    <phoneticPr fontId="7" type="noConversion"/>
  </si>
  <si>
    <t>NG converter</t>
    <phoneticPr fontId="7" type="noConversion"/>
  </si>
  <si>
    <t>Transportation</t>
    <phoneticPr fontId="7" type="noConversion"/>
  </si>
  <si>
    <t>Fuel type</t>
    <phoneticPr fontId="7" type="noConversion"/>
  </si>
  <si>
    <t>Emission factors</t>
    <phoneticPr fontId="7" type="noConversion"/>
  </si>
  <si>
    <t>(unit)</t>
    <phoneticPr fontId="7" type="noConversion"/>
  </si>
  <si>
    <t>Railway</t>
    <phoneticPr fontId="7" type="noConversion"/>
  </si>
  <si>
    <t>g/kg</t>
    <phoneticPr fontId="7" type="noConversion"/>
  </si>
  <si>
    <t>Ship</t>
    <phoneticPr fontId="7" type="noConversion"/>
  </si>
  <si>
    <t>fuel oil</t>
    <phoneticPr fontId="7" type="noConversion"/>
  </si>
  <si>
    <t>Plane</t>
    <phoneticPr fontId="7" type="noConversion"/>
  </si>
  <si>
    <t>jet fuel</t>
    <phoneticPr fontId="7" type="noConversion"/>
  </si>
  <si>
    <t>kg/LTO</t>
    <phoneticPr fontId="7" type="noConversion"/>
  </si>
  <si>
    <t>CO</t>
  </si>
  <si>
    <t>HC</t>
  </si>
  <si>
    <t>NOX</t>
  </si>
  <si>
    <t>PM25</t>
    <phoneticPr fontId="7" type="noConversion"/>
  </si>
  <si>
    <t>PM10</t>
  </si>
  <si>
    <t>N2O</t>
  </si>
  <si>
    <t>CH4</t>
  </si>
  <si>
    <t>petroleum gasoline</t>
    <phoneticPr fontId="7" type="noConversion"/>
  </si>
  <si>
    <t>petroleum diesel</t>
    <phoneticPr fontId="7" type="noConversion"/>
  </si>
  <si>
    <t>natural gas</t>
    <phoneticPr fontId="7" type="noConversion"/>
  </si>
  <si>
    <t>Figure 1.5</t>
    <phoneticPr fontId="7" type="noConversion"/>
  </si>
  <si>
    <t>Page16-18</t>
    <phoneticPr fontId="7" type="noConversion"/>
  </si>
  <si>
    <t>Sector</t>
    <phoneticPr fontId="7" type="noConversion"/>
  </si>
  <si>
    <t>hard coal</t>
    <phoneticPr fontId="7" type="noConversion"/>
  </si>
  <si>
    <t>bituminous</t>
    <phoneticPr fontId="7" type="noConversion"/>
  </si>
  <si>
    <t>lignite</t>
    <phoneticPr fontId="7" type="noConversion"/>
  </si>
  <si>
    <t>cleaned coal</t>
    <phoneticPr fontId="7" type="noConversion"/>
  </si>
  <si>
    <t>other washed coal</t>
    <phoneticPr fontId="7" type="noConversion"/>
  </si>
  <si>
    <t>briquette</t>
    <phoneticPr fontId="7" type="noConversion"/>
  </si>
  <si>
    <t>coke</t>
    <phoneticPr fontId="7" type="noConversion"/>
  </si>
  <si>
    <t>crude oil</t>
    <phoneticPr fontId="7" type="noConversion"/>
  </si>
  <si>
    <t>jet kerosene</t>
    <phoneticPr fontId="7" type="noConversion"/>
  </si>
  <si>
    <t>kerosene</t>
    <phoneticPr fontId="7" type="noConversion"/>
  </si>
  <si>
    <t>NGL</t>
  </si>
  <si>
    <t>LPG</t>
  </si>
  <si>
    <t>refinery gas</t>
    <phoneticPr fontId="7" type="noConversion"/>
  </si>
  <si>
    <t>other oil products</t>
    <phoneticPr fontId="7" type="noConversion"/>
  </si>
  <si>
    <t>coal gas</t>
    <phoneticPr fontId="7" type="noConversion"/>
  </si>
  <si>
    <t>others</t>
    <phoneticPr fontId="7" type="noConversion"/>
  </si>
  <si>
    <t>fuel type</t>
  </si>
  <si>
    <t>oxidation rate（%）</t>
    <phoneticPr fontId="7" type="noConversion"/>
  </si>
  <si>
    <t>energy processing and conversion</t>
    <phoneticPr fontId="7" type="noConversion"/>
  </si>
  <si>
    <t>Coal mining and processing</t>
    <phoneticPr fontId="7" type="noConversion"/>
  </si>
  <si>
    <t>energy processing&amp;conversion</t>
    <phoneticPr fontId="7" type="noConversion"/>
  </si>
  <si>
    <t>electricity</t>
    <phoneticPr fontId="7" type="noConversion"/>
  </si>
  <si>
    <t>industry</t>
    <phoneticPr fontId="7" type="noConversion"/>
  </si>
  <si>
    <t>rail</t>
    <phoneticPr fontId="7" type="noConversion"/>
  </si>
  <si>
    <t>other</t>
    <phoneticPr fontId="7" type="noConversion"/>
  </si>
  <si>
    <t>Petroleum and gas mining and processing</t>
    <phoneticPr fontId="7" type="noConversion"/>
  </si>
  <si>
    <t>Solid Fuel</t>
  </si>
  <si>
    <t>Public supply of electricity and heat</t>
    <phoneticPr fontId="7" type="noConversion"/>
  </si>
  <si>
    <t>bituminous coal</t>
  </si>
  <si>
    <t>Coking, coal gas, etc.</t>
    <phoneticPr fontId="7" type="noConversion"/>
  </si>
  <si>
    <t>lignite coal</t>
  </si>
  <si>
    <t>Iron and steel</t>
    <phoneticPr fontId="7" type="noConversion"/>
  </si>
  <si>
    <t>Washed coal</t>
  </si>
  <si>
    <t>Non-ferrous metal</t>
    <phoneticPr fontId="7" type="noConversion"/>
  </si>
  <si>
    <t>other coal product</t>
  </si>
  <si>
    <t>Chemicals</t>
    <phoneticPr fontId="7" type="noConversion"/>
  </si>
  <si>
    <t>coke</t>
  </si>
  <si>
    <t>Building materials</t>
    <phoneticPr fontId="7" type="noConversion"/>
  </si>
  <si>
    <t>Liquid Fuel</t>
  </si>
  <si>
    <t>crude oil</t>
  </si>
  <si>
    <t>Building industry</t>
    <phoneticPr fontId="7" type="noConversion"/>
  </si>
  <si>
    <t>petroleum gasoline</t>
  </si>
  <si>
    <t>Others</t>
    <phoneticPr fontId="7" type="noConversion"/>
  </si>
  <si>
    <t>petroleum diesel</t>
  </si>
  <si>
    <t>transportation</t>
    <phoneticPr fontId="7" type="noConversion"/>
  </si>
  <si>
    <t>Road</t>
    <phoneticPr fontId="7" type="noConversion"/>
  </si>
  <si>
    <t>fuel oil</t>
  </si>
  <si>
    <t>Kerosene</t>
  </si>
  <si>
    <t>Water transport</t>
    <phoneticPr fontId="7" type="noConversion"/>
  </si>
  <si>
    <t>Jet kerosene</t>
  </si>
  <si>
    <t>Air</t>
    <phoneticPr fontId="7" type="noConversion"/>
  </si>
  <si>
    <t>other fuel product</t>
  </si>
  <si>
    <t>agriculture</t>
    <phoneticPr fontId="7" type="noConversion"/>
  </si>
  <si>
    <t>naphtha</t>
  </si>
  <si>
    <t>residential</t>
    <phoneticPr fontId="7" type="noConversion"/>
  </si>
  <si>
    <t>Liquefied petroleum gas</t>
  </si>
  <si>
    <t>service industry</t>
    <phoneticPr fontId="7" type="noConversion"/>
  </si>
  <si>
    <t>liquefied natural gas</t>
  </si>
  <si>
    <t>Gas Fuel</t>
  </si>
  <si>
    <t>Natural Gas</t>
  </si>
  <si>
    <t>coke oven gas</t>
  </si>
  <si>
    <t>Fuel Type</t>
  </si>
  <si>
    <t>Sector</t>
  </si>
  <si>
    <t>Emissions (ton/TJ)</t>
    <phoneticPr fontId="7" type="noConversion"/>
  </si>
  <si>
    <t>other gas</t>
  </si>
  <si>
    <t>power</t>
  </si>
  <si>
    <t>refinery gas</t>
  </si>
  <si>
    <t>natural gas</t>
  </si>
  <si>
    <t>power</t>
    <phoneticPr fontId="7" type="noConversion"/>
  </si>
  <si>
    <t>jet fuel</t>
  </si>
  <si>
    <t>transportation</t>
  </si>
  <si>
    <t>electricity</t>
  </si>
  <si>
    <t>biofuel gasoline</t>
  </si>
  <si>
    <t>biofuel diesel</t>
  </si>
  <si>
    <t>CO2</t>
  </si>
  <si>
    <t>NOx</t>
  </si>
  <si>
    <t>PM25</t>
  </si>
  <si>
    <t>SOx</t>
  </si>
  <si>
    <t>BC</t>
  </si>
  <si>
    <t>OC</t>
  </si>
  <si>
    <t>F gases</t>
  </si>
  <si>
    <t>Pollutant</t>
    <phoneticPr fontId="7" type="noConversion"/>
  </si>
  <si>
    <t>Technology</t>
    <phoneticPr fontId="7" type="noConversion"/>
  </si>
  <si>
    <t>Emission factor</t>
    <phoneticPr fontId="7" type="noConversion"/>
  </si>
  <si>
    <t>(g/kgce)</t>
    <phoneticPr fontId="7" type="noConversion"/>
  </si>
  <si>
    <t>Coal</t>
    <phoneticPr fontId="7" type="noConversion"/>
  </si>
  <si>
    <t>Petroleum</t>
    <phoneticPr fontId="7" type="noConversion"/>
  </si>
  <si>
    <t>Natural gas</t>
    <phoneticPr fontId="7" type="noConversion"/>
  </si>
  <si>
    <t>NOx</t>
    <phoneticPr fontId="7" type="noConversion"/>
  </si>
  <si>
    <t>Pulverized/Stoker</t>
    <phoneticPr fontId="7" type="noConversion"/>
  </si>
  <si>
    <t>&lt;100MW, no LNB</t>
    <phoneticPr fontId="7" type="noConversion"/>
  </si>
  <si>
    <t>100-300MW, no LNB</t>
    <phoneticPr fontId="7" type="noConversion"/>
  </si>
  <si>
    <t>≥300MW, LNB</t>
    <phoneticPr fontId="7" type="noConversion"/>
  </si>
  <si>
    <t>Circulating fluidized bed</t>
    <phoneticPr fontId="7" type="noConversion"/>
  </si>
  <si>
    <t>Petroleum diesel</t>
    <phoneticPr fontId="7" type="noConversion"/>
  </si>
  <si>
    <t>VOC</t>
    <phoneticPr fontId="7" type="noConversion"/>
  </si>
  <si>
    <t>g/m3</t>
    <phoneticPr fontId="7" type="noConversion"/>
  </si>
  <si>
    <t>Pulverized</t>
    <phoneticPr fontId="7" type="noConversion"/>
  </si>
  <si>
    <t>≥200MW</t>
    <phoneticPr fontId="7" type="noConversion"/>
  </si>
  <si>
    <t>&lt;200MW</t>
    <phoneticPr fontId="7" type="noConversion"/>
  </si>
  <si>
    <t>Stoker</t>
  </si>
  <si>
    <t>PM10/PM2.5</t>
    <phoneticPr fontId="7" type="noConversion"/>
  </si>
  <si>
    <t>no treatment</t>
    <phoneticPr fontId="7" type="noConversion"/>
  </si>
  <si>
    <t>electrostatic precipitator</t>
    <phoneticPr fontId="7" type="noConversion"/>
  </si>
  <si>
    <t>wet dust removal</t>
    <phoneticPr fontId="7" type="noConversion"/>
  </si>
  <si>
    <t>bag dusting</t>
    <phoneticPr fontId="7" type="noConversion"/>
  </si>
  <si>
    <t>electrostatic precipitator+wet desulfurization</t>
    <phoneticPr fontId="7" type="noConversion"/>
  </si>
  <si>
    <t>hard coal</t>
  </si>
  <si>
    <t>natural gas nonpeaker</t>
  </si>
  <si>
    <t>nuclear</t>
  </si>
  <si>
    <t>onshore wind</t>
  </si>
  <si>
    <t>hydro</t>
  </si>
  <si>
    <t>solar PV</t>
  </si>
  <si>
    <t>solar thermal</t>
  </si>
  <si>
    <t>biomass</t>
  </si>
  <si>
    <t>geothermal</t>
  </si>
  <si>
    <t>petroleum</t>
  </si>
  <si>
    <t>natural gas peaker</t>
  </si>
  <si>
    <t>lignite</t>
  </si>
  <si>
    <t>offshore wind</t>
  </si>
  <si>
    <t>Industry</t>
    <phoneticPr fontId="7" type="noConversion"/>
  </si>
  <si>
    <t>kg/t</t>
    <phoneticPr fontId="7" type="noConversion"/>
  </si>
  <si>
    <t>Biomass</t>
    <phoneticPr fontId="7" type="noConversion"/>
  </si>
  <si>
    <t>Gasoline</t>
    <phoneticPr fontId="7" type="noConversion"/>
  </si>
  <si>
    <t>Fuel oil</t>
    <phoneticPr fontId="7" type="noConversion"/>
  </si>
  <si>
    <t>VOCs</t>
    <phoneticPr fontId="7" type="noConversion"/>
  </si>
  <si>
    <t>Coal gas</t>
    <phoneticPr fontId="7" type="noConversion"/>
  </si>
  <si>
    <t>Firewood</t>
    <phoneticPr fontId="7" type="noConversion"/>
  </si>
  <si>
    <t>Straw</t>
    <phoneticPr fontId="7" type="noConversion"/>
  </si>
  <si>
    <t>-</t>
    <phoneticPr fontId="7" type="noConversion"/>
  </si>
  <si>
    <t>Kerosene</t>
    <phoneticPr fontId="7" type="noConversion"/>
  </si>
  <si>
    <t>Wood fuel</t>
    <phoneticPr fontId="7" type="noConversion"/>
  </si>
  <si>
    <t>Straw fuel</t>
    <phoneticPr fontId="7" type="noConversion"/>
  </si>
  <si>
    <t>Other gas</t>
    <phoneticPr fontId="7" type="noConversion"/>
  </si>
  <si>
    <t>LPG</t>
    <phoneticPr fontId="7" type="noConversion"/>
  </si>
  <si>
    <t>Residential</t>
    <phoneticPr fontId="7" type="noConversion"/>
  </si>
  <si>
    <t>Diesel</t>
    <phoneticPr fontId="7" type="noConversion"/>
  </si>
  <si>
    <t>Energy</t>
    <phoneticPr fontId="7" type="noConversion"/>
  </si>
  <si>
    <t>Conversion factor</t>
    <phoneticPr fontId="7" type="noConversion"/>
  </si>
  <si>
    <t>Raw Coal</t>
    <phoneticPr fontId="7" type="noConversion"/>
  </si>
  <si>
    <t>kgce/kg</t>
    <phoneticPr fontId="7" type="noConversion"/>
  </si>
  <si>
    <t>Fuel Oil</t>
    <phoneticPr fontId="7" type="noConversion"/>
  </si>
  <si>
    <t>Natural Gas</t>
    <phoneticPr fontId="7" type="noConversion"/>
  </si>
  <si>
    <t>kgce/cu.m</t>
    <phoneticPr fontId="7" type="noConversion"/>
  </si>
  <si>
    <t>Coke Oven Gas</t>
    <phoneticPr fontId="7" type="noConversion"/>
  </si>
  <si>
    <t>Paddy Stalk</t>
    <phoneticPr fontId="7" type="noConversion"/>
  </si>
  <si>
    <t>Wheat Stalk</t>
    <phoneticPr fontId="7" type="noConversion"/>
  </si>
  <si>
    <t>Maize Stalk</t>
    <phoneticPr fontId="7" type="noConversion"/>
  </si>
  <si>
    <t>Fireweed</t>
    <phoneticPr fontId="7" type="noConversion"/>
  </si>
  <si>
    <t>Leaves</t>
    <phoneticPr fontId="7" type="noConversion"/>
  </si>
  <si>
    <t>Firewoood</t>
    <phoneticPr fontId="7" type="noConversion"/>
  </si>
  <si>
    <t>coal</t>
  </si>
  <si>
    <t>heat</t>
  </si>
  <si>
    <t>Vehicle Type</t>
  </si>
  <si>
    <t>Fuel</t>
  </si>
  <si>
    <t>GREET1 Sheet</t>
  </si>
  <si>
    <t>GREET1 Table</t>
  </si>
  <si>
    <t>Greet1 Col</t>
  </si>
  <si>
    <t>GREET1 Column Name</t>
  </si>
  <si>
    <t>Electricity</t>
  </si>
  <si>
    <t>n/a</t>
  </si>
  <si>
    <t>EF</t>
  </si>
  <si>
    <t>AA</t>
  </si>
  <si>
    <t>Coal: Utility Boiler</t>
  </si>
  <si>
    <t>E</t>
  </si>
  <si>
    <t>Natural Gas: CC Gas Turbine</t>
  </si>
  <si>
    <t>AY</t>
  </si>
  <si>
    <t>Forest Residue: Utility Boiler</t>
  </si>
  <si>
    <t>K</t>
  </si>
  <si>
    <t>Residual Oil: Utility Boiler</t>
  </si>
  <si>
    <t>D</t>
  </si>
  <si>
    <t>Natural Gas: Large Gas Turbine</t>
  </si>
  <si>
    <t>Buildings</t>
  </si>
  <si>
    <t>AC</t>
  </si>
  <si>
    <t>Coal: Industrial Boiler</t>
  </si>
  <si>
    <t>C</t>
  </si>
  <si>
    <t>Natural Gas: Small Industrial Boiler</t>
  </si>
  <si>
    <t>Q</t>
  </si>
  <si>
    <t>Diesel Fuel: Commercial Boiler</t>
  </si>
  <si>
    <t>AW</t>
  </si>
  <si>
    <t>Forest Residue: Small Industrial Boiler</t>
  </si>
  <si>
    <t>Industry</t>
  </si>
  <si>
    <t>B</t>
  </si>
  <si>
    <t>Natural Gas: Utility/Industrial Boiler</t>
  </si>
  <si>
    <t>AX</t>
  </si>
  <si>
    <t>Forest Residue: Large Industrial Boiler</t>
  </si>
  <si>
    <t>P</t>
  </si>
  <si>
    <t>Diesel Fuel: Industrial Boiler</t>
  </si>
  <si>
    <t>Transportation</t>
  </si>
  <si>
    <t>LDVs</t>
  </si>
  <si>
    <t>Results</t>
  </si>
  <si>
    <t>Dedicated CNGV, NA NG</t>
  </si>
  <si>
    <t>H</t>
  </si>
  <si>
    <t>Vehicle Operation</t>
  </si>
  <si>
    <t>Gasoline Vehicle: Gasoline</t>
  </si>
  <si>
    <t>CIDI Vehicle: Conventional and LS Diesel</t>
  </si>
  <si>
    <t>EtOH FFV: E85, Corn</t>
  </si>
  <si>
    <t>CIDI Vehicle: Soybean-based BD20</t>
  </si>
  <si>
    <t>HDVs</t>
  </si>
  <si>
    <t>AE</t>
  </si>
  <si>
    <t>Heavy Heavy-Duty Truck: LNG</t>
  </si>
  <si>
    <t>AD</t>
  </si>
  <si>
    <t>Heavy Heavy-Duty Truck: Diesel</t>
  </si>
  <si>
    <t>AM</t>
  </si>
  <si>
    <t>Heavy Heavy-Duty Truck: Renewable Gasoline</t>
  </si>
  <si>
    <t>AK</t>
  </si>
  <si>
    <t>Heavy Heavy-Duty Truck: Biodiesel</t>
  </si>
  <si>
    <t>aircraft</t>
  </si>
  <si>
    <t>JetFuel_WTWa</t>
  </si>
  <si>
    <t>Passenger Aircraft, Single Aisle (SA): Petroleum Ultra Low Sulfur Jet</t>
  </si>
  <si>
    <t>F</t>
  </si>
  <si>
    <t>PTWa</t>
  </si>
  <si>
    <t>rail</t>
  </si>
  <si>
    <t>T</t>
  </si>
  <si>
    <t>Locomotive: Natural Gas</t>
  </si>
  <si>
    <t>S</t>
  </si>
  <si>
    <t>Locomotive: Diesel</t>
  </si>
  <si>
    <t>Z</t>
  </si>
  <si>
    <t>Locomotive: Renewable Gasoline</t>
  </si>
  <si>
    <t>X</t>
  </si>
  <si>
    <t>Locomotive: Biodiesel</t>
  </si>
  <si>
    <t>ships</t>
  </si>
  <si>
    <t>Barge: Natural Gas</t>
  </si>
  <si>
    <t>J</t>
  </si>
  <si>
    <t>Barge: Diesel</t>
  </si>
  <si>
    <t>Barge: Renewable Gasoline</t>
  </si>
  <si>
    <t>O</t>
  </si>
  <si>
    <t>Barge: Biodiesel</t>
  </si>
  <si>
    <t>motorbikes</t>
  </si>
  <si>
    <t>ID-Table Mark</t>
    <phoneticPr fontId="7" type="noConversion"/>
  </si>
  <si>
    <t>Table</t>
  </si>
  <si>
    <t>Content</t>
  </si>
  <si>
    <t>2.4.</t>
  </si>
  <si>
    <t>Emission factor for stationary combustion in energy industry</t>
  </si>
  <si>
    <t>2.5.</t>
  </si>
  <si>
    <t>Emission factor for stationary combustion in manufacturing industry</t>
  </si>
  <si>
    <t>2.6.</t>
  </si>
  <si>
    <t>Emission factor for stationary combustion in commercial buildings</t>
  </si>
  <si>
    <t>2.7.</t>
  </si>
  <si>
    <t>Emission factor for stationary combustion in household and agriculture/forestry/fishery</t>
  </si>
  <si>
    <t>2.9.</t>
  </si>
  <si>
    <t>Emission factor CO2 for road transport</t>
  </si>
  <si>
    <t>2.10.</t>
  </si>
  <si>
    <t>Emission factor N2O and CH4 for road transport</t>
  </si>
  <si>
    <t xml:space="preserve">2.11. </t>
  </si>
  <si>
    <t>Emission factor for railroad</t>
  </si>
  <si>
    <t xml:space="preserve">2.12. </t>
  </si>
  <si>
    <t>Emission factor CO2 for water transportation</t>
  </si>
  <si>
    <t>2.13.</t>
  </si>
  <si>
    <t>Emission factor CH4 and N2O for ships (sea transport)</t>
  </si>
  <si>
    <t>3.4.</t>
  </si>
  <si>
    <t>Fugitive emission factor for oil and gas-related activities</t>
  </si>
  <si>
    <t>WTW Results Menu</t>
  </si>
  <si>
    <t>Select a vehicle type from a pink drop down menu, then press "Go"</t>
  </si>
  <si>
    <t>SI ICE Vehicles</t>
  </si>
  <si>
    <t>SI Hybrid Vehicles (HEV)</t>
  </si>
  <si>
    <t>SI Plug-in Hybrids (PHEV)</t>
  </si>
  <si>
    <t>Per Vehicle Distnace Travelled</t>
  </si>
  <si>
    <t>Per Energy in Fuels</t>
  </si>
  <si>
    <t>Select Fuels</t>
  </si>
  <si>
    <t>Energy Unit</t>
  </si>
  <si>
    <t>Btu</t>
  </si>
  <si>
    <t>mBtu</t>
  </si>
  <si>
    <t>kJ</t>
  </si>
  <si>
    <t>MJ</t>
  </si>
  <si>
    <t>SIDI ICE Vehicles</t>
  </si>
  <si>
    <t>CIDI Hybrid Vehicles (HEV)</t>
  </si>
  <si>
    <t>CIDI Plug-in Hybrids (PHEV)</t>
  </si>
  <si>
    <t>Emission Unit</t>
  </si>
  <si>
    <t>g</t>
  </si>
  <si>
    <t>mg</t>
  </si>
  <si>
    <t>kg</t>
  </si>
  <si>
    <t>lb</t>
  </si>
  <si>
    <t>oz</t>
  </si>
  <si>
    <t>CIDI ICE Vehicles</t>
  </si>
  <si>
    <t>Battery Electric Vehicles (BEV) and Fuel Cell Vehicles (FCV)</t>
  </si>
  <si>
    <t>Functional Unit</t>
  </si>
  <si>
    <t>mile</t>
  </si>
  <si>
    <t>km</t>
  </si>
  <si>
    <t>mmBtu</t>
  </si>
  <si>
    <t>Unit Selection</t>
  </si>
  <si>
    <t>Select units from a pink drop down menu for the Results</t>
  </si>
  <si>
    <t>Per Vehicle Distance Travelled</t>
  </si>
  <si>
    <t>Energy Unit:</t>
  </si>
  <si>
    <t>Emission Unit:</t>
  </si>
  <si>
    <t>Service Functional Unit:</t>
  </si>
  <si>
    <t>Energy Functional Unit:</t>
  </si>
  <si>
    <t>1.  Well-to-Pump Energy Consumption, Water Consmption and Emissions: Btu or Gallon or g per mmBtu of Fuel Available at Fuel Station Pumps</t>
  </si>
  <si>
    <t>Baseline Gasoline</t>
  </si>
  <si>
    <t>CA Gasoline</t>
  </si>
  <si>
    <t>Low-Level EtOH Blend with Gasoline (E10, Corn)</t>
  </si>
  <si>
    <t>Baseline Conventional and LS Diesel</t>
  </si>
  <si>
    <t>Compressed Natural Gas, NA NG</t>
  </si>
  <si>
    <t>Liquefied Natural Gas, NA NG</t>
  </si>
  <si>
    <t>Liquefied Petroleum Gas, Crude and NG Mix</t>
  </si>
  <si>
    <t>Naphtha, NA NG</t>
  </si>
  <si>
    <t>M85 for MeOH FFV, NA NG</t>
  </si>
  <si>
    <t>M90 for Dedi. MeOH Vehicles, NA NG</t>
  </si>
  <si>
    <t>MeOH for FCV: NA NG</t>
  </si>
  <si>
    <t>E85 for FFV, Corn</t>
  </si>
  <si>
    <t>BtOH for FFV: BtOH100, Corn</t>
  </si>
  <si>
    <t>E85 for Dedi. EtOH Vehicle, Corn</t>
  </si>
  <si>
    <t>EtOH for FCV, Corn</t>
  </si>
  <si>
    <t>Soybean-based RG100</t>
  </si>
  <si>
    <t>Forest Residue-based Pyrolysis RG100</t>
  </si>
  <si>
    <t>Grid-Connected SI PHEV: Gasoline and Electricity (U.S. Mix)</t>
  </si>
  <si>
    <t>Grid-Connected SI PHEV: CA gasoline and Electricity (U.S. Mix)</t>
  </si>
  <si>
    <t>Grid-Connected SI PHEV: Low-Level EtOH Blend with Gasoline (E10, Corn) and Electricity (U.S. Mix)</t>
  </si>
  <si>
    <t>Grid-Connected SI PHEV: CNG (NA NG) and Electricity (U.S. Mix)</t>
  </si>
  <si>
    <t>Grid-Connected SI PHEV: LNG (NA NG) and Electricity (U.S. Mix)</t>
  </si>
  <si>
    <t>Grid-Connected SI PHEV: LPG (Crude and NG Mix) and Electricity (U.S. Mix)</t>
  </si>
  <si>
    <t>Grid-Connected SI PHEV: M90 (NA NG) and Electricity (U.S. Mix)</t>
  </si>
  <si>
    <t>Grid-Connected SI PHEV: LPG (NA NG) and Electricity (U.S. Mix)</t>
  </si>
  <si>
    <t>Grid-Connected SI PHEV: G.H2 (Refueling Station, NA NG) and Electricity (U.S. Mix)</t>
  </si>
  <si>
    <t>Grid-Connected SI PHEV: L.H2 (Central Plants, NA NG) and Electricity (U.S. Mix)</t>
  </si>
  <si>
    <t>DME: NA NG</t>
  </si>
  <si>
    <t>FTD100: NA NG</t>
  </si>
  <si>
    <t>Soybean-based BD20</t>
  </si>
  <si>
    <t>Soybean-based RDII 100</t>
  </si>
  <si>
    <t>Forest Residue-based RDII 100</t>
  </si>
  <si>
    <t>E-Diesel, Corn</t>
  </si>
  <si>
    <t>Grid-Connected CIDI PHEV: Diesel and Electricity (U.S. Mix)</t>
  </si>
  <si>
    <t>Grid-Connected CIDI PHEV: DME (NA NG) and Electricity (U.S. Mix)</t>
  </si>
  <si>
    <t>Grid-Connected CIDI PHEV: FTD100 (NA NG) and Electricity (U.S. Mix)</t>
  </si>
  <si>
    <t>Grid-Connected CIDI PHEV: BD20 (Soybean) and Electricity (U.S. Mix)</t>
  </si>
  <si>
    <t>Grid-Connected CIDI PHEV: E-Diesel (Corn) and Electricity (U.S. Mix)</t>
  </si>
  <si>
    <t>Electricity  (U.S. Mix)</t>
  </si>
  <si>
    <t>FCV: G.H2, Refueling Station, NA NG</t>
  </si>
  <si>
    <t>FCV: L.H2, Central Plants, NA NG</t>
  </si>
  <si>
    <t>Grid-Connected FC PHEV: G.H2 (Refueling Station, NA NG) and Electricity (U.S. Mix)</t>
  </si>
  <si>
    <t>Grid-Connected FC PHEV: L.H2 (Central Plants, NA NG) and Electricity (U.S. Mix)</t>
  </si>
  <si>
    <t>Blended feedstock-based RG100 via Indirect Liquefaction (IDL)</t>
  </si>
  <si>
    <t xml:space="preserve">Total Energy </t>
  </si>
  <si>
    <t>WTP Efficiency</t>
  </si>
  <si>
    <t>SI - Gasoline</t>
  </si>
  <si>
    <t>RNAVGASCRFG</t>
  </si>
  <si>
    <t>SIDI - Gasoline</t>
  </si>
  <si>
    <t>RNAVGASCRFGSIDI</t>
  </si>
  <si>
    <t>CIDI - Diesel</t>
  </si>
  <si>
    <t>RNAVDIESELCIDI</t>
  </si>
  <si>
    <t>SI HEV - Gasoline</t>
  </si>
  <si>
    <t>RNAVHEV</t>
  </si>
  <si>
    <t>SI PHEV - Gasoline and Electricity</t>
  </si>
  <si>
    <t>RNAVPHEV</t>
  </si>
  <si>
    <t>CIDI HEV - Diesel</t>
  </si>
  <si>
    <t>RNAVHEVDIESEL</t>
  </si>
  <si>
    <t>CIDI PHEV - Diesel and Electricity</t>
  </si>
  <si>
    <t>RNAVPHEVDIESEL</t>
  </si>
  <si>
    <t>BEV - Electricity</t>
  </si>
  <si>
    <t>RNAVPHEVELECTRIC</t>
  </si>
  <si>
    <t>Fossil Fuels</t>
  </si>
  <si>
    <t>SI - CA gasoline</t>
  </si>
  <si>
    <t>RNAVGASCARFG</t>
  </si>
  <si>
    <t>SIDI - CA gasoline</t>
  </si>
  <si>
    <t>RNAVGASCARFGSIDI</t>
  </si>
  <si>
    <t>CIDI - DME</t>
  </si>
  <si>
    <t>RNAVDMECIDI</t>
  </si>
  <si>
    <t>SI HEV - CA gasoline</t>
  </si>
  <si>
    <t>RNAVHEVCRFG</t>
  </si>
  <si>
    <t>SI PHEV - CA gasoline and Electricity</t>
  </si>
  <si>
    <t>RNAVPHEVCRFG</t>
  </si>
  <si>
    <t>CIDI HEV - DME</t>
  </si>
  <si>
    <t>RNAVHEVDMETHER</t>
  </si>
  <si>
    <t>CIDI PHEV - DME and Electricity</t>
  </si>
  <si>
    <t>RNAVPHEVDMETHER</t>
  </si>
  <si>
    <t>FC PHEV - Gaseous H2 and Electricity</t>
  </si>
  <si>
    <t>RNAVPHEVFCVGH2</t>
  </si>
  <si>
    <t>Coal</t>
  </si>
  <si>
    <t>SI - E10</t>
  </si>
  <si>
    <t>RNAVGASLLETOH</t>
  </si>
  <si>
    <t>SIDI - E10</t>
  </si>
  <si>
    <t>RNAVGASLLETOHSIDI</t>
  </si>
  <si>
    <t>CIDI - FT Diesel</t>
  </si>
  <si>
    <t>RNAVFTDCIDI</t>
  </si>
  <si>
    <t>SI HEV - RG from Pyrolysis</t>
  </si>
  <si>
    <t>RNAVHEVRENGAS</t>
  </si>
  <si>
    <t>SI PHEV - RG and Electricity</t>
  </si>
  <si>
    <t>RNAVPHEVRENGAS</t>
  </si>
  <si>
    <t>CIDI HEV - FT Diesel</t>
  </si>
  <si>
    <t>RNAVHEVFTDIESEL</t>
  </si>
  <si>
    <t>CIDI PHEV - FTD and Electricity</t>
  </si>
  <si>
    <t>RNAVPHEVFTDIESEL</t>
  </si>
  <si>
    <t>FC PHEV - Liquid H2 and Electricity</t>
  </si>
  <si>
    <t>RNAVPHEVFCVLH2</t>
  </si>
  <si>
    <t>SI - Bi-Fuel CNGV on CNG</t>
  </si>
  <si>
    <t>RNAVCNGBI</t>
  </si>
  <si>
    <t>SIDI - Dedi. MeOH</t>
  </si>
  <si>
    <t>RNAVMEOHSIDI</t>
  </si>
  <si>
    <t>CIDI - Biodiesel</t>
  </si>
  <si>
    <t>RNAVBIODIESELCIDI</t>
  </si>
  <si>
    <t>SI HEV - E10</t>
  </si>
  <si>
    <t>RNAVHEVLLETOH</t>
  </si>
  <si>
    <t>SI PHEV - E10</t>
  </si>
  <si>
    <t>RNAVPHEVLLETOH</t>
  </si>
  <si>
    <t>CIDI HEV - Biodiesel</t>
  </si>
  <si>
    <t>RNAVHEVBIODIESEL</t>
  </si>
  <si>
    <t>CIDI PHEV - BD and Electricity</t>
  </si>
  <si>
    <t>RNAVPHEVBIODIESEL</t>
  </si>
  <si>
    <t>FCV - Gaseous H2</t>
  </si>
  <si>
    <t>RNAVFCVGH2</t>
  </si>
  <si>
    <t>Petroleum</t>
  </si>
  <si>
    <t>SI - EtOH FFV</t>
  </si>
  <si>
    <t>RNAVETOHFFV</t>
  </si>
  <si>
    <t>SIDI - Dedi. EtOH</t>
  </si>
  <si>
    <t>RNAVETOHSIDI</t>
  </si>
  <si>
    <t>CIDI - RD from Bio Oil</t>
  </si>
  <si>
    <t>RNAVRENDIESEL1CIDI</t>
  </si>
  <si>
    <t>SI HEV - CNG</t>
  </si>
  <si>
    <t>RNAVHEVCNG</t>
  </si>
  <si>
    <t>SI PHEV - CNG and Electricity</t>
  </si>
  <si>
    <t>RNAVPHEVCNG</t>
  </si>
  <si>
    <t>CIDI HEV - RD from Pyrolysis</t>
  </si>
  <si>
    <t>RNAVHEVRENDIESEL</t>
  </si>
  <si>
    <t>CIDI PHEV - RD from Pyrolysis and Electricity</t>
  </si>
  <si>
    <t>RNAVPHEVRENDIESEL</t>
  </si>
  <si>
    <t>FCV - Liquid H2</t>
  </si>
  <si>
    <t>RNAVFCVLH2</t>
  </si>
  <si>
    <t>Water consumption</t>
  </si>
  <si>
    <t>SI - BtOH FFV</t>
  </si>
  <si>
    <t>RNAVBTOHFFV</t>
  </si>
  <si>
    <t>CIDI - RD from Pyrolysis</t>
  </si>
  <si>
    <t>RNAVRENDIESEL2CIDI</t>
  </si>
  <si>
    <t>SI HEV - LNG</t>
  </si>
  <si>
    <t>RNAVHEVLNG</t>
  </si>
  <si>
    <t>SI PHEV - LNG and Electricity</t>
  </si>
  <si>
    <t>RNAVPHEVLNG</t>
  </si>
  <si>
    <t>CIDI HEV - E-Diesel</t>
  </si>
  <si>
    <t>RNAVHEVEDIESEL</t>
  </si>
  <si>
    <t>CIDI PHEV - E-Diesel and Electricity</t>
  </si>
  <si>
    <t>RNAVPHEVEDIESEL</t>
  </si>
  <si>
    <t>FCV - MeOH</t>
  </si>
  <si>
    <t>RNAVFCVMEOH</t>
  </si>
  <si>
    <t>CO2 (w/ C in VOC &amp; CO)</t>
  </si>
  <si>
    <t>SI - MeOH FFV</t>
  </si>
  <si>
    <t>RNAVMEOHFFV</t>
  </si>
  <si>
    <t>CIDI - E-Diesel</t>
  </si>
  <si>
    <t>RNAVEDIESELCIDI</t>
  </si>
  <si>
    <t>SI HEV - LPG</t>
  </si>
  <si>
    <t>RNAVHEVLPG</t>
  </si>
  <si>
    <t>SI PHEV - LPG and Electricity</t>
  </si>
  <si>
    <t>RNAVPHEVLPG</t>
  </si>
  <si>
    <t>FCV - Gasoline</t>
  </si>
  <si>
    <t>RNAVFCVGAS</t>
  </si>
  <si>
    <t xml:space="preserve">SI - CNG Vehicle </t>
  </si>
  <si>
    <t>RNAVCNG</t>
  </si>
  <si>
    <t>SI HEV - MeOH</t>
  </si>
  <si>
    <t>RNAVHEVMEOH</t>
  </si>
  <si>
    <t>SI PHEV - MeOH and Electricity</t>
  </si>
  <si>
    <t>RNAVPHEVMEOH</t>
  </si>
  <si>
    <t>FCV - CA gasoline</t>
  </si>
  <si>
    <t>RNAVFCVCARFG</t>
  </si>
  <si>
    <t xml:space="preserve">SI - LNG Vehicle </t>
  </si>
  <si>
    <t>RNAVLNG</t>
  </si>
  <si>
    <t>SI HEV - EtOH</t>
  </si>
  <si>
    <t>RNAVHEVETOH</t>
  </si>
  <si>
    <t>SI PHEV - EtOH and Electricity</t>
  </si>
  <si>
    <t>RNAVPHEVETOH</t>
  </si>
  <si>
    <t>FCV - Diesel</t>
  </si>
  <si>
    <t>RNAVFCVDIESEL</t>
  </si>
  <si>
    <t>GHGs</t>
  </si>
  <si>
    <t xml:space="preserve">SI - LPG Vehicle </t>
  </si>
  <si>
    <t>RNAVLPG</t>
  </si>
  <si>
    <t>SI HEV - Gaseous H2</t>
  </si>
  <si>
    <t>RNAVHEVGH2</t>
  </si>
  <si>
    <t>SI PHEV - Gaseous H2 and Electricity</t>
  </si>
  <si>
    <t>RNAVPHEVGH2</t>
  </si>
  <si>
    <t>FCV - EtOH</t>
  </si>
  <si>
    <t>RNAVFCVETOH</t>
  </si>
  <si>
    <t>VOC: Total</t>
  </si>
  <si>
    <t>SI - Dedi. MeOH Vehicle</t>
  </si>
  <si>
    <t>RNAVMEOH</t>
  </si>
  <si>
    <t>SI HEV - Liquid H2</t>
  </si>
  <si>
    <t>RNAVHEVLH2</t>
  </si>
  <si>
    <t>SI PHEV - Liquid H2 and Electricity</t>
  </si>
  <si>
    <t>RNAVPHEVLH2</t>
  </si>
  <si>
    <t>FCV - CNG</t>
  </si>
  <si>
    <t>RNAVFCVCNG</t>
  </si>
  <si>
    <t>CO: Total</t>
  </si>
  <si>
    <t>SI - Dedi. EtOH Vehicle</t>
  </si>
  <si>
    <t>RNAVETOHDED</t>
  </si>
  <si>
    <t>FCV - LNG</t>
  </si>
  <si>
    <t>RNAVFCVLNG</t>
  </si>
  <si>
    <t>NOx: Total</t>
  </si>
  <si>
    <t>SI - Gaseous H2</t>
  </si>
  <si>
    <t>RNAVGH2ICE</t>
  </si>
  <si>
    <t>FCV - LPG</t>
  </si>
  <si>
    <t>RNAVFCVLPG</t>
  </si>
  <si>
    <t>PM10: Total</t>
  </si>
  <si>
    <t>SI - Liquid H2</t>
  </si>
  <si>
    <t>RNAVLH2ICE</t>
  </si>
  <si>
    <t>FCV - Naphtha</t>
  </si>
  <si>
    <t>RNAVFCVNAPTHA</t>
  </si>
  <si>
    <t>PM2.5: Total</t>
  </si>
  <si>
    <t>SI - RG from Bio Oil</t>
  </si>
  <si>
    <t>RNAVRENGASSI</t>
  </si>
  <si>
    <t>SOx: Total</t>
  </si>
  <si>
    <t>SI - RG from Pyrolysis</t>
  </si>
  <si>
    <t>RNAVPYRORENGASSI</t>
  </si>
  <si>
    <t>BC: Total</t>
  </si>
  <si>
    <t>SI - RG from IDL</t>
  </si>
  <si>
    <t>RNAVIDLRENGASSI</t>
  </si>
  <si>
    <t>OC: Total</t>
  </si>
  <si>
    <t>SI - High Octane Fuel (E25)</t>
  </si>
  <si>
    <t>RNAVHOF25SI</t>
  </si>
  <si>
    <t>VOC: Urban</t>
  </si>
  <si>
    <t>SI - High Octane Fuel (E40)</t>
  </si>
  <si>
    <t>RNAVHOF40SI</t>
  </si>
  <si>
    <t>CO: Urban</t>
  </si>
  <si>
    <t>NOx: Urban</t>
  </si>
  <si>
    <t>PM10: Urban</t>
  </si>
  <si>
    <t>PM2.5: Urban</t>
  </si>
  <si>
    <t>SOx: Urban</t>
  </si>
  <si>
    <t>BC: Urban</t>
  </si>
  <si>
    <t>OC: Urban</t>
  </si>
  <si>
    <t>2.  Well-to-Wheels Energy Consumption, Water Consumption, and Emissions: per mile and per mmBtu</t>
  </si>
  <si>
    <t>Btu/mile or Gallon/mile or g/mile</t>
  </si>
  <si>
    <t>Btu/mmBtu or Gallon/mmBtu or g/mmBtu</t>
  </si>
  <si>
    <t>Item</t>
  </si>
  <si>
    <t>Feedstock</t>
  </si>
  <si>
    <t>Total</t>
  </si>
  <si>
    <t>Water Consumption</t>
  </si>
  <si>
    <t>BC Total</t>
  </si>
  <si>
    <t>OC Total</t>
  </si>
  <si>
    <t>Gasoline Vehicle: CA Gasoline</t>
  </si>
  <si>
    <t>Gasoline Vehicle: Low-Level EtOH Blend with Gasoline (E10, Corn)</t>
  </si>
  <si>
    <t>Bi-Fuel CNGV on CNG, NA NG</t>
  </si>
  <si>
    <t xml:space="preserve"> </t>
  </si>
  <si>
    <t>LNGV: Dedicated, NA NG</t>
  </si>
  <si>
    <t>LPGV: Dedicated, Crude and NG Mix</t>
  </si>
  <si>
    <t>MeOH FFV: M85, NA NG</t>
  </si>
  <si>
    <t>Dedi. MeOH Vehicle: M90, NA NG</t>
  </si>
  <si>
    <t>BtOH FFV: BtOH100, Corn</t>
  </si>
  <si>
    <t>Dedi. EtOH Vehicle: E85, Corn</t>
  </si>
  <si>
    <t>SI Vehicle: Soybean-based RG100</t>
  </si>
  <si>
    <t>SI Vehicle: Forest Residue-based Pyrolysis RG100</t>
  </si>
  <si>
    <t>SI Vehicle: Blended feedstock-based RG100 via Indirect Liquefaction (IDL)</t>
  </si>
  <si>
    <t>High Octane Fuel Vehicle: HOF E10</t>
  </si>
  <si>
    <t>High Octane Fuel Vehicle: HOF E25</t>
  </si>
  <si>
    <t>High Octane Fuel Vehicle: HOF E40</t>
  </si>
  <si>
    <t>G.H2 ICE Vehicle, Refueling Station, NA NG</t>
  </si>
  <si>
    <t>L.H2 ICE Vehicle, Central Plants, NA NG</t>
  </si>
  <si>
    <t>SIDI Vehicle: Gasoline</t>
  </si>
  <si>
    <t>SIDI Vehicle: CA Gasoline</t>
  </si>
  <si>
    <t>SIDI Vehicle: Low-Level EtOH Blend with Gasoline (E10, Corn)</t>
  </si>
  <si>
    <t>SIDI Dedi. MeOH Vehicle: M90, NA NG</t>
  </si>
  <si>
    <t>SIDI Dedi. EtOH Vehicle: E85, Corn</t>
  </si>
  <si>
    <t>CIDI Vehicle: DME, NA NG</t>
  </si>
  <si>
    <t>CIDI Vehicle: FTD100, NA NG</t>
  </si>
  <si>
    <t>CIDI Vehicle: Soybean-based RDII 100</t>
  </si>
  <si>
    <t>CIDI Vehicle: Forest Residue-based RDII 100</t>
  </si>
  <si>
    <t>CIDI Vehicle: E-Diesel, Corn</t>
  </si>
  <si>
    <t>Grid-Independent SI HEV: Gasoline</t>
  </si>
  <si>
    <t>Grid-Independent SI HEV: CA Gasoline</t>
  </si>
  <si>
    <t>Grid-Independent SI HEV: Forest Residue-based Pyrolysis RG100</t>
  </si>
  <si>
    <t>Grid-Independent SI HEV: Low-Level EtOH Blend with Gasoline (E10, Corn)</t>
  </si>
  <si>
    <t>Grid-Independent SI HEV: CNG, NA NG</t>
  </si>
  <si>
    <t>Grid-Independent SI HEV: LNG, NA NG</t>
  </si>
  <si>
    <t>Grid-Independent SI HEV: LPG, Crude and NG Mix</t>
  </si>
  <si>
    <t>Grid-Independent SI HEV: M90, NA NG</t>
  </si>
  <si>
    <t>Grid-Independent SI HEV: E85, Corn</t>
  </si>
  <si>
    <t>Grid-Independent SI ICE HEV: G.H2, Refueling Station, NA NG</t>
  </si>
  <si>
    <t>Grid-Independent SI ICE HEV: L.H2, Central Plants, NA NG</t>
  </si>
  <si>
    <t>Percentage of each stage</t>
  </si>
  <si>
    <t>CD Electric</t>
  </si>
  <si>
    <t>CD Gasoline</t>
  </si>
  <si>
    <t>CS Gasoline</t>
  </si>
  <si>
    <t>Average</t>
  </si>
  <si>
    <t>Grid-Connected SI PHEV: CA Gasoline and Electricity (U.S. Mix)</t>
  </si>
  <si>
    <t>Grid-Connected SI PHEV: Forest Residue-based Pyrolysis RG100 and Electricity (U.S. Mix)</t>
  </si>
  <si>
    <t>CD RG</t>
  </si>
  <si>
    <t>CS RG</t>
  </si>
  <si>
    <t>CD EtOH LLBlend</t>
  </si>
  <si>
    <t>CS EtOH LLBlend</t>
  </si>
  <si>
    <t>CD CNG</t>
  </si>
  <si>
    <t>CS CNG</t>
  </si>
  <si>
    <t>CD LNG</t>
  </si>
  <si>
    <t>CS LNG</t>
  </si>
  <si>
    <t>CD LPG</t>
  </si>
  <si>
    <t>CS LPG</t>
  </si>
  <si>
    <t>CD MeOH</t>
  </si>
  <si>
    <t>CS MeOH</t>
  </si>
  <si>
    <t>Grid-Connected SI PHEV: E85 (Corn) and Electricity (U.S. Mix)</t>
  </si>
  <si>
    <t>CD EtOH</t>
  </si>
  <si>
    <t>CS EtOH</t>
  </si>
  <si>
    <t>CD H2</t>
  </si>
  <si>
    <t>CS H2</t>
  </si>
  <si>
    <t>Grid-Independent CIDI HEV: Conventional and LS Diesel</t>
  </si>
  <si>
    <t>Grid-Independent CIDI HEV: DME, NA NG</t>
  </si>
  <si>
    <t>Grid-Independent CIDI HEV: FTD100, NA NG</t>
  </si>
  <si>
    <t>Grid-Independent CIDI HEV: Soybean-based BD20</t>
  </si>
  <si>
    <t>Grid-Independent CIDI HEV: Forest Residue-based RDII 100</t>
  </si>
  <si>
    <t>Grid-Independent CIDI HEV: E-Diesel, Corn</t>
  </si>
  <si>
    <t>Grid-Connected CIDI PHEV: Conventional/Low-Sulfure Diesel and Electricity (U.S. Mix)</t>
  </si>
  <si>
    <t>CD Electricity</t>
  </si>
  <si>
    <t>CD CDnLSD</t>
  </si>
  <si>
    <t>CS Diesel</t>
  </si>
  <si>
    <t>CD DME</t>
  </si>
  <si>
    <t>CS DME</t>
  </si>
  <si>
    <t>CD FTD</t>
  </si>
  <si>
    <t>CS FTD</t>
  </si>
  <si>
    <t>CD BD</t>
  </si>
  <si>
    <t>CS BD</t>
  </si>
  <si>
    <t>Grid-Connected CIDI PHEV: Forest Residue-based RDII 100 and Electricity (U.S. Mix)</t>
  </si>
  <si>
    <t>CD RD</t>
  </si>
  <si>
    <t>CS RD</t>
  </si>
  <si>
    <t>CD ED</t>
  </si>
  <si>
    <t>CS ED</t>
  </si>
  <si>
    <t>Electric Vehicle: U.S. Mix</t>
  </si>
  <si>
    <t>FCV: MeOH, NA NG</t>
  </si>
  <si>
    <t>FCV: LS Gasoline</t>
  </si>
  <si>
    <t>FCV: CA Gasoline</t>
  </si>
  <si>
    <t>FCV: LS Diesel</t>
  </si>
  <si>
    <t>FCV: EtOH, Corn</t>
  </si>
  <si>
    <t>FCV: CNG, NA NG</t>
  </si>
  <si>
    <t>FCV: LNG, NA NG</t>
  </si>
  <si>
    <t>FCV: LPG, Crude and NG Mix</t>
  </si>
  <si>
    <t>FCV: Naphtha, NA NG</t>
  </si>
  <si>
    <t>3.  Well-to-Wheels Energy, Water and Emission Changes (%, relative to GVs Fueled with Gasoline)</t>
  </si>
  <si>
    <t>Emission Factors of Fuel Combustion: in grams per mmBtu of fuel burned, except as noted (based on lower heating values of fuels)</t>
  </si>
  <si>
    <t>1) Emission Factors of Fuel Combustion for Stationary Applications (grams per mmBtu of fuel burned)</t>
  </si>
  <si>
    <t>Diluent</t>
  </si>
  <si>
    <t>Residual Oil</t>
  </si>
  <si>
    <t>Diesel Fuel</t>
  </si>
  <si>
    <t>Gasoline</t>
  </si>
  <si>
    <t>Crude</t>
  </si>
  <si>
    <t>Diesel-like fuel from SCO</t>
  </si>
  <si>
    <t>Willow</t>
  </si>
  <si>
    <t>Poplar</t>
  </si>
  <si>
    <t>Switchgrass</t>
  </si>
  <si>
    <t>Corn Stover</t>
  </si>
  <si>
    <t>Forest Residue</t>
  </si>
  <si>
    <t xml:space="preserve">Sugarcane </t>
  </si>
  <si>
    <t>Sugarcane Bagasse</t>
  </si>
  <si>
    <t>Hydrogen</t>
  </si>
  <si>
    <t>Pet Coke</t>
  </si>
  <si>
    <t>Biogas</t>
  </si>
  <si>
    <t>Char</t>
  </si>
  <si>
    <t>Miscanthus</t>
  </si>
  <si>
    <t>Grain Sorghum Bagasse or Lignin</t>
  </si>
  <si>
    <t>Sweet Sorghum Bagasse or Lignin</t>
  </si>
  <si>
    <t>Forage Sorghum Bagasse or Lignin</t>
  </si>
  <si>
    <t>Lignin in Sorghum Bagasse</t>
  </si>
  <si>
    <t>Refinery Still Gas</t>
  </si>
  <si>
    <t>MSW</t>
  </si>
  <si>
    <t>Yard trimming waste</t>
  </si>
  <si>
    <t>Utility/ Industrial Boiler (&gt;100 mmBtu/hr input)</t>
  </si>
  <si>
    <t>Small Industrial Boiler (10-100 mmBtu/hr input)</t>
  </si>
  <si>
    <t>Large Gas Turbine</t>
  </si>
  <si>
    <t>CC Gas Turbine</t>
  </si>
  <si>
    <t>Small Turbine</t>
  </si>
  <si>
    <t>Stationary Reciprocating Engine</t>
  </si>
  <si>
    <t xml:space="preserve">    NG Flaring in Oil Field</t>
  </si>
  <si>
    <t>NG Kiln</t>
  </si>
  <si>
    <t>Diluent Flaring in Oil Sand Field</t>
  </si>
  <si>
    <t>Utility Boiler</t>
  </si>
  <si>
    <t>Industrial Boiler</t>
  </si>
  <si>
    <t>Commercial Boiler</t>
  </si>
  <si>
    <t>Turbine</t>
  </si>
  <si>
    <t>Farming Tractor</t>
  </si>
  <si>
    <t>Heavy Machinery</t>
  </si>
  <si>
    <t>IGCC Turbine</t>
  </si>
  <si>
    <t>Kiln</t>
  </si>
  <si>
    <t>Small Industrial Boiler</t>
  </si>
  <si>
    <t>Large Industrial Boiler</t>
  </si>
  <si>
    <t>Gasification Turbine</t>
  </si>
  <si>
    <t>Gasifier</t>
  </si>
  <si>
    <t>Field Burning (grams/kg dry straw burnt)</t>
  </si>
  <si>
    <t xml:space="preserve">Small Industrial Boiler </t>
  </si>
  <si>
    <t>Boiler</t>
  </si>
  <si>
    <t xml:space="preserve">RNG Flaring </t>
  </si>
  <si>
    <t xml:space="preserve"> Boiler</t>
  </si>
  <si>
    <t>Incinerator</t>
  </si>
  <si>
    <t>PM2.5</t>
  </si>
  <si>
    <t>Remarks</t>
  </si>
  <si>
    <t>EPA,1992</t>
  </si>
  <si>
    <t>EII, 1994, Acurex, 1994</t>
  </si>
  <si>
    <t>Mobile5a</t>
  </si>
  <si>
    <t>Acurex, 1994</t>
  </si>
  <si>
    <t>Assumed</t>
  </si>
  <si>
    <t>Delucchi, Table D6</t>
  </si>
  <si>
    <t>2) Emission Factors of Fuel Combustion: Feedstock and Fuel Transportation From Product Origin to Product Destination (grams per mmBtu of fuel burned)</t>
  </si>
  <si>
    <t>2.1) Emission Ratios by Fuel Type Relative to Baseline Fuel</t>
  </si>
  <si>
    <t>Ocean Tanker: Bunker fuel as Baseline Fuel</t>
  </si>
  <si>
    <t>Barge: Residual Oil as Baseline Fuel</t>
  </si>
  <si>
    <t>Locomotive: Diesel as Baseline Fuel</t>
  </si>
  <si>
    <t>Heavy-Duty Truck: Diesel as Baseline Fuel</t>
  </si>
  <si>
    <t>Pipeline: Diesel as Baseline Fuel</t>
  </si>
  <si>
    <t>Diesel</t>
  </si>
  <si>
    <t>DME</t>
  </si>
  <si>
    <t>FTD</t>
  </si>
  <si>
    <t>Biodiesel</t>
  </si>
  <si>
    <t>Renewable Diesel</t>
  </si>
  <si>
    <t>Renewable Gasoline</t>
  </si>
  <si>
    <t>LNG</t>
  </si>
  <si>
    <t>E90</t>
  </si>
  <si>
    <t>M90</t>
  </si>
  <si>
    <t>2.2) Emission Factors of Fuel Combustion: Feedstock and Fuel Transportation from Product Origin to Product Destination (grams per mmBtu of fuel burned)</t>
  </si>
  <si>
    <t>Ocean Tanker</t>
  </si>
  <si>
    <t>Barge</t>
  </si>
  <si>
    <t>Locomotive</t>
  </si>
  <si>
    <t>Class8B Diesel Truck Emission Factors (g/mi.)</t>
  </si>
  <si>
    <t>Heavy Heavy-Duty Truck: grams per MMBtu</t>
  </si>
  <si>
    <t>Class6 Diesel Truck Emission Factors (g/mi.)</t>
  </si>
  <si>
    <t>MediumHeavy-Duty Truck: grams per mmBtu</t>
  </si>
  <si>
    <t>Pipeline Reciprocating Engine: Current</t>
  </si>
  <si>
    <t>Pipeline Turbine</t>
  </si>
  <si>
    <t>Pipeline Reciprocating Engine: Future</t>
  </si>
  <si>
    <t>Bunker Fuel</t>
  </si>
  <si>
    <t>Ethanol</t>
  </si>
  <si>
    <t>Methanol</t>
  </si>
  <si>
    <t>NG</t>
  </si>
  <si>
    <t>2.3) Emission Factors of Fuel Combustion for Feedstock and Fuel Transportation: Trip from Product Destination Back to Product Origin (grams per mmBtu of fuel burned)</t>
  </si>
  <si>
    <t>Medium Heavy-Duty Truck: grams per mmBtu</t>
  </si>
  <si>
    <t>3) Time-Series Tables for Emission Factors of Fuel Combustions in Agricultural and Mining Equipment (emission factors are in grams/mmBtu of fuel burned)</t>
  </si>
  <si>
    <t>3.1) CNG-powered Agricultural and Mining Equipment</t>
  </si>
  <si>
    <t>Iron ore extraction and processing</t>
  </si>
  <si>
    <t>Bauxite mining</t>
  </si>
  <si>
    <t>Lead ore mining</t>
  </si>
  <si>
    <t>Nickel ore mining</t>
  </si>
  <si>
    <t>Cobalt ore mining</t>
  </si>
  <si>
    <t>Copper ore mining</t>
  </si>
  <si>
    <t>Zinc ore mining</t>
  </si>
  <si>
    <t>Magnesium ore mining</t>
  </si>
  <si>
    <t>Dolomite mining</t>
  </si>
  <si>
    <t>South Africa mining</t>
  </si>
  <si>
    <t>North America platinum mining</t>
  </si>
  <si>
    <t>Vanadium ore mining</t>
  </si>
  <si>
    <t>Zirconium ore mining</t>
  </si>
  <si>
    <t>Primary mining and beneficiation</t>
  </si>
  <si>
    <t>Manganese ore mining</t>
  </si>
  <si>
    <t>Oil recovery</t>
  </si>
  <si>
    <t>Coal mining</t>
  </si>
  <si>
    <t>Uranium mining</t>
  </si>
  <si>
    <t>Corn farming</t>
  </si>
  <si>
    <t>Wilow farming</t>
  </si>
  <si>
    <t>Poplar farming</t>
  </si>
  <si>
    <t>Switchgrass farming</t>
  </si>
  <si>
    <t>Miscanthus farming</t>
  </si>
  <si>
    <t>Corn stover collection</t>
  </si>
  <si>
    <t>Forest residue collection</t>
  </si>
  <si>
    <t>Sugarcane farming</t>
  </si>
  <si>
    <t>Grain sorghum farming</t>
  </si>
  <si>
    <t>Sweet sorghum farming</t>
  </si>
  <si>
    <t>Forage sorghum farming</t>
  </si>
  <si>
    <t>Soybean farming</t>
  </si>
  <si>
    <t>Palm FFB farming</t>
  </si>
  <si>
    <t>Canola farming</t>
  </si>
  <si>
    <t>Jatropha farming</t>
  </si>
  <si>
    <t>Camelina farming</t>
  </si>
  <si>
    <t>Landing preprocessing/sorting</t>
  </si>
  <si>
    <t>Storage</t>
  </si>
  <si>
    <t>Handling</t>
  </si>
  <si>
    <t>Phosphoric rock production</t>
  </si>
  <si>
    <t>Limestone mining</t>
  </si>
  <si>
    <t>Limestone mining in Chile</t>
  </si>
  <si>
    <t>3.2) Gasoline-powered Agricultural and Mining Equipment</t>
  </si>
  <si>
    <t>3.3) Diesel-powered Agricultural and Mining Equipment</t>
  </si>
  <si>
    <t>4) Mass fractions of black carbon and organic carbon emissions of corresponding PM2.5 emission factors</t>
  </si>
  <si>
    <t>4.1) Stationary, mobile, and open burning emission sources, %</t>
  </si>
  <si>
    <t>Natural gas</t>
  </si>
  <si>
    <t>Biomass</t>
  </si>
  <si>
    <t>Residual fuel oil</t>
  </si>
  <si>
    <t>Crude oil</t>
  </si>
  <si>
    <t>Biochar</t>
  </si>
  <si>
    <t>Jet fuel</t>
  </si>
  <si>
    <t>Engine</t>
  </si>
  <si>
    <t>Combined cycle</t>
  </si>
  <si>
    <t>Simple cycle</t>
  </si>
  <si>
    <t>Nonroad Equipment</t>
  </si>
  <si>
    <t>Flared</t>
  </si>
  <si>
    <t>IGCC</t>
  </si>
  <si>
    <t>Industrial, commercial, and utility boilers</t>
  </si>
  <si>
    <t>Open burning</t>
  </si>
  <si>
    <t>Nonroad vehicles</t>
  </si>
  <si>
    <t>HDDT 8b</t>
  </si>
  <si>
    <t>HDDT 6</t>
  </si>
  <si>
    <t>Off-road vehicles</t>
  </si>
  <si>
    <t>Ocean tanker</t>
  </si>
  <si>
    <t>Cruise</t>
  </si>
  <si>
    <t>Landing and take-offs</t>
  </si>
  <si>
    <t>4.2) Tire and brake wear (TBW) emissions</t>
  </si>
  <si>
    <t>Passenger cars</t>
  </si>
  <si>
    <t>LDT1</t>
  </si>
  <si>
    <t>LDT2</t>
  </si>
  <si>
    <t>HDV</t>
  </si>
  <si>
    <t>PetroJet</t>
  </si>
  <si>
    <t>SPK</t>
  </si>
  <si>
    <t>Blend</t>
  </si>
  <si>
    <t>Select Aircraft</t>
  </si>
  <si>
    <t>Service Functional Unit</t>
  </si>
  <si>
    <t>kg km</t>
  </si>
  <si>
    <t>Energy Functional Unit</t>
  </si>
  <si>
    <t>1.  Well-to-Wake Energy Consumption, Water Consumption, and Emissions</t>
  </si>
  <si>
    <t>SPK Type</t>
  </si>
  <si>
    <t>ETJ from Corn</t>
  </si>
  <si>
    <t>J or Gallon or g per kg km</t>
  </si>
  <si>
    <t>J or Gallon or g per mmBtu</t>
  </si>
  <si>
    <t>Passenger Aircraft - Single Aisle (SA)</t>
  </si>
  <si>
    <t>RNAVSA_Petro</t>
  </si>
  <si>
    <t>RNAVSA_SPK</t>
  </si>
  <si>
    <t>RNAVSA_Blend</t>
  </si>
  <si>
    <t>WTP</t>
  </si>
  <si>
    <t>WTW</t>
  </si>
  <si>
    <t>Passenger Aircraft - Small Twin Aisle (STA)</t>
  </si>
  <si>
    <t>RNAVSTA_Petro</t>
  </si>
  <si>
    <t>RNAVSTA_SPK</t>
  </si>
  <si>
    <t>RNAVSTA_Blend</t>
  </si>
  <si>
    <t>Total energy</t>
  </si>
  <si>
    <t>Passenger Aircraft - Large Twin Aisle (LTA)</t>
  </si>
  <si>
    <t>RNAVLTA_Petro</t>
  </si>
  <si>
    <t>RNAVLTA_SPK</t>
  </si>
  <si>
    <t>RNAVLTA_Blend</t>
  </si>
  <si>
    <t>Fossi lfuels</t>
  </si>
  <si>
    <t>Passenger Aircraft - Large Quad (LQ)</t>
  </si>
  <si>
    <t>RNAVLQ_Petro</t>
  </si>
  <si>
    <t>RNAVLQ_SPK</t>
  </si>
  <si>
    <t>RNAVLQ_Blend</t>
  </si>
  <si>
    <t>lb mi</t>
  </si>
  <si>
    <t>average passenger+luggage km</t>
  </si>
  <si>
    <t>average passenger+luggage mi</t>
  </si>
  <si>
    <t>Passenger Aircraft - Regional Jet (RJ)</t>
  </si>
  <si>
    <t>RNAVRJ_Petro</t>
  </si>
  <si>
    <t>RNAVRJ_SPK</t>
  </si>
  <si>
    <t>RNAVRJ_Blend</t>
  </si>
  <si>
    <t>Passenger Aircraft - Business Jet (BJ)</t>
  </si>
  <si>
    <t>RNAVBJ_Petro</t>
  </si>
  <si>
    <t>RNAVBJ_SPK</t>
  </si>
  <si>
    <t>RNAVBJ_Blend</t>
  </si>
  <si>
    <t>Freight Aircraft - Single Aisle (SA-F)</t>
  </si>
  <si>
    <t>RNAVSA_F_Petro</t>
  </si>
  <si>
    <t>RNAVSA_F_SPK</t>
  </si>
  <si>
    <t>RNAVSA_F_Blend</t>
  </si>
  <si>
    <t>Freight Aircraft - Small Twin Aisle (STA-F)</t>
  </si>
  <si>
    <t>RNAVSTA_F_Petro</t>
  </si>
  <si>
    <t>RNAVSTA_F_SPK</t>
  </si>
  <si>
    <t>RNAVSTA_F_Blend</t>
  </si>
  <si>
    <t>Freight Aircraft - Large Twin Aisle (LTA-F)</t>
  </si>
  <si>
    <t>RNAVLTA_F_Petro</t>
  </si>
  <si>
    <t>RNAVLTA_F_SPK</t>
  </si>
  <si>
    <t>RNAVLTA_F_Blend</t>
  </si>
  <si>
    <t>Freight Aircraft - Large Quad (LQ-F)</t>
  </si>
  <si>
    <t>RNAVLQ_F_Petro</t>
  </si>
  <si>
    <t>RNAVLQ_F_SPK</t>
  </si>
  <si>
    <t>RNAVLQ_F_Blend</t>
  </si>
  <si>
    <t>BC, Total</t>
  </si>
  <si>
    <t>OC, Total</t>
  </si>
  <si>
    <t>Passenger Aircraft, Single Aisle (SA): ETJ from Corn</t>
  </si>
  <si>
    <t>Passenger Aircraft, Single Aisle (SA): 50% SPK in a Blend of ETJ from Corn with Petroleum Ultra Low Sulfur Jet</t>
  </si>
  <si>
    <t>Passenger Aircraft, Small Twin Aisle (STA): Petroleum Ultra Low Sulfur Jet</t>
  </si>
  <si>
    <t>Passenger Aircraft, Small Twin Aisle (STA): ETJ from Corn</t>
  </si>
  <si>
    <t>Passenger Aircraft, Small Twin Aisle (STA): 50% SPK in a Blend of ETJ from Corn with Petroleum Ultra Low Sulfur Jet</t>
  </si>
  <si>
    <t>Passenger Aircraft, Large Twin Aisle (LTA): Petroleum Ultra Low Sulfur Jet</t>
  </si>
  <si>
    <t>Passenger Aircraft, Large Twin Aisle (LTA): ETJ from Corn</t>
  </si>
  <si>
    <t>Passenger Aircraft, Large Twin Aisle (LTA): 50% SPK in a Blend of ETJ from Corn with Petroleum Ultra Low Sulfur Jet</t>
  </si>
  <si>
    <t>Passenger Aircraft, Large Quad (LQ): Petroleum Ultra Low Sulfur Jet</t>
  </si>
  <si>
    <t>Passenger Aircraft, Large Quad (LQ): ETJ from Corn</t>
  </si>
  <si>
    <t>Passenger Aircraft, Large Quad (LQ): 50% SPK in a Blend of ETJ from Corn with Petroleum Ultra Low Sulfur Jet</t>
  </si>
  <si>
    <t>Passenger Aircraft, Regional Jet (RJ): Petroleum Ultra Low Sulfur Jet</t>
  </si>
  <si>
    <t>Passenger Aircraft, Regional Jet (RJ): ETJ from Corn</t>
  </si>
  <si>
    <t>Passenger Aircraft, Regional Jet (RJ): 50% SPK in a Blend of ETJ from Corn with Petroleum Ultra Low Sulfur Jet</t>
  </si>
  <si>
    <t>Passenger Aircraft, Business Jet (BJ): Petroleum Ultra Low Sulfur Jet</t>
  </si>
  <si>
    <t>Passenger Aircraft, Business Jet (BJ): ETJ from Corn</t>
  </si>
  <si>
    <t>Passenger Aircraft, Business Jet (BJ): 50% SPK in a Blend of ETJ from Corn with Petroleum Ultra Low Sulfur Jet</t>
  </si>
  <si>
    <t>Freight Aircraft, Single Aisle (SA): Petroleum Ultra Low Sulfur Jet</t>
  </si>
  <si>
    <t>Freight Aircraft, Single Aisle (SA): ETJ from Corn</t>
  </si>
  <si>
    <t>Freight Aircraft, Single Aisle (SA): 50% SPK in a Blend of ETJ from Corn with Petroleum Ultra Low Sulfur Jet</t>
  </si>
  <si>
    <t>Freight Aircraft, Small Twin Aisle (STA-F): Petroleum Ultra Low Sulfur Jet</t>
  </si>
  <si>
    <t>Freight Aircraft, Small Twin Aisle (STA-F): ETJ from Corn</t>
  </si>
  <si>
    <t>Freight Aircraft, Small Twin Aisle (STA-F): 50% SPK in a Blend of ETJ from Corn with Petroleum Ultra Low Sulfur Jet</t>
  </si>
  <si>
    <t>Freight Aircraft, Large Twin Aisle (LTA-F): Petroleum Ultra Low Sulfur Jet</t>
  </si>
  <si>
    <t>Freight Aircraft, Large Twin Aisle (LTA-F): ETJ from Corn</t>
  </si>
  <si>
    <t>Freight Aircraft, Large Twin Aisle (LTA-F): 50% SPK in a Blend of ETJ from Corn with Petroleum Ultra Low Sulfur Jet</t>
  </si>
  <si>
    <t>Freight Aircraft, Large Quad (LQ-F): Petroleum Ultra Low Sulfur Jet</t>
  </si>
  <si>
    <t>Freight Aircraft, Large Quad (LQ-F): ETJ from Corn</t>
  </si>
  <si>
    <t>Freight Aircraft, Large Quad (LQ-F): 50% SPK in a Blend of ETJ from Corn with Petroleum Ultra Low Sulfur Jet</t>
  </si>
  <si>
    <t>Specifications of Fuels, Global Warming Potentials of Greenhouse Gases, and Carbon and Sulfur Ratios of Pollutants</t>
  </si>
  <si>
    <t>1) Specifications of Fuels</t>
  </si>
  <si>
    <t>Heating Value</t>
  </si>
  <si>
    <t>Density</t>
  </si>
  <si>
    <t>C ratio</t>
  </si>
  <si>
    <t>S ratio</t>
  </si>
  <si>
    <t>Calculation: LHV</t>
  </si>
  <si>
    <t>LHV</t>
  </si>
  <si>
    <t>HHV</t>
  </si>
  <si>
    <t>(% by wt)</t>
  </si>
  <si>
    <t>(ppm by wt)</t>
  </si>
  <si>
    <t>Actual ratio by wt</t>
  </si>
  <si>
    <t>LHV/HHV</t>
  </si>
  <si>
    <t>Use LHV or HHV in calculations?</t>
  </si>
  <si>
    <t>1 -- LHV; 2 -- HHV</t>
  </si>
  <si>
    <t>Liquid Fuels:</t>
  </si>
  <si>
    <t>Btu/gal</t>
  </si>
  <si>
    <t>grams/gal</t>
  </si>
  <si>
    <t>Synthetic crude oil (SCO)</t>
  </si>
  <si>
    <t>Bitumen</t>
  </si>
  <si>
    <t>Dilbit (After Recovery)</t>
  </si>
  <si>
    <t>Dilbit (Before Recovery)</t>
  </si>
  <si>
    <t>Shale Oil (Bakken)</t>
  </si>
  <si>
    <t>Shale Oil (Eagle Ford)</t>
  </si>
  <si>
    <t>Gasoline blendstock</t>
  </si>
  <si>
    <t>CA gasoline</t>
  </si>
  <si>
    <t>High Octane Fuel (E25)</t>
  </si>
  <si>
    <t>High Octane Fuel (E40)</t>
  </si>
  <si>
    <r>
      <t>U</t>
    </r>
    <r>
      <rPr>
        <sz val="11"/>
        <color theme="1"/>
        <rFont val="宋体"/>
        <family val="2"/>
        <scheme val="minor"/>
      </rPr>
      <t>.S. conventional diesel</t>
    </r>
  </si>
  <si>
    <t>CA conventional diesel</t>
  </si>
  <si>
    <t>Diesel for non-road engines</t>
  </si>
  <si>
    <t>Low-sulfur diesel</t>
  </si>
  <si>
    <t>Petroleum naphtha</t>
  </si>
  <si>
    <t>Conventional Jet Fuel</t>
  </si>
  <si>
    <t>ULS Jet Fuel</t>
  </si>
  <si>
    <t>NG-based FT naphtha</t>
  </si>
  <si>
    <t>Residual oil</t>
  </si>
  <si>
    <t>Bunker fuel for ocean tanker</t>
  </si>
  <si>
    <t>Butanol</t>
  </si>
  <si>
    <t>Acetone</t>
  </si>
  <si>
    <t>E-Diesel Additives</t>
  </si>
  <si>
    <t>Liquefied petroleum gas (LPG)</t>
  </si>
  <si>
    <t>Liquefied natural gas (LNG)</t>
  </si>
  <si>
    <t>Dimethyl ether (DME)</t>
  </si>
  <si>
    <t>Dimethoxy methane (DMM)</t>
  </si>
  <si>
    <t>Methyl ester (biodiesel, BD)</t>
  </si>
  <si>
    <t>Fischer-Tropsch diesel (FTD)</t>
  </si>
  <si>
    <t>Renewable Diesel I (SuperCetane)</t>
  </si>
  <si>
    <t>Renewable Diesel II (UOP-HDO)</t>
  </si>
  <si>
    <t>Renewable Diesel III (PNNL-HTL)</t>
  </si>
  <si>
    <t>Renewable Gasoline (IDL)</t>
  </si>
  <si>
    <t xml:space="preserve">SPK (FT Jet Fuel/HRJ) </t>
  </si>
  <si>
    <t>Liquid hydrogen</t>
  </si>
  <si>
    <t>Methyl tertiary butyl ether (MTBE)</t>
  </si>
  <si>
    <t>Ethyl tertiary butyl ether (ETBE)</t>
  </si>
  <si>
    <t>Tertiary amyl methyl ether (TAME)</t>
  </si>
  <si>
    <t>Butane</t>
  </si>
  <si>
    <t>Isobutane</t>
  </si>
  <si>
    <t>Isobutylene</t>
  </si>
  <si>
    <t>Propane</t>
  </si>
  <si>
    <t>Natural gas liquids</t>
  </si>
  <si>
    <t>n-Hexane</t>
  </si>
  <si>
    <t>Still gas (in refineries)</t>
  </si>
  <si>
    <t>Gaseous Fuels (at 32F and 1atm):</t>
  </si>
  <si>
    <t>Btu/ft3</t>
  </si>
  <si>
    <t>gms/ft3</t>
  </si>
  <si>
    <t>Pure Methane</t>
  </si>
  <si>
    <t>Gaseous hydrogen</t>
  </si>
  <si>
    <t>Carbon Dioxide</t>
  </si>
  <si>
    <t>Solid Fuels:</t>
  </si>
  <si>
    <t>Btu/ton</t>
  </si>
  <si>
    <t>Coal Mix for Electricity Generation</t>
  </si>
  <si>
    <t>Bituminous coal</t>
  </si>
  <si>
    <t>Subbituminous coal</t>
  </si>
  <si>
    <t>Lignite coal</t>
  </si>
  <si>
    <t>Synthetic coal</t>
  </si>
  <si>
    <t>Waste coal</t>
  </si>
  <si>
    <t>Tire Derived Fuel</t>
  </si>
  <si>
    <t>Coking coal</t>
  </si>
  <si>
    <t>Corn stover</t>
  </si>
  <si>
    <t>Forest residue</t>
  </si>
  <si>
    <t>Sugarcane straw</t>
  </si>
  <si>
    <t>Sugarcane bagasse</t>
  </si>
  <si>
    <t>Bio-char</t>
  </si>
  <si>
    <t>Grain sorghum bagasse</t>
  </si>
  <si>
    <t>Sweet sorghum bagasse</t>
  </si>
  <si>
    <t>Forage sorghum bagasse</t>
  </si>
  <si>
    <t>Municipal solid waste (defined by EISA)</t>
  </si>
  <si>
    <t>Convertible municipal solid waste</t>
  </si>
  <si>
    <t>2) Global Warming Potentials of Greenhouse Gases: relative to CO2</t>
  </si>
  <si>
    <t>Metrics for Carbon Dioxide, Methane, Nitrous Oxide</t>
  </si>
  <si>
    <t>AR Edition/Type</t>
  </si>
  <si>
    <t>AR5/GWP</t>
  </si>
  <si>
    <t>AR5/GTP</t>
  </si>
  <si>
    <t>AR4/GWP</t>
  </si>
  <si>
    <t>AR3/GWP</t>
  </si>
  <si>
    <t>AR2/GWP</t>
  </si>
  <si>
    <t>AR1/GWP</t>
  </si>
  <si>
    <t>Time Horizon (YR)</t>
  </si>
  <si>
    <t>Metrics for Near Term Climate Forcers</t>
  </si>
  <si>
    <t>Type</t>
  </si>
  <si>
    <t>None</t>
  </si>
  <si>
    <t>GWP</t>
  </si>
  <si>
    <t>GTP</t>
  </si>
  <si>
    <t>3) Carbon and Sulfur Ratios of Pollutants</t>
  </si>
  <si>
    <t>Carbon ratio of VOC</t>
  </si>
  <si>
    <t>Carbon ratio of CO</t>
  </si>
  <si>
    <t>Carbon ratio of CH4</t>
  </si>
  <si>
    <t>Carbon ratio of CO2</t>
  </si>
  <si>
    <t>Sulfur ratio of SO2</t>
  </si>
  <si>
    <t>4) Regulated Sulfur Content in Gasoline Blendstock and Conventional Diesel over Time</t>
  </si>
  <si>
    <t>5-year period</t>
  </si>
  <si>
    <t>Sulfur Content in Gasoline Blendstock (ppm)</t>
  </si>
  <si>
    <t>Relative Change (to yr 2010)</t>
  </si>
  <si>
    <t>Sulfur Content in Conventional Diesel (ppm)</t>
  </si>
  <si>
    <t>Sulfur Content in California Diesel (ppm)</t>
  </si>
  <si>
    <t>Sulfur Content in non-Road Diesel (ppm)</t>
  </si>
  <si>
    <t>Sulfur Content in Residual Oil (ppm)</t>
  </si>
  <si>
    <t>Sulfur Content in Marine Disttillate (ppm)</t>
  </si>
  <si>
    <t>5) Unit Conversion</t>
  </si>
  <si>
    <t>Mass</t>
  </si>
  <si>
    <t>1 g</t>
  </si>
  <si>
    <t>1 kg</t>
  </si>
  <si>
    <t>1 metric tonne</t>
  </si>
  <si>
    <t>1 lb</t>
  </si>
  <si>
    <t>1 short ton</t>
  </si>
  <si>
    <t>metric tonne</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</si>
  <si>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</si>
  <si>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</si>
  <si>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</si>
  <si>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</si>
  <si>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</si>
  <si>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</si>
  <si>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</si>
  <si>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</si>
  <si>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</si>
  <si>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</si>
  <si>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</si>
  <si>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</si>
  <si>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</si>
  <si>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</si>
  <si>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</si>
  <si>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</si>
  <si>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</si>
  <si>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</si>
  <si>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</si>
  <si>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</si>
  <si>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</si>
  <si>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Wh</t>
  </si>
  <si>
    <t>kWh</t>
  </si>
  <si>
    <t>BTU</t>
  </si>
  <si>
    <t>mmBTU</t>
  </si>
  <si>
    <t>hph</t>
  </si>
  <si>
    <t>Non GHG Pollutant Emissions Factors from Kurokawa et al.</t>
  </si>
  <si>
    <r>
      <rPr>
        <b/>
        <sz val="9"/>
        <rFont val="Times New Roman"/>
        <family val="1"/>
      </rPr>
      <t xml:space="preserve">Table 3. </t>
    </r>
    <r>
      <rPr>
        <sz val="9"/>
        <rFont val="Times New Roman"/>
        <family val="1"/>
      </rPr>
      <t>Net emission factors (t PJ</t>
    </r>
    <r>
      <rPr>
        <sz val="8"/>
        <rFont val="Arial"/>
        <family val="2"/>
      </rPr>
      <t>−</t>
    </r>
    <r>
      <rPr>
        <sz val="8"/>
        <rFont val="Times New Roman"/>
        <family val="1"/>
      </rPr>
      <t>1</t>
    </r>
    <r>
      <rPr>
        <sz val="9"/>
        <rFont val="Times New Roman"/>
        <family val="1"/>
      </rPr>
      <t>) of SO</t>
    </r>
    <r>
      <rPr>
        <sz val="8"/>
        <rFont val="Times New Roman"/>
        <family val="1"/>
      </rPr>
      <t>2</t>
    </r>
    <r>
      <rPr>
        <sz val="9"/>
        <rFont val="Times New Roman"/>
        <family val="1"/>
      </rPr>
      <t>, NO</t>
    </r>
    <r>
      <rPr>
        <sz val="8"/>
        <rFont val="Times New Roman"/>
        <family val="1"/>
      </rPr>
      <t>x</t>
    </r>
    <r>
      <rPr>
        <sz val="9"/>
        <rFont val="Times New Roman"/>
        <family val="1"/>
      </rPr>
      <t>, CO, PM</t>
    </r>
    <r>
      <rPr>
        <sz val="8"/>
        <rFont val="Times New Roman"/>
        <family val="1"/>
      </rPr>
      <t>10</t>
    </r>
    <r>
      <rPr>
        <sz val="9"/>
        <rFont val="Times New Roman"/>
        <family val="1"/>
      </rPr>
      <t>, PM</t>
    </r>
    <r>
      <rPr>
        <sz val="8"/>
        <rFont val="Times New Roman"/>
        <family val="1"/>
      </rPr>
      <t>2</t>
    </r>
    <r>
      <rPr>
        <i/>
        <sz val="8"/>
        <rFont val="Franklin Gothic Heavy"/>
        <family val="2"/>
      </rPr>
      <t>.</t>
    </r>
    <r>
      <rPr>
        <sz val="8"/>
        <rFont val="Times New Roman"/>
        <family val="1"/>
      </rPr>
      <t>5</t>
    </r>
    <r>
      <rPr>
        <sz val="9"/>
        <rFont val="Times New Roman"/>
        <family val="1"/>
      </rPr>
      <t>, BC, OC, and NMVOC for stationary combustion and transpor other than road in (a) China, (b) South Asia, and (c) the rest of Asian countries. The values without parenthesis are emission factors average</t>
    </r>
  </si>
  <si>
    <r>
      <rPr>
        <sz val="9"/>
        <rFont val="Times New Roman"/>
        <family val="1"/>
      </rPr>
      <t>between 2000 and 2008 and with parenthesis are those for 2000 and 2008, respectively.</t>
    </r>
  </si>
  <si>
    <t>Power Sector</t>
  </si>
  <si>
    <t>(a) China</t>
  </si>
  <si>
    <t>t/PJ to g/btu</t>
  </si>
  <si>
    <t>wind</t>
  </si>
  <si>
    <r>
      <rPr>
        <sz val="7"/>
        <rFont val="Times New Roman"/>
        <family val="1"/>
      </rPr>
      <t>Power Plants                                            Industry</t>
    </r>
  </si>
  <si>
    <r>
      <rPr>
        <sz val="7"/>
        <rFont val="Times New Roman"/>
        <family val="1"/>
      </rPr>
      <t>Coal</t>
    </r>
  </si>
  <si>
    <r>
      <rPr>
        <sz val="7"/>
        <rFont val="Times New Roman"/>
        <family val="1"/>
      </rPr>
      <t>Oil</t>
    </r>
  </si>
  <si>
    <r>
      <rPr>
        <sz val="7"/>
        <rFont val="Times New Roman"/>
        <family val="1"/>
      </rPr>
      <t>Gas</t>
    </r>
  </si>
  <si>
    <r>
      <rPr>
        <sz val="7"/>
        <rFont val="Times New Roman"/>
        <family val="1"/>
      </rPr>
      <t>SO</t>
    </r>
    <r>
      <rPr>
        <sz val="6"/>
        <rFont val="Times New Roman"/>
        <family val="1"/>
      </rPr>
      <t>2</t>
    </r>
  </si>
  <si>
    <r>
      <rPr>
        <sz val="7"/>
        <rFont val="Times New Roman"/>
        <family val="1"/>
      </rPr>
      <t>NO</t>
    </r>
    <r>
      <rPr>
        <sz val="6"/>
        <rFont val="Times New Roman"/>
        <family val="1"/>
      </rPr>
      <t>x</t>
    </r>
  </si>
  <si>
    <r>
      <rPr>
        <sz val="7"/>
        <rFont val="Times New Roman"/>
        <family val="1"/>
      </rPr>
      <t>CO</t>
    </r>
  </si>
  <si>
    <r>
      <rPr>
        <sz val="7"/>
        <rFont val="Times New Roman"/>
        <family val="1"/>
      </rPr>
      <t>PM</t>
    </r>
    <r>
      <rPr>
        <sz val="6"/>
        <rFont val="Times New Roman"/>
        <family val="1"/>
      </rPr>
      <t>10</t>
    </r>
  </si>
  <si>
    <r>
      <rPr>
        <sz val="7"/>
        <rFont val="Times New Roman"/>
        <family val="1"/>
      </rPr>
      <t>PM</t>
    </r>
    <r>
      <rPr>
        <sz val="6"/>
        <rFont val="Times New Roman"/>
        <family val="1"/>
      </rPr>
      <t>2</t>
    </r>
    <r>
      <rPr>
        <i/>
        <sz val="6"/>
        <rFont val="Franklin Gothic Heavy"/>
        <family val="2"/>
      </rPr>
      <t>.</t>
    </r>
    <r>
      <rPr>
        <sz val="6"/>
        <rFont val="Times New Roman"/>
        <family val="1"/>
      </rPr>
      <t>5</t>
    </r>
  </si>
  <si>
    <r>
      <rPr>
        <sz val="7"/>
        <rFont val="Times New Roman"/>
        <family val="1"/>
      </rPr>
      <t>BC</t>
    </r>
  </si>
  <si>
    <r>
      <rPr>
        <sz val="7"/>
        <rFont val="Times New Roman"/>
        <family val="1"/>
      </rPr>
      <t>OC</t>
    </r>
  </si>
  <si>
    <r>
      <rPr>
        <sz val="7"/>
        <rFont val="Times New Roman"/>
        <family val="1"/>
      </rPr>
      <t>NMVOC</t>
    </r>
  </si>
  <si>
    <t>Industry Sector</t>
  </si>
  <si>
    <r>
      <rPr>
        <sz val="7"/>
        <rFont val="Times New Roman"/>
        <family val="1"/>
      </rPr>
      <t>Transport other than road                         Domestic                             All</t>
    </r>
  </si>
  <si>
    <r>
      <rPr>
        <sz val="7"/>
        <rFont val="Times New Roman"/>
        <family val="1"/>
      </rPr>
      <t>Others</t>
    </r>
  </si>
  <si>
    <r>
      <rPr>
        <sz val="7"/>
        <rFont val="Times New Roman"/>
        <family val="1"/>
      </rPr>
      <t>Biofuel</t>
    </r>
  </si>
  <si>
    <r>
      <rPr>
        <b/>
        <sz val="9"/>
        <rFont val="Times New Roman"/>
        <family val="1"/>
      </rPr>
      <t xml:space="preserve">Table 4. </t>
    </r>
    <r>
      <rPr>
        <sz val="9"/>
        <rFont val="Times New Roman"/>
        <family val="1"/>
      </rPr>
      <t>Emission factors (g km</t>
    </r>
    <r>
      <rPr>
        <sz val="8"/>
        <rFont val="Arial"/>
        <family val="2"/>
      </rPr>
      <t>−</t>
    </r>
    <r>
      <rPr>
        <sz val="8"/>
        <rFont val="Times New Roman"/>
        <family val="1"/>
      </rPr>
      <t>1</t>
    </r>
    <r>
      <rPr>
        <sz val="9"/>
        <rFont val="Times New Roman"/>
        <family val="1"/>
      </rPr>
      <t>) of NO</t>
    </r>
    <r>
      <rPr>
        <sz val="8"/>
        <rFont val="Times New Roman"/>
        <family val="1"/>
      </rPr>
      <t>x</t>
    </r>
    <r>
      <rPr>
        <sz val="9"/>
        <rFont val="Times New Roman"/>
        <family val="1"/>
      </rPr>
      <t>, CO, PM</t>
    </r>
    <r>
      <rPr>
        <sz val="8"/>
        <rFont val="Times New Roman"/>
        <family val="1"/>
      </rPr>
      <t>10</t>
    </r>
    <r>
      <rPr>
        <sz val="9"/>
        <rFont val="Times New Roman"/>
        <family val="1"/>
      </rPr>
      <t>, PM</t>
    </r>
    <r>
      <rPr>
        <sz val="8"/>
        <rFont val="Times New Roman"/>
        <family val="1"/>
      </rPr>
      <t>2</t>
    </r>
    <r>
      <rPr>
        <i/>
        <sz val="8"/>
        <rFont val="Franklin Gothic Heavy"/>
        <family val="2"/>
      </rPr>
      <t>.</t>
    </r>
    <r>
      <rPr>
        <sz val="8"/>
        <rFont val="Times New Roman"/>
        <family val="1"/>
      </rPr>
      <t>5</t>
    </r>
    <r>
      <rPr>
        <sz val="9"/>
        <rFont val="Times New Roman"/>
        <family val="1"/>
      </rPr>
      <t>, BC, OC and NMVOC for road transport in China for 2000 and 2008.</t>
    </r>
  </si>
  <si>
    <t>Buildings Sector</t>
  </si>
  <si>
    <r>
      <rPr>
        <sz val="9"/>
        <rFont val="Times New Roman"/>
        <family val="1"/>
      </rPr>
      <t>Gasoline                                      Diesel</t>
    </r>
  </si>
  <si>
    <r>
      <rPr>
        <sz val="9"/>
        <rFont val="Times New Roman"/>
        <family val="1"/>
      </rPr>
      <t>Light</t>
    </r>
  </si>
  <si>
    <r>
      <rPr>
        <sz val="9"/>
        <rFont val="Times New Roman"/>
        <family val="1"/>
      </rPr>
      <t>Heavy</t>
    </r>
  </si>
  <si>
    <r>
      <rPr>
        <sz val="9"/>
        <rFont val="Times New Roman"/>
        <family val="1"/>
      </rPr>
      <t>Motorcycle</t>
    </r>
  </si>
  <si>
    <r>
      <rPr>
        <sz val="9"/>
        <rFont val="Times New Roman"/>
        <family val="1"/>
      </rPr>
      <t>NO</t>
    </r>
    <r>
      <rPr>
        <sz val="8"/>
        <rFont val="Times New Roman"/>
        <family val="1"/>
      </rPr>
      <t>x</t>
    </r>
  </si>
  <si>
    <r>
      <rPr>
        <sz val="9"/>
        <rFont val="Times New Roman"/>
        <family val="1"/>
      </rPr>
      <t>1.40–2.70</t>
    </r>
  </si>
  <si>
    <r>
      <rPr>
        <sz val="9"/>
        <rFont val="Times New Roman"/>
        <family val="1"/>
      </rPr>
      <t>3.80–4.00</t>
    </r>
  </si>
  <si>
    <r>
      <rPr>
        <sz val="9"/>
        <rFont val="Times New Roman"/>
        <family val="1"/>
      </rPr>
      <t>1.40–4.30</t>
    </r>
  </si>
  <si>
    <r>
      <rPr>
        <sz val="9"/>
        <rFont val="Times New Roman"/>
        <family val="1"/>
      </rPr>
      <t>12.0–13.6</t>
    </r>
  </si>
  <si>
    <r>
      <rPr>
        <sz val="9"/>
        <rFont val="Times New Roman"/>
        <family val="1"/>
      </rPr>
      <t>0.700–1.63</t>
    </r>
  </si>
  <si>
    <r>
      <rPr>
        <sz val="9"/>
        <rFont val="Times New Roman"/>
        <family val="1"/>
      </rPr>
      <t>1.05–2.89</t>
    </r>
  </si>
  <si>
    <r>
      <rPr>
        <sz val="9"/>
        <rFont val="Times New Roman"/>
        <family val="1"/>
      </rPr>
      <t>0.975–2.99</t>
    </r>
  </si>
  <si>
    <r>
      <rPr>
        <sz val="9"/>
        <rFont val="Times New Roman"/>
        <family val="1"/>
      </rPr>
      <t>5.07–9.50</t>
    </r>
  </si>
  <si>
    <r>
      <rPr>
        <sz val="9"/>
        <rFont val="Times New Roman"/>
        <family val="1"/>
      </rPr>
      <t>0.062–0.101</t>
    </r>
  </si>
  <si>
    <r>
      <rPr>
        <sz val="9"/>
        <rFont val="Times New Roman"/>
        <family val="1"/>
      </rPr>
      <t>CO</t>
    </r>
  </si>
  <si>
    <r>
      <rPr>
        <sz val="9"/>
        <rFont val="Times New Roman"/>
        <family val="1"/>
      </rPr>
      <t>37.5–66.8</t>
    </r>
  </si>
  <si>
    <r>
      <rPr>
        <sz val="9"/>
        <rFont val="Times New Roman"/>
        <family val="1"/>
      </rPr>
      <t>101–146</t>
    </r>
  </si>
  <si>
    <r>
      <rPr>
        <sz val="9"/>
        <rFont val="Times New Roman"/>
        <family val="1"/>
      </rPr>
      <t>10.9-12.1</t>
    </r>
  </si>
  <si>
    <r>
      <rPr>
        <sz val="9"/>
        <rFont val="Times New Roman"/>
        <family val="1"/>
      </rPr>
      <t>18.0-20.6</t>
    </r>
  </si>
  <si>
    <r>
      <rPr>
        <sz val="9"/>
        <rFont val="Times New Roman"/>
        <family val="1"/>
      </rPr>
      <t>13.1–15.0</t>
    </r>
  </si>
  <si>
    <r>
      <rPr>
        <sz val="9"/>
        <rFont val="Times New Roman"/>
        <family val="1"/>
      </rPr>
      <t>12.2–22.9</t>
    </r>
  </si>
  <si>
    <r>
      <rPr>
        <sz val="9"/>
        <rFont val="Times New Roman"/>
        <family val="1"/>
      </rPr>
      <t>43.6–59.5</t>
    </r>
  </si>
  <si>
    <r>
      <rPr>
        <sz val="9"/>
        <rFont val="Times New Roman"/>
        <family val="1"/>
      </rPr>
      <t>5.28–6.16</t>
    </r>
  </si>
  <si>
    <r>
      <rPr>
        <sz val="9"/>
        <rFont val="Times New Roman"/>
        <family val="1"/>
      </rPr>
      <t>9.00–10.5</t>
    </r>
  </si>
  <si>
    <r>
      <rPr>
        <sz val="9"/>
        <rFont val="Times New Roman"/>
        <family val="1"/>
      </rPr>
      <t>5.15–7.97</t>
    </r>
  </si>
  <si>
    <r>
      <rPr>
        <sz val="9"/>
        <rFont val="Times New Roman"/>
        <family val="1"/>
      </rPr>
      <t>PM</t>
    </r>
    <r>
      <rPr>
        <sz val="8"/>
        <rFont val="Times New Roman"/>
        <family val="1"/>
      </rPr>
      <t>10</t>
    </r>
  </si>
  <si>
    <r>
      <rPr>
        <sz val="9"/>
        <rFont val="Times New Roman"/>
        <family val="1"/>
      </rPr>
      <t>0.020–0.210</t>
    </r>
  </si>
  <si>
    <r>
      <rPr>
        <sz val="9"/>
        <rFont val="Times New Roman"/>
        <family val="1"/>
      </rPr>
      <t>0.017–0.280</t>
    </r>
  </si>
  <si>
    <r>
      <rPr>
        <sz val="9"/>
        <rFont val="Times New Roman"/>
        <family val="1"/>
      </rPr>
      <t>0.620–1.010</t>
    </r>
  </si>
  <si>
    <r>
      <rPr>
        <sz val="9"/>
        <rFont val="Times New Roman"/>
        <family val="1"/>
      </rPr>
      <t>0.009–0.174</t>
    </r>
  </si>
  <si>
    <r>
      <rPr>
        <sz val="9"/>
        <rFont val="Times New Roman"/>
        <family val="1"/>
      </rPr>
      <t>0.259–0.334</t>
    </r>
  </si>
  <si>
    <r>
      <rPr>
        <sz val="9"/>
        <rFont val="Times New Roman"/>
        <family val="1"/>
      </rPr>
      <t>0.002–0.191</t>
    </r>
  </si>
  <si>
    <r>
      <rPr>
        <sz val="9"/>
        <rFont val="Times New Roman"/>
        <family val="1"/>
      </rPr>
      <t>0.225–0.733</t>
    </r>
  </si>
  <si>
    <r>
      <rPr>
        <sz val="9"/>
        <rFont val="Times New Roman"/>
        <family val="1"/>
      </rPr>
      <t>0.073–0.182</t>
    </r>
  </si>
  <si>
    <r>
      <rPr>
        <sz val="9"/>
        <rFont val="Times New Roman"/>
        <family val="1"/>
      </rPr>
      <t>PM</t>
    </r>
    <r>
      <rPr>
        <sz val="8"/>
        <rFont val="Times New Roman"/>
        <family val="1"/>
      </rPr>
      <t>2</t>
    </r>
    <r>
      <rPr>
        <i/>
        <sz val="8"/>
        <rFont val="Franklin Gothic Heavy"/>
        <family val="2"/>
      </rPr>
      <t>.</t>
    </r>
    <r>
      <rPr>
        <sz val="8"/>
        <rFont val="Times New Roman"/>
        <family val="1"/>
      </rPr>
      <t>5</t>
    </r>
  </si>
  <si>
    <r>
      <rPr>
        <sz val="9"/>
        <rFont val="Times New Roman"/>
        <family val="1"/>
      </rPr>
      <t>0.018–0.191</t>
    </r>
  </si>
  <si>
    <r>
      <rPr>
        <sz val="9"/>
        <rFont val="Times New Roman"/>
        <family val="1"/>
      </rPr>
      <t>0.017–0.266</t>
    </r>
  </si>
  <si>
    <r>
      <rPr>
        <sz val="9"/>
        <rFont val="Times New Roman"/>
        <family val="1"/>
      </rPr>
      <t>0.607–0.989</t>
    </r>
  </si>
  <si>
    <r>
      <rPr>
        <sz val="9"/>
        <rFont val="Times New Roman"/>
        <family val="1"/>
      </rPr>
      <t>0.008–0.158</t>
    </r>
  </si>
  <si>
    <r>
      <rPr>
        <sz val="9"/>
        <rFont val="Times New Roman"/>
        <family val="1"/>
      </rPr>
      <t>0.235–0.304</t>
    </r>
  </si>
  <si>
    <r>
      <rPr>
        <sz val="9"/>
        <rFont val="Times New Roman"/>
        <family val="1"/>
      </rPr>
      <t>0.002–0.181</t>
    </r>
  </si>
  <si>
    <r>
      <rPr>
        <sz val="9"/>
        <rFont val="Times New Roman"/>
        <family val="1"/>
      </rPr>
      <t>0.221–0.718</t>
    </r>
  </si>
  <si>
    <r>
      <rPr>
        <sz val="9"/>
        <rFont val="Times New Roman"/>
        <family val="1"/>
      </rPr>
      <t>0.067–0.166</t>
    </r>
  </si>
  <si>
    <r>
      <rPr>
        <sz val="9"/>
        <rFont val="Times New Roman"/>
        <family val="1"/>
      </rPr>
      <t>BC</t>
    </r>
  </si>
  <si>
    <t>Mode</t>
  </si>
  <si>
    <t>Technology</t>
  </si>
  <si>
    <t>Notes</t>
  </si>
  <si>
    <t>2011 Efficiency (TWh/km)</t>
  </si>
  <si>
    <r>
      <rPr>
        <sz val="9"/>
        <rFont val="Times New Roman"/>
        <family val="1"/>
      </rPr>
      <t>0.006–0.061</t>
    </r>
  </si>
  <si>
    <r>
      <rPr>
        <sz val="9"/>
        <rFont val="Times New Roman"/>
        <family val="1"/>
      </rPr>
      <t>0.003–0.159</t>
    </r>
  </si>
  <si>
    <r>
      <rPr>
        <sz val="9"/>
        <rFont val="Times New Roman"/>
        <family val="1"/>
      </rPr>
      <t>0.352–0.573</t>
    </r>
  </si>
  <si>
    <t>CAR</t>
  </si>
  <si>
    <t>ICE-GAS</t>
  </si>
  <si>
    <t>ICE gasoline</t>
  </si>
  <si>
    <t>BTU/km</t>
  </si>
  <si>
    <r>
      <rPr>
        <sz val="9"/>
        <rFont val="Times New Roman"/>
        <family val="1"/>
      </rPr>
      <t>0.003–0.050</t>
    </r>
  </si>
  <si>
    <r>
      <rPr>
        <sz val="9"/>
        <rFont val="Times New Roman"/>
        <family val="1"/>
      </rPr>
      <t>0.075–0. 097</t>
    </r>
  </si>
  <si>
    <r>
      <rPr>
        <sz val="9"/>
        <rFont val="Times New Roman"/>
        <family val="1"/>
      </rPr>
      <t>0.000–0.108</t>
    </r>
  </si>
  <si>
    <r>
      <rPr>
        <sz val="9"/>
        <rFont val="Times New Roman"/>
        <family val="1"/>
      </rPr>
      <t>0.128–0.416</t>
    </r>
  </si>
  <si>
    <r>
      <rPr>
        <sz val="9"/>
        <rFont val="Times New Roman"/>
        <family val="1"/>
      </rPr>
      <t>0.021–0.053</t>
    </r>
  </si>
  <si>
    <t>ICE-ADO</t>
  </si>
  <si>
    <t>ICE diesel</t>
  </si>
  <si>
    <r>
      <rPr>
        <sz val="9"/>
        <rFont val="Times New Roman"/>
        <family val="1"/>
      </rPr>
      <t>OC</t>
    </r>
  </si>
  <si>
    <t>ICE-VGAS</t>
  </si>
  <si>
    <t>ICE Vehicle Gas</t>
  </si>
  <si>
    <r>
      <rPr>
        <sz val="9"/>
        <rFont val="Times New Roman"/>
        <family val="1"/>
      </rPr>
      <t>0.006–0.064</t>
    </r>
  </si>
  <si>
    <r>
      <rPr>
        <sz val="9"/>
        <rFont val="Times New Roman"/>
        <family val="1"/>
      </rPr>
      <t>0.001–0.051</t>
    </r>
  </si>
  <si>
    <r>
      <rPr>
        <sz val="9"/>
        <rFont val="Times New Roman"/>
        <family val="1"/>
      </rPr>
      <t>0.112–0.182</t>
    </r>
  </si>
  <si>
    <t>ICE-CNG</t>
  </si>
  <si>
    <t>ICE CNG</t>
  </si>
  <si>
    <r>
      <rPr>
        <sz val="9"/>
        <rFont val="Times New Roman"/>
        <family val="1"/>
      </rPr>
      <t>0.003–0.053</t>
    </r>
  </si>
  <si>
    <r>
      <rPr>
        <sz val="9"/>
        <rFont val="Times New Roman"/>
        <family val="1"/>
      </rPr>
      <t>0.079–0. 102</t>
    </r>
  </si>
  <si>
    <r>
      <rPr>
        <sz val="9"/>
        <rFont val="Times New Roman"/>
        <family val="1"/>
      </rPr>
      <t>0.000–0.034</t>
    </r>
  </si>
  <si>
    <r>
      <rPr>
        <sz val="9"/>
        <rFont val="Times New Roman"/>
        <family val="1"/>
      </rPr>
      <t>0.041–0.132</t>
    </r>
  </si>
  <si>
    <r>
      <rPr>
        <sz val="9"/>
        <rFont val="Times New Roman"/>
        <family val="1"/>
      </rPr>
      <t>0.022–0.056</t>
    </r>
  </si>
  <si>
    <t>ICE-BIOD</t>
  </si>
  <si>
    <t>ICE bio-diesel</t>
  </si>
  <si>
    <r>
      <rPr>
        <sz val="9"/>
        <rFont val="Times New Roman"/>
        <family val="1"/>
      </rPr>
      <t>NMVOC</t>
    </r>
  </si>
  <si>
    <t>ICE-BIOE</t>
  </si>
  <si>
    <t>ICE bio-ethanol</t>
  </si>
  <si>
    <r>
      <rPr>
        <sz val="9"/>
        <rFont val="Times New Roman"/>
        <family val="1"/>
      </rPr>
      <t>4.73–11.5</t>
    </r>
  </si>
  <si>
    <r>
      <rPr>
        <sz val="9"/>
        <rFont val="Times New Roman"/>
        <family val="1"/>
      </rPr>
      <t>9.68–14.2</t>
    </r>
  </si>
  <si>
    <r>
      <rPr>
        <sz val="9"/>
        <rFont val="Times New Roman"/>
        <family val="1"/>
      </rPr>
      <t>2.36-2.68</t>
    </r>
  </si>
  <si>
    <r>
      <rPr>
        <sz val="9"/>
        <rFont val="Times New Roman"/>
        <family val="1"/>
      </rPr>
      <t>4.17-5.44</t>
    </r>
  </si>
  <si>
    <r>
      <rPr>
        <sz val="9"/>
        <rFont val="Times New Roman"/>
        <family val="1"/>
      </rPr>
      <t>5.57-5.82</t>
    </r>
  </si>
  <si>
    <t>HV</t>
  </si>
  <si>
    <t>Hybrid vehicle</t>
  </si>
  <si>
    <r>
      <rPr>
        <sz val="9"/>
        <rFont val="Times New Roman"/>
        <family val="1"/>
      </rPr>
      <t>1.62–4.08</t>
    </r>
  </si>
  <si>
    <r>
      <rPr>
        <sz val="9"/>
        <rFont val="Times New Roman"/>
        <family val="1"/>
      </rPr>
      <t>3.34–5.54</t>
    </r>
  </si>
  <si>
    <r>
      <rPr>
        <sz val="9"/>
        <rFont val="Times New Roman"/>
        <family val="1"/>
      </rPr>
      <t>0.755–0.987</t>
    </r>
  </si>
  <si>
    <r>
      <rPr>
        <sz val="9"/>
        <rFont val="Times New Roman"/>
        <family val="1"/>
      </rPr>
      <t>1.78–2.71</t>
    </r>
  </si>
  <si>
    <r>
      <rPr>
        <sz val="9"/>
        <rFont val="Times New Roman"/>
        <family val="1"/>
      </rPr>
      <t>2.24–4.18</t>
    </r>
  </si>
  <si>
    <t>EV</t>
  </si>
  <si>
    <t>Electric vehicle</t>
  </si>
  <si>
    <t>FCV</t>
  </si>
  <si>
    <t>Fuell cell vehicle</t>
  </si>
  <si>
    <t>MOTOR</t>
  </si>
  <si>
    <t>Micro BUS</t>
  </si>
  <si>
    <t>Mini BUS</t>
  </si>
  <si>
    <t>Large BUS</t>
  </si>
  <si>
    <t>RAIL</t>
  </si>
  <si>
    <t>ELECTRIC</t>
  </si>
  <si>
    <t>Electric locomotive</t>
  </si>
  <si>
    <t xml:space="preserve">Calculations </t>
  </si>
  <si>
    <t>Efficiency (btu/km)</t>
  </si>
  <si>
    <t>LDV</t>
  </si>
  <si>
    <t>Cargo Distance Transported (passenger*miles or freight ton*miles)</t>
  </si>
  <si>
    <t>Cargo Type</t>
  </si>
  <si>
    <t>Passenger</t>
  </si>
  <si>
    <t>Rail</t>
  </si>
  <si>
    <t>Aircraft</t>
  </si>
  <si>
    <t>Ships</t>
  </si>
  <si>
    <t>Motorbikes</t>
  </si>
  <si>
    <t>Freight</t>
  </si>
  <si>
    <t>Pipeline</t>
  </si>
  <si>
    <t>Cumulative Fuel Use by Cargo Type and Vehicle Type (BTU)</t>
  </si>
  <si>
    <t>Passenger Type</t>
  </si>
  <si>
    <t>Averge Vehicle Loading (ERI, except motorbikes)</t>
  </si>
  <si>
    <t>Pollutant Emissions Intensity (g pollutant/BTU)</t>
  </si>
  <si>
    <t>heavy or residual fuel oil</t>
  </si>
  <si>
    <t>LPG propane or butane</t>
  </si>
  <si>
    <t>hydrogen</t>
  </si>
  <si>
    <t>Steel</t>
    <phoneticPr fontId="7" type="noConversion"/>
  </si>
  <si>
    <t>Chemials</t>
    <phoneticPr fontId="7" type="noConversion"/>
  </si>
  <si>
    <t>municipal solid waste</t>
  </si>
  <si>
    <t>kerosene</t>
  </si>
  <si>
    <t>Except CO2's emission factor, the other gases emission factor of the heavy fuel, LPG and hydrogen apply the US data.</t>
    <phoneticPr fontId="7" type="noConversion"/>
  </si>
  <si>
    <t>bituminous</t>
  </si>
  <si>
    <t>commercial building</t>
    <phoneticPr fontId="7" type="noConversion"/>
  </si>
  <si>
    <t>solid waste</t>
    <phoneticPr fontId="7" type="noConversion"/>
  </si>
  <si>
    <t>kg/TJ</t>
  </si>
  <si>
    <t>g/BTU</t>
    <phoneticPr fontId="7" type="noConversion"/>
  </si>
  <si>
    <t>N20</t>
  </si>
  <si>
    <t>TJ to BTU</t>
  </si>
  <si>
    <t>Factor</t>
    <phoneticPr fontId="7" type="noConversion"/>
  </si>
  <si>
    <t>Type of fuel</t>
    <phoneticPr fontId="7" type="noConversion"/>
  </si>
  <si>
    <t>Type of pollutant</t>
    <phoneticPr fontId="7" type="noConversion"/>
  </si>
  <si>
    <t>Unit</t>
    <phoneticPr fontId="7" type="noConversion"/>
  </si>
  <si>
    <t>Conversion factors</t>
    <phoneticPr fontId="7" type="noConversion"/>
  </si>
  <si>
    <t>aircraft</t>
    <phoneticPr fontId="7" type="noConversion"/>
  </si>
  <si>
    <t>kg/TJ</t>
    <phoneticPr fontId="7" type="noConversion"/>
  </si>
  <si>
    <t>road</t>
    <phoneticPr fontId="7" type="noConversion"/>
  </si>
  <si>
    <t>ship</t>
    <phoneticPr fontId="7" type="noConversion"/>
  </si>
  <si>
    <t>heavy fuel oil</t>
    <phoneticPr fontId="7" type="noConversion"/>
  </si>
  <si>
    <t>N20</t>
    <phoneticPr fontId="7" type="noConversion"/>
  </si>
  <si>
    <t>biomass</t>
    <phoneticPr fontId="7" type="noConversion"/>
  </si>
  <si>
    <t>In LDVs,the data of pollutants'emissiom factors(except CO2) of heavy fuel oil,LPG and hydrogen use american data.</t>
    <phoneticPr fontId="7" type="noConversion"/>
  </si>
  <si>
    <t>In HDVs,the data of pollutants'emissiom factors(except CO2) of heavy fuel oil,LPG and hydrogen use american data.</t>
    <phoneticPr fontId="7" type="noConversion"/>
  </si>
  <si>
    <t>In aircraft,the data of pollutants'emissiom factors(except CO2) of heavy fuel oil,LPG and hydrogen use american data.Other fuels' data of pollutants use chinese data.(except CO2)</t>
    <phoneticPr fontId="7" type="noConversion"/>
  </si>
  <si>
    <t>In rail,the data of pollutants'emissiom factors(except CO2) of heavy fuel oil,LPG and hydrogen use american data.Other fuels' data of pollutants use chinese data.(except CO2)</t>
    <phoneticPr fontId="7" type="noConversion"/>
  </si>
  <si>
    <t>In ships,the data of pollutants'emissiom factors(except CO2) of heavy fuel oil,LPG and hydrogen use american data.Other fuels' data of pollutants use chinese data.(except CO2)</t>
    <phoneticPr fontId="7" type="noConversion"/>
  </si>
  <si>
    <t>In motorbikes,the data of pollutants'emissiom factors of heavy fuel oil,LPG and hydrogen use american data.Other fuels' data of pollutants use chinese data.(except CO2)</t>
    <phoneticPr fontId="7" type="noConversion"/>
  </si>
  <si>
    <t>LDV and HDV gasoline and diesel values come from values calculated by SmartTrans.</t>
  </si>
  <si>
    <t>SmartTrans</t>
  </si>
  <si>
    <t>"emission_factor_China.xlsx"</t>
  </si>
  <si>
    <t>LDV and HDV gasoline and diesel calculations shared via email and saved in Dropbox</t>
  </si>
  <si>
    <t>Dropbox (Energy Innovation)\Energy Innovation Team Folder\06- Program Areas\Policy Solutions\Partner EPS Data\</t>
  </si>
  <si>
    <t>g/BTU</t>
  </si>
  <si>
    <t>LDV gasoline</t>
  </si>
  <si>
    <t>LDV diesel</t>
  </si>
  <si>
    <t>SO2</t>
  </si>
  <si>
    <t>NH3</t>
  </si>
  <si>
    <t>VOCs</t>
  </si>
  <si>
    <t>HDV gasoline</t>
  </si>
  <si>
    <t>HDV diesel</t>
  </si>
  <si>
    <t>NA</t>
  </si>
  <si>
    <t>生物质汽油</t>
  </si>
  <si>
    <t>生物质柴油</t>
  </si>
  <si>
    <t>Municipal Solid Waste</t>
  </si>
  <si>
    <t>城市生活垃圾</t>
  </si>
  <si>
    <t>Firewood &amp; Stalk</t>
  </si>
  <si>
    <t>薪柴、秸秆</t>
  </si>
  <si>
    <t>生物质</t>
  </si>
  <si>
    <t>Other Energy</t>
  </si>
  <si>
    <t>其他能源</t>
  </si>
  <si>
    <t>氢能</t>
  </si>
  <si>
    <t>电力</t>
  </si>
  <si>
    <t>Heat</t>
  </si>
  <si>
    <t>热力</t>
  </si>
  <si>
    <t>Liquefied Natural Gas</t>
  </si>
  <si>
    <t>液化天然气</t>
  </si>
  <si>
    <t>天然气</t>
  </si>
  <si>
    <t>heavy fuel oil</t>
  </si>
  <si>
    <t>Other Petroleum Products</t>
  </si>
  <si>
    <t>其他石油制品</t>
  </si>
  <si>
    <t>Refinery Gas</t>
  </si>
  <si>
    <t>炼厂干气</t>
  </si>
  <si>
    <t>Liquefied Petroleum Gas</t>
  </si>
  <si>
    <t>液化石油气</t>
  </si>
  <si>
    <t>Petroleum Coke</t>
  </si>
  <si>
    <t>石油焦</t>
  </si>
  <si>
    <t>Bitumen Asphalt</t>
  </si>
  <si>
    <t>石油沥青</t>
  </si>
  <si>
    <t>White Spirit</t>
  </si>
  <si>
    <t>溶剂油</t>
  </si>
  <si>
    <t>Paraffin Waxes</t>
  </si>
  <si>
    <t>石蜡</t>
  </si>
  <si>
    <t>Lubricant</t>
  </si>
  <si>
    <t>润滑油</t>
  </si>
  <si>
    <t>Naphtha</t>
  </si>
  <si>
    <t>石脑油</t>
  </si>
  <si>
    <t>Fuel Oil</t>
  </si>
  <si>
    <t>燃料油</t>
  </si>
  <si>
    <t>jet fuel or kerosene</t>
  </si>
  <si>
    <t>煤油</t>
  </si>
  <si>
    <t>柴油</t>
  </si>
  <si>
    <t>汽油</t>
  </si>
  <si>
    <t>Crude Oil</t>
  </si>
  <si>
    <t>原油</t>
  </si>
  <si>
    <t>Other Coking Products</t>
  </si>
  <si>
    <t>其他焦化产品</t>
  </si>
  <si>
    <t>Other Gas</t>
  </si>
  <si>
    <t>其他煤气</t>
  </si>
  <si>
    <t>Linz-Donawitz Converter Gas</t>
  </si>
  <si>
    <t>转炉煤气</t>
  </si>
  <si>
    <t>Blast Furnance Gas</t>
  </si>
  <si>
    <t>高炉煤气</t>
  </si>
  <si>
    <t>Coke Oven Gas</t>
  </si>
  <si>
    <t>焦炉煤气</t>
  </si>
  <si>
    <t>焦炭</t>
  </si>
  <si>
    <t>Gangue</t>
  </si>
  <si>
    <t>煤矸石</t>
  </si>
  <si>
    <t>Other Washed Coal</t>
  </si>
  <si>
    <t>其他洗煤</t>
  </si>
  <si>
    <t>Briquettes</t>
  </si>
  <si>
    <t>煤制品</t>
  </si>
  <si>
    <t>型煤</t>
  </si>
  <si>
    <t>Cleaned Coal</t>
  </si>
  <si>
    <t>洗精煤</t>
  </si>
  <si>
    <t>Raw Coal</t>
  </si>
  <si>
    <t>原煤</t>
  </si>
  <si>
    <t>Transport</t>
  </si>
  <si>
    <t>Industrial</t>
  </si>
  <si>
    <t>Building</t>
  </si>
  <si>
    <t>EPS Overall</t>
  </si>
  <si>
    <t>燃料品种</t>
  </si>
  <si>
    <t>kgCO2/TJ</t>
    <phoneticPr fontId="48" type="noConversion"/>
  </si>
  <si>
    <t>其他液体生物质燃料</t>
    <phoneticPr fontId="48" type="noConversion"/>
  </si>
  <si>
    <t>其他生物气体</t>
    <phoneticPr fontId="48" type="noConversion"/>
  </si>
  <si>
    <t>城市生活垃圾（生物成因）</t>
    <phoneticPr fontId="48" type="noConversion"/>
  </si>
  <si>
    <t>木炭</t>
    <phoneticPr fontId="48" type="noConversion"/>
  </si>
  <si>
    <t>kgN2O/TJ</t>
  </si>
  <si>
    <t>kgCH4/TJ</t>
    <phoneticPr fontId="48" type="noConversion"/>
  </si>
  <si>
    <t>生物柴油</t>
  </si>
  <si>
    <t>道路交通</t>
  </si>
  <si>
    <t>生物乙醇</t>
  </si>
  <si>
    <t>公用电力和热力</t>
  </si>
  <si>
    <t>燃气灶具</t>
  </si>
  <si>
    <t>居民生活</t>
  </si>
  <si>
    <t>沼气</t>
  </si>
  <si>
    <t>燃用动物粪便的火炉</t>
  </si>
  <si>
    <t>动物粪便</t>
  </si>
  <si>
    <t>gN2O/kg</t>
  </si>
  <si>
    <t>gCH4/kg</t>
    <phoneticPr fontId="48" type="noConversion"/>
  </si>
  <si>
    <t>传统灶</t>
  </si>
  <si>
    <t>省柴灶</t>
  </si>
  <si>
    <t>薪柴</t>
  </si>
  <si>
    <t>农业废弃物</t>
  </si>
  <si>
    <r>
      <t>N</t>
    </r>
    <r>
      <rPr>
        <sz val="11"/>
        <color rgb="FF0F1115"/>
        <rFont val="宋体"/>
        <family val="2"/>
        <scheme val="minor"/>
      </rPr>
      <t>₂</t>
    </r>
    <r>
      <rPr>
        <sz val="11"/>
        <color rgb="FF0F1115"/>
        <rFont val="宋体"/>
        <family val="3"/>
        <charset val="134"/>
        <scheme val="minor"/>
      </rPr>
      <t>O</t>
    </r>
  </si>
  <si>
    <r>
      <t>CH</t>
    </r>
    <r>
      <rPr>
        <sz val="11"/>
        <color rgb="FF0F1115"/>
        <rFont val="宋体"/>
        <family val="2"/>
        <scheme val="minor"/>
      </rPr>
      <t>₄</t>
    </r>
  </si>
  <si>
    <r>
      <t>CO</t>
    </r>
    <r>
      <rPr>
        <sz val="11"/>
        <color rgb="FF0F1115"/>
        <rFont val="宋体"/>
        <family val="2"/>
        <scheme val="minor"/>
      </rPr>
      <t>₂</t>
    </r>
  </si>
  <si>
    <t>设备类型</t>
  </si>
  <si>
    <t>部门</t>
  </si>
  <si>
    <t>燃料类型</t>
  </si>
  <si>
    <t>生物质燃料排放燃烧系数表 Biomass Fuel Combustion Emission Factor Inventory</t>
    <phoneticPr fontId="48" type="noConversion"/>
  </si>
  <si>
    <t>新增</t>
  </si>
  <si>
    <t>PipeChina Institute of Science and Technology，Tianjin Carbon Metrology Center</t>
  </si>
  <si>
    <t>国家石油天然气管网集团有限公司科学技术研究总院分公司、天津市碳计量中心</t>
  </si>
  <si>
    <t>National</t>
  </si>
  <si>
    <t>全国</t>
  </si>
  <si>
    <t>适用</t>
  </si>
  <si>
    <t>Country-specific emission factor, measured by sample data from oil and gas companies</t>
  </si>
  <si>
    <t>本土化数据，油气企业抽样实测数据</t>
  </si>
  <si>
    <t/>
  </si>
  <si>
    <t>天然气车</t>
  </si>
  <si>
    <t>道路交通</t>
    <phoneticPr fontId="48" type="noConversion"/>
  </si>
  <si>
    <t>氧化亚氮</t>
    <phoneticPr fontId="48" type="noConversion"/>
  </si>
  <si>
    <t>固定源</t>
    <phoneticPr fontId="48" type="noConversion"/>
  </si>
  <si>
    <t>Excerpt by :National Center for Climate Change Strategy and International Cooperation</t>
  </si>
  <si>
    <t>国家应对气候变化战略研究和国际合作中心摘录</t>
  </si>
  <si>
    <t>Source:  2006 IPCC Guidelines for National Greenhouse Gas Inventories</t>
  </si>
  <si>
    <t>数据来源于《2006年IPCC清单指南》</t>
  </si>
  <si>
    <t>液化石油气车</t>
  </si>
  <si>
    <t>柴油车</t>
  </si>
  <si>
    <t>汽油车(1995年后低里程轻型车)</t>
  </si>
  <si>
    <t>汽油车(氧化催化技术)</t>
  </si>
  <si>
    <t xml:space="preserve"> 数据来源于《2006年IPCC清单指南》</t>
  </si>
  <si>
    <t>汽油车(无尾气控制技术)</t>
  </si>
  <si>
    <t>喷气煤油(航空煤油)</t>
  </si>
  <si>
    <t>航空</t>
    <phoneticPr fontId="48" type="noConversion"/>
  </si>
  <si>
    <t>航空汽油</t>
  </si>
  <si>
    <t>铁路</t>
    <phoneticPr fontId="48" type="noConversion"/>
  </si>
  <si>
    <t>Source: 2006 IPCC Guidelines for National Greenhouse Gas Inventories</t>
  </si>
  <si>
    <t>水上运输</t>
    <phoneticPr fontId="48" type="noConversion"/>
  </si>
  <si>
    <t>褐煤</t>
  </si>
  <si>
    <t>一般烟煤</t>
  </si>
  <si>
    <t>炼焦烟煤</t>
  </si>
  <si>
    <t>无烟煤</t>
  </si>
  <si>
    <t>能源工业</t>
    <phoneticPr fontId="48" type="noConversion"/>
  </si>
  <si>
    <t>甲烷</t>
    <phoneticPr fontId="48" type="noConversion"/>
  </si>
  <si>
    <t>制造业与建筑业</t>
    <phoneticPr fontId="48" type="noConversion"/>
  </si>
  <si>
    <t>住宅、农林牧渔</t>
    <phoneticPr fontId="48" type="noConversion"/>
  </si>
  <si>
    <t>商业、机构</t>
    <phoneticPr fontId="48" type="noConversion"/>
  </si>
  <si>
    <t>PipeChina Institute of Science and Technology, China National Offshore Oil Corporation (CNOOC) Gas and Power Group, China Petroleum and Chemical Corporation Gas Company, KunLun Energy Company Limited, China National Petroleum Corporation (CNPC) Research Institute of Safety and Environmental Technology</t>
  </si>
  <si>
    <t>国家石油天然气管网集团有限公司科学技术研究总院分公司、中海石油气电集团有限责任公司、中国石油化工股份有限公司天然气分公司、昆仑能源有限公司、中国石油集团安全环保技术研究院有限公司;</t>
  </si>
  <si>
    <t>Country-specific emission factor, measured by sample data from oil and gas companies.</t>
  </si>
  <si>
    <t>二氧化碳</t>
    <phoneticPr fontId="48" type="noConversion"/>
  </si>
  <si>
    <t>更新</t>
  </si>
  <si>
    <t>保持不变</t>
  </si>
  <si>
    <t>1</t>
  </si>
  <si>
    <t xml:space="preserve">数据来源于《2006年IPCC清单指南》
</t>
  </si>
  <si>
    <t>National Center for Climate Change Strategy and International Cooperation</t>
  </si>
  <si>
    <t>国家应对气候变化战略研究和国际合作中心</t>
  </si>
  <si>
    <t>Country-specific emission factor, verified measurement data from thermal power enterprises in the national carbon emissions trading market</t>
  </si>
  <si>
    <t>本土化数据，经核查的全国碳排放权交易市场火电企业实测数据</t>
  </si>
  <si>
    <t>电煤</t>
  </si>
  <si>
    <t>Supplementary Explanation</t>
  </si>
  <si>
    <t>补充说明</t>
  </si>
  <si>
    <t>数据性质</t>
  </si>
  <si>
    <t>Factor Provider</t>
  </si>
  <si>
    <t>因子提供方</t>
  </si>
  <si>
    <t>Property Name</t>
  </si>
  <si>
    <t>属性名称</t>
  </si>
  <si>
    <t>Factor Properties</t>
  </si>
  <si>
    <t>因子属性</t>
  </si>
  <si>
    <t>是否适用</t>
  </si>
  <si>
    <t>Factor Source Description</t>
  </si>
  <si>
    <t>来源说明</t>
  </si>
  <si>
    <t>变异系数（%）</t>
  </si>
  <si>
    <t>因子 (kgN₂O/TJ)</t>
  </si>
  <si>
    <t>因子 (kgCH₄/TJ)</t>
  </si>
  <si>
    <t>因子  (tCO₂/TJ)</t>
  </si>
  <si>
    <t>排放类型</t>
    <phoneticPr fontId="48" type="noConversion"/>
  </si>
  <si>
    <t>温室气体</t>
    <phoneticPr fontId="48" type="noConversion"/>
  </si>
  <si>
    <t>索引</t>
    <phoneticPr fontId="48" type="noConversion"/>
  </si>
  <si>
    <t>化石能源排放燃烧系数表 Fossil Fuel Combustion Emission Factor Inventory</t>
    <phoneticPr fontId="48" type="noConversion"/>
  </si>
  <si>
    <t>1.2.  电热当量法总量</t>
  </si>
  <si>
    <t>7.3.3. 水的生产和供应业</t>
  </si>
  <si>
    <t>1.1. 发电煤耗法总量</t>
  </si>
  <si>
    <t>8. 其他能源</t>
  </si>
  <si>
    <t>7. 电力</t>
  </si>
  <si>
    <t>6. 热力</t>
  </si>
  <si>
    <t>5.2. 液化天然气</t>
  </si>
  <si>
    <t>5.1. 天然气</t>
  </si>
  <si>
    <t>4.14. 其他石油制品</t>
  </si>
  <si>
    <t>4.13. 炼厂干气</t>
  </si>
  <si>
    <t>4.12. 液化石油气</t>
  </si>
  <si>
    <t>4.11. 石油焦</t>
  </si>
  <si>
    <t>4.10. 石油沥青</t>
  </si>
  <si>
    <t>4.9. 溶剂油</t>
  </si>
  <si>
    <t>4.8. 石蜡</t>
  </si>
  <si>
    <t>4.7. 润滑油</t>
  </si>
  <si>
    <t>4.6. 石脑油</t>
  </si>
  <si>
    <t>4.5. 燃料油</t>
  </si>
  <si>
    <t>4.4. 柴油</t>
  </si>
  <si>
    <t>4.3. 煤油</t>
  </si>
  <si>
    <t>4.2. 汽油</t>
  </si>
  <si>
    <t>4.1. 原油</t>
  </si>
  <si>
    <t>4. 油品合计</t>
  </si>
  <si>
    <t>3.6. 其他焦化产品</t>
  </si>
  <si>
    <t>3.5. 其他煤气</t>
  </si>
  <si>
    <t>3.4. 转炉煤气</t>
  </si>
  <si>
    <t>3.3. 高炉煤气</t>
  </si>
  <si>
    <t>3.2. 焦炉煤气</t>
  </si>
  <si>
    <t>3.1. 焦炭</t>
  </si>
  <si>
    <t>2.7. 煤制品2023</t>
  </si>
  <si>
    <t>2.6. 硬煤及褐煤</t>
  </si>
  <si>
    <t>2. 煤合计</t>
  </si>
  <si>
    <t>2.5. 煤矸石</t>
  </si>
  <si>
    <t>2.4. 煤制品</t>
  </si>
  <si>
    <t>2.3. 其他洗煤</t>
  </si>
  <si>
    <t>2.2. 洗精煤</t>
  </si>
  <si>
    <t>2.1. 原煤</t>
  </si>
  <si>
    <t>7.3.2 燃气生产和供应业</t>
  </si>
  <si>
    <t>7.3.1 电力、热力生产和供应业</t>
  </si>
  <si>
    <t>7.3. 电力、热力、燃气及水生产和供应业</t>
  </si>
  <si>
    <t>7.2.9. 家具制造业</t>
  </si>
  <si>
    <t>7.2.8. 木材加工和木、竹、藤、棕、草制品业</t>
  </si>
  <si>
    <t>7.2.7. 皮革、毛皮、羽毛及其制品和制鞋业</t>
  </si>
  <si>
    <t>7.2.6. 纺织服装、服饰业</t>
  </si>
  <si>
    <t>7.2.5. 纺织业</t>
  </si>
  <si>
    <t>7.2.4. 烟草制品业</t>
  </si>
  <si>
    <t>7.2.31. 金属制品、机械和设备修理业</t>
  </si>
  <si>
    <t>7.2.30. 废弃资源综合利用业</t>
  </si>
  <si>
    <t>7.2.3. 酒、饮料和精制茶制造业</t>
  </si>
  <si>
    <t>7.2.29. 其他制造业</t>
  </si>
  <si>
    <t>7.2.28. 仪器仪表制造业</t>
  </si>
  <si>
    <t>7.2.27. 计算机、通信和其他电子设备制造业</t>
  </si>
  <si>
    <t>7.2.26. 电气机械和器材制造业</t>
  </si>
  <si>
    <t>7.2.25. 铁路、船舶、航空航天和其他运输设备制造业</t>
  </si>
  <si>
    <t>7.2.24. 汽车制造业</t>
  </si>
  <si>
    <t>7.2.23. 专用设备制造业</t>
  </si>
  <si>
    <t>7.2.22. 通用设备制造业</t>
  </si>
  <si>
    <t>7.2.21. 金属制品业</t>
  </si>
  <si>
    <t>7.2.20. 有色金属冶炼和压延加工业</t>
  </si>
  <si>
    <t>7.2.2. 食品制造业</t>
  </si>
  <si>
    <t>7.2.19. 黑色金属冶炼和压延加工业</t>
  </si>
  <si>
    <t>7.2.18. 非金属矿物制品业</t>
  </si>
  <si>
    <t>7.2.17. 橡胶和塑料制品业</t>
  </si>
  <si>
    <t>7.2.16. 化学纤维制造业</t>
  </si>
  <si>
    <t>7.2.15. 医药制造业</t>
  </si>
  <si>
    <t>7.2.14. 化学原料和化学制品制造业</t>
  </si>
  <si>
    <t>7.2.13. 石油、煤炭及其他燃料加工业</t>
  </si>
  <si>
    <t>7.2.12. 文教、工美、体育和娱乐用品制造业</t>
  </si>
  <si>
    <t>7.2.11. 印刷和记录媒介复制业</t>
  </si>
  <si>
    <t>7.2.10. 造纸和纸制品业</t>
  </si>
  <si>
    <t>7.2.1. 农副食品加工业</t>
  </si>
  <si>
    <t>7.2. 制造业</t>
  </si>
  <si>
    <t>7.1.7. 其他采矿业</t>
  </si>
  <si>
    <t>7.1.6. 开采专业及辅助性活动</t>
  </si>
  <si>
    <t>7.1.5. 非金属矿采选业</t>
  </si>
  <si>
    <t>7.1.4. 有色金属矿采选业</t>
  </si>
  <si>
    <t>7.1.3. 黑色金属矿采选业</t>
  </si>
  <si>
    <t>7.1.2. 石油和天然气开采业</t>
  </si>
  <si>
    <t>7.1.1. 煤炭开采和洗选业</t>
  </si>
  <si>
    <t>7.1. 采矿业</t>
  </si>
  <si>
    <t>7. 工业</t>
  </si>
  <si>
    <t>6. 消费量合计</t>
  </si>
  <si>
    <t>5. 平衡差额</t>
  </si>
  <si>
    <t>4.7.2. 乡村</t>
  </si>
  <si>
    <t>4.7.1. 城镇</t>
  </si>
  <si>
    <t>4.7. 生活消费</t>
  </si>
  <si>
    <t>4.6. 其他</t>
  </si>
  <si>
    <t>4.5. 批发、零售业和住宿、餐饮业</t>
  </si>
  <si>
    <t>4.4. 交通运输、仓储和邮政业</t>
  </si>
  <si>
    <t>4.3. 建筑业</t>
  </si>
  <si>
    <t>4.2.1. #用作原料、材料</t>
  </si>
  <si>
    <t>4.2. 工业</t>
  </si>
  <si>
    <t>4.1. 农、林、牧、渔业</t>
  </si>
  <si>
    <t>4. 终端消费量</t>
  </si>
  <si>
    <t>3. 损失量</t>
  </si>
  <si>
    <t>2.9. 回收能</t>
  </si>
  <si>
    <t>2.8. 煤制品加工</t>
  </si>
  <si>
    <t>2.7. 天然气液化</t>
  </si>
  <si>
    <t>2.6.1. #焦炭再投入量(-)</t>
  </si>
  <si>
    <t>2.6. 制气</t>
  </si>
  <si>
    <t>2.5.1. #油品再投入量(-)</t>
  </si>
  <si>
    <t>2.5. 炼油及煤制油</t>
  </si>
  <si>
    <t>2.4. 炼焦</t>
  </si>
  <si>
    <t>2.3. 洗选煤</t>
  </si>
  <si>
    <t>2.2. 供热</t>
  </si>
  <si>
    <t>2.1. 火力发电</t>
  </si>
  <si>
    <t>2. 加工转换投入(-)产出(+)量</t>
  </si>
  <si>
    <t>1.8. 库存增(-)、减(+)量</t>
  </si>
  <si>
    <t>1.7. 境外轮船和飞机在境内的加油量(-)</t>
  </si>
  <si>
    <t>1.6. 出口量(-)</t>
  </si>
  <si>
    <t>1.4. 境内轮船和飞机在境外的加油量</t>
  </si>
  <si>
    <t>1.3. 进口量</t>
  </si>
  <si>
    <t>1.1.3. 风电</t>
  </si>
  <si>
    <t>1.1.2. 核电</t>
  </si>
  <si>
    <t>1.1.1. 水电</t>
  </si>
  <si>
    <t>1.1. 一次能源生产量</t>
  </si>
  <si>
    <t>1. 可供本地区消费的能源量</t>
  </si>
  <si>
    <t>原值标准量</t>
  </si>
  <si>
    <t>更新标准量</t>
  </si>
  <si>
    <t>年份</t>
  </si>
  <si>
    <t>项目</t>
  </si>
  <si>
    <t>Terajoules</t>
    <phoneticPr fontId="48" type="noConversion"/>
  </si>
  <si>
    <t>=</t>
    <phoneticPr fontId="48" type="noConversion"/>
  </si>
  <si>
    <t>Conversion Factor</t>
    <phoneticPr fontId="48" type="noConversion"/>
  </si>
  <si>
    <t>Road Transport</t>
    <phoneticPr fontId="48" type="noConversion"/>
  </si>
  <si>
    <t>Aviation</t>
    <phoneticPr fontId="48" type="noConversion"/>
  </si>
  <si>
    <t>Railway</t>
    <phoneticPr fontId="48" type="noConversion"/>
  </si>
  <si>
    <t>Waterway Transport</t>
    <phoneticPr fontId="48" type="noConversion"/>
  </si>
  <si>
    <t>NG Vehicle</t>
    <phoneticPr fontId="48" type="noConversion"/>
  </si>
  <si>
    <t>LPG Vehicle</t>
    <phoneticPr fontId="48" type="noConversion"/>
  </si>
  <si>
    <t>Diesel Vehicle</t>
    <phoneticPr fontId="48" type="noConversion"/>
  </si>
  <si>
    <t>Gasoline LDV</t>
    <phoneticPr fontId="48" type="noConversion"/>
  </si>
  <si>
    <t>Gasoline Vehicle (OC)</t>
    <phoneticPr fontId="48" type="noConversion"/>
  </si>
  <si>
    <t>Gasoline Vehicle (null)</t>
    <phoneticPr fontId="48" type="noConversion"/>
  </si>
  <si>
    <t>LNG</t>
    <phoneticPr fontId="48" type="noConversion"/>
  </si>
  <si>
    <t>Natural Gas</t>
    <phoneticPr fontId="48" type="noConversion"/>
  </si>
  <si>
    <t>Other Petro Products</t>
    <phoneticPr fontId="48" type="noConversion"/>
  </si>
  <si>
    <t>Refinery Gas</t>
    <phoneticPr fontId="48" type="noConversion"/>
  </si>
  <si>
    <t>LPG</t>
    <phoneticPr fontId="48" type="noConversion"/>
  </si>
  <si>
    <t>Petroleum Coke</t>
    <phoneticPr fontId="48" type="noConversion"/>
  </si>
  <si>
    <t>Bitumen Asphalt</t>
    <phoneticPr fontId="48" type="noConversion"/>
  </si>
  <si>
    <t>White Spirit</t>
    <phoneticPr fontId="48" type="noConversion"/>
  </si>
  <si>
    <t>Paraffin Waxes</t>
    <phoneticPr fontId="48" type="noConversion"/>
  </si>
  <si>
    <t>Lubricants</t>
    <phoneticPr fontId="48" type="noConversion"/>
  </si>
  <si>
    <t>Naphtha</t>
    <phoneticPr fontId="48" type="noConversion"/>
  </si>
  <si>
    <t>Fuel Oil</t>
    <phoneticPr fontId="48" type="noConversion"/>
  </si>
  <si>
    <t>Diesel Oil</t>
    <phoneticPr fontId="48" type="noConversion"/>
  </si>
  <si>
    <t>Jet Fuel</t>
    <phoneticPr fontId="48" type="noConversion"/>
  </si>
  <si>
    <t>Kerosene</t>
    <phoneticPr fontId="48" type="noConversion"/>
  </si>
  <si>
    <t>Aviation Gasoline</t>
    <phoneticPr fontId="48" type="noConversion"/>
  </si>
  <si>
    <t>Gasoline</t>
    <phoneticPr fontId="48" type="noConversion"/>
  </si>
  <si>
    <t>Crude Oil</t>
    <phoneticPr fontId="48" type="noConversion"/>
  </si>
  <si>
    <t>Other Gas</t>
    <phoneticPr fontId="48" type="noConversion"/>
  </si>
  <si>
    <t>Converter Gas</t>
    <phoneticPr fontId="48" type="noConversion"/>
  </si>
  <si>
    <t>Blast Furnace Gas</t>
    <phoneticPr fontId="48" type="noConversion"/>
  </si>
  <si>
    <t>Coke Oven Gas</t>
    <phoneticPr fontId="48" type="noConversion"/>
  </si>
  <si>
    <t>Coke</t>
    <phoneticPr fontId="48" type="noConversion"/>
  </si>
  <si>
    <t>Briquettes</t>
    <phoneticPr fontId="48" type="noConversion"/>
  </si>
  <si>
    <t>Lignite</t>
    <phoneticPr fontId="48" type="noConversion"/>
  </si>
  <si>
    <t>Butuminous Coal</t>
    <phoneticPr fontId="48" type="noConversion"/>
  </si>
  <si>
    <t>Coking Coal</t>
    <phoneticPr fontId="48" type="noConversion"/>
  </si>
  <si>
    <t>Anthracite</t>
    <phoneticPr fontId="48" type="noConversion"/>
  </si>
  <si>
    <t>Thermal Coal</t>
    <phoneticPr fontId="48" type="noConversion"/>
  </si>
  <si>
    <t>用途行业</t>
    <phoneticPr fontId="48" type="noConversion"/>
  </si>
  <si>
    <t>Sector</t>
    <phoneticPr fontId="48" type="noConversion"/>
  </si>
  <si>
    <t>Fuel Type &amp; Tech</t>
    <phoneticPr fontId="48" type="noConversion"/>
  </si>
  <si>
    <t>Residential &amp; Agricultural</t>
    <phoneticPr fontId="48" type="noConversion"/>
  </si>
  <si>
    <t>Commercial Sector</t>
    <phoneticPr fontId="48" type="noConversion"/>
  </si>
  <si>
    <t>Industrial</t>
    <phoneticPr fontId="48" type="noConversion"/>
  </si>
  <si>
    <t>Energy Sector</t>
    <phoneticPr fontId="48" type="noConversion"/>
  </si>
  <si>
    <t>Industry/Power Biomass EF</t>
    <phoneticPr fontId="48" type="noConversion"/>
  </si>
  <si>
    <t>Rural Building Biomass EF</t>
    <phoneticPr fontId="48" type="noConversion"/>
  </si>
  <si>
    <t>N2O kgN2O/TJ</t>
    <phoneticPr fontId="48" type="noConversion"/>
  </si>
  <si>
    <t>CH4 kgCH4/TJ</t>
    <phoneticPr fontId="48" type="noConversion"/>
  </si>
  <si>
    <t>CO2 kgCO2/TJ</t>
    <phoneticPr fontId="48" type="noConversion"/>
  </si>
  <si>
    <t>Biomass Consumption by Energy in terajoules</t>
    <phoneticPr fontId="48" type="noConversion"/>
  </si>
  <si>
    <t>总计</t>
  </si>
  <si>
    <t>南方地区</t>
  </si>
  <si>
    <t>北方地区</t>
  </si>
  <si>
    <t>新疆</t>
  </si>
  <si>
    <t>宁夏</t>
  </si>
  <si>
    <t>青海</t>
  </si>
  <si>
    <t>甘肃</t>
  </si>
  <si>
    <t>陕西</t>
  </si>
  <si>
    <t>/</t>
  </si>
  <si>
    <t>西藏</t>
  </si>
  <si>
    <t>云南</t>
  </si>
  <si>
    <t>贵州</t>
  </si>
  <si>
    <t>川渝</t>
  </si>
  <si>
    <t>海南</t>
  </si>
  <si>
    <t>广西</t>
  </si>
  <si>
    <t>广东</t>
  </si>
  <si>
    <t>湖南</t>
  </si>
  <si>
    <t>湖北</t>
  </si>
  <si>
    <t>河南</t>
  </si>
  <si>
    <t>山东</t>
  </si>
  <si>
    <t>江西</t>
  </si>
  <si>
    <t>福建</t>
  </si>
  <si>
    <t>安徽</t>
  </si>
  <si>
    <t>浙江</t>
  </si>
  <si>
    <t>江苏</t>
  </si>
  <si>
    <t>上海</t>
  </si>
  <si>
    <t>黑龙江</t>
  </si>
  <si>
    <t>吉林</t>
  </si>
  <si>
    <t>辽宁</t>
  </si>
  <si>
    <t>内蒙古</t>
  </si>
  <si>
    <t>山西</t>
  </si>
  <si>
    <t>河北</t>
  </si>
  <si>
    <t>天津</t>
  </si>
  <si>
    <t>北京</t>
  </si>
  <si>
    <t>（亿m³）</t>
  </si>
  <si>
    <r>
      <rPr>
        <b/>
        <sz val="10.5"/>
        <color theme="1"/>
        <rFont val="Arial"/>
        <family val="2"/>
      </rPr>
      <t>(</t>
    </r>
    <r>
      <rPr>
        <b/>
        <sz val="10.5"/>
        <color theme="1"/>
        <rFont val="SimSun"/>
        <charset val="134"/>
      </rPr>
      <t>万</t>
    </r>
    <r>
      <rPr>
        <b/>
        <sz val="10.5"/>
        <color theme="1"/>
        <rFont val="Arial"/>
        <family val="2"/>
      </rPr>
      <t>t)</t>
    </r>
  </si>
  <si>
    <r>
      <rPr>
        <b/>
        <sz val="10.5"/>
        <color theme="1"/>
        <rFont val="Arial"/>
        <family val="2"/>
      </rPr>
      <t>(</t>
    </r>
    <r>
      <rPr>
        <b/>
        <sz val="10.5"/>
        <color theme="1"/>
        <rFont val="SimSun"/>
        <charset val="134"/>
      </rPr>
      <t>亿</t>
    </r>
    <r>
      <rPr>
        <b/>
        <sz val="10.5"/>
        <color theme="1"/>
        <rFont val="Arial"/>
        <family val="2"/>
      </rPr>
      <t>kWh)</t>
    </r>
  </si>
  <si>
    <r>
      <rPr>
        <b/>
        <sz val="10.5"/>
        <color theme="1"/>
        <rFont val="Arial"/>
        <family val="2"/>
      </rPr>
      <t>(</t>
    </r>
    <r>
      <rPr>
        <b/>
        <sz val="10.5"/>
        <color theme="1"/>
        <rFont val="SimSun"/>
        <charset val="134"/>
      </rPr>
      <t>万人</t>
    </r>
    <r>
      <rPr>
        <b/>
        <sz val="10.5"/>
        <color theme="1"/>
        <rFont val="Arial"/>
        <family val="2"/>
      </rPr>
      <t>)</t>
    </r>
  </si>
  <si>
    <t>总量</t>
  </si>
  <si>
    <t>非商品能</t>
  </si>
  <si>
    <t>商品能</t>
  </si>
  <si>
    <t>秸秆</t>
  </si>
  <si>
    <t>电能</t>
  </si>
  <si>
    <t>液化气</t>
  </si>
  <si>
    <t>煤炭</t>
  </si>
  <si>
    <r>
      <rPr>
        <b/>
        <sz val="10.5"/>
        <color theme="1"/>
        <rFont val="SimSun"/>
        <charset val="134"/>
      </rPr>
      <t>折合标煤量</t>
    </r>
    <r>
      <rPr>
        <b/>
        <sz val="10.5"/>
        <color theme="1"/>
        <rFont val="Arial"/>
        <family val="2"/>
      </rPr>
      <t>(</t>
    </r>
    <r>
      <rPr>
        <b/>
        <sz val="10.5"/>
        <color theme="1"/>
        <rFont val="SimSun"/>
        <charset val="134"/>
      </rPr>
      <t>万</t>
    </r>
    <r>
      <rPr>
        <b/>
        <sz val="10.5"/>
        <color theme="1"/>
        <rFont val="Arial"/>
        <family val="2"/>
      </rPr>
      <t>tce)</t>
    </r>
  </si>
  <si>
    <t>年实物消耗量</t>
  </si>
  <si>
    <t>农村常住人口数</t>
  </si>
  <si>
    <t>省（市、自治区）</t>
  </si>
  <si>
    <t>2022 年</t>
  </si>
  <si>
    <t>炊事取暖炉</t>
    <phoneticPr fontId="48" type="noConversion"/>
  </si>
  <si>
    <t>取暖炉</t>
    <phoneticPr fontId="48" type="noConversion"/>
  </si>
  <si>
    <t>炊事炉</t>
    <phoneticPr fontId="48" type="noConversion"/>
  </si>
  <si>
    <t>节能炉</t>
    <phoneticPr fontId="48" type="noConversion"/>
  </si>
  <si>
    <t>节能炕</t>
    <phoneticPr fontId="48" type="noConversion"/>
  </si>
  <si>
    <t>省柴节煤灶</t>
    <phoneticPr fontId="48" type="noConversion"/>
  </si>
  <si>
    <t>传统灶</t>
    <phoneticPr fontId="48" type="noConversion"/>
  </si>
  <si>
    <t>Share</t>
    <phoneticPr fontId="48" type="noConversion"/>
  </si>
  <si>
    <t>中国报告大厅发布的《2025-2030年中国灶具行业市场深度研究及发展前景投资可行性分析报告》指出，2023年全国秸秆禁烧行动实施后，政策效果显著，2024年初秸秆露天焚烧污染现象锐减82.3%，相关区域PM2.5浓度下降约15.7%。到2025年，全国仍有约2830万户农村家庭依赖传统土灶，而我国农作物秸秆年产量预计将达到9.2亿吨</t>
  </si>
  <si>
    <t>Date Source:</t>
    <phoneticPr fontId="48" type="noConversion"/>
  </si>
  <si>
    <t>0.714 kgce/cu.m</t>
  </si>
  <si>
    <t>20 908 kjoule/(5 000 kcal) / cu.m</t>
  </si>
  <si>
    <t xml:space="preserve">  Biogas</t>
  </si>
  <si>
    <t>0.714千克标准煤/立方米</t>
  </si>
  <si>
    <t>20 908千焦/(5 000千卡)/立方米</t>
  </si>
  <si>
    <t xml:space="preserve">  沼气</t>
  </si>
  <si>
    <t>kj/kg</t>
    <phoneticPr fontId="48" type="noConversion"/>
  </si>
  <si>
    <t>0.571 kgce/kg</t>
  </si>
  <si>
    <t>16 726 kjoule/(4 000 kcal)/kg</t>
  </si>
  <si>
    <t xml:space="preserve">  Firewood</t>
  </si>
  <si>
    <t>0.571千克标准煤/千克</t>
  </si>
  <si>
    <t>16 726千焦/(4 000千卡)/千克</t>
  </si>
  <si>
    <t xml:space="preserve">  薪柴</t>
  </si>
  <si>
    <t>0.500 kgce/kg</t>
  </si>
  <si>
    <t>14 635 kjoule/(3 500 kcal)/kg</t>
  </si>
  <si>
    <t xml:space="preserve">  Leaves</t>
  </si>
  <si>
    <t>0.500千克标准煤/千克</t>
  </si>
  <si>
    <t>14 635千焦/(3 500千卡)/千克</t>
  </si>
  <si>
    <t xml:space="preserve">  树叶</t>
  </si>
  <si>
    <t>0.471 kgce/kg</t>
  </si>
  <si>
    <t>13 799 kjoule/(3 300 kcal)/kg</t>
  </si>
  <si>
    <t xml:space="preserve">  Fireweed</t>
  </si>
  <si>
    <t>0.471千克标准煤/千克</t>
  </si>
  <si>
    <t>13 799千焦/(3 300千卡)/千克</t>
  </si>
  <si>
    <t xml:space="preserve">  杂草</t>
  </si>
  <si>
    <t>0.529 kgce/kg</t>
  </si>
  <si>
    <t>15 472 kjoule/(3 700 kcal)/kg</t>
  </si>
  <si>
    <t xml:space="preserve">  Maize Stalk</t>
  </si>
  <si>
    <t>0.529千克标准煤/千克</t>
  </si>
  <si>
    <t>15 472千焦/(3 700千卡)/千克</t>
  </si>
  <si>
    <t xml:space="preserve">  玉米秆</t>
  </si>
  <si>
    <t xml:space="preserve">  Wheat stalk</t>
  </si>
  <si>
    <t xml:space="preserve">  麦秆</t>
  </si>
  <si>
    <t>0.429 kgce/kg</t>
  </si>
  <si>
    <t>12 545 kjoule/(3 000 kcal) / kg</t>
  </si>
  <si>
    <t xml:space="preserve">  Paddy Stalk</t>
  </si>
  <si>
    <t>0.429千克标准煤/千克</t>
  </si>
  <si>
    <t>12 545千焦/(3 000千卡)/千克</t>
  </si>
  <si>
    <t xml:space="preserve">  稻秆</t>
  </si>
  <si>
    <t>0.543 kgce/kg</t>
  </si>
  <si>
    <t>15 890 kjoule/(3 800 kcal)/kg</t>
  </si>
  <si>
    <t xml:space="preserve">  Soybean Stalk,Cotton Stalk</t>
  </si>
  <si>
    <t>0.543千克标准煤/千克</t>
  </si>
  <si>
    <t>15 890千焦/(3 800千卡)/千克</t>
  </si>
  <si>
    <t xml:space="preserve">  大豆秆、棉花秆</t>
  </si>
  <si>
    <t>0.643 kgce/kg</t>
  </si>
  <si>
    <t>18 817 kjoule/(4 500 kcal)/kg</t>
  </si>
  <si>
    <t xml:space="preserve">  Poultry Manure</t>
  </si>
  <si>
    <t>0.643千克标准煤/千克</t>
  </si>
  <si>
    <t>18 817千焦/(4 500千卡)/千克</t>
  </si>
  <si>
    <t xml:space="preserve">  鸡粪</t>
  </si>
  <si>
    <t>15 472 kjoule/(3 700 kcal) / kg</t>
  </si>
  <si>
    <t xml:space="preserve">  Sheep/Donkey/Horse/Mule Dung</t>
  </si>
  <si>
    <t xml:space="preserve">  羊、驴、马、骡粪</t>
  </si>
  <si>
    <t>12 545 kjoule/(3 000 kcal)/kg</t>
  </si>
  <si>
    <t xml:space="preserve">  Pig Dung</t>
  </si>
  <si>
    <t xml:space="preserve">  猪粪</t>
  </si>
  <si>
    <t xml:space="preserve">  Cow Dung</t>
  </si>
  <si>
    <t xml:space="preserve">  牛粪</t>
  </si>
  <si>
    <t xml:space="preserve">  Night Soil</t>
  </si>
  <si>
    <t xml:space="preserve">  人粪</t>
  </si>
  <si>
    <t>Biomass Energy</t>
  </si>
  <si>
    <t>生物质能</t>
  </si>
  <si>
    <t>Average Low Calorific Value</t>
  </si>
  <si>
    <t>折标准煤系数</t>
  </si>
  <si>
    <t>平均低位发热量</t>
  </si>
  <si>
    <t>能源名称</t>
  </si>
  <si>
    <t>Conversion Factors from Physical Units to Coal Equivalent</t>
  </si>
  <si>
    <t>各种能源折标准煤参考系数</t>
  </si>
  <si>
    <t>heavy or residual fuel oil</t>
    <phoneticPr fontId="48" type="noConversion"/>
  </si>
  <si>
    <t>crude oil</t>
    <phoneticPr fontId="48" type="noConversion"/>
  </si>
  <si>
    <t>natural gas peaker</t>
    <phoneticPr fontId="48" type="noConversion"/>
  </si>
  <si>
    <t>petroleum</t>
    <phoneticPr fontId="48" type="noConversion"/>
  </si>
  <si>
    <t>biomass</t>
    <phoneticPr fontId="48" type="noConversion"/>
  </si>
  <si>
    <t>natural gas nonpeaker</t>
    <phoneticPr fontId="48" type="noConversion"/>
  </si>
  <si>
    <t>hard coal</t>
    <phoneticPr fontId="48" type="noConversion"/>
  </si>
  <si>
    <t>PEI-EFPEI (4.0)</t>
    <phoneticPr fontId="48" type="noConversion"/>
  </si>
  <si>
    <t>natural gas combined cycle w CCS</t>
  </si>
  <si>
    <t>hard coal w CCS</t>
  </si>
  <si>
    <t>natural gas combined cycle</t>
  </si>
  <si>
    <t>natural gas steam turbine</t>
  </si>
  <si>
    <t>PEI-IFPEI</t>
    <phoneticPr fontId="48" type="noConversion"/>
  </si>
  <si>
    <t>PEI-BFPEI</t>
    <phoneticPr fontId="48" type="noConversion"/>
  </si>
  <si>
    <t>PEI-TFPEI-motorbikes</t>
    <phoneticPr fontId="48" type="noConversion"/>
  </si>
  <si>
    <t>PEI-TFPEI-ships</t>
    <phoneticPr fontId="48" type="noConversion"/>
  </si>
  <si>
    <t>PEI-TFPEI-rail</t>
    <phoneticPr fontId="48" type="noConversion"/>
  </si>
  <si>
    <t>PEI-TFPEI-aircrafts</t>
    <phoneticPr fontId="48" type="noConversion"/>
  </si>
  <si>
    <t>PEI-TFPEI-HDVs</t>
    <phoneticPr fontId="48" type="noConversion"/>
  </si>
  <si>
    <t>PEI-TFPEI-LDVs</t>
    <phoneticPr fontId="48" type="noConversion"/>
  </si>
  <si>
    <t>Natural Gas Mix EF</t>
    <phoneticPr fontId="48" type="noConversion"/>
  </si>
  <si>
    <t>Total Natural Gas</t>
    <phoneticPr fontId="48" type="noConversion"/>
  </si>
  <si>
    <t>Fuel Oil Mix EF</t>
    <phoneticPr fontId="48" type="noConversion"/>
  </si>
  <si>
    <t>Total Fuel Oil</t>
    <phoneticPr fontId="48" type="noConversion"/>
  </si>
  <si>
    <t>LPG Mix EF</t>
    <phoneticPr fontId="48" type="noConversion"/>
  </si>
  <si>
    <t>Total LPG</t>
    <phoneticPr fontId="48" type="noConversion"/>
  </si>
  <si>
    <t>Coal Mix EF</t>
    <phoneticPr fontId="48" type="noConversion"/>
  </si>
  <si>
    <t>Total Coal</t>
    <phoneticPr fontId="48" type="noConversion"/>
  </si>
  <si>
    <t>BFPEI</t>
    <phoneticPr fontId="48" type="noConversion"/>
  </si>
  <si>
    <t>Residential Fuel Use</t>
    <phoneticPr fontId="48" type="noConversion"/>
  </si>
  <si>
    <t>Commercial Fuel Use</t>
    <phoneticPr fontId="48" type="noConversion"/>
  </si>
  <si>
    <t>Industry Fuel Use (Energy)</t>
    <phoneticPr fontId="48" type="noConversion"/>
  </si>
  <si>
    <t>Electricity Fuel Use</t>
    <phoneticPr fontId="48" type="noConversion"/>
  </si>
  <si>
    <t>Consumption Weighted Fuel Emission Factor Calculation</t>
    <phoneticPr fontId="48" type="noConversion"/>
  </si>
  <si>
    <t>EPS Fuel Use Sector</t>
    <phoneticPr fontId="48" type="noConversion"/>
  </si>
  <si>
    <t>Energy Statistical Yearbook Energy Conversion and End-Use Sector</t>
    <phoneticPr fontId="48" type="noConversion"/>
  </si>
  <si>
    <t>Fuel Type</t>
    <phoneticPr fontId="48" type="noConversion"/>
  </si>
  <si>
    <t>N/A</t>
    <phoneticPr fontId="48" type="noConversion"/>
  </si>
  <si>
    <t>NCSC</t>
    <phoneticPr fontId="48" type="noConversion"/>
  </si>
  <si>
    <t>hydrogen combined cycle</t>
  </si>
  <si>
    <t>hydrogen combustion turbine</t>
  </si>
  <si>
    <t>small modular reactor</t>
  </si>
  <si>
    <t>lignite w CCS</t>
  </si>
  <si>
    <t>biomass w CCS</t>
  </si>
  <si>
    <t>NCSC (LDVs)</t>
    <phoneticPr fontId="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</si>
</sst>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4">
    <numFmt numFmtId="176" formatCode="_(* #,##0.00_);_(* \(#,##0.00\);_(* &quot;-&quot;??_);_(@_)"/>
    <numFmt numFmtId="177" formatCode="0.0"/>
    <numFmt numFmtId="178" formatCode="0.000000000"/>
    <numFmt numFmtId="179" formatCode="0.000"/>
    <numFmt numFmtId="180" formatCode="0.000000"/>
    <numFmt numFmtId="181" formatCode="0.0%"/>
    <numFmt numFmtId="182" formatCode="#,##0.000"/>
    <numFmt numFmtId="183" formatCode="#,##0.0"/>
    <numFmt numFmtId="184" formatCode="0.00000%"/>
    <numFmt numFmtId="185" formatCode="0.0000%"/>
    <numFmt numFmtId="186" formatCode="0.000%"/>
    <numFmt numFmtId="187" formatCode="#,##0.000000"/>
    <numFmt numFmtId="188" formatCode="0.0000"/>
    <numFmt numFmtId="189" formatCode="#,##0.0000"/>
    <numFmt numFmtId="190" formatCode="#,##0.000000000"/>
    <numFmt numFmtId="191" formatCode="#,##0.0000000000"/>
    <numFmt numFmtId="192" formatCode="#,##0.0000000"/>
    <numFmt numFmtId="193" formatCode="###0;###0"/>
    <numFmt numFmtId="194" formatCode="###0.000;###0.000"/>
    <numFmt numFmtId="195" formatCode="###0.0;###0.0"/>
    <numFmt numFmtId="196" formatCode="###0.00;###0.00"/>
    <numFmt numFmtId="197" formatCode="0.000000000_);[Red]\(0.000000000\)"/>
    <numFmt numFmtId="198" formatCode="0.000000000_ "/>
    <numFmt numFmtId="200" formatCode="0.00_);[Red]\(0.00\)"/>
    <numFmt numFmtId="201" formatCode="0.000_ "/>
    <numFmt numFmtId="202" formatCode="0.00_ "/>
    <numFmt numFmtId="203" formatCode="0.0000000000000000"/>
    <numFmt numFmtId="204" formatCode="0.00000000_);[Red]\(0.00000000\)"/>
    <numFmt numFmtId="205" formatCode="0.00000000_ "/>
    <numFmt numFmtId="206" formatCode="0_);[Red]\(0\)"/>
    <numFmt numFmtId="207" formatCode="0.0_);[Red]\(0.0\)"/>
    <numFmt numFmtId="208" formatCode="0_ "/>
    <numFmt numFmtId="209" formatCode="0.000E+00"/>
    <numFmt numFmtId="210" formatCode="0.0_ "/>
  </numFmts>
  <fonts count="63">
    <font>
      <sz val="11"/>
      <color theme="1"/>
      <name val="宋体"/>
      <family val="2"/>
      <scheme val="minor"/>
    </font>
    <font>
      <sz val="11"/>
      <color theme="1"/>
      <name val="宋体"/>
      <family val="2"/>
      <charset val="134"/>
      <scheme val="minor"/>
    </font>
    <font>
      <sz val="11"/>
      <color theme="1"/>
      <name val="宋体"/>
      <family val="2"/>
      <scheme val="minor"/>
    </font>
    <font>
      <b/>
      <sz val="11"/>
      <color theme="1"/>
      <name val="宋体"/>
      <family val="2"/>
      <scheme val="minor"/>
    </font>
    <font>
      <u/>
      <sz val="11"/>
      <color theme="10"/>
      <name val="宋体"/>
      <family val="2"/>
      <scheme val="minor"/>
    </font>
    <font>
      <sz val="10"/>
      <name val="Arial"/>
      <family val="2"/>
    </font>
    <font>
      <sz val="11"/>
      <name val="宋体"/>
      <family val="2"/>
      <scheme val="minor"/>
    </font>
    <font>
      <sz val="9"/>
      <name val="宋体"/>
      <family val="3"/>
      <charset val="134"/>
      <scheme val="minor"/>
    </font>
    <font>
      <b/>
      <sz val="11"/>
      <color theme="1"/>
      <name val="宋体"/>
      <family val="3"/>
      <charset val="134"/>
      <scheme val="minor"/>
    </font>
    <font>
      <sz val="7.5"/>
      <color theme="1"/>
      <name val="仿宋_GB2312"/>
      <family val="3"/>
      <charset val="134"/>
    </font>
    <font>
      <sz val="7.5"/>
      <color theme="1"/>
      <name val="Times New Roman"/>
      <family val="1"/>
    </font>
    <font>
      <sz val="7.5"/>
      <color rgb="FF000000"/>
      <name val="Times New Roman"/>
      <family val="1"/>
    </font>
    <font>
      <b/>
      <sz val="11"/>
      <name val="Arial"/>
      <family val="2"/>
    </font>
    <font>
      <b/>
      <sz val="10"/>
      <name val="Arial"/>
      <family val="2"/>
    </font>
    <font>
      <b/>
      <sz val="12"/>
      <name val="Arial"/>
      <family val="2"/>
    </font>
    <font>
      <sz val="10"/>
      <color theme="0"/>
      <name val="Arial"/>
      <family val="2"/>
    </font>
    <font>
      <sz val="9"/>
      <color indexed="81"/>
      <name val="Tahoma"/>
      <family val="2"/>
    </font>
    <font>
      <sz val="8"/>
      <color indexed="81"/>
      <name val="Tahoma"/>
      <family val="2"/>
    </font>
    <font>
      <b/>
      <sz val="10"/>
      <color indexed="81"/>
      <name val="Tahoma"/>
      <family val="2"/>
    </font>
    <font>
      <b/>
      <sz val="9"/>
      <color indexed="81"/>
      <name val="Tahoma"/>
      <family val="2"/>
    </font>
    <font>
      <sz val="8"/>
      <color indexed="81"/>
      <name val="Arial"/>
      <family val="2"/>
    </font>
    <font>
      <sz val="10"/>
      <color indexed="81"/>
      <name val="Tahoma"/>
      <family val="2"/>
    </font>
    <font>
      <b/>
      <sz val="9"/>
      <name val="Times New Roman"/>
      <family val="1"/>
    </font>
    <font>
      <sz val="9"/>
      <name val="Times New Roman"/>
      <family val="1"/>
    </font>
    <font>
      <sz val="8"/>
      <name val="Arial"/>
      <family val="2"/>
    </font>
    <font>
      <sz val="8"/>
      <name val="Times New Roman"/>
      <family val="1"/>
    </font>
    <font>
      <i/>
      <sz val="8"/>
      <name val="Franklin Gothic Heavy"/>
      <family val="2"/>
    </font>
    <font>
      <sz val="7"/>
      <name val="Times New Roman"/>
      <family val="1"/>
    </font>
    <font>
      <sz val="6"/>
      <name val="Times New Roman"/>
      <family val="1"/>
    </font>
    <font>
      <sz val="7"/>
      <color rgb="FF000000"/>
      <name val="Times New Roman"/>
      <family val="2"/>
    </font>
    <font>
      <i/>
      <sz val="6"/>
      <name val="Franklin Gothic Heavy"/>
      <family val="2"/>
    </font>
    <font>
      <sz val="9"/>
      <color rgb="FF000000"/>
      <name val="Times New Roman"/>
      <family val="2"/>
    </font>
    <font>
      <sz val="10"/>
      <color rgb="FF000000"/>
      <name val="Cambria"/>
      <family val="1"/>
    </font>
    <font>
      <sz val="8"/>
      <name val="Calibri"/>
      <family val="2"/>
    </font>
    <font>
      <i/>
      <sz val="11"/>
      <color theme="1"/>
      <name val="宋体"/>
      <family val="3"/>
      <charset val="134"/>
      <scheme val="minor"/>
    </font>
    <font>
      <i/>
      <u/>
      <sz val="11"/>
      <color theme="10"/>
      <name val="宋体"/>
      <family val="3"/>
      <charset val="134"/>
      <scheme val="minor"/>
    </font>
    <font>
      <sz val="11"/>
      <color theme="1"/>
      <name val="宋体"/>
      <family val="3"/>
      <charset val="134"/>
      <scheme val="minor"/>
    </font>
    <font>
      <b/>
      <sz val="11"/>
      <color indexed="8"/>
      <name val="宋体"/>
      <family val="2"/>
      <scheme val="minor"/>
    </font>
    <font>
      <sz val="11"/>
      <color rgb="FFFFFFFF"/>
      <name val="Calibri"/>
      <family val="2"/>
      <charset val="134"/>
    </font>
    <font>
      <sz val="11"/>
      <color rgb="FFFFFFFF"/>
      <name val="Calibri"/>
      <family val="3"/>
      <charset val="134"/>
    </font>
    <font>
      <sz val="11"/>
      <color theme="1"/>
      <name val="Calibri"/>
      <family val="2"/>
      <charset val="134"/>
    </font>
    <font>
      <b/>
      <sz val="11"/>
      <color theme="1"/>
      <name val="宋体"/>
      <family val="2"/>
      <charset val="134"/>
      <scheme val="minor"/>
    </font>
    <font>
      <b/>
      <sz val="11"/>
      <color rgb="FFFFFFFF"/>
      <name val="Calibri"/>
      <family val="2"/>
    </font>
    <font>
      <sz val="11"/>
      <color rgb="FF000000"/>
      <name val="Calibri"/>
      <family val="2"/>
    </font>
    <font>
      <sz val="11"/>
      <color rgb="FF000000"/>
      <name val="等线"/>
      <family val="3"/>
      <charset val="134"/>
    </font>
    <font>
      <b/>
      <sz val="11"/>
      <color rgb="FFFF0000"/>
      <name val="Calibri"/>
      <family val="2"/>
    </font>
    <font>
      <b/>
      <sz val="11"/>
      <color rgb="FFFFFFFF"/>
      <name val="宋体"/>
      <family val="3"/>
      <charset val="134"/>
    </font>
    <font>
      <sz val="11"/>
      <color rgb="FF0F1115"/>
      <name val="宋体"/>
      <family val="3"/>
      <charset val="134"/>
      <scheme val="minor"/>
    </font>
    <font>
      <sz val="9"/>
      <name val="宋体"/>
      <family val="2"/>
      <charset val="134"/>
      <scheme val="minor"/>
    </font>
    <font>
      <sz val="11"/>
      <color rgb="FF0F1115"/>
      <name val="宋体"/>
      <family val="2"/>
      <scheme val="minor"/>
    </font>
    <font>
      <sz val="11"/>
      <color indexed="8"/>
      <name val="宋体"/>
      <family val="2"/>
      <scheme val="minor"/>
    </font>
    <font>
      <sz val="11"/>
      <name val="Calibri"/>
      <family val="2"/>
    </font>
    <font>
      <b/>
      <sz val="11"/>
      <name val="Calibri"/>
      <family val="2"/>
    </font>
    <font>
      <b/>
      <sz val="11"/>
      <name val="宋体"/>
      <family val="2"/>
      <charset val="134"/>
    </font>
    <font>
      <b/>
      <sz val="10.5"/>
      <color theme="1"/>
      <name val="SimSun"/>
      <charset val="134"/>
    </font>
    <font>
      <sz val="10.5"/>
      <color theme="1"/>
      <name val="Arial"/>
      <family val="2"/>
    </font>
    <font>
      <sz val="10.5"/>
      <color rgb="FF000000"/>
      <name val="Arial"/>
      <family val="2"/>
    </font>
    <font>
      <sz val="10.5"/>
      <color theme="1"/>
      <name val="SimSun"/>
      <charset val="134"/>
    </font>
    <font>
      <b/>
      <sz val="10.5"/>
      <color theme="1"/>
      <name val="DengXian"/>
      <family val="1"/>
    </font>
    <font>
      <b/>
      <sz val="10.5"/>
      <color theme="1"/>
      <name val="Arial"/>
      <family val="2"/>
    </font>
    <font>
      <sz val="12"/>
      <color theme="1"/>
      <name val="宋体"/>
      <family val="3"/>
      <charset val="134"/>
      <scheme val="minor"/>
    </font>
    <font>
      <b/>
      <sz val="12"/>
      <color theme="1"/>
      <name val="宋体"/>
      <family val="3"/>
      <charset val="134"/>
      <scheme val="minor"/>
    </font>
    <font>
      <sz val="10"/>
      <name val="宋体"/>
      <family val="3"/>
      <charset val="134"/>
    </font>
  </fonts>
  <fills count="46">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5"/>
        <bgColor indexed="64"/>
      </patternFill>
    </fill>
    <fill>
      <patternFill patternType="solid">
        <fgColor theme="2"/>
        <bgColor indexed="64"/>
      </patternFill>
    </fill>
    <fill>
      <patternFill patternType="solid">
        <fgColor rgb="FFFF8080"/>
        <bgColor indexed="64"/>
      </patternFill>
    </fill>
    <fill>
      <patternFill patternType="solid">
        <fgColor theme="8"/>
        <bgColor indexed="64"/>
      </patternFill>
    </fill>
    <fill>
      <patternFill patternType="solid">
        <fgColor theme="1" tint="0.24994659260841701"/>
        <bgColor indexed="64"/>
      </patternFill>
    </fill>
    <fill>
      <patternFill patternType="solid">
        <fgColor indexed="13"/>
        <bgColor indexed="64"/>
      </patternFill>
    </fill>
    <fill>
      <patternFill patternType="solid">
        <fgColor theme="1" tint="0.249977111117893"/>
        <bgColor indexed="64"/>
      </patternFill>
    </fill>
    <fill>
      <patternFill patternType="solid">
        <fgColor rgb="FF00FF00"/>
        <bgColor indexed="64"/>
      </patternFill>
    </fill>
    <fill>
      <patternFill patternType="solid">
        <fgColor indexed="29"/>
        <bgColor indexed="64"/>
      </patternFill>
    </fill>
    <fill>
      <patternFill patternType="solid">
        <fgColor rgb="FF00FF00"/>
        <bgColor indexed="9"/>
      </patternFill>
    </fill>
    <fill>
      <patternFill patternType="solid">
        <fgColor rgb="FFFFFF00"/>
        <bgColor indexed="9"/>
      </patternFill>
    </fill>
    <fill>
      <patternFill patternType="solid">
        <fgColor theme="1" tint="0.34998626667073579"/>
        <bgColor indexed="64"/>
      </patternFill>
    </fill>
    <fill>
      <patternFill patternType="solid">
        <fgColor indexed="13"/>
        <bgColor indexed="9"/>
      </patternFill>
    </fill>
    <fill>
      <patternFill patternType="solid">
        <fgColor rgb="FFFFFFCC"/>
        <bgColor rgb="FF000000"/>
      </patternFill>
    </fill>
    <fill>
      <patternFill patternType="solid">
        <fgColor theme="0" tint="-0.14999847407452621"/>
        <bgColor indexed="64"/>
      </patternFill>
    </fill>
    <fill>
      <patternFill patternType="solid">
        <fgColor rgb="FF002060"/>
        <bgColor rgb="FF000000"/>
      </patternFill>
    </fill>
    <fill>
      <patternFill patternType="solid">
        <fgColor theme="8" tint="0.79998168889431442"/>
        <bgColor indexed="64"/>
      </patternFill>
    </fill>
    <fill>
      <patternFill patternType="solid">
        <fgColor rgb="FF525252"/>
        <bgColor indexed="64"/>
      </patternFill>
    </fill>
    <fill>
      <patternFill patternType="solid">
        <fgColor rgb="FFF4B084"/>
        <bgColor indexed="64"/>
      </patternFill>
    </fill>
    <fill>
      <patternFill patternType="solid">
        <fgColor rgb="FFED7D31"/>
        <bgColor indexed="64"/>
      </patternFill>
    </fill>
    <fill>
      <patternFill patternType="solid">
        <fgColor rgb="FFFCE4D6"/>
        <bgColor indexed="64"/>
      </patternFill>
    </fill>
    <fill>
      <patternFill patternType="solid">
        <fgColor rgb="FF00B0F0"/>
        <bgColor indexed="64"/>
      </patternFill>
    </fill>
    <fill>
      <patternFill patternType="solid">
        <fgColor rgb="FFFFF2CC"/>
        <bgColor indexed="64"/>
      </patternFill>
    </fill>
    <fill>
      <patternFill patternType="solid">
        <fgColor rgb="FFFFE699"/>
        <bgColor indexed="64"/>
      </patternFill>
    </fill>
    <fill>
      <patternFill patternType="solid">
        <fgColor rgb="FFFFCCCC"/>
        <bgColor indexed="64"/>
      </patternFill>
    </fill>
    <fill>
      <patternFill patternType="solid">
        <fgColor rgb="FFC00000"/>
        <bgColor indexed="64"/>
      </patternFill>
    </fill>
    <fill>
      <patternFill patternType="solid">
        <fgColor rgb="FFB4C6E7"/>
        <bgColor indexed="64"/>
      </patternFill>
    </fill>
    <fill>
      <patternFill patternType="solid">
        <fgColor rgb="FF5B9BD5"/>
        <bgColor indexed="64"/>
      </patternFill>
    </fill>
    <fill>
      <patternFill patternType="solid">
        <fgColor rgb="FFD9E1F2"/>
        <bgColor indexed="64"/>
      </patternFill>
    </fill>
    <fill>
      <patternFill patternType="solid">
        <fgColor rgb="FFC6E0B4"/>
        <bgColor indexed="64"/>
      </patternFill>
    </fill>
    <fill>
      <patternFill patternType="solid">
        <fgColor rgb="FFA9D08E"/>
        <bgColor indexed="64"/>
      </patternFill>
    </fill>
    <fill>
      <patternFill patternType="solid">
        <fgColor rgb="FFE2EFDA"/>
        <bgColor indexed="64"/>
      </patternFill>
    </fill>
    <fill>
      <patternFill patternType="solid">
        <fgColor rgb="FFF2F2F2"/>
        <bgColor indexed="64"/>
      </patternFill>
    </fill>
    <fill>
      <patternFill patternType="solid">
        <fgColor rgb="FFBFBFBF"/>
        <bgColor indexed="64"/>
      </patternFill>
    </fill>
    <fill>
      <patternFill patternType="solid">
        <fgColor rgb="FFD9D9D9"/>
        <bgColor indexed="64"/>
      </patternFill>
    </fill>
    <fill>
      <patternFill patternType="solid">
        <fgColor rgb="FFFFFFFF"/>
        <bgColor indexed="64"/>
      </patternFill>
    </fill>
    <fill>
      <patternFill patternType="solid">
        <fgColor indexed="9"/>
      </patternFill>
    </fill>
    <fill>
      <patternFill patternType="solid">
        <fgColor indexed="42"/>
      </patternFill>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8" tint="0.39997558519241921"/>
        <bgColor indexed="64"/>
      </patternFill>
    </fill>
  </fills>
  <borders count="43">
    <border>
      <left/>
      <right/>
      <top/>
      <bottom/>
      <diagonal/>
    </border>
    <border>
      <left style="hair">
        <color indexed="64"/>
      </left>
      <right style="hair">
        <color indexed="64"/>
      </right>
      <top style="hair">
        <color indexed="64"/>
      </top>
      <bottom style="hair">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right/>
      <top/>
      <bottom style="thin">
        <color indexed="64"/>
      </bottom>
      <diagonal/>
    </border>
    <border>
      <left style="thin">
        <color indexed="64"/>
      </left>
      <right/>
      <top style="thin">
        <color indexed="64"/>
      </top>
      <bottom/>
      <diagonal/>
    </border>
    <border>
      <left/>
      <right/>
      <top style="thin">
        <color auto="1"/>
      </top>
      <bottom/>
      <diagonal/>
    </border>
    <border>
      <left/>
      <right style="thin">
        <color auto="1"/>
      </right>
      <top style="thin">
        <color auto="1"/>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auto="1"/>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top/>
      <bottom style="thin">
        <color rgb="FF000000"/>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rgb="FFFFFFFF"/>
      </right>
      <top style="thick">
        <color rgb="FFFFFFFF"/>
      </top>
      <bottom style="thick">
        <color rgb="FFFFFFFF"/>
      </bottom>
      <diagonal/>
    </border>
    <border>
      <left style="medium">
        <color rgb="FFFFFFFF"/>
      </left>
      <right style="medium">
        <color rgb="FFFFFFFF"/>
      </right>
      <top style="medium">
        <color rgb="FFFFFFFF"/>
      </top>
      <bottom style="thick">
        <color rgb="FFFFFFFF"/>
      </bottom>
      <diagonal/>
    </border>
    <border>
      <left/>
      <right style="medium">
        <color rgb="FFFFFFFF"/>
      </right>
      <top style="medium">
        <color rgb="FFFFFFFF"/>
      </top>
      <bottom style="thick">
        <color rgb="FFFFFFFF"/>
      </bottom>
      <diagonal/>
    </border>
    <border>
      <left style="medium">
        <color auto="1"/>
      </left>
      <right style="medium">
        <color auto="1"/>
      </right>
      <top/>
      <bottom style="medium">
        <color rgb="FF000000"/>
      </bottom>
      <diagonal/>
    </border>
    <border>
      <left/>
      <right style="medium">
        <color rgb="FF000000"/>
      </right>
      <top style="medium">
        <color auto="1"/>
      </top>
      <bottom style="medium">
        <color auto="1"/>
      </bottom>
      <diagonal/>
    </border>
    <border>
      <left/>
      <right/>
      <top style="medium">
        <color auto="1"/>
      </top>
      <bottom style="medium">
        <color auto="1"/>
      </bottom>
      <diagonal/>
    </border>
    <border>
      <left style="medium">
        <color rgb="FF000000"/>
      </left>
      <right/>
      <top style="medium">
        <color auto="1"/>
      </top>
      <bottom style="medium">
        <color auto="1"/>
      </bottom>
      <diagonal/>
    </border>
    <border>
      <left style="medium">
        <color auto="1"/>
      </left>
      <right/>
      <top style="medium">
        <color auto="1"/>
      </top>
      <bottom style="medium">
        <color auto="1"/>
      </bottom>
      <diagonal/>
    </border>
  </borders>
  <cellStyleXfs count="12">
    <xf numFmtId="0" fontId="0" fillId="0" borderId="0"/>
    <xf numFmtId="0" fontId="4" fillId="0" borderId="0" applyNumberFormat="0" applyFill="0" applyBorder="0" applyAlignment="0" applyProtection="0"/>
    <xf numFmtId="0" fontId="5" fillId="0" borderId="0"/>
    <xf numFmtId="0" fontId="5" fillId="0" borderId="0"/>
    <xf numFmtId="0" fontId="5" fillId="0" borderId="1"/>
    <xf numFmtId="9" fontId="2" fillId="0" borderId="0" applyFont="0" applyFill="0" applyBorder="0" applyAlignment="0" applyProtection="0">
      <alignment vertical="center"/>
    </xf>
    <xf numFmtId="9" fontId="2" fillId="0" borderId="0" applyFont="0" applyFill="0" applyBorder="0" applyAlignment="0" applyProtection="0"/>
    <xf numFmtId="176" fontId="2" fillId="0" borderId="0" applyFont="0" applyFill="0" applyBorder="0" applyAlignment="0" applyProtection="0"/>
    <xf numFmtId="0" fontId="36" fillId="0" borderId="0"/>
    <xf numFmtId="0" fontId="36" fillId="0" borderId="0"/>
    <xf numFmtId="0" fontId="1" fillId="0" borderId="0">
      <alignment vertical="center"/>
    </xf>
    <xf numFmtId="0" fontId="50" fillId="0" borderId="0">
      <alignment vertical="center"/>
    </xf>
  </cellStyleXfs>
  <cellXfs count="665">
    <xf numFmtId="0" fontId="0" fillId="0" borderId="0" xfId="0"/>
    <xf numFmtId="0" fontId="3" fillId="0" borderId="0" xfId="0" applyFont="1"/>
    <xf numFmtId="0" fontId="0" fillId="0" borderId="0" xfId="0" applyAlignment="1">
      <alignment horizontal="left"/>
    </xf>
    <xf numFmtId="0" fontId="4" fillId="0" borderId="0" xfId="1"/>
    <xf numFmtId="0" fontId="0" fillId="0" borderId="0" xfId="0" applyAlignment="1">
      <alignment horizontal="right"/>
    </xf>
    <xf numFmtId="178" fontId="0" fillId="0" borderId="0" xfId="0" applyNumberFormat="1"/>
    <xf numFmtId="0" fontId="0" fillId="4" borderId="0" xfId="0" applyFill="1" applyAlignment="1">
      <alignment horizontal="right"/>
    </xf>
    <xf numFmtId="2" fontId="0" fillId="0" borderId="0" xfId="0" applyNumberFormat="1"/>
    <xf numFmtId="0" fontId="3" fillId="3" borderId="0" xfId="0" applyFont="1" applyFill="1"/>
    <xf numFmtId="40" fontId="0" fillId="0" borderId="0" xfId="0" applyNumberFormat="1"/>
    <xf numFmtId="0" fontId="8" fillId="0" borderId="0" xfId="0" applyFont="1"/>
    <xf numFmtId="0" fontId="8" fillId="0" borderId="3" xfId="0" applyFont="1" applyBorder="1"/>
    <xf numFmtId="0" fontId="8" fillId="0" borderId="4" xfId="0" applyFont="1" applyBorder="1"/>
    <xf numFmtId="0" fontId="8" fillId="0" borderId="5" xfId="0" applyFont="1"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178" fontId="6" fillId="0" borderId="0" xfId="0" applyNumberFormat="1" applyFont="1"/>
    <xf numFmtId="0" fontId="9" fillId="0" borderId="11" xfId="0" applyFont="1" applyBorder="1" applyAlignment="1">
      <alignment horizontal="center" vertical="center"/>
    </xf>
    <xf numFmtId="0" fontId="9" fillId="0" borderId="11" xfId="0" applyFont="1" applyBorder="1" applyAlignment="1">
      <alignment horizontal="center" vertical="center" wrapText="1"/>
    </xf>
    <xf numFmtId="0" fontId="10" fillId="0" borderId="11" xfId="0" applyFont="1" applyBorder="1" applyAlignment="1">
      <alignment horizontal="center" vertical="center"/>
    </xf>
    <xf numFmtId="0" fontId="9" fillId="0" borderId="10" xfId="0" applyFont="1" applyBorder="1" applyAlignment="1">
      <alignment horizontal="center" vertical="center"/>
    </xf>
    <xf numFmtId="0" fontId="10" fillId="0" borderId="10" xfId="0" applyFont="1" applyBorder="1" applyAlignment="1">
      <alignment horizontal="center" vertical="center"/>
    </xf>
    <xf numFmtId="0" fontId="10" fillId="0" borderId="10" xfId="0" applyFont="1" applyBorder="1" applyAlignment="1">
      <alignment horizontal="center" vertical="center" wrapText="1"/>
    </xf>
    <xf numFmtId="0" fontId="11" fillId="0" borderId="10" xfId="0" applyFont="1" applyBorder="1" applyAlignment="1">
      <alignment horizontal="center" vertical="center"/>
    </xf>
    <xf numFmtId="0" fontId="10" fillId="0" borderId="10" xfId="0" applyFont="1" applyBorder="1" applyAlignment="1">
      <alignment horizontal="justify" vertical="center"/>
    </xf>
    <xf numFmtId="0" fontId="0" fillId="0" borderId="0" xfId="0" applyAlignment="1">
      <alignment wrapText="1"/>
    </xf>
    <xf numFmtId="0" fontId="9" fillId="0" borderId="2" xfId="0" applyFont="1" applyBorder="1" applyAlignment="1">
      <alignment horizontal="justify" vertical="center" wrapText="1"/>
    </xf>
    <xf numFmtId="0" fontId="9" fillId="0" borderId="12" xfId="0" applyFont="1" applyBorder="1" applyAlignment="1">
      <alignment horizontal="justify" vertical="center" wrapText="1"/>
    </xf>
    <xf numFmtId="0" fontId="9" fillId="0" borderId="0" xfId="0" applyFont="1" applyAlignment="1">
      <alignment horizontal="justify" vertical="center" wrapText="1"/>
    </xf>
    <xf numFmtId="0" fontId="10" fillId="0" borderId="0" xfId="0" applyFont="1" applyAlignment="1">
      <alignment horizontal="center" vertical="center"/>
    </xf>
    <xf numFmtId="0" fontId="10" fillId="0" borderId="0" xfId="0" applyFont="1" applyAlignment="1">
      <alignment horizontal="center" vertical="center" wrapText="1"/>
    </xf>
    <xf numFmtId="0" fontId="0" fillId="0" borderId="6" xfId="0" applyBorder="1" applyAlignment="1">
      <alignment wrapText="1"/>
    </xf>
    <xf numFmtId="0" fontId="0" fillId="0" borderId="8" xfId="0" applyBorder="1" applyAlignment="1">
      <alignment wrapText="1"/>
    </xf>
    <xf numFmtId="177" fontId="0" fillId="0" borderId="0" xfId="0" applyNumberFormat="1"/>
    <xf numFmtId="0" fontId="0" fillId="5" borderId="0" xfId="0" applyFill="1"/>
    <xf numFmtId="0" fontId="3" fillId="3" borderId="15" xfId="0" applyFont="1" applyFill="1" applyBorder="1"/>
    <xf numFmtId="0" fontId="0" fillId="0" borderId="15" xfId="0" applyBorder="1"/>
    <xf numFmtId="0" fontId="0" fillId="0" borderId="15" xfId="0" applyBorder="1" applyAlignment="1">
      <alignment horizontal="left"/>
    </xf>
    <xf numFmtId="0" fontId="8" fillId="3" borderId="0" xfId="0" applyFont="1" applyFill="1"/>
    <xf numFmtId="0" fontId="0" fillId="3" borderId="0" xfId="0" applyFill="1"/>
    <xf numFmtId="11" fontId="0" fillId="0" borderId="0" xfId="0" applyNumberFormat="1" applyAlignment="1">
      <alignment vertical="center"/>
    </xf>
    <xf numFmtId="0" fontId="3" fillId="2" borderId="2" xfId="0" applyFont="1" applyFill="1" applyBorder="1"/>
    <xf numFmtId="0" fontId="0" fillId="0" borderId="0" xfId="0" applyAlignment="1">
      <alignment horizontal="center"/>
    </xf>
    <xf numFmtId="0" fontId="0" fillId="0" borderId="7" xfId="0" applyBorder="1" applyAlignment="1">
      <alignment horizontal="center"/>
    </xf>
    <xf numFmtId="0" fontId="12" fillId="0" borderId="0" xfId="0" applyFont="1"/>
    <xf numFmtId="0" fontId="13" fillId="0" borderId="16" xfId="0" applyFont="1" applyBorder="1"/>
    <xf numFmtId="0" fontId="0" fillId="0" borderId="17" xfId="0" applyBorder="1"/>
    <xf numFmtId="0" fontId="0" fillId="0" borderId="18" xfId="0" applyBorder="1"/>
    <xf numFmtId="0" fontId="0" fillId="0" borderId="19" xfId="0" applyBorder="1"/>
    <xf numFmtId="0" fontId="13" fillId="0" borderId="0" xfId="0" applyFont="1"/>
    <xf numFmtId="0" fontId="0" fillId="0" borderId="21" xfId="0" applyBorder="1"/>
    <xf numFmtId="0" fontId="0" fillId="0" borderId="22" xfId="0" applyBorder="1"/>
    <xf numFmtId="179" fontId="0" fillId="0" borderId="17" xfId="0" applyNumberFormat="1" applyBorder="1" applyAlignment="1">
      <alignment horizontal="right"/>
    </xf>
    <xf numFmtId="179" fontId="0" fillId="0" borderId="18" xfId="0" applyNumberFormat="1" applyBorder="1" applyAlignment="1">
      <alignment horizontal="right"/>
    </xf>
    <xf numFmtId="0" fontId="0" fillId="0" borderId="23" xfId="0" applyBorder="1"/>
    <xf numFmtId="179" fontId="0" fillId="0" borderId="0" xfId="0" applyNumberFormat="1" applyAlignment="1">
      <alignment horizontal="right"/>
    </xf>
    <xf numFmtId="1" fontId="0" fillId="0" borderId="0" xfId="0" applyNumberFormat="1" applyAlignment="1">
      <alignment horizontal="right"/>
    </xf>
    <xf numFmtId="179" fontId="0" fillId="0" borderId="24" xfId="0" applyNumberFormat="1" applyBorder="1" applyAlignment="1">
      <alignment horizontal="right"/>
    </xf>
    <xf numFmtId="0" fontId="13" fillId="0" borderId="17" xfId="0" applyFont="1" applyBorder="1"/>
    <xf numFmtId="0" fontId="0" fillId="0" borderId="25" xfId="0" applyBorder="1"/>
    <xf numFmtId="179" fontId="0" fillId="0" borderId="15" xfId="0" applyNumberFormat="1" applyBorder="1" applyAlignment="1">
      <alignment horizontal="right"/>
    </xf>
    <xf numFmtId="1" fontId="0" fillId="0" borderId="15" xfId="0" applyNumberFormat="1" applyBorder="1" applyAlignment="1">
      <alignment horizontal="right"/>
    </xf>
    <xf numFmtId="179" fontId="0" fillId="0" borderId="21" xfId="0" applyNumberFormat="1" applyBorder="1" applyAlignment="1">
      <alignment horizontal="right"/>
    </xf>
    <xf numFmtId="179" fontId="0" fillId="0" borderId="0" xfId="0" applyNumberFormat="1"/>
    <xf numFmtId="179" fontId="0" fillId="0" borderId="24" xfId="0" applyNumberFormat="1" applyBorder="1"/>
    <xf numFmtId="179" fontId="0" fillId="0" borderId="15" xfId="0" applyNumberFormat="1" applyBorder="1"/>
    <xf numFmtId="179" fontId="0" fillId="0" borderId="21" xfId="0" applyNumberFormat="1" applyBorder="1"/>
    <xf numFmtId="180" fontId="0" fillId="0" borderId="0" xfId="0" applyNumberFormat="1" applyAlignment="1">
      <alignment horizontal="right"/>
    </xf>
    <xf numFmtId="0" fontId="13" fillId="0" borderId="0" xfId="0" applyFont="1" applyAlignment="1">
      <alignment horizontal="right"/>
    </xf>
    <xf numFmtId="0" fontId="0" fillId="6" borderId="0" xfId="0" applyFill="1"/>
    <xf numFmtId="0" fontId="14" fillId="0" borderId="0" xfId="0" applyFont="1"/>
    <xf numFmtId="0" fontId="0" fillId="0" borderId="26" xfId="0" applyBorder="1"/>
    <xf numFmtId="0" fontId="13" fillId="0" borderId="27" xfId="0" applyFont="1" applyBorder="1" applyAlignment="1">
      <alignment textRotation="90" wrapText="1"/>
    </xf>
    <xf numFmtId="0" fontId="13" fillId="0" borderId="28" xfId="0" applyFont="1" applyBorder="1" applyAlignment="1">
      <alignment textRotation="90" wrapText="1"/>
    </xf>
    <xf numFmtId="0" fontId="0" fillId="0" borderId="16" xfId="0" applyBorder="1"/>
    <xf numFmtId="3" fontId="0" fillId="0" borderId="17" xfId="0" applyNumberFormat="1" applyBorder="1"/>
    <xf numFmtId="3" fontId="0" fillId="0" borderId="18" xfId="0" applyNumberFormat="1" applyBorder="1"/>
    <xf numFmtId="0" fontId="13" fillId="0" borderId="0" xfId="3" applyFont="1"/>
    <xf numFmtId="0" fontId="15" fillId="0" borderId="0" xfId="0" applyFont="1"/>
    <xf numFmtId="181" fontId="0" fillId="0" borderId="0" xfId="0" applyNumberFormat="1"/>
    <xf numFmtId="181" fontId="0" fillId="0" borderId="24" xfId="0" applyNumberFormat="1" applyBorder="1"/>
    <xf numFmtId="0" fontId="0" fillId="0" borderId="0" xfId="3" applyFont="1"/>
    <xf numFmtId="3" fontId="0" fillId="0" borderId="0" xfId="0" applyNumberFormat="1"/>
    <xf numFmtId="3" fontId="0" fillId="0" borderId="24" xfId="0" applyNumberFormat="1" applyBorder="1"/>
    <xf numFmtId="182" fontId="0" fillId="0" borderId="0" xfId="0" applyNumberFormat="1"/>
    <xf numFmtId="182" fontId="0" fillId="0" borderId="24" xfId="0" applyNumberFormat="1" applyBorder="1"/>
    <xf numFmtId="0" fontId="0" fillId="0" borderId="20" xfId="0" applyBorder="1"/>
    <xf numFmtId="182" fontId="0" fillId="0" borderId="15" xfId="0" applyNumberFormat="1" applyBorder="1"/>
    <xf numFmtId="182" fontId="0" fillId="0" borderId="21" xfId="0" applyNumberFormat="1" applyBorder="1"/>
    <xf numFmtId="0" fontId="13" fillId="0" borderId="17" xfId="0" applyFont="1" applyBorder="1" applyAlignment="1">
      <alignment textRotation="90" wrapText="1"/>
    </xf>
    <xf numFmtId="0" fontId="13" fillId="0" borderId="16" xfId="0" applyFont="1" applyBorder="1" applyAlignment="1">
      <alignment horizontal="left"/>
    </xf>
    <xf numFmtId="0" fontId="13" fillId="0" borderId="17" xfId="0" applyFont="1" applyBorder="1" applyAlignment="1">
      <alignment horizontal="centerContinuous"/>
    </xf>
    <xf numFmtId="0" fontId="13" fillId="0" borderId="18" xfId="0" applyFont="1" applyBorder="1" applyAlignment="1">
      <alignment horizontal="centerContinuous"/>
    </xf>
    <xf numFmtId="0" fontId="13" fillId="0" borderId="26" xfId="0" applyFont="1" applyBorder="1" applyAlignment="1">
      <alignment horizontal="centerContinuous"/>
    </xf>
    <xf numFmtId="0" fontId="13" fillId="0" borderId="27" xfId="0" applyFont="1" applyBorder="1" applyAlignment="1">
      <alignment horizontal="centerContinuous"/>
    </xf>
    <xf numFmtId="0" fontId="13" fillId="0" borderId="28" xfId="0" applyFont="1" applyBorder="1" applyAlignment="1">
      <alignment horizontal="centerContinuous"/>
    </xf>
    <xf numFmtId="0" fontId="13" fillId="0" borderId="26" xfId="0" applyFont="1" applyBorder="1" applyAlignment="1">
      <alignment horizontal="right" wrapText="1"/>
    </xf>
    <xf numFmtId="0" fontId="13" fillId="0" borderId="27" xfId="0" applyFont="1" applyBorder="1" applyAlignment="1">
      <alignment horizontal="right" wrapText="1"/>
    </xf>
    <xf numFmtId="0" fontId="13" fillId="0" borderId="28" xfId="0" applyFont="1" applyBorder="1" applyAlignment="1">
      <alignment horizontal="right" wrapText="1"/>
    </xf>
    <xf numFmtId="0" fontId="13" fillId="0" borderId="17" xfId="0" applyFont="1" applyBorder="1" applyAlignment="1">
      <alignment horizontal="right" wrapText="1"/>
    </xf>
    <xf numFmtId="0" fontId="13" fillId="0" borderId="0" xfId="0" applyFont="1" applyAlignment="1">
      <alignment horizontal="right" wrapText="1"/>
    </xf>
    <xf numFmtId="3" fontId="0" fillId="0" borderId="19" xfId="0" applyNumberFormat="1" applyBorder="1"/>
    <xf numFmtId="3" fontId="0" fillId="0" borderId="16" xfId="6" applyNumberFormat="1" applyFont="1" applyFill="1" applyBorder="1" applyAlignment="1"/>
    <xf numFmtId="3" fontId="0" fillId="0" borderId="17" xfId="6" applyNumberFormat="1" applyFont="1" applyFill="1" applyBorder="1" applyAlignment="1"/>
    <xf numFmtId="3" fontId="0" fillId="0" borderId="19" xfId="6" applyNumberFormat="1" applyFont="1" applyFill="1" applyBorder="1" applyAlignment="1"/>
    <xf numFmtId="3" fontId="0" fillId="0" borderId="0" xfId="6" applyNumberFormat="1" applyFont="1" applyFill="1" applyBorder="1" applyAlignment="1"/>
    <xf numFmtId="183" fontId="0" fillId="0" borderId="19" xfId="0" applyNumberFormat="1" applyBorder="1"/>
    <xf numFmtId="183" fontId="0" fillId="0" borderId="0" xfId="0" applyNumberFormat="1"/>
    <xf numFmtId="182" fontId="0" fillId="0" borderId="19" xfId="0" applyNumberFormat="1" applyBorder="1"/>
    <xf numFmtId="182" fontId="0" fillId="0" borderId="19" xfId="6" applyNumberFormat="1" applyFont="1" applyFill="1" applyBorder="1" applyAlignment="1"/>
    <xf numFmtId="182" fontId="0" fillId="0" borderId="0" xfId="6" applyNumberFormat="1" applyFont="1" applyFill="1" applyBorder="1" applyAlignment="1"/>
    <xf numFmtId="182" fontId="0" fillId="0" borderId="20" xfId="0" applyNumberFormat="1" applyBorder="1"/>
    <xf numFmtId="182" fontId="0" fillId="0" borderId="20" xfId="6" applyNumberFormat="1" applyFont="1" applyFill="1" applyBorder="1" applyAlignment="1"/>
    <xf numFmtId="182" fontId="0" fillId="0" borderId="15" xfId="6" applyNumberFormat="1" applyFont="1" applyFill="1" applyBorder="1" applyAlignment="1"/>
    <xf numFmtId="0" fontId="13" fillId="0" borderId="0" xfId="0" applyFont="1" applyAlignment="1">
      <alignment horizontal="left"/>
    </xf>
    <xf numFmtId="0" fontId="13" fillId="0" borderId="0" xfId="0" applyFont="1" applyAlignment="1">
      <alignment horizontal="centerContinuous"/>
    </xf>
    <xf numFmtId="184" fontId="0" fillId="0" borderId="0" xfId="6" applyNumberFormat="1" applyFont="1" applyFill="1" applyBorder="1" applyAlignment="1"/>
    <xf numFmtId="182" fontId="5" fillId="0" borderId="0" xfId="2" applyNumberFormat="1"/>
    <xf numFmtId="0" fontId="13" fillId="0" borderId="29" xfId="0" applyFont="1" applyBorder="1" applyAlignment="1">
      <alignment horizontal="centerContinuous"/>
    </xf>
    <xf numFmtId="0" fontId="13" fillId="0" borderId="20" xfId="0" applyFont="1" applyBorder="1" applyAlignment="1">
      <alignment horizontal="right" wrapText="1"/>
    </xf>
    <xf numFmtId="0" fontId="13" fillId="0" borderId="15" xfId="0" applyFont="1" applyBorder="1" applyAlignment="1">
      <alignment horizontal="right" wrapText="1"/>
    </xf>
    <xf numFmtId="0" fontId="13" fillId="0" borderId="21" xfId="0" applyFont="1" applyBorder="1" applyAlignment="1">
      <alignment horizontal="right" wrapText="1"/>
    </xf>
    <xf numFmtId="0" fontId="13" fillId="0" borderId="25" xfId="0" applyFont="1" applyBorder="1" applyAlignment="1">
      <alignment horizontal="right" wrapText="1"/>
    </xf>
    <xf numFmtId="0" fontId="0" fillId="0" borderId="18" xfId="0" applyBorder="1" applyAlignment="1">
      <alignment horizontal="right"/>
    </xf>
    <xf numFmtId="3" fontId="0" fillId="0" borderId="23" xfId="0" applyNumberFormat="1" applyBorder="1"/>
    <xf numFmtId="181" fontId="0" fillId="0" borderId="19" xfId="6" applyNumberFormat="1" applyFont="1" applyFill="1" applyBorder="1" applyAlignment="1"/>
    <xf numFmtId="181" fontId="0" fillId="0" borderId="0" xfId="6" applyNumberFormat="1" applyFont="1" applyFill="1" applyBorder="1" applyAlignment="1"/>
    <xf numFmtId="181" fontId="0" fillId="0" borderId="24" xfId="6" applyNumberFormat="1" applyFont="1" applyFill="1" applyBorder="1" applyAlignment="1"/>
    <xf numFmtId="0" fontId="0" fillId="0" borderId="24" xfId="0" applyBorder="1" applyAlignment="1">
      <alignment horizontal="right"/>
    </xf>
    <xf numFmtId="0" fontId="0" fillId="0" borderId="24" xfId="0" applyBorder="1"/>
    <xf numFmtId="182" fontId="0" fillId="0" borderId="23" xfId="0" applyNumberFormat="1" applyBorder="1"/>
    <xf numFmtId="0" fontId="0" fillId="0" borderId="15" xfId="0" applyBorder="1" applyAlignment="1">
      <alignment horizontal="right"/>
    </xf>
    <xf numFmtId="182" fontId="0" fillId="0" borderId="25" xfId="0" applyNumberFormat="1" applyBorder="1"/>
    <xf numFmtId="181" fontId="0" fillId="0" borderId="15" xfId="6" applyNumberFormat="1" applyFont="1" applyFill="1" applyBorder="1" applyAlignment="1"/>
    <xf numFmtId="181" fontId="0" fillId="0" borderId="21" xfId="6" applyNumberFormat="1" applyFont="1" applyFill="1" applyBorder="1" applyAlignment="1"/>
    <xf numFmtId="3" fontId="5" fillId="0" borderId="0" xfId="2" applyNumberFormat="1"/>
    <xf numFmtId="185" fontId="0" fillId="0" borderId="0" xfId="6" applyNumberFormat="1" applyFont="1" applyFill="1" applyBorder="1" applyAlignment="1"/>
    <xf numFmtId="0" fontId="5" fillId="0" borderId="0" xfId="2"/>
    <xf numFmtId="181" fontId="0" fillId="0" borderId="17" xfId="6" applyNumberFormat="1" applyFont="1" applyFill="1" applyBorder="1" applyAlignment="1"/>
    <xf numFmtId="181" fontId="0" fillId="0" borderId="18" xfId="6" applyNumberFormat="1" applyFont="1" applyFill="1" applyBorder="1" applyAlignment="1"/>
    <xf numFmtId="0" fontId="13" fillId="0" borderId="27" xfId="0" applyFont="1" applyBorder="1" applyAlignment="1">
      <alignment horizontal="center"/>
    </xf>
    <xf numFmtId="0" fontId="13" fillId="0" borderId="29" xfId="0" applyFont="1" applyBorder="1" applyAlignment="1">
      <alignment horizontal="center"/>
    </xf>
    <xf numFmtId="0" fontId="13" fillId="0" borderId="26" xfId="0" applyFont="1" applyBorder="1" applyAlignment="1">
      <alignment horizontal="center" wrapText="1"/>
    </xf>
    <xf numFmtId="0" fontId="13" fillId="0" borderId="29" xfId="0" applyFont="1" applyBorder="1" applyAlignment="1">
      <alignment horizontal="centerContinuous" wrapText="1"/>
    </xf>
    <xf numFmtId="0" fontId="13" fillId="0" borderId="28" xfId="0" applyFont="1" applyBorder="1" applyAlignment="1">
      <alignment horizontal="center" wrapText="1"/>
    </xf>
    <xf numFmtId="0" fontId="13" fillId="0" borderId="29" xfId="0" applyFont="1" applyBorder="1" applyAlignment="1">
      <alignment horizontal="center" wrapText="1"/>
    </xf>
    <xf numFmtId="0" fontId="0" fillId="7" borderId="0" xfId="0" applyFill="1"/>
    <xf numFmtId="0" fontId="13" fillId="0" borderId="29" xfId="0" applyFont="1" applyBorder="1" applyAlignment="1">
      <alignment horizontal="right" wrapText="1"/>
    </xf>
    <xf numFmtId="0" fontId="13" fillId="8" borderId="29" xfId="0" applyFont="1" applyFill="1" applyBorder="1" applyAlignment="1">
      <alignment horizontal="right" wrapText="1"/>
    </xf>
    <xf numFmtId="0" fontId="13" fillId="0" borderId="22" xfId="0" applyFont="1" applyBorder="1"/>
    <xf numFmtId="182" fontId="0" fillId="0" borderId="22" xfId="0" applyNumberFormat="1" applyBorder="1"/>
    <xf numFmtId="182" fontId="0" fillId="9" borderId="22" xfId="0" applyNumberFormat="1" applyFill="1" applyBorder="1"/>
    <xf numFmtId="182" fontId="5" fillId="9" borderId="23" xfId="0" applyNumberFormat="1" applyFont="1" applyFill="1" applyBorder="1"/>
    <xf numFmtId="182" fontId="0" fillId="8" borderId="22" xfId="0" applyNumberFormat="1" applyFill="1" applyBorder="1"/>
    <xf numFmtId="182" fontId="0" fillId="0" borderId="18" xfId="0" applyNumberFormat="1" applyBorder="1"/>
    <xf numFmtId="182" fontId="0" fillId="2" borderId="22" xfId="0" applyNumberFormat="1" applyFill="1" applyBorder="1"/>
    <xf numFmtId="182" fontId="5" fillId="0" borderId="22" xfId="0" applyNumberFormat="1" applyFont="1" applyBorder="1"/>
    <xf numFmtId="179" fontId="0" fillId="10" borderId="23" xfId="0" applyNumberFormat="1" applyFill="1" applyBorder="1"/>
    <xf numFmtId="182" fontId="0" fillId="7" borderId="22" xfId="0" applyNumberFormat="1" applyFill="1" applyBorder="1"/>
    <xf numFmtId="0" fontId="13" fillId="0" borderId="23" xfId="0" applyFont="1" applyBorder="1"/>
    <xf numFmtId="182" fontId="0" fillId="9" borderId="23" xfId="0" applyNumberFormat="1" applyFill="1" applyBorder="1"/>
    <xf numFmtId="182" fontId="0" fillId="8" borderId="23" xfId="0" applyNumberFormat="1" applyFill="1" applyBorder="1"/>
    <xf numFmtId="182" fontId="0" fillId="2" borderId="23" xfId="0" applyNumberFormat="1" applyFill="1" applyBorder="1"/>
    <xf numFmtId="182" fontId="5" fillId="0" borderId="23" xfId="0" applyNumberFormat="1" applyFont="1" applyBorder="1"/>
    <xf numFmtId="182" fontId="0" fillId="7" borderId="23" xfId="0" applyNumberFormat="1" applyFill="1" applyBorder="1"/>
    <xf numFmtId="182" fontId="13" fillId="0" borderId="0" xfId="0" applyNumberFormat="1" applyFont="1"/>
    <xf numFmtId="182" fontId="5" fillId="0" borderId="0" xfId="0" applyNumberFormat="1" applyFont="1"/>
    <xf numFmtId="3" fontId="5" fillId="0" borderId="23" xfId="7" applyNumberFormat="1" applyFont="1" applyBorder="1" applyAlignment="1"/>
    <xf numFmtId="3" fontId="5" fillId="0" borderId="0" xfId="7" applyNumberFormat="1" applyFont="1" applyBorder="1" applyAlignment="1"/>
    <xf numFmtId="3" fontId="5" fillId="0" borderId="23" xfId="7" applyNumberFormat="1" applyFont="1" applyFill="1" applyBorder="1" applyAlignment="1"/>
    <xf numFmtId="3" fontId="5" fillId="0" borderId="0" xfId="7" applyNumberFormat="1" applyFont="1" applyFill="1" applyBorder="1" applyAlignment="1"/>
    <xf numFmtId="3" fontId="5" fillId="8" borderId="0" xfId="7" applyNumberFormat="1" applyFont="1" applyFill="1" applyBorder="1" applyAlignment="1"/>
    <xf numFmtId="3" fontId="5" fillId="8" borderId="23" xfId="7" applyNumberFormat="1" applyFont="1" applyFill="1" applyBorder="1" applyAlignment="1"/>
    <xf numFmtId="3" fontId="5" fillId="0" borderId="0" xfId="6" applyNumberFormat="1" applyFont="1" applyBorder="1" applyAlignment="1"/>
    <xf numFmtId="0" fontId="0" fillId="10" borderId="25" xfId="0" applyFill="1" applyBorder="1"/>
    <xf numFmtId="3" fontId="5" fillId="7" borderId="0" xfId="7" applyNumberFormat="1" applyFont="1" applyFill="1" applyBorder="1" applyAlignment="1"/>
    <xf numFmtId="0" fontId="5" fillId="0" borderId="0" xfId="7" applyNumberFormat="1" applyFont="1" applyBorder="1" applyAlignment="1"/>
    <xf numFmtId="0" fontId="0" fillId="0" borderId="27" xfId="0" applyBorder="1" applyAlignment="1">
      <alignment horizontal="centerContinuous"/>
    </xf>
    <xf numFmtId="0" fontId="0" fillId="0" borderId="28" xfId="0" applyBorder="1" applyAlignment="1">
      <alignment horizontal="centerContinuous"/>
    </xf>
    <xf numFmtId="0" fontId="13" fillId="0" borderId="16" xfId="0" applyFont="1" applyBorder="1" applyAlignment="1">
      <alignment horizontal="right" wrapText="1"/>
    </xf>
    <xf numFmtId="0" fontId="13" fillId="0" borderId="18" xfId="0" applyFont="1" applyBorder="1" applyAlignment="1">
      <alignment horizontal="right" wrapText="1"/>
    </xf>
    <xf numFmtId="0" fontId="13" fillId="0" borderId="19" xfId="0" applyFont="1" applyBorder="1" applyAlignment="1">
      <alignment horizontal="right" wrapText="1"/>
    </xf>
    <xf numFmtId="0" fontId="13" fillId="0" borderId="24" xfId="0" applyFont="1" applyBorder="1" applyAlignment="1">
      <alignment horizontal="right" wrapText="1"/>
    </xf>
    <xf numFmtId="181" fontId="5" fillId="9" borderId="19" xfId="6" applyNumberFormat="1" applyFont="1" applyFill="1" applyBorder="1" applyAlignment="1"/>
    <xf numFmtId="181" fontId="5" fillId="9" borderId="0" xfId="6" applyNumberFormat="1" applyFont="1" applyFill="1" applyBorder="1" applyAlignment="1"/>
    <xf numFmtId="181" fontId="5" fillId="9" borderId="24" xfId="6" applyNumberFormat="1" applyFont="1" applyFill="1" applyBorder="1" applyAlignment="1"/>
    <xf numFmtId="181" fontId="5" fillId="0" borderId="0" xfId="6" applyNumberFormat="1" applyFont="1" applyFill="1" applyBorder="1" applyAlignment="1"/>
    <xf numFmtId="9" fontId="0" fillId="0" borderId="0" xfId="6" applyFont="1" applyBorder="1" applyAlignment="1"/>
    <xf numFmtId="181" fontId="5" fillId="0" borderId="19" xfId="6" applyNumberFormat="1" applyFont="1" applyFill="1" applyBorder="1" applyAlignment="1"/>
    <xf numFmtId="181" fontId="5" fillId="0" borderId="24" xfId="6" applyNumberFormat="1" applyFont="1" applyFill="1" applyBorder="1" applyAlignment="1"/>
    <xf numFmtId="0" fontId="13" fillId="0" borderId="25" xfId="0" applyFont="1" applyBorder="1"/>
    <xf numFmtId="181" fontId="5" fillId="9" borderId="20" xfId="6" applyNumberFormat="1" applyFont="1" applyFill="1" applyBorder="1" applyAlignment="1"/>
    <xf numFmtId="181" fontId="5" fillId="9" borderId="15" xfId="6" applyNumberFormat="1" applyFont="1" applyFill="1" applyBorder="1" applyAlignment="1"/>
    <xf numFmtId="181" fontId="5" fillId="9" borderId="21" xfId="6" applyNumberFormat="1" applyFont="1" applyFill="1" applyBorder="1" applyAlignment="1"/>
    <xf numFmtId="181" fontId="5" fillId="0" borderId="15" xfId="6" applyNumberFormat="1" applyFont="1" applyFill="1" applyBorder="1" applyAlignment="1"/>
    <xf numFmtId="0" fontId="13" fillId="10" borderId="26" xfId="0" applyFont="1" applyFill="1" applyBorder="1" applyAlignment="1">
      <alignment horizontal="centerContinuous"/>
    </xf>
    <xf numFmtId="0" fontId="13" fillId="10" borderId="27" xfId="0" applyFont="1" applyFill="1" applyBorder="1" applyAlignment="1">
      <alignment horizontal="centerContinuous"/>
    </xf>
    <xf numFmtId="0" fontId="13" fillId="10" borderId="28" xfId="0" applyFont="1" applyFill="1" applyBorder="1" applyAlignment="1">
      <alignment horizontal="centerContinuous"/>
    </xf>
    <xf numFmtId="0" fontId="13" fillId="10" borderId="19" xfId="0" applyFont="1" applyFill="1" applyBorder="1" applyAlignment="1">
      <alignment horizontal="right" wrapText="1"/>
    </xf>
    <xf numFmtId="0" fontId="13" fillId="10" borderId="0" xfId="0" applyFont="1" applyFill="1" applyAlignment="1">
      <alignment horizontal="right" wrapText="1"/>
    </xf>
    <xf numFmtId="0" fontId="13" fillId="10" borderId="24" xfId="0" applyFont="1" applyFill="1" applyBorder="1" applyAlignment="1">
      <alignment horizontal="right" wrapText="1"/>
    </xf>
    <xf numFmtId="0" fontId="13" fillId="10" borderId="27" xfId="0" applyFont="1" applyFill="1" applyBorder="1" applyAlignment="1">
      <alignment horizontal="right" wrapText="1"/>
    </xf>
    <xf numFmtId="0" fontId="13" fillId="10" borderId="28" xfId="0" applyFont="1" applyFill="1" applyBorder="1" applyAlignment="1">
      <alignment horizontal="right" wrapText="1"/>
    </xf>
    <xf numFmtId="182" fontId="0" fillId="0" borderId="16" xfId="0" applyNumberFormat="1" applyBorder="1"/>
    <xf numFmtId="182" fontId="0" fillId="0" borderId="17" xfId="0" applyNumberFormat="1" applyBorder="1"/>
    <xf numFmtId="182" fontId="0" fillId="9" borderId="17" xfId="0" applyNumberFormat="1" applyFill="1" applyBorder="1"/>
    <xf numFmtId="182" fontId="0" fillId="10" borderId="16" xfId="0" applyNumberFormat="1" applyFill="1" applyBorder="1"/>
    <xf numFmtId="182" fontId="0" fillId="10" borderId="17" xfId="0" applyNumberFormat="1" applyFill="1" applyBorder="1"/>
    <xf numFmtId="182" fontId="0" fillId="10" borderId="18" xfId="0" applyNumberFormat="1" applyFill="1" applyBorder="1"/>
    <xf numFmtId="182" fontId="0" fillId="9" borderId="0" xfId="0" applyNumberFormat="1" applyFill="1"/>
    <xf numFmtId="182" fontId="0" fillId="10" borderId="19" xfId="0" applyNumberFormat="1" applyFill="1" applyBorder="1"/>
    <xf numFmtId="182" fontId="0" fillId="10" borderId="0" xfId="0" applyNumberFormat="1" applyFill="1"/>
    <xf numFmtId="182" fontId="0" fillId="10" borderId="24" xfId="0" applyNumberFormat="1" applyFill="1" applyBorder="1"/>
    <xf numFmtId="3" fontId="0" fillId="0" borderId="20" xfId="0" applyNumberFormat="1" applyBorder="1"/>
    <xf numFmtId="3" fontId="0" fillId="0" borderId="15" xfId="0" applyNumberFormat="1" applyBorder="1"/>
    <xf numFmtId="3" fontId="0" fillId="0" borderId="21" xfId="0" applyNumberFormat="1" applyBorder="1"/>
    <xf numFmtId="3" fontId="0" fillId="10" borderId="20" xfId="0" applyNumberFormat="1" applyFill="1" applyBorder="1"/>
    <xf numFmtId="3" fontId="0" fillId="10" borderId="15" xfId="0" applyNumberFormat="1" applyFill="1" applyBorder="1"/>
    <xf numFmtId="3" fontId="0" fillId="10" borderId="21" xfId="0" applyNumberFormat="1" applyFill="1" applyBorder="1"/>
    <xf numFmtId="182" fontId="13" fillId="0" borderId="19" xfId="0" applyNumberFormat="1" applyFont="1" applyBorder="1"/>
    <xf numFmtId="0" fontId="13" fillId="0" borderId="20" xfId="0" applyFont="1" applyBorder="1"/>
    <xf numFmtId="3" fontId="5" fillId="0" borderId="25" xfId="7" applyNumberFormat="1" applyFont="1" applyBorder="1" applyAlignment="1"/>
    <xf numFmtId="0" fontId="13" fillId="0" borderId="19" xfId="0" applyFont="1" applyBorder="1"/>
    <xf numFmtId="0" fontId="13" fillId="0" borderId="17" xfId="0" applyFont="1" applyBorder="1" applyAlignment="1">
      <alignment horizontal="left"/>
    </xf>
    <xf numFmtId="177" fontId="0" fillId="11" borderId="16" xfId="0" applyNumberFormat="1" applyFill="1" applyBorder="1" applyAlignment="1">
      <alignment horizontal="left"/>
    </xf>
    <xf numFmtId="177" fontId="0" fillId="0" borderId="17" xfId="0" applyNumberFormat="1" applyBorder="1" applyAlignment="1">
      <alignment horizontal="left"/>
    </xf>
    <xf numFmtId="177" fontId="0" fillId="11" borderId="17" xfId="0" applyNumberFormat="1" applyFill="1" applyBorder="1" applyAlignment="1">
      <alignment horizontal="left"/>
    </xf>
    <xf numFmtId="177" fontId="0" fillId="0" borderId="16" xfId="0" applyNumberFormat="1" applyBorder="1" applyAlignment="1">
      <alignment horizontal="left"/>
    </xf>
    <xf numFmtId="177" fontId="0" fillId="11" borderId="22" xfId="0" applyNumberFormat="1" applyFill="1" applyBorder="1" applyAlignment="1">
      <alignment horizontal="left"/>
    </xf>
    <xf numFmtId="0" fontId="13" fillId="0" borderId="15" xfId="0" applyFont="1" applyBorder="1" applyAlignment="1">
      <alignment horizontal="left"/>
    </xf>
    <xf numFmtId="177" fontId="0" fillId="11" borderId="20" xfId="0" applyNumberFormat="1" applyFill="1" applyBorder="1" applyAlignment="1">
      <alignment horizontal="left"/>
    </xf>
    <xf numFmtId="177" fontId="0" fillId="11" borderId="15" xfId="0" applyNumberFormat="1" applyFill="1" applyBorder="1" applyAlignment="1">
      <alignment horizontal="left"/>
    </xf>
    <xf numFmtId="177" fontId="0" fillId="0" borderId="15" xfId="0" applyNumberFormat="1" applyBorder="1" applyAlignment="1">
      <alignment horizontal="left"/>
    </xf>
    <xf numFmtId="177" fontId="0" fillId="0" borderId="20" xfId="0" applyNumberFormat="1" applyBorder="1" applyAlignment="1">
      <alignment horizontal="left"/>
    </xf>
    <xf numFmtId="177" fontId="0" fillId="11" borderId="25" xfId="0" applyNumberFormat="1" applyFill="1" applyBorder="1" applyAlignment="1">
      <alignment horizontal="left"/>
    </xf>
    <xf numFmtId="0" fontId="0" fillId="0" borderId="17" xfId="0" applyBorder="1" applyAlignment="1">
      <alignment horizontal="left"/>
    </xf>
    <xf numFmtId="0" fontId="13" fillId="0" borderId="18" xfId="0" applyFont="1" applyBorder="1"/>
    <xf numFmtId="0" fontId="13" fillId="0" borderId="24" xfId="0" applyFont="1" applyBorder="1"/>
    <xf numFmtId="181" fontId="0" fillId="0" borderId="16" xfId="0" applyNumberFormat="1" applyBorder="1" applyAlignment="1">
      <alignment horizontal="center"/>
    </xf>
    <xf numFmtId="181" fontId="0" fillId="0" borderId="17" xfId="0" applyNumberFormat="1" applyBorder="1" applyAlignment="1">
      <alignment horizontal="center"/>
    </xf>
    <xf numFmtId="181" fontId="0" fillId="0" borderId="18" xfId="0" applyNumberFormat="1" applyBorder="1" applyAlignment="1">
      <alignment horizontal="center"/>
    </xf>
    <xf numFmtId="181" fontId="0" fillId="0" borderId="22" xfId="0" applyNumberFormat="1" applyBorder="1"/>
    <xf numFmtId="181" fontId="0" fillId="0" borderId="20" xfId="0" applyNumberFormat="1" applyBorder="1" applyAlignment="1">
      <alignment horizontal="center"/>
    </xf>
    <xf numFmtId="181" fontId="0" fillId="0" borderId="15" xfId="0" applyNumberFormat="1" applyBorder="1" applyAlignment="1">
      <alignment horizontal="center"/>
    </xf>
    <xf numFmtId="181" fontId="0" fillId="0" borderId="21" xfId="0" applyNumberFormat="1" applyBorder="1" applyAlignment="1">
      <alignment horizontal="center"/>
    </xf>
    <xf numFmtId="181" fontId="0" fillId="0" borderId="25" xfId="0" applyNumberFormat="1" applyBorder="1"/>
    <xf numFmtId="11" fontId="0" fillId="0" borderId="0" xfId="0" applyNumberFormat="1"/>
    <xf numFmtId="11" fontId="13" fillId="0" borderId="0" xfId="0" applyNumberFormat="1" applyFont="1"/>
    <xf numFmtId="11" fontId="0" fillId="0" borderId="0" xfId="0" applyNumberFormat="1" applyAlignment="1">
      <alignment horizontal="right"/>
    </xf>
    <xf numFmtId="11" fontId="0" fillId="0" borderId="17" xfId="0" applyNumberFormat="1" applyBorder="1"/>
    <xf numFmtId="11" fontId="0" fillId="0" borderId="18" xfId="0" applyNumberFormat="1" applyBorder="1"/>
    <xf numFmtId="11" fontId="13" fillId="0" borderId="16" xfId="0" applyNumberFormat="1" applyFont="1" applyBorder="1" applyAlignment="1">
      <alignment horizontal="centerContinuous"/>
    </xf>
    <xf numFmtId="11" fontId="0" fillId="0" borderId="17" xfId="0" applyNumberFormat="1" applyBorder="1" applyAlignment="1">
      <alignment horizontal="centerContinuous"/>
    </xf>
    <xf numFmtId="11" fontId="0" fillId="0" borderId="18" xfId="0" applyNumberFormat="1" applyBorder="1" applyAlignment="1">
      <alignment horizontal="centerContinuous"/>
    </xf>
    <xf numFmtId="0" fontId="0" fillId="0" borderId="0" xfId="4" applyFont="1" applyBorder="1"/>
    <xf numFmtId="11" fontId="0" fillId="0" borderId="24" xfId="0" applyNumberFormat="1" applyBorder="1"/>
    <xf numFmtId="11" fontId="13" fillId="0" borderId="19" xfId="0" applyNumberFormat="1" applyFont="1" applyBorder="1" applyAlignment="1">
      <alignment horizontal="center"/>
    </xf>
    <xf numFmtId="11" fontId="13" fillId="0" borderId="0" xfId="0" applyNumberFormat="1" applyFont="1" applyAlignment="1">
      <alignment horizontal="center"/>
    </xf>
    <xf numFmtId="11" fontId="13" fillId="0" borderId="24" xfId="0" applyNumberFormat="1" applyFont="1" applyBorder="1" applyAlignment="1">
      <alignment horizontal="center"/>
    </xf>
    <xf numFmtId="11" fontId="0" fillId="0" borderId="16" xfId="0" applyNumberFormat="1" applyBorder="1"/>
    <xf numFmtId="11" fontId="0" fillId="0" borderId="15" xfId="0" applyNumberFormat="1" applyBorder="1"/>
    <xf numFmtId="11" fontId="0" fillId="0" borderId="21" xfId="0" applyNumberFormat="1" applyBorder="1"/>
    <xf numFmtId="11" fontId="0" fillId="0" borderId="19" xfId="0" applyNumberFormat="1" applyBorder="1"/>
    <xf numFmtId="11" fontId="0" fillId="0" borderId="23" xfId="0" applyNumberFormat="1" applyBorder="1"/>
    <xf numFmtId="0" fontId="0" fillId="0" borderId="27" xfId="0" applyBorder="1"/>
    <xf numFmtId="11" fontId="0" fillId="0" borderId="26" xfId="0" applyNumberFormat="1" applyBorder="1"/>
    <xf numFmtId="11" fontId="0" fillId="0" borderId="27" xfId="0" applyNumberFormat="1" applyBorder="1"/>
    <xf numFmtId="11" fontId="0" fillId="0" borderId="28" xfId="0" applyNumberFormat="1" applyBorder="1"/>
    <xf numFmtId="11" fontId="0" fillId="0" borderId="20" xfId="0" applyNumberFormat="1" applyBorder="1"/>
    <xf numFmtId="186" fontId="0" fillId="0" borderId="0" xfId="6" applyNumberFormat="1" applyFont="1" applyBorder="1" applyAlignment="1"/>
    <xf numFmtId="0" fontId="13" fillId="0" borderId="16" xfId="0" applyFont="1" applyBorder="1" applyAlignment="1">
      <alignment horizontal="centerContinuous"/>
    </xf>
    <xf numFmtId="0" fontId="13" fillId="0" borderId="17" xfId="0" applyFont="1" applyBorder="1" applyAlignment="1">
      <alignment horizontal="right"/>
    </xf>
    <xf numFmtId="179" fontId="13" fillId="0" borderId="18" xfId="0" applyNumberFormat="1" applyFont="1" applyBorder="1" applyAlignment="1">
      <alignment horizontal="right"/>
    </xf>
    <xf numFmtId="0" fontId="13" fillId="0" borderId="19" xfId="0" applyFont="1" applyBorder="1" applyAlignment="1">
      <alignment horizontal="right"/>
    </xf>
    <xf numFmtId="179" fontId="13" fillId="0" borderId="24" xfId="0" applyNumberFormat="1" applyFont="1" applyBorder="1" applyAlignment="1">
      <alignment horizontal="right" wrapText="1"/>
    </xf>
    <xf numFmtId="0" fontId="13" fillId="12" borderId="19" xfId="0" applyFont="1" applyFill="1" applyBorder="1"/>
    <xf numFmtId="0" fontId="5" fillId="0" borderId="0" xfId="0" applyFont="1"/>
    <xf numFmtId="179" fontId="13" fillId="0" borderId="24" xfId="0" applyNumberFormat="1" applyFont="1" applyBorder="1"/>
    <xf numFmtId="0" fontId="13" fillId="0" borderId="26" xfId="0" applyFont="1" applyBorder="1"/>
    <xf numFmtId="0" fontId="13" fillId="0" borderId="26" xfId="0" applyFont="1" applyBorder="1" applyAlignment="1">
      <alignment horizontal="right"/>
    </xf>
    <xf numFmtId="0" fontId="13" fillId="0" borderId="27" xfId="0" applyFont="1" applyBorder="1" applyAlignment="1">
      <alignment horizontal="right"/>
    </xf>
    <xf numFmtId="0" fontId="13" fillId="0" borderId="27" xfId="0" applyFont="1" applyBorder="1"/>
    <xf numFmtId="179" fontId="13" fillId="0" borderId="28" xfId="0" applyNumberFormat="1" applyFont="1" applyBorder="1"/>
    <xf numFmtId="3" fontId="5" fillId="0" borderId="19" xfId="7" applyNumberFormat="1" applyFont="1" applyFill="1" applyBorder="1" applyAlignment="1"/>
    <xf numFmtId="3" fontId="5" fillId="13" borderId="0" xfId="7" applyNumberFormat="1" applyFont="1" applyFill="1" applyBorder="1" applyAlignment="1"/>
    <xf numFmtId="181" fontId="5" fillId="13" borderId="0" xfId="6" applyNumberFormat="1" applyFont="1" applyFill="1" applyBorder="1" applyAlignment="1"/>
    <xf numFmtId="3" fontId="5" fillId="9" borderId="0" xfId="7" applyNumberFormat="1" applyFont="1" applyFill="1" applyBorder="1" applyAlignment="1"/>
    <xf numFmtId="187" fontId="5" fillId="0" borderId="0" xfId="7" applyNumberFormat="1" applyFont="1" applyFill="1" applyBorder="1" applyAlignment="1"/>
    <xf numFmtId="179" fontId="5" fillId="0" borderId="24" xfId="7" applyNumberFormat="1" applyFont="1" applyFill="1" applyBorder="1" applyAlignment="1"/>
    <xf numFmtId="3" fontId="5" fillId="14" borderId="0" xfId="7" applyNumberFormat="1" applyFont="1" applyFill="1" applyBorder="1" applyAlignment="1"/>
    <xf numFmtId="181" fontId="5" fillId="14" borderId="0" xfId="6" applyNumberFormat="1" applyFont="1" applyFill="1" applyBorder="1" applyAlignment="1"/>
    <xf numFmtId="179" fontId="5" fillId="0" borderId="0" xfId="7" applyNumberFormat="1" applyFont="1" applyFill="1" applyBorder="1" applyAlignment="1"/>
    <xf numFmtId="3" fontId="5" fillId="0" borderId="0" xfId="0" applyNumberFormat="1" applyFont="1" applyAlignment="1">
      <alignment vertical="top"/>
    </xf>
    <xf numFmtId="0" fontId="0" fillId="15" borderId="0" xfId="0" applyFill="1"/>
    <xf numFmtId="1" fontId="5" fillId="0" borderId="0" xfId="6" applyNumberFormat="1" applyFont="1" applyFill="1" applyBorder="1" applyAlignment="1"/>
    <xf numFmtId="0" fontId="5" fillId="0" borderId="19" xfId="0" applyFont="1" applyBorder="1"/>
    <xf numFmtId="181" fontId="5" fillId="0" borderId="0" xfId="7" applyNumberFormat="1" applyFont="1" applyFill="1" applyBorder="1" applyAlignment="1"/>
    <xf numFmtId="3" fontId="5" fillId="2" borderId="0" xfId="7" applyNumberFormat="1" applyFont="1" applyFill="1" applyBorder="1" applyAlignment="1"/>
    <xf numFmtId="3" fontId="0" fillId="2" borderId="0" xfId="0" applyNumberFormat="1" applyFill="1"/>
    <xf numFmtId="181" fontId="0" fillId="2" borderId="0" xfId="0" applyNumberFormat="1" applyFill="1"/>
    <xf numFmtId="181" fontId="5" fillId="2" borderId="0" xfId="6" applyNumberFormat="1" applyFont="1" applyFill="1" applyBorder="1" applyAlignment="1"/>
    <xf numFmtId="3" fontId="5" fillId="0" borderId="0" xfId="6" applyNumberFormat="1" applyFont="1" applyFill="1" applyBorder="1" applyAlignment="1"/>
    <xf numFmtId="181" fontId="5" fillId="0" borderId="0" xfId="6" applyNumberFormat="1" applyFont="1" applyBorder="1" applyAlignment="1"/>
    <xf numFmtId="3" fontId="13" fillId="0" borderId="26" xfId="7" applyNumberFormat="1" applyFont="1" applyFill="1" applyBorder="1" applyAlignment="1">
      <alignment horizontal="right"/>
    </xf>
    <xf numFmtId="3" fontId="13" fillId="0" borderId="27" xfId="7" applyNumberFormat="1" applyFont="1" applyFill="1" applyBorder="1" applyAlignment="1">
      <alignment horizontal="right"/>
    </xf>
    <xf numFmtId="181" fontId="13" fillId="0" borderId="27" xfId="6" applyNumberFormat="1" applyFont="1" applyFill="1" applyBorder="1" applyAlignment="1"/>
    <xf numFmtId="3" fontId="13" fillId="0" borderId="27" xfId="7" applyNumberFormat="1" applyFont="1" applyBorder="1" applyAlignment="1"/>
    <xf numFmtId="187" fontId="13" fillId="0" borderId="27" xfId="7" applyNumberFormat="1" applyFont="1" applyFill="1" applyBorder="1" applyAlignment="1"/>
    <xf numFmtId="179" fontId="13" fillId="0" borderId="28" xfId="7" applyNumberFormat="1" applyFont="1" applyFill="1" applyBorder="1" applyAlignment="1"/>
    <xf numFmtId="183" fontId="5" fillId="13" borderId="0" xfId="7" applyNumberFormat="1" applyFont="1" applyFill="1" applyBorder="1" applyAlignment="1"/>
    <xf numFmtId="3" fontId="5" fillId="16" borderId="0" xfId="7" applyNumberFormat="1" applyFont="1" applyFill="1" applyBorder="1" applyAlignment="1"/>
    <xf numFmtId="183" fontId="5" fillId="16" borderId="0" xfId="7" applyNumberFormat="1" applyFont="1" applyFill="1" applyBorder="1" applyAlignment="1"/>
    <xf numFmtId="183" fontId="5" fillId="2" borderId="0" xfId="7" applyNumberFormat="1" applyFont="1" applyFill="1" applyBorder="1" applyAlignment="1"/>
    <xf numFmtId="183" fontId="5" fillId="14" borderId="0" xfId="7" applyNumberFormat="1" applyFont="1" applyFill="1" applyBorder="1" applyAlignment="1"/>
    <xf numFmtId="3" fontId="13" fillId="0" borderId="27" xfId="7" applyNumberFormat="1" applyFont="1" applyBorder="1" applyAlignment="1">
      <alignment horizontal="right"/>
    </xf>
    <xf numFmtId="179" fontId="5" fillId="2" borderId="24" xfId="7" applyNumberFormat="1" applyFont="1" applyFill="1" applyBorder="1" applyAlignment="1"/>
    <xf numFmtId="10" fontId="0" fillId="0" borderId="0" xfId="0" applyNumberFormat="1"/>
    <xf numFmtId="3" fontId="5" fillId="11" borderId="0" xfId="7" applyNumberFormat="1" applyFont="1" applyFill="1" applyBorder="1" applyAlignment="1"/>
    <xf numFmtId="0" fontId="5" fillId="0" borderId="0" xfId="6" applyNumberFormat="1" applyFont="1" applyBorder="1" applyAlignment="1"/>
    <xf numFmtId="180" fontId="5" fillId="0" borderId="0" xfId="7" applyNumberFormat="1" applyFont="1" applyFill="1" applyBorder="1" applyAlignment="1"/>
    <xf numFmtId="181" fontId="5" fillId="9" borderId="0" xfId="0" applyNumberFormat="1" applyFont="1" applyFill="1"/>
    <xf numFmtId="187" fontId="0" fillId="0" borderId="0" xfId="0" applyNumberFormat="1"/>
    <xf numFmtId="0" fontId="5" fillId="0" borderId="23" xfId="0" applyFont="1" applyBorder="1"/>
    <xf numFmtId="181" fontId="5" fillId="2" borderId="0" xfId="0" applyNumberFormat="1" applyFont="1" applyFill="1"/>
    <xf numFmtId="181" fontId="5" fillId="0" borderId="0" xfId="0" applyNumberFormat="1" applyFont="1"/>
    <xf numFmtId="3" fontId="5" fillId="0" borderId="15" xfId="7" applyNumberFormat="1" applyFont="1" applyFill="1" applyBorder="1" applyAlignment="1"/>
    <xf numFmtId="3" fontId="5" fillId="2" borderId="15" xfId="7" applyNumberFormat="1" applyFont="1" applyFill="1" applyBorder="1" applyAlignment="1"/>
    <xf numFmtId="181" fontId="5" fillId="2" borderId="15" xfId="0" applyNumberFormat="1" applyFont="1" applyFill="1" applyBorder="1"/>
    <xf numFmtId="187" fontId="0" fillId="0" borderId="15" xfId="0" applyNumberFormat="1" applyBorder="1"/>
    <xf numFmtId="3" fontId="0" fillId="0" borderId="0" xfId="7" applyNumberFormat="1" applyFont="1" applyFill="1" applyBorder="1" applyAlignment="1"/>
    <xf numFmtId="0" fontId="0" fillId="0" borderId="0" xfId="7" applyNumberFormat="1" applyFont="1" applyFill="1" applyBorder="1" applyAlignment="1"/>
    <xf numFmtId="0" fontId="0" fillId="0" borderId="16" xfId="0" applyBorder="1" applyAlignment="1">
      <alignment horizontal="right"/>
    </xf>
    <xf numFmtId="0" fontId="5" fillId="6" borderId="22" xfId="7" applyNumberFormat="1" applyFont="1" applyFill="1" applyBorder="1" applyAlignment="1">
      <alignment horizontal="right"/>
    </xf>
    <xf numFmtId="0" fontId="0" fillId="0" borderId="17" xfId="7" applyNumberFormat="1" applyFont="1" applyBorder="1" applyAlignment="1">
      <alignment horizontal="right"/>
    </xf>
    <xf numFmtId="0" fontId="0" fillId="0" borderId="17" xfId="7" applyNumberFormat="1" applyFont="1" applyFill="1" applyBorder="1" applyAlignment="1">
      <alignment horizontal="right"/>
    </xf>
    <xf numFmtId="0" fontId="0" fillId="0" borderId="18" xfId="7" applyNumberFormat="1" applyFont="1" applyFill="1" applyBorder="1" applyAlignment="1">
      <alignment horizontal="right"/>
    </xf>
    <xf numFmtId="0" fontId="0" fillId="0" borderId="20" xfId="0" applyBorder="1" applyAlignment="1">
      <alignment horizontal="right"/>
    </xf>
    <xf numFmtId="0" fontId="5" fillId="6" borderId="25" xfId="7" applyNumberFormat="1" applyFont="1" applyFill="1" applyBorder="1" applyAlignment="1">
      <alignment horizontal="right"/>
    </xf>
    <xf numFmtId="0" fontId="5" fillId="0" borderId="15" xfId="7" applyNumberFormat="1" applyFont="1" applyBorder="1" applyAlignment="1">
      <alignment horizontal="right"/>
    </xf>
    <xf numFmtId="0" fontId="5" fillId="0" borderId="21" xfId="7" applyNumberFormat="1" applyFont="1" applyBorder="1" applyAlignment="1">
      <alignment horizontal="right"/>
    </xf>
    <xf numFmtId="0" fontId="0" fillId="0" borderId="19" xfId="0" applyBorder="1" applyAlignment="1">
      <alignment horizontal="right"/>
    </xf>
    <xf numFmtId="3" fontId="0" fillId="0" borderId="25" xfId="0" applyNumberFormat="1" applyBorder="1"/>
    <xf numFmtId="0" fontId="0" fillId="0" borderId="16" xfId="0" applyBorder="1" applyAlignment="1">
      <alignment horizontal="left"/>
    </xf>
    <xf numFmtId="3" fontId="0" fillId="6" borderId="22" xfId="0" applyNumberFormat="1" applyFill="1" applyBorder="1" applyAlignment="1">
      <alignment horizontal="right"/>
    </xf>
    <xf numFmtId="0" fontId="0" fillId="0" borderId="17" xfId="0" applyBorder="1" applyAlignment="1">
      <alignment horizontal="right"/>
    </xf>
    <xf numFmtId="0" fontId="0" fillId="0" borderId="21" xfId="0" applyBorder="1" applyAlignment="1">
      <alignment horizontal="right"/>
    </xf>
    <xf numFmtId="0" fontId="0" fillId="11" borderId="0" xfId="0" applyFill="1"/>
    <xf numFmtId="0" fontId="0" fillId="11" borderId="24" xfId="0" applyFill="1" applyBorder="1"/>
    <xf numFmtId="2" fontId="0" fillId="0" borderId="18" xfId="0" applyNumberFormat="1" applyBorder="1"/>
    <xf numFmtId="2" fontId="0" fillId="0" borderId="24" xfId="0" applyNumberFormat="1" applyBorder="1"/>
    <xf numFmtId="2" fontId="0" fillId="0" borderId="21" xfId="0" applyNumberFormat="1" applyBorder="1"/>
    <xf numFmtId="0" fontId="0" fillId="9" borderId="0" xfId="0" applyFill="1" applyAlignment="1">
      <alignment horizontal="center"/>
    </xf>
    <xf numFmtId="177" fontId="0" fillId="9" borderId="0" xfId="0" applyNumberFormat="1" applyFill="1" applyAlignment="1">
      <alignment horizontal="center"/>
    </xf>
    <xf numFmtId="183" fontId="0" fillId="9" borderId="0" xfId="0" applyNumberFormat="1" applyFill="1" applyAlignment="1">
      <alignment horizontal="center"/>
    </xf>
    <xf numFmtId="177" fontId="0" fillId="0" borderId="0" xfId="0" applyNumberFormat="1" applyAlignment="1">
      <alignment horizontal="center"/>
    </xf>
    <xf numFmtId="183" fontId="0" fillId="0" borderId="0" xfId="0" applyNumberFormat="1" applyAlignment="1">
      <alignment horizontal="center"/>
    </xf>
    <xf numFmtId="0" fontId="13" fillId="0" borderId="27" xfId="0" applyFont="1" applyBorder="1" applyAlignment="1">
      <alignment horizontal="center" wrapText="1"/>
    </xf>
    <xf numFmtId="0" fontId="0" fillId="0" borderId="16" xfId="0" applyBorder="1" applyAlignment="1">
      <alignment horizontal="center"/>
    </xf>
    <xf numFmtId="183" fontId="0" fillId="0" borderId="17" xfId="0" applyNumberFormat="1" applyBorder="1" applyAlignment="1">
      <alignment horizontal="center"/>
    </xf>
    <xf numFmtId="0" fontId="0" fillId="0" borderId="19" xfId="0" applyBorder="1" applyAlignment="1">
      <alignment horizontal="center"/>
    </xf>
    <xf numFmtId="181" fontId="0" fillId="0" borderId="24" xfId="0" applyNumberFormat="1" applyBorder="1" applyAlignment="1">
      <alignment horizontal="center"/>
    </xf>
    <xf numFmtId="0" fontId="13" fillId="0" borderId="19" xfId="0" applyFont="1" applyBorder="1" applyAlignment="1">
      <alignment horizontal="center"/>
    </xf>
    <xf numFmtId="183" fontId="13" fillId="0" borderId="0" xfId="0" applyNumberFormat="1" applyFont="1" applyAlignment="1">
      <alignment horizontal="center"/>
    </xf>
    <xf numFmtId="181" fontId="13" fillId="0" borderId="24" xfId="0" applyNumberFormat="1" applyFont="1" applyBorder="1" applyAlignment="1">
      <alignment horizontal="center"/>
    </xf>
    <xf numFmtId="0" fontId="0" fillId="0" borderId="20" xfId="0" applyBorder="1" applyAlignment="1">
      <alignment horizontal="center"/>
    </xf>
    <xf numFmtId="183" fontId="0" fillId="0" borderId="15" xfId="0" applyNumberFormat="1"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0" fillId="0" borderId="23" xfId="0" applyBorder="1" applyAlignment="1">
      <alignment horizontal="center"/>
    </xf>
    <xf numFmtId="3" fontId="0" fillId="0" borderId="0" xfId="0" applyNumberFormat="1" applyAlignment="1">
      <alignment horizontal="center"/>
    </xf>
    <xf numFmtId="182" fontId="0" fillId="0" borderId="0" xfId="0" applyNumberFormat="1" applyAlignment="1">
      <alignment horizontal="center"/>
    </xf>
    <xf numFmtId="3" fontId="0" fillId="0" borderId="24" xfId="0" applyNumberFormat="1" applyBorder="1" applyAlignment="1">
      <alignment horizontal="center"/>
    </xf>
    <xf numFmtId="187" fontId="0" fillId="0" borderId="0" xfId="0" applyNumberFormat="1" applyAlignment="1">
      <alignment horizontal="center"/>
    </xf>
    <xf numFmtId="182" fontId="0" fillId="0" borderId="24" xfId="0" applyNumberFormat="1" applyBorder="1" applyAlignment="1">
      <alignment horizontal="center"/>
    </xf>
    <xf numFmtId="0" fontId="0" fillId="0" borderId="25" xfId="0" applyBorder="1" applyAlignment="1">
      <alignment horizontal="center"/>
    </xf>
    <xf numFmtId="187" fontId="0" fillId="0" borderId="15" xfId="0" applyNumberFormat="1" applyBorder="1" applyAlignment="1">
      <alignment horizontal="center"/>
    </xf>
    <xf numFmtId="182" fontId="0" fillId="0" borderId="15" xfId="0" applyNumberFormat="1" applyBorder="1" applyAlignment="1">
      <alignment horizontal="center"/>
    </xf>
    <xf numFmtId="3" fontId="0" fillId="0" borderId="21" xfId="0" applyNumberFormat="1" applyBorder="1" applyAlignment="1">
      <alignment horizontal="center"/>
    </xf>
    <xf numFmtId="180" fontId="0" fillId="0" borderId="0" xfId="0" applyNumberFormat="1" applyAlignment="1">
      <alignment horizontal="center"/>
    </xf>
    <xf numFmtId="179" fontId="0" fillId="0" borderId="0" xfId="0" applyNumberFormat="1" applyAlignment="1">
      <alignment horizontal="center"/>
    </xf>
    <xf numFmtId="188" fontId="0" fillId="0" borderId="0" xfId="0" applyNumberFormat="1" applyAlignment="1">
      <alignment horizontal="center"/>
    </xf>
    <xf numFmtId="188" fontId="0" fillId="0" borderId="24" xfId="0" applyNumberFormat="1" applyBorder="1" applyAlignment="1">
      <alignment horizontal="center"/>
    </xf>
    <xf numFmtId="189" fontId="0" fillId="0" borderId="0" xfId="0" applyNumberFormat="1" applyAlignment="1">
      <alignment horizontal="center"/>
    </xf>
    <xf numFmtId="190" fontId="0" fillId="0" borderId="0" xfId="0" applyNumberFormat="1" applyAlignment="1">
      <alignment horizontal="center"/>
    </xf>
    <xf numFmtId="191" fontId="0" fillId="0" borderId="0" xfId="0" applyNumberFormat="1" applyAlignment="1">
      <alignment horizontal="center"/>
    </xf>
    <xf numFmtId="192" fontId="0" fillId="0" borderId="0" xfId="0" applyNumberFormat="1" applyAlignment="1">
      <alignment horizontal="center"/>
    </xf>
    <xf numFmtId="0" fontId="0" fillId="0" borderId="0" xfId="0" applyAlignment="1">
      <alignment horizontal="left" vertical="top"/>
    </xf>
    <xf numFmtId="0" fontId="23" fillId="0" borderId="0" xfId="0" applyFont="1" applyAlignment="1">
      <alignment horizontal="left" vertical="top"/>
    </xf>
    <xf numFmtId="0" fontId="27" fillId="0" borderId="30" xfId="0" applyFont="1" applyBorder="1" applyAlignment="1">
      <alignment horizontal="left"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27" fillId="0" borderId="31" xfId="0" applyFont="1" applyBorder="1" applyAlignment="1">
      <alignment horizontal="center" vertical="top" wrapText="1"/>
    </xf>
    <xf numFmtId="0" fontId="27" fillId="0" borderId="31" xfId="0" applyFont="1" applyBorder="1" applyAlignment="1">
      <alignment horizontal="left" vertical="top" wrapText="1"/>
    </xf>
    <xf numFmtId="0" fontId="0" fillId="0" borderId="0" xfId="0" applyAlignment="1">
      <alignment horizontal="left" vertical="top" wrapText="1"/>
    </xf>
    <xf numFmtId="193" fontId="29" fillId="0" borderId="0" xfId="0" applyNumberFormat="1" applyFont="1" applyAlignment="1">
      <alignment horizontal="center" vertical="top" wrapText="1"/>
    </xf>
    <xf numFmtId="193" fontId="29" fillId="0" borderId="0" xfId="0" applyNumberFormat="1" applyFont="1" applyAlignment="1">
      <alignment horizontal="left" vertical="top" wrapText="1"/>
    </xf>
    <xf numFmtId="194" fontId="29" fillId="0" borderId="0" xfId="0" applyNumberFormat="1" applyFont="1" applyAlignment="1">
      <alignment horizontal="left" vertical="top" wrapText="1"/>
    </xf>
    <xf numFmtId="0" fontId="27" fillId="0" borderId="0" xfId="0" applyFont="1" applyAlignment="1">
      <alignment horizontal="left" vertical="top" wrapText="1"/>
    </xf>
    <xf numFmtId="195" fontId="29" fillId="0" borderId="0" xfId="0" applyNumberFormat="1" applyFont="1" applyAlignment="1">
      <alignment horizontal="center" vertical="top" wrapText="1"/>
    </xf>
    <xf numFmtId="195" fontId="29" fillId="0" borderId="0" xfId="0" applyNumberFormat="1" applyFont="1" applyAlignment="1">
      <alignment horizontal="left" vertical="top" wrapText="1"/>
    </xf>
    <xf numFmtId="196" fontId="29" fillId="0" borderId="0" xfId="0" applyNumberFormat="1" applyFont="1" applyAlignment="1">
      <alignment horizontal="center" vertical="top" wrapText="1"/>
    </xf>
    <xf numFmtId="196" fontId="29" fillId="0" borderId="0" xfId="0" applyNumberFormat="1" applyFont="1" applyAlignment="1">
      <alignment horizontal="left" vertical="top" wrapText="1"/>
    </xf>
    <xf numFmtId="0" fontId="27" fillId="0" borderId="32" xfId="0" applyFont="1" applyBorder="1" applyAlignment="1">
      <alignment horizontal="left" vertical="top" wrapText="1"/>
    </xf>
    <xf numFmtId="196" fontId="29" fillId="0" borderId="32" xfId="0" applyNumberFormat="1" applyFont="1" applyBorder="1" applyAlignment="1">
      <alignment horizontal="center" vertical="top" wrapText="1"/>
    </xf>
    <xf numFmtId="196" fontId="29" fillId="0" borderId="32" xfId="0" applyNumberFormat="1" applyFont="1" applyBorder="1" applyAlignment="1">
      <alignment horizontal="left" vertical="top" wrapText="1"/>
    </xf>
    <xf numFmtId="195" fontId="29" fillId="0" borderId="32" xfId="0" applyNumberFormat="1" applyFont="1" applyBorder="1" applyAlignment="1">
      <alignment horizontal="center" vertical="top" wrapText="1"/>
    </xf>
    <xf numFmtId="193" fontId="29" fillId="0" borderId="32" xfId="0" applyNumberFormat="1" applyFont="1" applyBorder="1" applyAlignment="1">
      <alignment horizontal="center" vertical="top" wrapText="1"/>
    </xf>
    <xf numFmtId="193" fontId="29" fillId="0" borderId="32" xfId="0" applyNumberFormat="1" applyFont="1" applyBorder="1" applyAlignment="1">
      <alignment horizontal="left" vertical="top" wrapText="1"/>
    </xf>
    <xf numFmtId="0" fontId="0" fillId="0" borderId="32" xfId="0" applyBorder="1" applyAlignment="1">
      <alignment horizontal="left" vertical="top" wrapText="1"/>
    </xf>
    <xf numFmtId="0" fontId="23" fillId="0" borderId="30" xfId="0" applyFont="1" applyBorder="1" applyAlignment="1">
      <alignment horizontal="left" vertical="top" wrapText="1"/>
    </xf>
    <xf numFmtId="0" fontId="23" fillId="0" borderId="32" xfId="0" applyFont="1" applyBorder="1" applyAlignment="1">
      <alignment horizontal="left" vertical="top" wrapText="1"/>
    </xf>
    <xf numFmtId="193" fontId="31" fillId="0" borderId="31" xfId="0" applyNumberFormat="1" applyFont="1" applyBorder="1" applyAlignment="1">
      <alignment horizontal="left" vertical="top" wrapText="1"/>
    </xf>
    <xf numFmtId="0" fontId="23" fillId="0" borderId="31" xfId="0" applyFont="1" applyBorder="1" applyAlignment="1">
      <alignment horizontal="left" vertical="top" wrapText="1"/>
    </xf>
    <xf numFmtId="194" fontId="31" fillId="0" borderId="31" xfId="0" applyNumberFormat="1" applyFont="1" applyBorder="1" applyAlignment="1">
      <alignment horizontal="left" vertical="top" wrapText="1"/>
    </xf>
    <xf numFmtId="193" fontId="31" fillId="0" borderId="32" xfId="0" applyNumberFormat="1" applyFont="1" applyBorder="1" applyAlignment="1">
      <alignment horizontal="left" vertical="top" wrapText="1"/>
    </xf>
    <xf numFmtId="178" fontId="0" fillId="0" borderId="0" xfId="0" applyNumberFormat="1" applyAlignment="1">
      <alignment vertical="center"/>
    </xf>
    <xf numFmtId="11" fontId="32" fillId="17" borderId="0" xfId="0" applyNumberFormat="1" applyFont="1" applyFill="1"/>
    <xf numFmtId="1" fontId="0" fillId="0" borderId="0" xfId="0" applyNumberFormat="1" applyAlignment="1">
      <alignment vertical="center"/>
    </xf>
    <xf numFmtId="0" fontId="33" fillId="0" borderId="29" xfId="0" applyFont="1" applyBorder="1" applyAlignment="1">
      <alignment horizontal="left" vertical="top" wrapText="1"/>
    </xf>
    <xf numFmtId="0" fontId="0" fillId="0" borderId="29" xfId="0" applyBorder="1"/>
    <xf numFmtId="177" fontId="0" fillId="0" borderId="29" xfId="0" applyNumberFormat="1" applyBorder="1"/>
    <xf numFmtId="0" fontId="33" fillId="0" borderId="0" xfId="0" applyFont="1" applyAlignment="1">
      <alignment horizontal="left" vertical="top" wrapText="1"/>
    </xf>
    <xf numFmtId="178" fontId="0" fillId="2" borderId="0" xfId="0" applyNumberFormat="1" applyFill="1"/>
    <xf numFmtId="11" fontId="0" fillId="2" borderId="0" xfId="0" applyNumberFormat="1" applyFill="1"/>
    <xf numFmtId="0" fontId="34" fillId="0" borderId="0" xfId="0" applyFont="1"/>
    <xf numFmtId="0" fontId="0" fillId="0" borderId="6" xfId="0" applyBorder="1" applyAlignment="1">
      <alignment horizontal="center"/>
    </xf>
    <xf numFmtId="0" fontId="0" fillId="18" borderId="0" xfId="0" applyFill="1"/>
    <xf numFmtId="0" fontId="8" fillId="18" borderId="0" xfId="0" applyFont="1" applyFill="1"/>
    <xf numFmtId="0" fontId="35" fillId="0" borderId="0" xfId="1" applyFont="1"/>
    <xf numFmtId="0" fontId="3" fillId="2" borderId="0" xfId="0" applyFont="1" applyFill="1"/>
    <xf numFmtId="0" fontId="0" fillId="2" borderId="0" xfId="0" applyFill="1"/>
    <xf numFmtId="0" fontId="36" fillId="0" borderId="0" xfId="0" applyFont="1"/>
    <xf numFmtId="0" fontId="4" fillId="0" borderId="0" xfId="1" applyAlignment="1">
      <alignment horizontal="left"/>
    </xf>
    <xf numFmtId="0" fontId="8" fillId="3" borderId="0" xfId="0" applyFont="1" applyFill="1" applyAlignment="1">
      <alignment horizontal="left"/>
    </xf>
    <xf numFmtId="0" fontId="3" fillId="3" borderId="0" xfId="0" applyFont="1" applyFill="1" applyAlignment="1">
      <alignment wrapText="1"/>
    </xf>
    <xf numFmtId="0" fontId="3" fillId="3" borderId="0" xfId="0" applyFont="1" applyFill="1" applyAlignment="1">
      <alignment vertical="center"/>
    </xf>
    <xf numFmtId="0" fontId="0" fillId="2" borderId="0" xfId="0" applyFill="1" applyAlignment="1">
      <alignment horizontal="left"/>
    </xf>
    <xf numFmtId="0" fontId="0" fillId="2" borderId="0" xfId="0" applyFill="1" applyAlignment="1">
      <alignment vertical="center"/>
    </xf>
    <xf numFmtId="0" fontId="4" fillId="2" borderId="0" xfId="1" applyFill="1"/>
    <xf numFmtId="0" fontId="0" fillId="2" borderId="0" xfId="0" applyFill="1" applyAlignment="1">
      <alignment vertical="center" wrapText="1"/>
    </xf>
    <xf numFmtId="0" fontId="37" fillId="0" borderId="0" xfId="0" applyFont="1" applyAlignment="1">
      <alignment wrapText="1"/>
    </xf>
    <xf numFmtId="0" fontId="0" fillId="0" borderId="0" xfId="0" applyAlignment="1">
      <alignment horizontal="right" wrapText="1"/>
    </xf>
    <xf numFmtId="1" fontId="0" fillId="0" borderId="0" xfId="0" applyNumberFormat="1"/>
    <xf numFmtId="197" fontId="0" fillId="0" borderId="0" xfId="0" applyNumberFormat="1"/>
    <xf numFmtId="198" fontId="0" fillId="0" borderId="0" xfId="0" applyNumberFormat="1" applyAlignment="1">
      <alignment horizontal="right"/>
    </xf>
    <xf numFmtId="198" fontId="0" fillId="0" borderId="0" xfId="0" applyNumberFormat="1"/>
    <xf numFmtId="200" fontId="0" fillId="0" borderId="0" xfId="0" applyNumberFormat="1"/>
    <xf numFmtId="0" fontId="8" fillId="0" borderId="0" xfId="0" applyFont="1" applyAlignment="1">
      <alignment horizontal="right" wrapText="1"/>
    </xf>
    <xf numFmtId="10" fontId="8" fillId="0" borderId="0" xfId="0" applyNumberFormat="1" applyFont="1"/>
    <xf numFmtId="201" fontId="8" fillId="0" borderId="0" xfId="0" applyNumberFormat="1" applyFont="1"/>
    <xf numFmtId="197" fontId="8" fillId="0" borderId="0" xfId="0" applyNumberFormat="1" applyFont="1"/>
    <xf numFmtId="0" fontId="8" fillId="0" borderId="0" xfId="0" applyFont="1" applyAlignment="1">
      <alignment wrapText="1"/>
    </xf>
    <xf numFmtId="202" fontId="0" fillId="0" borderId="0" xfId="0" applyNumberFormat="1"/>
    <xf numFmtId="201" fontId="0" fillId="0" borderId="0" xfId="0" applyNumberFormat="1"/>
    <xf numFmtId="203" fontId="0" fillId="0" borderId="0" xfId="0" applyNumberFormat="1"/>
    <xf numFmtId="0" fontId="38" fillId="19" borderId="29" xfId="0" applyFont="1" applyFill="1" applyBorder="1" applyAlignment="1">
      <alignment horizontal="center" vertical="center"/>
    </xf>
    <xf numFmtId="0" fontId="39" fillId="19" borderId="29" xfId="0" applyFont="1" applyFill="1" applyBorder="1" applyAlignment="1">
      <alignment horizontal="center" vertical="center"/>
    </xf>
    <xf numFmtId="204" fontId="40" fillId="0" borderId="29" xfId="0" applyNumberFormat="1" applyFont="1" applyBorder="1" applyAlignment="1">
      <alignment horizontal="center" vertical="center"/>
    </xf>
    <xf numFmtId="205" fontId="40" fillId="0" borderId="29" xfId="0" applyNumberFormat="1" applyFont="1" applyBorder="1" applyAlignment="1">
      <alignment horizontal="center" vertical="center"/>
    </xf>
    <xf numFmtId="178" fontId="0" fillId="20" borderId="0" xfId="0" applyNumberFormat="1" applyFill="1"/>
    <xf numFmtId="0" fontId="0" fillId="0" borderId="3" xfId="0" applyBorder="1" applyAlignment="1">
      <alignment horizontal="center"/>
    </xf>
    <xf numFmtId="0" fontId="0" fillId="0" borderId="5" xfId="0" applyBorder="1" applyAlignment="1">
      <alignment horizontal="center"/>
    </xf>
    <xf numFmtId="0" fontId="0" fillId="0" borderId="0" xfId="0" applyAlignment="1">
      <alignment horizontal="center"/>
    </xf>
    <xf numFmtId="0" fontId="0" fillId="5" borderId="0" xfId="0" applyFill="1" applyAlignment="1">
      <alignment horizontal="center"/>
    </xf>
    <xf numFmtId="0" fontId="9" fillId="0" borderId="14"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2" xfId="0" applyFont="1" applyBorder="1" applyAlignment="1">
      <alignment horizontal="center" vertical="center" wrapText="1"/>
    </xf>
    <xf numFmtId="0" fontId="0" fillId="0" borderId="7" xfId="0" applyBorder="1" applyAlignment="1">
      <alignment horizontal="center"/>
    </xf>
    <xf numFmtId="0" fontId="0" fillId="0" borderId="4" xfId="0" applyBorder="1" applyAlignment="1">
      <alignment horizontal="center"/>
    </xf>
    <xf numFmtId="0" fontId="9" fillId="0" borderId="3" xfId="0" applyFont="1" applyBorder="1" applyAlignment="1">
      <alignment horizontal="center" vertical="center" wrapText="1"/>
    </xf>
    <xf numFmtId="0" fontId="9" fillId="0" borderId="6" xfId="0" applyFont="1" applyBorder="1" applyAlignment="1">
      <alignment horizontal="center" vertical="center" wrapText="1"/>
    </xf>
    <xf numFmtId="0" fontId="0" fillId="0" borderId="9" xfId="0" applyBorder="1" applyAlignment="1">
      <alignment horizontal="center"/>
    </xf>
    <xf numFmtId="0" fontId="0" fillId="0" borderId="10" xfId="0" applyBorder="1" applyAlignment="1">
      <alignment horizontal="center"/>
    </xf>
    <xf numFmtId="0" fontId="8" fillId="0" borderId="0" xfId="0" applyFont="1" applyAlignment="1">
      <alignment horizontal="center"/>
    </xf>
    <xf numFmtId="0" fontId="0" fillId="6" borderId="20" xfId="0" applyFill="1" applyBorder="1"/>
    <xf numFmtId="0" fontId="0" fillId="6" borderId="15" xfId="0" applyFill="1" applyBorder="1"/>
    <xf numFmtId="0" fontId="13" fillId="0" borderId="16" xfId="0" applyFont="1" applyBorder="1" applyAlignment="1">
      <alignment wrapText="1"/>
    </xf>
    <xf numFmtId="0" fontId="0" fillId="0" borderId="18" xfId="0" applyBorder="1" applyAlignment="1">
      <alignment wrapText="1"/>
    </xf>
    <xf numFmtId="0" fontId="0" fillId="0" borderId="19" xfId="0" applyBorder="1" applyAlignment="1">
      <alignment wrapText="1"/>
    </xf>
    <xf numFmtId="0" fontId="0" fillId="0" borderId="24" xfId="0" applyBorder="1" applyAlignment="1">
      <alignment wrapText="1"/>
    </xf>
    <xf numFmtId="0" fontId="0" fillId="6" borderId="20" xfId="0" applyFill="1" applyBorder="1" applyAlignment="1">
      <alignment horizontal="left"/>
    </xf>
    <xf numFmtId="0" fontId="0" fillId="6" borderId="15" xfId="0" applyFill="1" applyBorder="1" applyAlignment="1">
      <alignment horizontal="left"/>
    </xf>
    <xf numFmtId="0" fontId="13" fillId="0" borderId="26" xfId="0" applyFont="1" applyBorder="1" applyAlignment="1">
      <alignment horizontal="center"/>
    </xf>
    <xf numFmtId="0" fontId="13" fillId="0" borderId="27" xfId="0" applyFont="1" applyBorder="1" applyAlignment="1">
      <alignment horizontal="center"/>
    </xf>
    <xf numFmtId="0" fontId="13" fillId="0" borderId="28" xfId="0" applyFont="1" applyBorder="1" applyAlignment="1">
      <alignment horizontal="center"/>
    </xf>
    <xf numFmtId="0" fontId="13" fillId="0" borderId="22" xfId="0" applyFont="1" applyBorder="1" applyAlignment="1">
      <alignment horizontal="center" wrapText="1"/>
    </xf>
    <xf numFmtId="0" fontId="13" fillId="0" borderId="25" xfId="0" applyFont="1" applyBorder="1" applyAlignment="1">
      <alignment horizontal="center" wrapText="1"/>
    </xf>
    <xf numFmtId="0" fontId="13" fillId="0" borderId="26" xfId="0" applyFont="1" applyBorder="1" applyAlignment="1">
      <alignment horizontal="center" wrapText="1"/>
    </xf>
    <xf numFmtId="0" fontId="13" fillId="0" borderId="28" xfId="0" applyFont="1" applyBorder="1" applyAlignment="1">
      <alignment horizontal="center" wrapText="1"/>
    </xf>
    <xf numFmtId="11" fontId="0" fillId="6" borderId="0" xfId="0" applyNumberFormat="1" applyFill="1"/>
    <xf numFmtId="0" fontId="0" fillId="0" borderId="0" xfId="0"/>
    <xf numFmtId="0" fontId="27" fillId="0" borderId="0" xfId="0" applyFont="1" applyAlignment="1">
      <alignment horizontal="left" vertical="top" wrapText="1"/>
    </xf>
    <xf numFmtId="0" fontId="36" fillId="0" borderId="0" xfId="8"/>
    <xf numFmtId="0" fontId="42" fillId="21" borderId="33" xfId="9" applyFont="1" applyFill="1" applyBorder="1" applyAlignment="1">
      <alignment horizontal="center" wrapText="1" readingOrder="1"/>
    </xf>
    <xf numFmtId="0" fontId="43" fillId="22" borderId="33" xfId="9" applyFont="1" applyFill="1" applyBorder="1" applyAlignment="1">
      <alignment horizontal="left" wrapText="1" readingOrder="1"/>
    </xf>
    <xf numFmtId="0" fontId="44" fillId="23" borderId="34" xfId="9" applyFont="1" applyFill="1" applyBorder="1" applyAlignment="1">
      <alignment horizontal="center" vertical="center" wrapText="1" readingOrder="1"/>
    </xf>
    <xf numFmtId="0" fontId="42" fillId="21" borderId="35" xfId="9" applyFont="1" applyFill="1" applyBorder="1" applyAlignment="1">
      <alignment horizontal="center" wrapText="1" readingOrder="1"/>
    </xf>
    <xf numFmtId="0" fontId="43" fillId="24" borderId="35" xfId="9" applyFont="1" applyFill="1" applyBorder="1" applyAlignment="1">
      <alignment horizontal="left" wrapText="1" readingOrder="1"/>
    </xf>
    <xf numFmtId="0" fontId="43" fillId="22" borderId="35" xfId="9" applyFont="1" applyFill="1" applyBorder="1" applyAlignment="1">
      <alignment horizontal="left" wrapText="1" readingOrder="1"/>
    </xf>
    <xf numFmtId="0" fontId="43" fillId="25" borderId="35" xfId="9" applyFont="1" applyFill="1" applyBorder="1" applyAlignment="1">
      <alignment horizontal="left" wrapText="1" readingOrder="1"/>
    </xf>
    <xf numFmtId="0" fontId="44" fillId="25" borderId="34" xfId="9" applyFont="1" applyFill="1" applyBorder="1" applyAlignment="1">
      <alignment horizontal="center" wrapText="1" readingOrder="1"/>
    </xf>
    <xf numFmtId="0" fontId="43" fillId="26" borderId="33" xfId="9" applyFont="1" applyFill="1" applyBorder="1" applyAlignment="1">
      <alignment horizontal="left" wrapText="1" readingOrder="1"/>
    </xf>
    <xf numFmtId="0" fontId="44" fillId="27" borderId="34" xfId="9" applyFont="1" applyFill="1" applyBorder="1" applyAlignment="1">
      <alignment horizontal="center" vertical="center" wrapText="1" readingOrder="1"/>
    </xf>
    <xf numFmtId="0" fontId="43" fillId="28" borderId="35" xfId="9" applyFont="1" applyFill="1" applyBorder="1" applyAlignment="1">
      <alignment horizontal="left" wrapText="1" readingOrder="1"/>
    </xf>
    <xf numFmtId="0" fontId="44" fillId="29" borderId="34" xfId="9" applyFont="1" applyFill="1" applyBorder="1" applyAlignment="1">
      <alignment horizontal="center" vertical="center" wrapText="1" readingOrder="1"/>
    </xf>
    <xf numFmtId="0" fontId="43" fillId="30" borderId="35" xfId="9" applyFont="1" applyFill="1" applyBorder="1" applyAlignment="1">
      <alignment horizontal="left" wrapText="1" readingOrder="1"/>
    </xf>
    <xf numFmtId="0" fontId="44" fillId="31" borderId="34" xfId="9" applyFont="1" applyFill="1" applyBorder="1" applyAlignment="1">
      <alignment horizontal="center" vertical="center" wrapText="1" readingOrder="1"/>
    </xf>
    <xf numFmtId="0" fontId="43" fillId="32" borderId="35" xfId="9" applyFont="1" applyFill="1" applyBorder="1" applyAlignment="1">
      <alignment horizontal="left" wrapText="1" readingOrder="1"/>
    </xf>
    <xf numFmtId="0" fontId="43" fillId="33" borderId="35" xfId="9" applyFont="1" applyFill="1" applyBorder="1" applyAlignment="1">
      <alignment horizontal="left" wrapText="1" readingOrder="1"/>
    </xf>
    <xf numFmtId="0" fontId="44" fillId="34" borderId="34" xfId="9" applyFont="1" applyFill="1" applyBorder="1" applyAlignment="1">
      <alignment horizontal="center" vertical="center" wrapText="1" readingOrder="1"/>
    </xf>
    <xf numFmtId="0" fontId="45" fillId="35" borderId="35" xfId="9" applyFont="1" applyFill="1" applyBorder="1" applyAlignment="1">
      <alignment horizontal="left" wrapText="1" readingOrder="1"/>
    </xf>
    <xf numFmtId="0" fontId="43" fillId="35" borderId="35" xfId="9" applyFont="1" applyFill="1" applyBorder="1" applyAlignment="1">
      <alignment horizontal="left" wrapText="1" readingOrder="1"/>
    </xf>
    <xf numFmtId="0" fontId="45" fillId="33" borderId="35" xfId="9" applyFont="1" applyFill="1" applyBorder="1" applyAlignment="1">
      <alignment horizontal="left" wrapText="1" readingOrder="1"/>
    </xf>
    <xf numFmtId="0" fontId="43" fillId="36" borderId="35" xfId="9" applyFont="1" applyFill="1" applyBorder="1" applyAlignment="1">
      <alignment horizontal="left" wrapText="1" readingOrder="1"/>
    </xf>
    <xf numFmtId="0" fontId="44" fillId="37" borderId="34" xfId="9" applyFont="1" applyFill="1" applyBorder="1" applyAlignment="1">
      <alignment horizontal="center" vertical="center" wrapText="1" readingOrder="1"/>
    </xf>
    <xf numFmtId="0" fontId="45" fillId="38" borderId="35" xfId="9" applyFont="1" applyFill="1" applyBorder="1" applyAlignment="1">
      <alignment horizontal="left" wrapText="1" readingOrder="1"/>
    </xf>
    <xf numFmtId="0" fontId="43" fillId="38" borderId="35" xfId="9" applyFont="1" applyFill="1" applyBorder="1" applyAlignment="1">
      <alignment horizontal="left" wrapText="1" readingOrder="1"/>
    </xf>
    <xf numFmtId="0" fontId="45" fillId="36" borderId="35" xfId="9" applyFont="1" applyFill="1" applyBorder="1" applyAlignment="1">
      <alignment horizontal="left" wrapText="1" readingOrder="1"/>
    </xf>
    <xf numFmtId="0" fontId="44" fillId="37" borderId="33" xfId="9" applyFont="1" applyFill="1" applyBorder="1" applyAlignment="1">
      <alignment horizontal="center" vertical="center" wrapText="1" readingOrder="1"/>
    </xf>
    <xf numFmtId="0" fontId="42" fillId="21" borderId="36" xfId="9" applyFont="1" applyFill="1" applyBorder="1" applyAlignment="1">
      <alignment horizontal="center" vertical="center" wrapText="1" readingOrder="1"/>
    </xf>
    <xf numFmtId="0" fontId="46" fillId="21" borderId="37" xfId="9" applyFont="1" applyFill="1" applyBorder="1" applyAlignment="1">
      <alignment horizontal="center" vertical="center" wrapText="1" readingOrder="1"/>
    </xf>
    <xf numFmtId="0" fontId="1" fillId="0" borderId="0" xfId="10">
      <alignment vertical="center"/>
    </xf>
    <xf numFmtId="0" fontId="36" fillId="0" borderId="0" xfId="10" applyFont="1">
      <alignment vertical="center"/>
    </xf>
    <xf numFmtId="0" fontId="36" fillId="0" borderId="29" xfId="10" applyFont="1" applyBorder="1" applyAlignment="1">
      <alignment horizontal="center" vertical="center"/>
    </xf>
    <xf numFmtId="0" fontId="47" fillId="39" borderId="29" xfId="10" applyFont="1" applyFill="1" applyBorder="1" applyAlignment="1">
      <alignment horizontal="center" vertical="center" wrapText="1"/>
    </xf>
    <xf numFmtId="3" fontId="47" fillId="39" borderId="29" xfId="10" applyNumberFormat="1" applyFont="1" applyFill="1" applyBorder="1" applyAlignment="1">
      <alignment horizontal="center" vertical="center" wrapText="1"/>
    </xf>
    <xf numFmtId="0" fontId="47" fillId="39" borderId="28" xfId="10" applyFont="1" applyFill="1" applyBorder="1" applyAlignment="1">
      <alignment horizontal="center" vertical="center" wrapText="1"/>
    </xf>
    <xf numFmtId="0" fontId="47" fillId="39" borderId="27" xfId="10" applyFont="1" applyFill="1" applyBorder="1" applyAlignment="1">
      <alignment horizontal="center" vertical="center" wrapText="1"/>
    </xf>
    <xf numFmtId="0" fontId="47" fillId="39" borderId="26" xfId="10" applyFont="1" applyFill="1" applyBorder="1" applyAlignment="1">
      <alignment horizontal="center" vertical="center" wrapText="1"/>
    </xf>
    <xf numFmtId="0" fontId="47" fillId="39" borderId="21" xfId="10" applyFont="1" applyFill="1" applyBorder="1" applyAlignment="1">
      <alignment horizontal="center" vertical="center" wrapText="1"/>
    </xf>
    <xf numFmtId="0" fontId="47" fillId="39" borderId="20" xfId="10" applyFont="1" applyFill="1" applyBorder="1" applyAlignment="1">
      <alignment horizontal="center" vertical="center" wrapText="1"/>
    </xf>
    <xf numFmtId="0" fontId="47" fillId="39" borderId="18" xfId="10" applyFont="1" applyFill="1" applyBorder="1" applyAlignment="1">
      <alignment horizontal="center" vertical="center" wrapText="1"/>
    </xf>
    <xf numFmtId="0" fontId="47" fillId="39" borderId="16" xfId="10" applyFont="1" applyFill="1" applyBorder="1" applyAlignment="1">
      <alignment horizontal="center" vertical="center" wrapText="1"/>
    </xf>
    <xf numFmtId="0" fontId="47" fillId="39" borderId="25" xfId="10" applyFont="1" applyFill="1" applyBorder="1" applyAlignment="1">
      <alignment horizontal="center" vertical="center" wrapText="1"/>
    </xf>
    <xf numFmtId="0" fontId="47" fillId="39" borderId="22" xfId="10" applyFont="1" applyFill="1" applyBorder="1" applyAlignment="1">
      <alignment horizontal="center" vertical="center" wrapText="1"/>
    </xf>
    <xf numFmtId="0" fontId="47" fillId="39" borderId="29" xfId="10" applyFont="1" applyFill="1" applyBorder="1" applyAlignment="1">
      <alignment horizontal="center" vertical="center" wrapText="1"/>
    </xf>
    <xf numFmtId="0" fontId="47" fillId="39" borderId="23" xfId="10" applyFont="1" applyFill="1" applyBorder="1" applyAlignment="1">
      <alignment horizontal="center" vertical="center" wrapText="1"/>
    </xf>
    <xf numFmtId="0" fontId="8" fillId="2" borderId="15" xfId="10" applyFont="1" applyFill="1" applyBorder="1" applyAlignment="1">
      <alignment horizontal="left" vertical="center"/>
    </xf>
    <xf numFmtId="0" fontId="51" fillId="40" borderId="29" xfId="11" applyFont="1" applyFill="1" applyBorder="1" applyAlignment="1" applyProtection="1">
      <protection locked="0"/>
    </xf>
    <xf numFmtId="0" fontId="1" fillId="0" borderId="29" xfId="10" applyBorder="1">
      <alignment vertical="center"/>
    </xf>
    <xf numFmtId="0" fontId="52" fillId="41" borderId="29" xfId="11" applyFont="1" applyFill="1" applyBorder="1" applyAlignment="1"/>
    <xf numFmtId="0" fontId="53" fillId="41" borderId="29" xfId="11" applyFont="1" applyFill="1" applyBorder="1" applyAlignment="1"/>
    <xf numFmtId="0" fontId="1" fillId="2" borderId="0" xfId="10" applyFill="1">
      <alignment vertical="center"/>
    </xf>
    <xf numFmtId="0" fontId="8" fillId="2" borderId="0" xfId="10" applyFont="1" applyFill="1">
      <alignment vertical="center"/>
    </xf>
    <xf numFmtId="0" fontId="1" fillId="0" borderId="0" xfId="10" applyAlignment="1"/>
    <xf numFmtId="206" fontId="1" fillId="0" borderId="0" xfId="10" applyNumberFormat="1" applyAlignment="1"/>
    <xf numFmtId="0" fontId="3" fillId="0" borderId="0" xfId="10" applyFont="1" applyAlignment="1">
      <alignment horizontal="center"/>
    </xf>
    <xf numFmtId="207" fontId="1" fillId="0" borderId="0" xfId="10" applyNumberFormat="1">
      <alignment vertical="center"/>
    </xf>
    <xf numFmtId="0" fontId="52" fillId="41" borderId="0" xfId="11" applyFont="1" applyFill="1" applyAlignment="1"/>
    <xf numFmtId="207" fontId="1" fillId="0" borderId="29" xfId="10" applyNumberFormat="1" applyBorder="1">
      <alignment vertical="center"/>
    </xf>
    <xf numFmtId="0" fontId="41" fillId="0" borderId="29" xfId="10" applyFont="1" applyBorder="1" applyAlignment="1">
      <alignment horizontal="center" vertical="center"/>
    </xf>
    <xf numFmtId="0" fontId="8" fillId="0" borderId="29" xfId="10" applyFont="1" applyBorder="1" applyAlignment="1">
      <alignment horizontal="center" vertical="center"/>
    </xf>
    <xf numFmtId="0" fontId="52" fillId="41" borderId="29" xfId="11" applyFont="1" applyFill="1" applyBorder="1" applyAlignment="1">
      <alignment horizontal="center"/>
    </xf>
    <xf numFmtId="0" fontId="1" fillId="0" borderId="0" xfId="10" applyAlignment="1">
      <alignment horizontal="center" vertical="center"/>
    </xf>
    <xf numFmtId="3" fontId="1" fillId="0" borderId="0" xfId="10" applyNumberFormat="1" applyAlignment="1">
      <alignment horizontal="center" vertical="center"/>
    </xf>
    <xf numFmtId="206" fontId="1" fillId="0" borderId="0" xfId="10" applyNumberFormat="1" applyAlignment="1">
      <alignment horizontal="center" vertical="center"/>
    </xf>
    <xf numFmtId="181" fontId="1" fillId="0" borderId="0" xfId="10" applyNumberFormat="1">
      <alignment vertical="center"/>
    </xf>
    <xf numFmtId="0" fontId="54" fillId="0" borderId="0" xfId="10" applyFont="1" applyAlignment="1">
      <alignment horizontal="left" vertical="center"/>
    </xf>
    <xf numFmtId="0" fontId="55" fillId="0" borderId="0" xfId="10" applyFont="1" applyAlignment="1">
      <alignment horizontal="center" vertical="center" wrapText="1"/>
    </xf>
    <xf numFmtId="0" fontId="56" fillId="0" borderId="0" xfId="10" applyFont="1" applyAlignment="1">
      <alignment horizontal="center" vertical="center" wrapText="1"/>
    </xf>
    <xf numFmtId="0" fontId="57" fillId="0" borderId="0" xfId="10" applyFont="1" applyAlignment="1">
      <alignment horizontal="center" vertical="center" wrapText="1"/>
    </xf>
    <xf numFmtId="0" fontId="55" fillId="0" borderId="10" xfId="10" applyFont="1" applyBorder="1" applyAlignment="1">
      <alignment horizontal="center" vertical="center" wrapText="1"/>
    </xf>
    <xf numFmtId="0" fontId="56" fillId="0" borderId="10" xfId="10" applyFont="1" applyBorder="1" applyAlignment="1">
      <alignment horizontal="center" vertical="center" wrapText="1"/>
    </xf>
    <xf numFmtId="0" fontId="57" fillId="0" borderId="12" xfId="10" applyFont="1" applyBorder="1" applyAlignment="1">
      <alignment horizontal="center" vertical="center" wrapText="1"/>
    </xf>
    <xf numFmtId="0" fontId="54" fillId="0" borderId="38" xfId="10" applyFont="1" applyBorder="1" applyAlignment="1">
      <alignment horizontal="center" vertical="center" wrapText="1"/>
    </xf>
    <xf numFmtId="0" fontId="58" fillId="0" borderId="10" xfId="10" applyFont="1" applyBorder="1" applyAlignment="1">
      <alignment horizontal="center" vertical="center" wrapText="1"/>
    </xf>
    <xf numFmtId="0" fontId="59" fillId="0" borderId="10" xfId="10" applyFont="1" applyBorder="1" applyAlignment="1">
      <alignment horizontal="center" vertical="center" wrapText="1"/>
    </xf>
    <xf numFmtId="0" fontId="54" fillId="0" borderId="14" xfId="10" applyFont="1" applyBorder="1" applyAlignment="1">
      <alignment horizontal="center" vertical="center" wrapText="1"/>
    </xf>
    <xf numFmtId="0" fontId="54" fillId="0" borderId="10" xfId="10" applyFont="1" applyBorder="1" applyAlignment="1">
      <alignment horizontal="center" vertical="center" wrapText="1"/>
    </xf>
    <xf numFmtId="0" fontId="54" fillId="0" borderId="13" xfId="10" applyFont="1" applyBorder="1" applyAlignment="1">
      <alignment horizontal="center" vertical="center" wrapText="1"/>
    </xf>
    <xf numFmtId="0" fontId="54" fillId="0" borderId="39" xfId="10" applyFont="1" applyBorder="1" applyAlignment="1">
      <alignment horizontal="center" vertical="center" wrapText="1"/>
    </xf>
    <xf numFmtId="0" fontId="54" fillId="0" borderId="40" xfId="10" applyFont="1" applyBorder="1" applyAlignment="1">
      <alignment horizontal="center" vertical="center" wrapText="1"/>
    </xf>
    <xf numFmtId="0" fontId="54" fillId="0" borderId="41" xfId="10" applyFont="1" applyBorder="1" applyAlignment="1">
      <alignment horizontal="center" vertical="center" wrapText="1"/>
    </xf>
    <xf numFmtId="0" fontId="54" fillId="0" borderId="42" xfId="10" applyFont="1" applyBorder="1" applyAlignment="1">
      <alignment horizontal="center" vertical="center" wrapText="1"/>
    </xf>
    <xf numFmtId="0" fontId="60" fillId="0" borderId="0" xfId="10" applyFont="1" applyAlignment="1"/>
    <xf numFmtId="0" fontId="61" fillId="0" borderId="0" xfId="10" applyFont="1" applyAlignment="1"/>
    <xf numFmtId="200" fontId="36" fillId="0" borderId="25" xfId="10" applyNumberFormat="1" applyFont="1" applyBorder="1" applyAlignment="1">
      <alignment horizontal="center" vertical="center"/>
    </xf>
    <xf numFmtId="208" fontId="36" fillId="0" borderId="25" xfId="10" applyNumberFormat="1" applyFont="1" applyBorder="1" applyAlignment="1">
      <alignment horizontal="center" vertical="center"/>
    </xf>
    <xf numFmtId="200" fontId="36" fillId="0" borderId="29" xfId="10" applyNumberFormat="1" applyFont="1" applyBorder="1" applyAlignment="1">
      <alignment horizontal="center" vertical="center"/>
    </xf>
    <xf numFmtId="208" fontId="36" fillId="0" borderId="29" xfId="10" applyNumberFormat="1" applyFont="1" applyBorder="1" applyAlignment="1">
      <alignment horizontal="center" vertical="center"/>
    </xf>
    <xf numFmtId="200" fontId="36" fillId="0" borderId="22" xfId="10" applyNumberFormat="1" applyFont="1" applyBorder="1" applyAlignment="1">
      <alignment horizontal="center" vertical="center"/>
    </xf>
    <xf numFmtId="208" fontId="36" fillId="0" borderId="22" xfId="10" applyNumberFormat="1" applyFont="1" applyBorder="1" applyAlignment="1">
      <alignment horizontal="center" vertical="center"/>
    </xf>
    <xf numFmtId="0" fontId="36" fillId="0" borderId="29" xfId="10" applyFont="1" applyBorder="1">
      <alignment vertical="center"/>
    </xf>
    <xf numFmtId="10" fontId="36" fillId="0" borderId="29" xfId="10" applyNumberFormat="1" applyFont="1" applyBorder="1" applyAlignment="1">
      <alignment horizontal="center" vertical="center"/>
    </xf>
    <xf numFmtId="0" fontId="36" fillId="0" borderId="0" xfId="10" applyFont="1" applyAlignment="1">
      <alignment horizontal="left" vertical="center" wrapText="1"/>
    </xf>
    <xf numFmtId="49" fontId="62" fillId="0" borderId="20" xfId="11" applyNumberFormat="1" applyFont="1" applyBorder="1">
      <alignment vertical="center"/>
    </xf>
    <xf numFmtId="49" fontId="62" fillId="0" borderId="25" xfId="11" applyNumberFormat="1" applyFont="1" applyBorder="1">
      <alignment vertical="center"/>
    </xf>
    <xf numFmtId="49" fontId="62" fillId="0" borderId="21" xfId="11" applyNumberFormat="1" applyFont="1" applyBorder="1">
      <alignment vertical="center"/>
    </xf>
    <xf numFmtId="49" fontId="62" fillId="0" borderId="0" xfId="11" applyNumberFormat="1" applyFont="1">
      <alignment vertical="center"/>
    </xf>
    <xf numFmtId="49" fontId="62" fillId="0" borderId="19" xfId="11" applyNumberFormat="1" applyFont="1" applyBorder="1">
      <alignment vertical="center"/>
    </xf>
    <xf numFmtId="49" fontId="62" fillId="0" borderId="23" xfId="11" applyNumberFormat="1" applyFont="1" applyBorder="1">
      <alignment vertical="center"/>
    </xf>
    <xf numFmtId="49" fontId="62" fillId="0" borderId="24" xfId="11" applyNumberFormat="1" applyFont="1" applyBorder="1">
      <alignment vertical="center"/>
    </xf>
    <xf numFmtId="49" fontId="62" fillId="0" borderId="26" xfId="11" applyNumberFormat="1" applyFont="1" applyBorder="1" applyAlignment="1">
      <alignment horizontal="center" vertical="center"/>
    </xf>
    <xf numFmtId="49" fontId="62" fillId="0" borderId="29" xfId="11" applyNumberFormat="1" applyFont="1" applyBorder="1" applyAlignment="1">
      <alignment horizontal="center" vertical="center"/>
    </xf>
    <xf numFmtId="49" fontId="62" fillId="0" borderId="28" xfId="11" applyNumberFormat="1" applyFont="1" applyBorder="1" applyAlignment="1">
      <alignment horizontal="center" vertical="center"/>
    </xf>
    <xf numFmtId="0" fontId="62" fillId="0" borderId="15" xfId="11" applyFont="1" applyBorder="1">
      <alignment vertical="center"/>
    </xf>
    <xf numFmtId="49" fontId="62" fillId="0" borderId="15" xfId="11" applyNumberFormat="1" applyFont="1" applyBorder="1">
      <alignment vertical="center"/>
    </xf>
    <xf numFmtId="0" fontId="62" fillId="0" borderId="0" xfId="11" applyFont="1">
      <alignment vertical="center"/>
    </xf>
    <xf numFmtId="181" fontId="1" fillId="0" borderId="29" xfId="10" applyNumberFormat="1" applyBorder="1" applyAlignment="1">
      <alignment horizontal="center" vertical="center"/>
    </xf>
    <xf numFmtId="0" fontId="1" fillId="42" borderId="29" xfId="10" applyFill="1" applyBorder="1" applyAlignment="1">
      <alignment horizontal="center"/>
    </xf>
    <xf numFmtId="209" fontId="1" fillId="43" borderId="29" xfId="10" applyNumberFormat="1" applyFill="1" applyBorder="1" applyAlignment="1">
      <alignment horizontal="center"/>
    </xf>
    <xf numFmtId="209" fontId="1" fillId="0" borderId="29" xfId="10" applyNumberFormat="1" applyBorder="1">
      <alignment vertical="center"/>
    </xf>
    <xf numFmtId="209" fontId="1" fillId="0" borderId="29" xfId="10" applyNumberFormat="1" applyBorder="1" applyAlignment="1">
      <alignment horizontal="center"/>
    </xf>
    <xf numFmtId="209" fontId="1" fillId="0" borderId="29" xfId="10" applyNumberFormat="1" applyBorder="1" applyAlignment="1">
      <alignment horizontal="center" vertical="center"/>
    </xf>
    <xf numFmtId="0" fontId="1" fillId="42" borderId="29" xfId="10" applyFill="1" applyBorder="1" applyAlignment="1"/>
    <xf numFmtId="0" fontId="37" fillId="44" borderId="29" xfId="10" applyFont="1" applyFill="1" applyBorder="1" applyAlignment="1">
      <alignment horizontal="center" vertical="center" wrapText="1"/>
    </xf>
    <xf numFmtId="0" fontId="1" fillId="44" borderId="29" xfId="10" applyFill="1" applyBorder="1" applyAlignment="1">
      <alignment horizontal="center" vertical="center" wrapText="1"/>
    </xf>
    <xf numFmtId="0" fontId="1" fillId="45" borderId="29" xfId="10" applyFill="1" applyBorder="1" applyAlignment="1">
      <alignment horizontal="center" vertical="center" wrapText="1"/>
    </xf>
    <xf numFmtId="209" fontId="1" fillId="44" borderId="29" xfId="10" applyNumberFormat="1" applyFill="1" applyBorder="1" applyAlignment="1">
      <alignment horizontal="center" vertical="center" wrapText="1"/>
    </xf>
    <xf numFmtId="209" fontId="1" fillId="45" borderId="29" xfId="10" applyNumberFormat="1" applyFill="1" applyBorder="1" applyAlignment="1">
      <alignment horizontal="center" vertical="center" wrapText="1"/>
    </xf>
    <xf numFmtId="209" fontId="1" fillId="0" borderId="0" xfId="10" applyNumberFormat="1" applyAlignment="1">
      <alignment horizontal="center" vertical="center"/>
    </xf>
    <xf numFmtId="0" fontId="1" fillId="0" borderId="0" xfId="10" applyAlignment="1">
      <alignment vertical="center" wrapText="1"/>
    </xf>
    <xf numFmtId="209" fontId="1" fillId="43" borderId="29" xfId="10" applyNumberFormat="1" applyFill="1" applyBorder="1" applyAlignment="1">
      <alignment horizontal="center" vertical="center"/>
    </xf>
    <xf numFmtId="0" fontId="1" fillId="0" borderId="0" xfId="10" applyAlignment="1">
      <alignment horizontal="right" wrapText="1"/>
    </xf>
    <xf numFmtId="0" fontId="3" fillId="44" borderId="29" xfId="10" applyFont="1" applyFill="1" applyBorder="1" applyAlignment="1">
      <alignment horizontal="center" vertical="center" wrapText="1"/>
    </xf>
    <xf numFmtId="0" fontId="1" fillId="0" borderId="0" xfId="10" applyAlignment="1">
      <alignment horizontal="right"/>
    </xf>
    <xf numFmtId="209" fontId="1" fillId="0" borderId="0" xfId="10" applyNumberFormat="1" applyAlignment="1">
      <alignment horizontal="center"/>
    </xf>
    <xf numFmtId="11" fontId="1" fillId="0" borderId="0" xfId="10" applyNumberFormat="1" applyAlignment="1"/>
    <xf numFmtId="209" fontId="36" fillId="44" borderId="29" xfId="10" applyNumberFormat="1" applyFont="1" applyFill="1" applyBorder="1" applyAlignment="1">
      <alignment horizontal="center" vertical="center" wrapText="1"/>
    </xf>
    <xf numFmtId="0" fontId="8" fillId="44" borderId="29" xfId="10" applyFont="1" applyFill="1" applyBorder="1" applyAlignment="1">
      <alignment horizontal="center" vertical="center" wrapText="1"/>
    </xf>
    <xf numFmtId="206" fontId="1" fillId="0" borderId="21" xfId="10" applyNumberFormat="1" applyBorder="1">
      <alignment vertical="center"/>
    </xf>
    <xf numFmtId="206" fontId="1" fillId="0" borderId="15" xfId="10" applyNumberFormat="1" applyBorder="1">
      <alignment vertical="center"/>
    </xf>
    <xf numFmtId="206" fontId="1" fillId="0" borderId="20" xfId="10" applyNumberFormat="1" applyBorder="1">
      <alignment vertical="center"/>
    </xf>
    <xf numFmtId="208" fontId="1" fillId="0" borderId="21" xfId="10" applyNumberFormat="1" applyBorder="1">
      <alignment vertical="center"/>
    </xf>
    <xf numFmtId="208" fontId="1" fillId="0" borderId="15" xfId="10" applyNumberFormat="1" applyBorder="1">
      <alignment vertical="center"/>
    </xf>
    <xf numFmtId="208" fontId="1" fillId="0" borderId="20" xfId="10" applyNumberFormat="1" applyBorder="1">
      <alignment vertical="center"/>
    </xf>
    <xf numFmtId="0" fontId="1" fillId="0" borderId="29" xfId="10" applyBorder="1" applyAlignment="1"/>
    <xf numFmtId="206" fontId="1" fillId="0" borderId="24" xfId="10" applyNumberFormat="1" applyBorder="1">
      <alignment vertical="center"/>
    </xf>
    <xf numFmtId="206" fontId="1" fillId="0" borderId="0" xfId="10" applyNumberFormat="1">
      <alignment vertical="center"/>
    </xf>
    <xf numFmtId="206" fontId="1" fillId="0" borderId="19" xfId="10" applyNumberFormat="1" applyBorder="1">
      <alignment vertical="center"/>
    </xf>
    <xf numFmtId="208" fontId="1" fillId="0" borderId="24" xfId="10" applyNumberFormat="1" applyBorder="1">
      <alignment vertical="center"/>
    </xf>
    <xf numFmtId="208" fontId="1" fillId="0" borderId="0" xfId="10" applyNumberFormat="1">
      <alignment vertical="center"/>
    </xf>
    <xf numFmtId="208" fontId="1" fillId="0" borderId="19" xfId="10" applyNumberFormat="1" applyBorder="1">
      <alignment vertical="center"/>
    </xf>
    <xf numFmtId="210" fontId="1" fillId="2" borderId="21" xfId="10" applyNumberFormat="1" applyFill="1" applyBorder="1">
      <alignment vertical="center"/>
    </xf>
    <xf numFmtId="210" fontId="1" fillId="2" borderId="15" xfId="10" applyNumberFormat="1" applyFill="1" applyBorder="1">
      <alignment vertical="center"/>
    </xf>
    <xf numFmtId="0" fontId="1" fillId="2" borderId="15" xfId="10" applyFill="1" applyBorder="1">
      <alignment vertical="center"/>
    </xf>
    <xf numFmtId="0" fontId="1" fillId="2" borderId="29" xfId="10" applyFill="1" applyBorder="1" applyAlignment="1"/>
    <xf numFmtId="0" fontId="1" fillId="0" borderId="24" xfId="10" applyBorder="1">
      <alignment vertical="center"/>
    </xf>
    <xf numFmtId="206" fontId="1" fillId="2" borderId="0" xfId="10" applyNumberFormat="1" applyFill="1">
      <alignment vertical="center"/>
    </xf>
    <xf numFmtId="0" fontId="1" fillId="2" borderId="29" xfId="10" applyFill="1" applyBorder="1">
      <alignment vertical="center"/>
    </xf>
    <xf numFmtId="10" fontId="1" fillId="0" borderId="0" xfId="10" applyNumberFormat="1">
      <alignment vertical="center"/>
    </xf>
    <xf numFmtId="0" fontId="1" fillId="0" borderId="18" xfId="10" applyBorder="1">
      <alignment vertical="center"/>
    </xf>
    <xf numFmtId="10" fontId="1" fillId="0" borderId="17" xfId="10" applyNumberFormat="1" applyBorder="1">
      <alignment vertical="center"/>
    </xf>
    <xf numFmtId="9" fontId="1" fillId="0" borderId="0" xfId="10" applyNumberFormat="1">
      <alignment vertical="center"/>
    </xf>
    <xf numFmtId="9" fontId="1" fillId="0" borderId="17" xfId="10" applyNumberFormat="1" applyBorder="1">
      <alignment vertical="center"/>
    </xf>
    <xf numFmtId="208" fontId="1" fillId="0" borderId="18" xfId="10" applyNumberFormat="1" applyBorder="1">
      <alignment vertical="center"/>
    </xf>
    <xf numFmtId="208" fontId="1" fillId="0" borderId="17" xfId="10" applyNumberFormat="1" applyBorder="1">
      <alignment vertical="center"/>
    </xf>
    <xf numFmtId="208" fontId="1" fillId="0" borderId="16" xfId="10" applyNumberFormat="1" applyBorder="1">
      <alignment vertical="center"/>
    </xf>
    <xf numFmtId="0" fontId="8" fillId="44" borderId="29" xfId="10" applyFont="1" applyFill="1" applyBorder="1" applyAlignment="1">
      <alignment vertical="center" wrapText="1"/>
    </xf>
    <xf numFmtId="0" fontId="8" fillId="44" borderId="29" xfId="10" applyFont="1" applyFill="1" applyBorder="1">
      <alignment vertical="center"/>
    </xf>
    <xf numFmtId="0" fontId="8" fillId="44" borderId="29" xfId="10" applyFont="1" applyFill="1" applyBorder="1" applyAlignment="1">
      <alignment horizontal="center" vertical="center"/>
    </xf>
    <xf numFmtId="0" fontId="8" fillId="44" borderId="28" xfId="10" applyFont="1" applyFill="1" applyBorder="1" applyAlignment="1">
      <alignment horizontal="center" vertical="center"/>
    </xf>
    <xf numFmtId="0" fontId="8" fillId="44" borderId="27" xfId="10" applyFont="1" applyFill="1" applyBorder="1" applyAlignment="1">
      <alignment horizontal="center" vertical="center"/>
    </xf>
    <xf numFmtId="0" fontId="8" fillId="44" borderId="26" xfId="10" applyFont="1" applyFill="1" applyBorder="1" applyAlignment="1">
      <alignment horizontal="center" vertical="center"/>
    </xf>
    <xf numFmtId="0" fontId="8" fillId="44" borderId="29" xfId="10" applyFont="1" applyFill="1" applyBorder="1" applyAlignment="1">
      <alignment horizontal="center" vertical="center"/>
    </xf>
    <xf numFmtId="0" fontId="1" fillId="0" borderId="29" xfId="10" applyBorder="1" applyAlignment="1">
      <alignment horizontal="center"/>
    </xf>
    <xf numFmtId="0" fontId="1" fillId="0" borderId="29" xfId="10" applyBorder="1" applyAlignment="1">
      <alignment horizontal="center" vertical="center"/>
    </xf>
    <xf numFmtId="0" fontId="36" fillId="44" borderId="29" xfId="10" applyFont="1" applyFill="1" applyBorder="1" applyAlignment="1">
      <alignment horizontal="center" vertical="center" wrapText="1"/>
    </xf>
    <xf numFmtId="178" fontId="0" fillId="42" borderId="0" xfId="0" applyNumberFormat="1" applyFill="1"/>
    <xf numFmtId="0" fontId="0" fillId="42" borderId="0" xfId="0" applyFill="1"/>
    <xf numFmtId="197" fontId="0" fillId="42" borderId="0" xfId="0" applyNumberFormat="1" applyFill="1"/>
    <xf numFmtId="178" fontId="6" fillId="42" borderId="0" xfId="0" applyNumberFormat="1" applyFont="1" applyFill="1"/>
  </cellXfs>
  <cellStyles count="12">
    <cellStyle name="Normal 21" xfId="3" xr:uid="{00000000-0005-0000-0000-000002000000}"/>
    <cellStyle name="Normal 40" xfId="4" xr:uid="{00000000-0005-0000-0000-000003000000}"/>
    <cellStyle name="Normal_Fuel trans V1" xfId="2" xr:uid="{00000000-0005-0000-0000-000004000000}"/>
    <cellStyle name="百分比 2" xfId="5" xr:uid="{00000000-0005-0000-0000-000005000000}"/>
    <cellStyle name="百分比 3" xfId="6" xr:uid="{00000000-0005-0000-0000-000006000000}"/>
    <cellStyle name="常规" xfId="0" builtinId="0"/>
    <cellStyle name="常规 2" xfId="10" xr:uid="{DE15E5AA-927E-4649-882D-A6BD0C712097}"/>
    <cellStyle name="常规 2 2" xfId="11" xr:uid="{F2C4890B-7F40-40C3-93FE-EDBDFE09C049}"/>
    <cellStyle name="常规 3" xfId="8" xr:uid="{49B43178-9F1B-468E-9F83-ED8A0B4BFC83}"/>
    <cellStyle name="常规 5" xfId="9" xr:uid="{2A236D9E-B073-47F3-A916-6B653E042F60}"/>
    <cellStyle name="超链接" xfId="1" builtinId="8"/>
    <cellStyle name="千位分隔 2" xfId="7" xr:uid="{00000000-0005-0000-0000-000007000000}"/>
  </cellStyles>
  <dxfs count="1">
    <dxf>
      <fill>
        <patternFill>
          <bgColor theme="0" tint="-0.14996795556505021"/>
        </patternFill>
      </fill>
    </dxf>
  </dxfs>
  <tableStyles count="0" defaultTableStyle="TableStyleMedium2" defaultPivotStyle="PivotStyleLight16"/>
  <colors>
    <mruColors>
      <color rgb="FF33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externalLink" Target="externalLinks/externalLink4.xml"/><Relationship Id="rId50" Type="http://schemas.openxmlformats.org/officeDocument/2006/relationships/externalLink" Target="externalLinks/externalLink7.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2.xml"/><Relationship Id="rId53" Type="http://schemas.openxmlformats.org/officeDocument/2006/relationships/externalLink" Target="externalLinks/externalLink10.xml"/><Relationship Id="rId58" Type="http://schemas.openxmlformats.org/officeDocument/2006/relationships/customXml" Target="../customXml/item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5.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externalLink" Target="externalLinks/externalLink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3.xml"/><Relationship Id="rId59"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6.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1.xml"/><Relationship Id="rId52" Type="http://schemas.openxmlformats.org/officeDocument/2006/relationships/externalLink" Target="externalLinks/externalLink9.xml"/><Relationship Id="rId6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全国炉灶使用情况数据</a:t>
            </a:r>
            <a:endParaRPr lang="en-US" altLang="zh-CN"/>
          </a:p>
          <a:p>
            <a:pPr>
              <a:defRPr/>
            </a:pPr>
            <a:endParaRPr lang="zh-CN"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zh-CN"/>
        </a:p>
      </c:txPr>
    </c:title>
    <c:autoTitleDeleted val="0"/>
    <c:plotArea>
      <c:layout>
        <c:manualLayout>
          <c:layoutTarget val="inner"/>
          <c:xMode val="edge"/>
          <c:yMode val="edge"/>
          <c:x val="0.10446981627296588"/>
          <c:y val="0.14840296004666084"/>
          <c:w val="0.8396412948381452"/>
          <c:h val="0.60509878973461662"/>
        </c:manualLayout>
      </c:layout>
      <c:scatterChart>
        <c:scatterStyle val="lineMarker"/>
        <c:varyColors val="0"/>
        <c:ser>
          <c:idx val="0"/>
          <c:order val="0"/>
          <c:tx>
            <c:strRef>
              <c:f>biomass!$A$24</c:f>
              <c:strCache>
                <c:ptCount val="1"/>
                <c:pt idx="0">
                  <c:v>传统灶</c:v>
                </c:pt>
              </c:strCache>
            </c:strRef>
          </c:tx>
          <c:spPr>
            <a:ln w="38100" cap="rnd">
              <a:noFill/>
              <a:round/>
            </a:ln>
            <a:effectLst/>
          </c:spPr>
          <c:marker>
            <c:symbol val="circle"/>
            <c:size val="5"/>
            <c:spPr>
              <a:solidFill>
                <a:schemeClr val="accent1"/>
              </a:solidFill>
              <a:ln w="9525">
                <a:solidFill>
                  <a:schemeClr val="accent1"/>
                </a:solidFill>
              </a:ln>
              <a:effectLst/>
            </c:spPr>
          </c:marker>
          <c:xVal>
            <c:numRef>
              <c:f>biomass!$B$23:$N$23</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xVal>
          <c:yVal>
            <c:numRef>
              <c:f>biomass!$B$24:$N$24</c:f>
              <c:numCache>
                <c:formatCode>General</c:formatCode>
                <c:ptCount val="13"/>
                <c:pt idx="12" formatCode="0_ ">
                  <c:v>2830</c:v>
                </c:pt>
              </c:numCache>
            </c:numRef>
          </c:yVal>
          <c:smooth val="0"/>
          <c:extLst>
            <c:ext xmlns:c16="http://schemas.microsoft.com/office/drawing/2014/chart" uri="{C3380CC4-5D6E-409C-BE32-E72D297353CC}">
              <c16:uniqueId val="{00000000-EDB2-4117-9998-377CC2D10773}"/>
            </c:ext>
          </c:extLst>
        </c:ser>
        <c:ser>
          <c:idx val="1"/>
          <c:order val="1"/>
          <c:tx>
            <c:strRef>
              <c:f>biomass!$A$25</c:f>
              <c:strCache>
                <c:ptCount val="1"/>
                <c:pt idx="0">
                  <c:v>省柴节煤灶</c:v>
                </c:pt>
              </c:strCache>
            </c:strRef>
          </c:tx>
          <c:spPr>
            <a:ln w="381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xVal>
            <c:numRef>
              <c:f>biomass!$B$23:$N$23</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xVal>
          <c:yVal>
            <c:numRef>
              <c:f>biomass!$B$25:$N$25</c:f>
              <c:numCache>
                <c:formatCode>0_ </c:formatCode>
                <c:ptCount val="13"/>
                <c:pt idx="0">
                  <c:v>12271.09</c:v>
                </c:pt>
                <c:pt idx="1">
                  <c:v>11883.46</c:v>
                </c:pt>
                <c:pt idx="2">
                  <c:v>11518.49</c:v>
                </c:pt>
                <c:pt idx="3">
                  <c:v>11201.4</c:v>
                </c:pt>
                <c:pt idx="4">
                  <c:v>10676.05</c:v>
                </c:pt>
                <c:pt idx="5">
                  <c:v>10134.700000000001</c:v>
                </c:pt>
                <c:pt idx="12">
                  <c:v>7312.2345714285038</c:v>
                </c:pt>
              </c:numCache>
            </c:numRef>
          </c:yVal>
          <c:smooth val="0"/>
          <c:extLst>
            <c:ext xmlns:c16="http://schemas.microsoft.com/office/drawing/2014/chart" uri="{C3380CC4-5D6E-409C-BE32-E72D297353CC}">
              <c16:uniqueId val="{00000002-EDB2-4117-9998-377CC2D10773}"/>
            </c:ext>
          </c:extLst>
        </c:ser>
        <c:ser>
          <c:idx val="2"/>
          <c:order val="2"/>
          <c:tx>
            <c:strRef>
              <c:f>biomass!$A$26</c:f>
              <c:strCache>
                <c:ptCount val="1"/>
                <c:pt idx="0">
                  <c:v>节能炕</c:v>
                </c:pt>
              </c:strCache>
            </c:strRef>
          </c:tx>
          <c:spPr>
            <a:ln w="38100" cap="rnd">
              <a:noFill/>
              <a:round/>
            </a:ln>
            <a:effectLst/>
          </c:spPr>
          <c:marker>
            <c:symbol val="circle"/>
            <c:size val="5"/>
            <c:spPr>
              <a:solidFill>
                <a:schemeClr val="accent3"/>
              </a:solidFill>
              <a:ln w="9525">
                <a:solidFill>
                  <a:schemeClr val="accent3"/>
                </a:solidFill>
              </a:ln>
              <a:effectLst/>
            </c:spPr>
          </c:marker>
          <c:xVal>
            <c:numRef>
              <c:f>biomass!$B$23:$N$23</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xVal>
          <c:yVal>
            <c:numRef>
              <c:f>biomass!$B$26:$N$26</c:f>
              <c:numCache>
                <c:formatCode>0_ </c:formatCode>
                <c:ptCount val="13"/>
                <c:pt idx="0">
                  <c:v>1914.31</c:v>
                </c:pt>
                <c:pt idx="1">
                  <c:v>1886.6</c:v>
                </c:pt>
                <c:pt idx="2">
                  <c:v>1858.38</c:v>
                </c:pt>
                <c:pt idx="3">
                  <c:v>1792.76</c:v>
                </c:pt>
                <c:pt idx="4">
                  <c:v>1683.89</c:v>
                </c:pt>
                <c:pt idx="5">
                  <c:v>1611.31</c:v>
                </c:pt>
              </c:numCache>
            </c:numRef>
          </c:yVal>
          <c:smooth val="0"/>
          <c:extLst>
            <c:ext xmlns:c16="http://schemas.microsoft.com/office/drawing/2014/chart" uri="{C3380CC4-5D6E-409C-BE32-E72D297353CC}">
              <c16:uniqueId val="{00000003-EDB2-4117-9998-377CC2D10773}"/>
            </c:ext>
          </c:extLst>
        </c:ser>
        <c:ser>
          <c:idx val="3"/>
          <c:order val="3"/>
          <c:tx>
            <c:strRef>
              <c:f>biomass!$A$27</c:f>
              <c:strCache>
                <c:ptCount val="1"/>
                <c:pt idx="0">
                  <c:v>节能炉</c:v>
                </c:pt>
              </c:strCache>
            </c:strRef>
          </c:tx>
          <c:spPr>
            <a:ln w="38100" cap="rnd">
              <a:noFill/>
              <a:round/>
            </a:ln>
            <a:effectLst/>
          </c:spPr>
          <c:marker>
            <c:symbol val="circle"/>
            <c:size val="5"/>
            <c:spPr>
              <a:solidFill>
                <a:schemeClr val="accent4"/>
              </a:solidFill>
              <a:ln w="9525">
                <a:solidFill>
                  <a:schemeClr val="accent4"/>
                </a:solidFill>
              </a:ln>
              <a:effectLst/>
            </c:spPr>
          </c:marker>
          <c:xVal>
            <c:numRef>
              <c:f>biomass!$B$23:$N$23</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xVal>
          <c:yVal>
            <c:numRef>
              <c:f>biomass!$B$27:$N$27</c:f>
              <c:numCache>
                <c:formatCode>0_ </c:formatCode>
                <c:ptCount val="13"/>
                <c:pt idx="0">
                  <c:v>3119.57</c:v>
                </c:pt>
                <c:pt idx="1">
                  <c:v>3091.59</c:v>
                </c:pt>
                <c:pt idx="2">
                  <c:v>3153.34</c:v>
                </c:pt>
                <c:pt idx="3">
                  <c:v>3069.53</c:v>
                </c:pt>
                <c:pt idx="4">
                  <c:v>2769.41</c:v>
                </c:pt>
                <c:pt idx="5">
                  <c:v>2609.7800000000002</c:v>
                </c:pt>
                <c:pt idx="6">
                  <c:v>2863.22</c:v>
                </c:pt>
                <c:pt idx="7">
                  <c:v>2742.73</c:v>
                </c:pt>
              </c:numCache>
            </c:numRef>
          </c:yVal>
          <c:smooth val="0"/>
          <c:extLst>
            <c:ext xmlns:c16="http://schemas.microsoft.com/office/drawing/2014/chart" uri="{C3380CC4-5D6E-409C-BE32-E72D297353CC}">
              <c16:uniqueId val="{00000004-EDB2-4117-9998-377CC2D10773}"/>
            </c:ext>
          </c:extLst>
        </c:ser>
        <c:ser>
          <c:idx val="4"/>
          <c:order val="4"/>
          <c:tx>
            <c:strRef>
              <c:f>biomass!$A$28</c:f>
              <c:strCache>
                <c:ptCount val="1"/>
                <c:pt idx="0">
                  <c:v>炊事炉</c:v>
                </c:pt>
              </c:strCache>
            </c:strRef>
          </c:tx>
          <c:spPr>
            <a:ln w="38100" cap="rnd">
              <a:noFill/>
              <a:round/>
            </a:ln>
            <a:effectLst/>
          </c:spPr>
          <c:marker>
            <c:symbol val="circle"/>
            <c:size val="5"/>
            <c:spPr>
              <a:solidFill>
                <a:schemeClr val="accent5"/>
              </a:solidFill>
              <a:ln w="9525">
                <a:solidFill>
                  <a:schemeClr val="accent5"/>
                </a:solidFill>
              </a:ln>
              <a:effectLst/>
            </c:spPr>
          </c:marker>
          <c:xVal>
            <c:numRef>
              <c:f>biomass!$B$23:$N$23</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xVal>
          <c:yVal>
            <c:numRef>
              <c:f>biomass!$B$28:$N$28</c:f>
              <c:numCache>
                <c:formatCode>0_ </c:formatCode>
                <c:ptCount val="13"/>
                <c:pt idx="4">
                  <c:v>615.63</c:v>
                </c:pt>
                <c:pt idx="5">
                  <c:v>413.84</c:v>
                </c:pt>
                <c:pt idx="6">
                  <c:v>1128.75</c:v>
                </c:pt>
                <c:pt idx="7">
                  <c:v>1139.44</c:v>
                </c:pt>
              </c:numCache>
            </c:numRef>
          </c:yVal>
          <c:smooth val="0"/>
          <c:extLst>
            <c:ext xmlns:c16="http://schemas.microsoft.com/office/drawing/2014/chart" uri="{C3380CC4-5D6E-409C-BE32-E72D297353CC}">
              <c16:uniqueId val="{00000005-EDB2-4117-9998-377CC2D10773}"/>
            </c:ext>
          </c:extLst>
        </c:ser>
        <c:ser>
          <c:idx val="5"/>
          <c:order val="5"/>
          <c:tx>
            <c:strRef>
              <c:f>biomass!$A$29</c:f>
              <c:strCache>
                <c:ptCount val="1"/>
                <c:pt idx="0">
                  <c:v>取暖炉</c:v>
                </c:pt>
              </c:strCache>
            </c:strRef>
          </c:tx>
          <c:spPr>
            <a:ln w="38100" cap="rnd">
              <a:noFill/>
              <a:round/>
            </a:ln>
            <a:effectLst/>
          </c:spPr>
          <c:marker>
            <c:symbol val="circle"/>
            <c:size val="5"/>
            <c:spPr>
              <a:solidFill>
                <a:schemeClr val="accent6"/>
              </a:solidFill>
              <a:ln w="9525">
                <a:solidFill>
                  <a:schemeClr val="accent6"/>
                </a:solidFill>
              </a:ln>
              <a:effectLst/>
            </c:spPr>
          </c:marker>
          <c:xVal>
            <c:numRef>
              <c:f>biomass!$B$23:$N$23</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xVal>
          <c:yVal>
            <c:numRef>
              <c:f>biomass!$B$29:$N$29</c:f>
              <c:numCache>
                <c:formatCode>0_ </c:formatCode>
                <c:ptCount val="13"/>
                <c:pt idx="4">
                  <c:v>223.18</c:v>
                </c:pt>
                <c:pt idx="5">
                  <c:v>197.31</c:v>
                </c:pt>
                <c:pt idx="6">
                  <c:v>325.64</c:v>
                </c:pt>
                <c:pt idx="7">
                  <c:v>342.43</c:v>
                </c:pt>
              </c:numCache>
            </c:numRef>
          </c:yVal>
          <c:smooth val="0"/>
          <c:extLst>
            <c:ext xmlns:c16="http://schemas.microsoft.com/office/drawing/2014/chart" uri="{C3380CC4-5D6E-409C-BE32-E72D297353CC}">
              <c16:uniqueId val="{00000006-EDB2-4117-9998-377CC2D10773}"/>
            </c:ext>
          </c:extLst>
        </c:ser>
        <c:ser>
          <c:idx val="6"/>
          <c:order val="6"/>
          <c:tx>
            <c:strRef>
              <c:f>biomass!$A$30</c:f>
              <c:strCache>
                <c:ptCount val="1"/>
                <c:pt idx="0">
                  <c:v>炊事取暖炉</c:v>
                </c:pt>
              </c:strCache>
            </c:strRef>
          </c:tx>
          <c:spPr>
            <a:ln w="38100"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biomass!$B$23:$N$23</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xVal>
          <c:yVal>
            <c:numRef>
              <c:f>biomass!$B$30:$N$30</c:f>
              <c:numCache>
                <c:formatCode>0_ </c:formatCode>
                <c:ptCount val="13"/>
                <c:pt idx="4">
                  <c:v>1930.59</c:v>
                </c:pt>
                <c:pt idx="5">
                  <c:v>1998.63</c:v>
                </c:pt>
                <c:pt idx="6">
                  <c:v>1408.83</c:v>
                </c:pt>
                <c:pt idx="7">
                  <c:v>1260.8599999999999</c:v>
                </c:pt>
              </c:numCache>
            </c:numRef>
          </c:yVal>
          <c:smooth val="0"/>
          <c:extLst>
            <c:ext xmlns:c16="http://schemas.microsoft.com/office/drawing/2014/chart" uri="{C3380CC4-5D6E-409C-BE32-E72D297353CC}">
              <c16:uniqueId val="{00000007-EDB2-4117-9998-377CC2D10773}"/>
            </c:ext>
          </c:extLst>
        </c:ser>
        <c:dLbls>
          <c:showLegendKey val="0"/>
          <c:showVal val="0"/>
          <c:showCatName val="0"/>
          <c:showSerName val="0"/>
          <c:showPercent val="0"/>
          <c:showBubbleSize val="0"/>
        </c:dLbls>
        <c:axId val="1279531312"/>
        <c:axId val="1279528912"/>
      </c:scatterChart>
      <c:valAx>
        <c:axId val="1279531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79528912"/>
        <c:crosses val="autoZero"/>
        <c:crossBetween val="midCat"/>
      </c:valAx>
      <c:valAx>
        <c:axId val="1279528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79531312"/>
        <c:crosses val="autoZero"/>
        <c:crossBetween val="midCat"/>
      </c:valAx>
      <c:spPr>
        <a:noFill/>
        <a:ln>
          <a:noFill/>
        </a:ln>
        <a:effectLst/>
      </c:spPr>
    </c:plotArea>
    <c:legend>
      <c:legendPos val="b"/>
      <c:layout>
        <c:manualLayout>
          <c:xMode val="edge"/>
          <c:yMode val="edge"/>
          <c:x val="0"/>
          <c:y val="0.81423447069116361"/>
          <c:w val="1"/>
          <c:h val="0.1857655293088363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31</xdr:row>
      <xdr:rowOff>0</xdr:rowOff>
    </xdr:from>
    <xdr:to>
      <xdr:col>7</xdr:col>
      <xdr:colOff>0</xdr:colOff>
      <xdr:row>49</xdr:row>
      <xdr:rowOff>59747</xdr:rowOff>
    </xdr:to>
    <xdr:graphicFrame macro="">
      <xdr:nvGraphicFramePr>
        <xdr:cNvPr id="2" name="图表 1">
          <a:extLst>
            <a:ext uri="{FF2B5EF4-FFF2-40B4-BE49-F238E27FC236}">
              <a16:creationId xmlns:a16="http://schemas.microsoft.com/office/drawing/2014/main" id="{163139A1-72E5-45DA-8AAD-4D9DF96EE1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123266</xdr:colOff>
      <xdr:row>1</xdr:row>
      <xdr:rowOff>22412</xdr:rowOff>
    </xdr:from>
    <xdr:to>
      <xdr:col>3</xdr:col>
      <xdr:colOff>694766</xdr:colOff>
      <xdr:row>2</xdr:row>
      <xdr:rowOff>145677</xdr:rowOff>
    </xdr:to>
    <xdr:sp macro="" textlink="">
      <xdr:nvSpPr>
        <xdr:cNvPr id="2" name="Rounded Rectangle 1" descr="SIICEV">
          <a:extLst>
            <a:ext uri="{FF2B5EF4-FFF2-40B4-BE49-F238E27FC236}">
              <a16:creationId xmlns:a16="http://schemas.microsoft.com/office/drawing/2014/main" id="{00000000-0008-0000-0200-000002000000}"/>
            </a:ext>
          </a:extLst>
        </xdr:cNvPr>
        <xdr:cNvSpPr/>
      </xdr:nvSpPr>
      <xdr:spPr>
        <a:xfrm>
          <a:off x="3342716" y="206562"/>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3</xdr:col>
      <xdr:colOff>118784</xdr:colOff>
      <xdr:row>3</xdr:row>
      <xdr:rowOff>17929</xdr:rowOff>
    </xdr:from>
    <xdr:to>
      <xdr:col>3</xdr:col>
      <xdr:colOff>690284</xdr:colOff>
      <xdr:row>4</xdr:row>
      <xdr:rowOff>141194</xdr:rowOff>
    </xdr:to>
    <xdr:sp macro="" textlink="">
      <xdr:nvSpPr>
        <xdr:cNvPr id="3" name="Rounded Rectangle 2" descr="SIDIICEV">
          <a:extLst>
            <a:ext uri="{FF2B5EF4-FFF2-40B4-BE49-F238E27FC236}">
              <a16:creationId xmlns:a16="http://schemas.microsoft.com/office/drawing/2014/main" id="{00000000-0008-0000-0200-000003000000}"/>
            </a:ext>
          </a:extLst>
        </xdr:cNvPr>
        <xdr:cNvSpPr/>
      </xdr:nvSpPr>
      <xdr:spPr>
        <a:xfrm>
          <a:off x="3338234" y="564029"/>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3</xdr:col>
      <xdr:colOff>125508</xdr:colOff>
      <xdr:row>5</xdr:row>
      <xdr:rowOff>24653</xdr:rowOff>
    </xdr:from>
    <xdr:to>
      <xdr:col>3</xdr:col>
      <xdr:colOff>697008</xdr:colOff>
      <xdr:row>6</xdr:row>
      <xdr:rowOff>147917</xdr:rowOff>
    </xdr:to>
    <xdr:sp macro="" textlink="">
      <xdr:nvSpPr>
        <xdr:cNvPr id="4" name="Rounded Rectangle 3" descr="CIDIICEV">
          <a:extLst>
            <a:ext uri="{FF2B5EF4-FFF2-40B4-BE49-F238E27FC236}">
              <a16:creationId xmlns:a16="http://schemas.microsoft.com/office/drawing/2014/main" id="{00000000-0008-0000-0200-000004000000}"/>
            </a:ext>
          </a:extLst>
        </xdr:cNvPr>
        <xdr:cNvSpPr/>
      </xdr:nvSpPr>
      <xdr:spPr>
        <a:xfrm>
          <a:off x="3344958" y="932703"/>
          <a:ext cx="571500" cy="307414"/>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8</xdr:col>
      <xdr:colOff>64995</xdr:colOff>
      <xdr:row>1</xdr:row>
      <xdr:rowOff>20171</xdr:rowOff>
    </xdr:from>
    <xdr:to>
      <xdr:col>8</xdr:col>
      <xdr:colOff>636495</xdr:colOff>
      <xdr:row>2</xdr:row>
      <xdr:rowOff>143436</xdr:rowOff>
    </xdr:to>
    <xdr:sp macro="" textlink="">
      <xdr:nvSpPr>
        <xdr:cNvPr id="5" name="Rounded Rectangle 4" descr="SIHEV">
          <a:extLst>
            <a:ext uri="{FF2B5EF4-FFF2-40B4-BE49-F238E27FC236}">
              <a16:creationId xmlns:a16="http://schemas.microsoft.com/office/drawing/2014/main" id="{00000000-0008-0000-0200-000005000000}"/>
            </a:ext>
          </a:extLst>
        </xdr:cNvPr>
        <xdr:cNvSpPr/>
      </xdr:nvSpPr>
      <xdr:spPr>
        <a:xfrm>
          <a:off x="7373845" y="204321"/>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14</xdr:col>
      <xdr:colOff>194985</xdr:colOff>
      <xdr:row>1</xdr:row>
      <xdr:rowOff>26894</xdr:rowOff>
    </xdr:from>
    <xdr:to>
      <xdr:col>14</xdr:col>
      <xdr:colOff>766485</xdr:colOff>
      <xdr:row>2</xdr:row>
      <xdr:rowOff>150159</xdr:rowOff>
    </xdr:to>
    <xdr:sp macro="" textlink="">
      <xdr:nvSpPr>
        <xdr:cNvPr id="6" name="Rounded Rectangle 5" descr="SIPHEV">
          <a:extLst>
            <a:ext uri="{FF2B5EF4-FFF2-40B4-BE49-F238E27FC236}">
              <a16:creationId xmlns:a16="http://schemas.microsoft.com/office/drawing/2014/main" id="{00000000-0008-0000-0200-000006000000}"/>
            </a:ext>
          </a:extLst>
        </xdr:cNvPr>
        <xdr:cNvSpPr/>
      </xdr:nvSpPr>
      <xdr:spPr>
        <a:xfrm>
          <a:off x="12755285" y="211044"/>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8</xdr:col>
      <xdr:colOff>67237</xdr:colOff>
      <xdr:row>3</xdr:row>
      <xdr:rowOff>22412</xdr:rowOff>
    </xdr:from>
    <xdr:to>
      <xdr:col>8</xdr:col>
      <xdr:colOff>638737</xdr:colOff>
      <xdr:row>4</xdr:row>
      <xdr:rowOff>145677</xdr:rowOff>
    </xdr:to>
    <xdr:sp macro="" textlink="">
      <xdr:nvSpPr>
        <xdr:cNvPr id="7" name="Rounded Rectangle 6" descr="CIDIHEV">
          <a:extLst>
            <a:ext uri="{FF2B5EF4-FFF2-40B4-BE49-F238E27FC236}">
              <a16:creationId xmlns:a16="http://schemas.microsoft.com/office/drawing/2014/main" id="{00000000-0008-0000-0200-000007000000}"/>
            </a:ext>
          </a:extLst>
        </xdr:cNvPr>
        <xdr:cNvSpPr/>
      </xdr:nvSpPr>
      <xdr:spPr>
        <a:xfrm>
          <a:off x="7376087" y="568512"/>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10</xdr:col>
      <xdr:colOff>29138</xdr:colOff>
      <xdr:row>5</xdr:row>
      <xdr:rowOff>17930</xdr:rowOff>
    </xdr:from>
    <xdr:to>
      <xdr:col>10</xdr:col>
      <xdr:colOff>600638</xdr:colOff>
      <xdr:row>6</xdr:row>
      <xdr:rowOff>141194</xdr:rowOff>
    </xdr:to>
    <xdr:sp macro="" textlink="">
      <xdr:nvSpPr>
        <xdr:cNvPr id="8" name="Rounded Rectangle 7" descr="BEVFCV">
          <a:extLst>
            <a:ext uri="{FF2B5EF4-FFF2-40B4-BE49-F238E27FC236}">
              <a16:creationId xmlns:a16="http://schemas.microsoft.com/office/drawing/2014/main" id="{00000000-0008-0000-0200-000008000000}"/>
            </a:ext>
          </a:extLst>
        </xdr:cNvPr>
        <xdr:cNvSpPr/>
      </xdr:nvSpPr>
      <xdr:spPr>
        <a:xfrm>
          <a:off x="9084238" y="925980"/>
          <a:ext cx="571500" cy="307414"/>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14</xdr:col>
      <xdr:colOff>190503</xdr:colOff>
      <xdr:row>3</xdr:row>
      <xdr:rowOff>22412</xdr:rowOff>
    </xdr:from>
    <xdr:to>
      <xdr:col>14</xdr:col>
      <xdr:colOff>762003</xdr:colOff>
      <xdr:row>4</xdr:row>
      <xdr:rowOff>145677</xdr:rowOff>
    </xdr:to>
    <xdr:sp macro="" textlink="">
      <xdr:nvSpPr>
        <xdr:cNvPr id="9" name="Rounded Rectangle 8" descr="CIDIPHEV">
          <a:extLst>
            <a:ext uri="{FF2B5EF4-FFF2-40B4-BE49-F238E27FC236}">
              <a16:creationId xmlns:a16="http://schemas.microsoft.com/office/drawing/2014/main" id="{00000000-0008-0000-0200-000009000000}"/>
            </a:ext>
          </a:extLst>
        </xdr:cNvPr>
        <xdr:cNvSpPr/>
      </xdr:nvSpPr>
      <xdr:spPr>
        <a:xfrm>
          <a:off x="12750803" y="568512"/>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3</xdr:col>
      <xdr:colOff>123266</xdr:colOff>
      <xdr:row>1</xdr:row>
      <xdr:rowOff>22412</xdr:rowOff>
    </xdr:from>
    <xdr:to>
      <xdr:col>3</xdr:col>
      <xdr:colOff>694766</xdr:colOff>
      <xdr:row>2</xdr:row>
      <xdr:rowOff>145677</xdr:rowOff>
    </xdr:to>
    <xdr:sp macro="" textlink="">
      <xdr:nvSpPr>
        <xdr:cNvPr id="10" name="Rounded Rectangle 9" descr="SIICEV">
          <a:extLst>
            <a:ext uri="{FF2B5EF4-FFF2-40B4-BE49-F238E27FC236}">
              <a16:creationId xmlns:a16="http://schemas.microsoft.com/office/drawing/2014/main" id="{00000000-0008-0000-0200-00000A000000}"/>
            </a:ext>
          </a:extLst>
        </xdr:cNvPr>
        <xdr:cNvSpPr/>
      </xdr:nvSpPr>
      <xdr:spPr>
        <a:xfrm>
          <a:off x="3342716" y="206562"/>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3</xdr:col>
      <xdr:colOff>118784</xdr:colOff>
      <xdr:row>3</xdr:row>
      <xdr:rowOff>17929</xdr:rowOff>
    </xdr:from>
    <xdr:to>
      <xdr:col>3</xdr:col>
      <xdr:colOff>690284</xdr:colOff>
      <xdr:row>4</xdr:row>
      <xdr:rowOff>141194</xdr:rowOff>
    </xdr:to>
    <xdr:sp macro="" textlink="">
      <xdr:nvSpPr>
        <xdr:cNvPr id="11" name="Rounded Rectangle 10" descr="SIDIICEV">
          <a:extLst>
            <a:ext uri="{FF2B5EF4-FFF2-40B4-BE49-F238E27FC236}">
              <a16:creationId xmlns:a16="http://schemas.microsoft.com/office/drawing/2014/main" id="{00000000-0008-0000-0200-00000B000000}"/>
            </a:ext>
          </a:extLst>
        </xdr:cNvPr>
        <xdr:cNvSpPr/>
      </xdr:nvSpPr>
      <xdr:spPr>
        <a:xfrm>
          <a:off x="3338234" y="564029"/>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3</xdr:col>
      <xdr:colOff>125508</xdr:colOff>
      <xdr:row>5</xdr:row>
      <xdr:rowOff>24653</xdr:rowOff>
    </xdr:from>
    <xdr:to>
      <xdr:col>3</xdr:col>
      <xdr:colOff>697008</xdr:colOff>
      <xdr:row>6</xdr:row>
      <xdr:rowOff>147917</xdr:rowOff>
    </xdr:to>
    <xdr:sp macro="" textlink="">
      <xdr:nvSpPr>
        <xdr:cNvPr id="12" name="Rounded Rectangle 11" descr="CIDIICEV">
          <a:extLst>
            <a:ext uri="{FF2B5EF4-FFF2-40B4-BE49-F238E27FC236}">
              <a16:creationId xmlns:a16="http://schemas.microsoft.com/office/drawing/2014/main" id="{00000000-0008-0000-0200-00000C000000}"/>
            </a:ext>
          </a:extLst>
        </xdr:cNvPr>
        <xdr:cNvSpPr/>
      </xdr:nvSpPr>
      <xdr:spPr>
        <a:xfrm>
          <a:off x="3344958" y="932703"/>
          <a:ext cx="571500" cy="307414"/>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8</xdr:col>
      <xdr:colOff>64995</xdr:colOff>
      <xdr:row>1</xdr:row>
      <xdr:rowOff>20171</xdr:rowOff>
    </xdr:from>
    <xdr:to>
      <xdr:col>8</xdr:col>
      <xdr:colOff>636495</xdr:colOff>
      <xdr:row>2</xdr:row>
      <xdr:rowOff>143436</xdr:rowOff>
    </xdr:to>
    <xdr:sp macro="" textlink="">
      <xdr:nvSpPr>
        <xdr:cNvPr id="13" name="Rounded Rectangle 12" descr="SIHEV">
          <a:extLst>
            <a:ext uri="{FF2B5EF4-FFF2-40B4-BE49-F238E27FC236}">
              <a16:creationId xmlns:a16="http://schemas.microsoft.com/office/drawing/2014/main" id="{00000000-0008-0000-0200-00000D000000}"/>
            </a:ext>
          </a:extLst>
        </xdr:cNvPr>
        <xdr:cNvSpPr/>
      </xdr:nvSpPr>
      <xdr:spPr>
        <a:xfrm>
          <a:off x="7373845" y="204321"/>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14</xdr:col>
      <xdr:colOff>194985</xdr:colOff>
      <xdr:row>1</xdr:row>
      <xdr:rowOff>26894</xdr:rowOff>
    </xdr:from>
    <xdr:to>
      <xdr:col>14</xdr:col>
      <xdr:colOff>766485</xdr:colOff>
      <xdr:row>2</xdr:row>
      <xdr:rowOff>150159</xdr:rowOff>
    </xdr:to>
    <xdr:sp macro="" textlink="">
      <xdr:nvSpPr>
        <xdr:cNvPr id="14" name="Rounded Rectangle 13" descr="SIPHEV">
          <a:extLst>
            <a:ext uri="{FF2B5EF4-FFF2-40B4-BE49-F238E27FC236}">
              <a16:creationId xmlns:a16="http://schemas.microsoft.com/office/drawing/2014/main" id="{00000000-0008-0000-0200-00000E000000}"/>
            </a:ext>
          </a:extLst>
        </xdr:cNvPr>
        <xdr:cNvSpPr/>
      </xdr:nvSpPr>
      <xdr:spPr>
        <a:xfrm>
          <a:off x="12755285" y="211044"/>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8</xdr:col>
      <xdr:colOff>67237</xdr:colOff>
      <xdr:row>3</xdr:row>
      <xdr:rowOff>22412</xdr:rowOff>
    </xdr:from>
    <xdr:to>
      <xdr:col>8</xdr:col>
      <xdr:colOff>638737</xdr:colOff>
      <xdr:row>4</xdr:row>
      <xdr:rowOff>145677</xdr:rowOff>
    </xdr:to>
    <xdr:sp macro="" textlink="">
      <xdr:nvSpPr>
        <xdr:cNvPr id="15" name="Rounded Rectangle 14" descr="CIDIHEV">
          <a:extLst>
            <a:ext uri="{FF2B5EF4-FFF2-40B4-BE49-F238E27FC236}">
              <a16:creationId xmlns:a16="http://schemas.microsoft.com/office/drawing/2014/main" id="{00000000-0008-0000-0200-00000F000000}"/>
            </a:ext>
          </a:extLst>
        </xdr:cNvPr>
        <xdr:cNvSpPr/>
      </xdr:nvSpPr>
      <xdr:spPr>
        <a:xfrm>
          <a:off x="7376087" y="568512"/>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10</xdr:col>
      <xdr:colOff>29138</xdr:colOff>
      <xdr:row>5</xdr:row>
      <xdr:rowOff>17930</xdr:rowOff>
    </xdr:from>
    <xdr:to>
      <xdr:col>10</xdr:col>
      <xdr:colOff>600638</xdr:colOff>
      <xdr:row>6</xdr:row>
      <xdr:rowOff>141194</xdr:rowOff>
    </xdr:to>
    <xdr:sp macro="" textlink="">
      <xdr:nvSpPr>
        <xdr:cNvPr id="16" name="Rounded Rectangle 15" descr="BEVFCV">
          <a:extLst>
            <a:ext uri="{FF2B5EF4-FFF2-40B4-BE49-F238E27FC236}">
              <a16:creationId xmlns:a16="http://schemas.microsoft.com/office/drawing/2014/main" id="{00000000-0008-0000-0200-000010000000}"/>
            </a:ext>
          </a:extLst>
        </xdr:cNvPr>
        <xdr:cNvSpPr/>
      </xdr:nvSpPr>
      <xdr:spPr>
        <a:xfrm>
          <a:off x="9084238" y="925980"/>
          <a:ext cx="571500" cy="307414"/>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14</xdr:col>
      <xdr:colOff>190503</xdr:colOff>
      <xdr:row>3</xdr:row>
      <xdr:rowOff>22412</xdr:rowOff>
    </xdr:from>
    <xdr:to>
      <xdr:col>14</xdr:col>
      <xdr:colOff>762003</xdr:colOff>
      <xdr:row>4</xdr:row>
      <xdr:rowOff>145677</xdr:rowOff>
    </xdr:to>
    <xdr:sp macro="" textlink="">
      <xdr:nvSpPr>
        <xdr:cNvPr id="17" name="Rounded Rectangle 16" descr="CIDIPHEV">
          <a:extLst>
            <a:ext uri="{FF2B5EF4-FFF2-40B4-BE49-F238E27FC236}">
              <a16:creationId xmlns:a16="http://schemas.microsoft.com/office/drawing/2014/main" id="{00000000-0008-0000-0200-000011000000}"/>
            </a:ext>
          </a:extLst>
        </xdr:cNvPr>
        <xdr:cNvSpPr/>
      </xdr:nvSpPr>
      <xdr:spPr>
        <a:xfrm>
          <a:off x="12750803" y="568512"/>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onewri.sharepoint.com/Users/jeff-nonadmin/Dropbox%20(Energy%20InNovation)/Desktop/Indonesia%20Input%20Data%20Sources/Indonesia%20Calculator%20205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25105;&#30340;&#25991;&#26723;/&#26700;&#38754;/2020-05-12%20EPS%20Zhejiang/InputData/fuels/PEI/Pollutant%20Emissions%20Intensities-1.xlsx" TargetMode="External"/><Relationship Id="rId1" Type="http://schemas.openxmlformats.org/officeDocument/2006/relationships/externalLinkPath" Target="/&#25105;&#30340;&#25991;&#26723;/&#26700;&#38754;/2020-05-12%20EPS%20Zhejiang/InputData/fuels/PEI/Pollutant%20Emissions%20Intensities-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onewri.sharepoint.com/Sharepoint/World%20Resources%20Institute/China%20Climate%20&amp;%20Energy%20Program%20-%20&#25991;&#26723;/02%20Mac%20Arthur/&#19987;&#39064;&#22235;&#65306;&#27993;&#27743;&#24895;&#26223;2050/Model/eps-zhejiang-V2.1/InputData/fuels/PEI/Pollutant%20Emissions%20Intensities.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onewri.sharepoint.com/Users/asus/Downloads/Pollutant%20Emissions%20Intensities%20-%20China.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onewri.sharepoint.com/WINDOWS/TEMP/USFreight97-93.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onewri.sharepoint.com/Users/Robbie/Downloads/model%20(1).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Users\a8618811197270\Desktop\https:\d.docs.live.net\Project\EPS\&#25490;&#25918;&#28165;&#21333;\&#20840;&#22269;&#36947;&#36335;&#20132;&#36890;&#30899;&#25490;&#25918;&#39044;&#27979;_202302_after%20-%20after%20-%20VECC%20-%20&#21103;&#26412;.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d.docs.live.net/Users/olivia/Documents/EPS_Models%20by%20Region/United%20States/Calibration/Calibration.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ers\a8618811197270\Desktop\https:\d.docs.live.net\Users\jeff-nonadmin\Dropbox%20(Energy%20Innovation)\EI-PlcyMdl\eps-1.5.0-us-wipE\InputData\web-app\BCF\BTU%20Conversion%20Factors.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sers\a8618811197270\Desktop\https:\d.docs.live.net\Project\EPS\&#25490;&#25918;&#28165;&#21333;\PEI_n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Output - Emissions"/>
      <sheetName val="XIV.c"/>
      <sheetName val="Intermediate output"/>
      <sheetName val="Electricity"/>
      <sheetName val="Energy"/>
      <sheetName val="GHG"/>
      <sheetName val="Perhitungan bioenergi"/>
      <sheetName val="Security"/>
      <sheetName val="Structure of the model"/>
      <sheetName val="Land"/>
      <sheetName val="Calculation for Flows"/>
      <sheetName val="Flows"/>
      <sheetName val="Air Quality"/>
      <sheetName val="Costs per capita"/>
      <sheetName val="Costs"/>
      <sheetName val="2050"/>
      <sheetName val="Conversions"/>
      <sheetName val="Global assumptions"/>
      <sheetName val="Constants"/>
      <sheetName val="Preferences"/>
      <sheetName val="I.a"/>
      <sheetName val="I.b"/>
      <sheetName val="I.c"/>
      <sheetName val="I.d"/>
      <sheetName val="II.a"/>
      <sheetName val="II.b"/>
      <sheetName val="II.c"/>
      <sheetName val="II.d"/>
      <sheetName val="II.e"/>
      <sheetName val="II.f"/>
      <sheetName val="III.a"/>
      <sheetName val="XII.a"/>
      <sheetName val="IV.a"/>
      <sheetName val="IV.b"/>
      <sheetName val="IV.c"/>
      <sheetName val="IV.d"/>
      <sheetName val="IV.e"/>
      <sheetName val="XIV.a"/>
      <sheetName val="XIV.b"/>
      <sheetName val="XIV.d"/>
      <sheetName val="XIV.e"/>
      <sheetName val="XIV.f"/>
      <sheetName val="V.a"/>
      <sheetName val="V.b"/>
      <sheetName val="V.c"/>
      <sheetName val="V.d"/>
      <sheetName val="VI.a"/>
      <sheetName val="VI.b"/>
      <sheetName val="VI.c"/>
      <sheetName val="VI.d"/>
      <sheetName val="VII.a"/>
      <sheetName val="VII.b"/>
      <sheetName val="VII.c"/>
      <sheetName val="VII.d"/>
      <sheetName val="VIII.a"/>
      <sheetName val="IX.a"/>
      <sheetName val="IX.b.1"/>
      <sheetName val="IX.b.2"/>
      <sheetName val="IX.c"/>
      <sheetName val="X.a"/>
      <sheetName val="XI.a"/>
      <sheetName val="XI.b"/>
      <sheetName val="XI.c"/>
      <sheetName val="XI.d"/>
      <sheetName val="XII.b"/>
      <sheetName val="XII.c"/>
      <sheetName val="XIII.a"/>
      <sheetName val="XIII.b"/>
      <sheetName val="2011"/>
      <sheetName val="2015"/>
      <sheetName val="2020"/>
      <sheetName val="2025"/>
      <sheetName val="2030"/>
      <sheetName val="2035"/>
      <sheetName val="2040"/>
      <sheetName val="2045"/>
    </sheetNames>
    <sheetDataSet>
      <sheetData sheetId="0">
        <row r="5">
          <cell r="E5">
            <v>4</v>
          </cell>
        </row>
        <row r="8">
          <cell r="E8">
            <v>4</v>
          </cell>
        </row>
        <row r="9">
          <cell r="E9">
            <v>4</v>
          </cell>
        </row>
        <row r="10">
          <cell r="E10">
            <v>4</v>
          </cell>
        </row>
        <row r="11">
          <cell r="E11">
            <v>4</v>
          </cell>
        </row>
        <row r="12">
          <cell r="E12">
            <v>4</v>
          </cell>
        </row>
        <row r="13">
          <cell r="E13">
            <v>4</v>
          </cell>
        </row>
        <row r="14">
          <cell r="E14">
            <v>4</v>
          </cell>
        </row>
        <row r="15">
          <cell r="E15">
            <v>4</v>
          </cell>
        </row>
        <row r="16">
          <cell r="E16">
            <v>4</v>
          </cell>
        </row>
        <row r="17">
          <cell r="E17">
            <v>4</v>
          </cell>
        </row>
        <row r="18">
          <cell r="E18">
            <v>4</v>
          </cell>
        </row>
        <row r="19">
          <cell r="E19">
            <v>4</v>
          </cell>
        </row>
        <row r="20">
          <cell r="E20">
            <v>1</v>
          </cell>
        </row>
        <row r="21">
          <cell r="E21">
            <v>4</v>
          </cell>
        </row>
        <row r="22">
          <cell r="E22">
            <v>4</v>
          </cell>
        </row>
        <row r="23">
          <cell r="E23">
            <v>4</v>
          </cell>
        </row>
        <row r="24">
          <cell r="E24">
            <v>4</v>
          </cell>
        </row>
        <row r="25">
          <cell r="E25">
            <v>4</v>
          </cell>
        </row>
        <row r="27">
          <cell r="E27">
            <v>1</v>
          </cell>
        </row>
        <row r="28">
          <cell r="E28">
            <v>1</v>
          </cell>
        </row>
        <row r="29">
          <cell r="E29">
            <v>1</v>
          </cell>
        </row>
        <row r="30">
          <cell r="E30">
            <v>1</v>
          </cell>
        </row>
        <row r="31">
          <cell r="E31">
            <v>1</v>
          </cell>
        </row>
        <row r="32">
          <cell r="E32">
            <v>1</v>
          </cell>
        </row>
        <row r="33">
          <cell r="E33">
            <v>1</v>
          </cell>
        </row>
        <row r="34">
          <cell r="E34">
            <v>1</v>
          </cell>
        </row>
        <row r="36">
          <cell r="E36">
            <v>1</v>
          </cell>
        </row>
        <row r="37">
          <cell r="E37">
            <v>1</v>
          </cell>
        </row>
        <row r="38">
          <cell r="E38">
            <v>1</v>
          </cell>
        </row>
        <row r="40">
          <cell r="E40">
            <v>1</v>
          </cell>
        </row>
        <row r="41">
          <cell r="E41">
            <v>1</v>
          </cell>
        </row>
        <row r="43">
          <cell r="E43">
            <v>1</v>
          </cell>
        </row>
        <row r="44">
          <cell r="E44">
            <v>1</v>
          </cell>
        </row>
        <row r="45">
          <cell r="E45">
            <v>1</v>
          </cell>
        </row>
        <row r="46">
          <cell r="E46">
            <v>1</v>
          </cell>
        </row>
        <row r="48">
          <cell r="E48">
            <v>1</v>
          </cell>
        </row>
        <row r="49">
          <cell r="E49">
            <v>1</v>
          </cell>
        </row>
        <row r="50">
          <cell r="E50">
            <v>1</v>
          </cell>
        </row>
        <row r="51">
          <cell r="E51">
            <v>1</v>
          </cell>
        </row>
        <row r="52">
          <cell r="E52">
            <v>1</v>
          </cell>
        </row>
        <row r="55">
          <cell r="E55">
            <v>4</v>
          </cell>
        </row>
        <row r="56">
          <cell r="E56">
            <v>1</v>
          </cell>
        </row>
        <row r="57">
          <cell r="E57">
            <v>4</v>
          </cell>
        </row>
        <row r="58">
          <cell r="E58">
            <v>1</v>
          </cell>
        </row>
        <row r="59">
          <cell r="E59">
            <v>4</v>
          </cell>
        </row>
        <row r="60">
          <cell r="E60">
            <v>1</v>
          </cell>
        </row>
        <row r="61">
          <cell r="E61">
            <v>4</v>
          </cell>
        </row>
        <row r="62">
          <cell r="E62">
            <v>4</v>
          </cell>
        </row>
        <row r="63">
          <cell r="E63">
            <v>1</v>
          </cell>
        </row>
        <row r="64">
          <cell r="E64">
            <v>4</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5">
          <cell r="B5" t="str">
            <v>PJ</v>
          </cell>
          <cell r="E5">
            <v>1000000000000000</v>
          </cell>
          <cell r="F5">
            <v>0.27777777777777779</v>
          </cell>
        </row>
        <row r="6">
          <cell r="B6" t="str">
            <v>TJ</v>
          </cell>
          <cell r="E6">
            <v>1000000000000</v>
          </cell>
        </row>
        <row r="7">
          <cell r="B7" t="str">
            <v>GJ</v>
          </cell>
          <cell r="E7">
            <v>1000000000</v>
          </cell>
          <cell r="F7">
            <v>2.7777777777777776E-7</v>
          </cell>
        </row>
        <row r="8">
          <cell r="B8" t="str">
            <v>J</v>
          </cell>
          <cell r="E8">
            <v>1</v>
          </cell>
          <cell r="F8">
            <v>2.777777777777778E-16</v>
          </cell>
        </row>
        <row r="9">
          <cell r="B9" t="str">
            <v>MJ</v>
          </cell>
          <cell r="E9">
            <v>1000000</v>
          </cell>
          <cell r="F9">
            <v>2.7777777777777777E-10</v>
          </cell>
        </row>
        <row r="10">
          <cell r="B10" t="str">
            <v>kWh</v>
          </cell>
          <cell r="E10">
            <v>3600000</v>
          </cell>
          <cell r="F10">
            <v>1.0000000000000001E-9</v>
          </cell>
        </row>
        <row r="11">
          <cell r="B11" t="str">
            <v>kWh/p/d (UK)</v>
          </cell>
          <cell r="E11">
            <v>7.8894E+16</v>
          </cell>
        </row>
        <row r="12">
          <cell r="B12" t="str">
            <v>TWh</v>
          </cell>
          <cell r="E12">
            <v>3600000000000000</v>
          </cell>
          <cell r="F12">
            <v>1</v>
          </cell>
        </row>
        <row r="13">
          <cell r="B13" t="str">
            <v>GWh</v>
          </cell>
          <cell r="E13">
            <v>3600000000000</v>
          </cell>
          <cell r="F13">
            <v>1E-3</v>
          </cell>
        </row>
        <row r="14">
          <cell r="B14" t="str">
            <v>MWh</v>
          </cell>
          <cell r="E14">
            <v>3600000000</v>
          </cell>
        </row>
        <row r="15">
          <cell r="B15" t="str">
            <v>boe</v>
          </cell>
          <cell r="E15">
            <v>5861520000</v>
          </cell>
        </row>
        <row r="16">
          <cell r="B16" t="str">
            <v>Mboe</v>
          </cell>
          <cell r="E16">
            <v>5861520000000000</v>
          </cell>
          <cell r="F16">
            <v>1.6282000000000001</v>
          </cell>
        </row>
        <row r="17">
          <cell r="B17" t="str">
            <v>toe</v>
          </cell>
          <cell r="E17">
            <v>41868000000</v>
          </cell>
        </row>
        <row r="18">
          <cell r="B18" t="str">
            <v>ktoe</v>
          </cell>
          <cell r="E18">
            <v>41868000000000</v>
          </cell>
        </row>
        <row r="19">
          <cell r="B19" t="str">
            <v>Mtoe</v>
          </cell>
          <cell r="E19">
            <v>4.1868E+16</v>
          </cell>
        </row>
        <row r="20">
          <cell r="B20" t="str">
            <v>therm</v>
          </cell>
          <cell r="E20">
            <v>105506136.12882091</v>
          </cell>
          <cell r="F20">
            <v>2.9307260035783588E-8</v>
          </cell>
        </row>
        <row r="21">
          <cell r="B21" t="str">
            <v>Btu</v>
          </cell>
          <cell r="E21">
            <v>1055.0613612882091</v>
          </cell>
        </row>
        <row r="22">
          <cell r="B22" t="str">
            <v>calorie</v>
          </cell>
          <cell r="E22">
            <v>4.1840000000000002</v>
          </cell>
        </row>
        <row r="23">
          <cell r="B23" t="str">
            <v>GW y</v>
          </cell>
          <cell r="E23">
            <v>3.1556879999999996E+16</v>
          </cell>
        </row>
        <row r="30">
          <cell r="B30" t="str">
            <v>GW</v>
          </cell>
          <cell r="E30">
            <v>1000000000</v>
          </cell>
          <cell r="F30">
            <v>1</v>
          </cell>
        </row>
        <row r="31">
          <cell r="B31" t="str">
            <v>MW</v>
          </cell>
          <cell r="E31">
            <v>1000000</v>
          </cell>
          <cell r="F31">
            <v>1E-3</v>
          </cell>
        </row>
        <row r="32">
          <cell r="B32" t="str">
            <v>kW</v>
          </cell>
          <cell r="E32">
            <v>1000</v>
          </cell>
        </row>
        <row r="33">
          <cell r="B33" t="str">
            <v>W</v>
          </cell>
          <cell r="E33">
            <v>1</v>
          </cell>
          <cell r="F33">
            <v>1.0000000000000001E-9</v>
          </cell>
        </row>
        <row r="34">
          <cell r="B34" t="str">
            <v>mcm/d</v>
          </cell>
          <cell r="E34">
            <v>335648148.14814812</v>
          </cell>
        </row>
        <row r="35">
          <cell r="B35" t="str">
            <v>Mtoe/y</v>
          </cell>
          <cell r="E35">
            <v>1326716860.597764</v>
          </cell>
        </row>
        <row r="40">
          <cell r="F40">
            <v>31557600</v>
          </cell>
        </row>
        <row r="41">
          <cell r="F41">
            <v>86400</v>
          </cell>
        </row>
        <row r="42">
          <cell r="F42">
            <v>3600</v>
          </cell>
        </row>
        <row r="43">
          <cell r="F43">
            <v>60</v>
          </cell>
        </row>
        <row r="48">
          <cell r="B48" t="str">
            <v>ha</v>
          </cell>
          <cell r="E48">
            <v>10000</v>
          </cell>
          <cell r="F48">
            <v>1</v>
          </cell>
        </row>
        <row r="49">
          <cell r="B49" t="str">
            <v>M ha</v>
          </cell>
          <cell r="E49">
            <v>10000000000</v>
          </cell>
        </row>
        <row r="50">
          <cell r="B50" t="str">
            <v>acres</v>
          </cell>
          <cell r="E50">
            <v>4046.8564224000002</v>
          </cell>
        </row>
        <row r="51">
          <cell r="B51" t="str">
            <v>km^2</v>
          </cell>
          <cell r="E51">
            <v>1000000</v>
          </cell>
        </row>
        <row r="52">
          <cell r="B52" t="str">
            <v>m^2</v>
          </cell>
          <cell r="E52">
            <v>1</v>
          </cell>
          <cell r="F52">
            <v>1E-4</v>
          </cell>
        </row>
        <row r="53">
          <cell r="B53" t="str">
            <v>Wales</v>
          </cell>
          <cell r="E53">
            <v>20700000000</v>
          </cell>
        </row>
        <row r="58">
          <cell r="E58">
            <v>0.1140771161305042</v>
          </cell>
        </row>
        <row r="59">
          <cell r="E59">
            <v>8.766</v>
          </cell>
        </row>
        <row r="71">
          <cell r="B71" t="str">
            <v>£trn</v>
          </cell>
          <cell r="F71">
            <v>1000000000000</v>
          </cell>
        </row>
        <row r="72">
          <cell r="B72" t="str">
            <v>£bn</v>
          </cell>
          <cell r="F72">
            <v>1000000000</v>
          </cell>
        </row>
        <row r="73">
          <cell r="B73" t="str">
            <v>£m</v>
          </cell>
          <cell r="E73">
            <v>20000</v>
          </cell>
          <cell r="F73">
            <v>1000000</v>
          </cell>
        </row>
        <row r="74">
          <cell r="B74" t="str">
            <v>£k</v>
          </cell>
          <cell r="F74">
            <v>1000</v>
          </cell>
        </row>
        <row r="75">
          <cell r="B75" t="str">
            <v>IDRtrn</v>
          </cell>
          <cell r="F75">
            <v>50000000</v>
          </cell>
        </row>
        <row r="76">
          <cell r="B76" t="str">
            <v>IDRbn</v>
          </cell>
          <cell r="E76">
            <v>1000</v>
          </cell>
          <cell r="F76">
            <v>50000</v>
          </cell>
        </row>
        <row r="77">
          <cell r="B77" t="str">
            <v>IDRm</v>
          </cell>
          <cell r="E77">
            <v>1</v>
          </cell>
          <cell r="F77">
            <v>50</v>
          </cell>
        </row>
        <row r="78">
          <cell r="B78" t="str">
            <v>IDRk</v>
          </cell>
          <cell r="F78">
            <v>0.05</v>
          </cell>
        </row>
        <row r="79">
          <cell r="B79" t="str">
            <v>IDR</v>
          </cell>
          <cell r="E79">
            <v>9.9999999999999995E-7</v>
          </cell>
          <cell r="F79">
            <v>5.0000000000000002E-5</v>
          </cell>
        </row>
        <row r="80">
          <cell r="B80" t="str">
            <v>kepeng</v>
          </cell>
          <cell r="F80">
            <v>1</v>
          </cell>
        </row>
        <row r="81">
          <cell r="B81" t="str">
            <v>Euro2002</v>
          </cell>
          <cell r="F81">
            <v>0.62893081761006286</v>
          </cell>
        </row>
        <row r="82">
          <cell r="B82" t="str">
            <v>$2009</v>
          </cell>
          <cell r="F82">
            <v>0.625</v>
          </cell>
        </row>
        <row r="83">
          <cell r="B83" t="str">
            <v>$2010</v>
          </cell>
          <cell r="F83">
            <v>0.64683053040103489</v>
          </cell>
        </row>
        <row r="84">
          <cell r="B84" t="str">
            <v>£</v>
          </cell>
          <cell r="E84">
            <v>0.02</v>
          </cell>
          <cell r="F84">
            <v>1</v>
          </cell>
        </row>
        <row r="105">
          <cell r="D105">
            <v>1.1409663985395631</v>
          </cell>
        </row>
      </sheetData>
      <sheetData sheetId="18">
        <row r="26">
          <cell r="C26">
            <v>3.5000000000000003E-2</v>
          </cell>
        </row>
        <row r="28">
          <cell r="H28">
            <v>0.42314698926998878</v>
          </cell>
          <cell r="I28">
            <v>0.35627841060230242</v>
          </cell>
          <cell r="J28">
            <v>0.30732888667197417</v>
          </cell>
          <cell r="K28">
            <v>0.26510459733825015</v>
          </cell>
        </row>
      </sheetData>
      <sheetData sheetId="19">
        <row r="8">
          <cell r="C8">
            <v>7.7990779999999993E-9</v>
          </cell>
          <cell r="F8">
            <v>0.30799999999999994</v>
          </cell>
          <cell r="G8">
            <v>9.0479269613658628E-4</v>
          </cell>
          <cell r="H8">
            <v>2.7284221385464481E-3</v>
          </cell>
        </row>
        <row r="9">
          <cell r="F9">
            <v>0.25</v>
          </cell>
          <cell r="G9">
            <v>3.1124901306220826E-4</v>
          </cell>
          <cell r="H9">
            <v>4.4980122726580142E-3</v>
          </cell>
          <cell r="K9">
            <v>21</v>
          </cell>
        </row>
        <row r="10">
          <cell r="F10">
            <v>0.18399999999999997</v>
          </cell>
          <cell r="G10">
            <v>3.6882537033173374E-4</v>
          </cell>
          <cell r="H10">
            <v>3.9668961680228111E-4</v>
          </cell>
          <cell r="K10">
            <v>310</v>
          </cell>
        </row>
        <row r="11">
          <cell r="F11">
            <v>0.78482259931212373</v>
          </cell>
        </row>
        <row r="21">
          <cell r="C21">
            <v>1.1022914E-8</v>
          </cell>
        </row>
      </sheetData>
      <sheetData sheetId="20">
        <row r="3">
          <cell r="C3" t="str">
            <v>TWh</v>
          </cell>
          <cell r="F3">
            <v>3599999999999999.5</v>
          </cell>
        </row>
        <row r="5">
          <cell r="C5" t="str">
            <v>GW</v>
          </cell>
          <cell r="F5">
            <v>999999999.99999988</v>
          </cell>
        </row>
        <row r="7">
          <cell r="C7" t="str">
            <v>ha</v>
          </cell>
        </row>
        <row r="9">
          <cell r="C9" t="str">
            <v>IDRm</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CO2-aircraft"/>
      <sheetName val="CO2-LDVs-HDVs"/>
      <sheetName val="CO2-rail"/>
      <sheetName val="CO2-ships"/>
      <sheetName val="CO2-ELECTRICITY"/>
      <sheetName val="CO2-BUILDING"/>
      <sheetName val="CO2-INDUSTRY-steel"/>
      <sheetName val="CO2-INDUSTRY-chemicals"/>
      <sheetName val="CO2-INDUSTRY-agriculture"/>
      <sheetName val="CO2-INDUSTRY-other industry"/>
      <sheetName val="Other emission factors"/>
      <sheetName val="PEI-TFPEI-LDVs"/>
      <sheetName val="PEI-TFPEI-HDVs"/>
      <sheetName val="PEI-TFPEI-aircraft"/>
      <sheetName val="PEI-TFPEI-rail"/>
      <sheetName val="PEI-TFPEI-ships"/>
      <sheetName val="PEI-TFPEI-motorbikes"/>
      <sheetName val="PEI-EFPEI"/>
      <sheetName val="PEI-BFPEI"/>
      <sheetName val="PEI-IFPEI-cement"/>
      <sheetName val="PEI-IFPEI-ngps"/>
      <sheetName val="PEI-IFPEI-steel"/>
      <sheetName val="PEI-IFPEI-chemicals"/>
      <sheetName val="PEI-IFPEI-mining"/>
      <sheetName val="PEI-IFPEI-waste-mgmt"/>
      <sheetName val="PEI-IFPEI-agriculture"/>
      <sheetName val="PEI-IFPEI-other-industri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O2-aircraft"/>
      <sheetName val="CO2-LDVs-HDVs"/>
      <sheetName val="CO2-rail"/>
      <sheetName val="CO2-ships"/>
      <sheetName val="CO2-ELECTRICITY"/>
      <sheetName val="CO2-BUILDING"/>
      <sheetName val="CO2-INDUSTRY-steel"/>
      <sheetName val="CO2-INDUSTRY-chemicals"/>
      <sheetName val="CO2-INDUSTRY-agriculture"/>
      <sheetName val="CO2-INDUSTRY-other industry"/>
      <sheetName val="Other emission factors"/>
      <sheetName val="PEI-TFPEI-LDVs"/>
      <sheetName val="PEI-TFPEI-HDVs"/>
      <sheetName val="PEI-TFPEI-aircraft"/>
      <sheetName val="PEI-TFPEI-rail"/>
      <sheetName val="PEI-TFPEI-ships"/>
      <sheetName val="PEI-TFPEI-motorbikes"/>
      <sheetName val="PEI-EFPEI"/>
      <sheetName val="PEI-BFPEI"/>
      <sheetName val="PEI-IFPEI-cement"/>
      <sheetName val="PEI-IFPEI-ngps"/>
      <sheetName val="PEI-IFPEI-steel"/>
      <sheetName val="PEI-IFPEI-chemicals"/>
      <sheetName val="PEI-IFPEI-mining"/>
      <sheetName val="PEI-IFPEI-waste-mgmt"/>
      <sheetName val="PEI-IFPEI-agriculture"/>
      <sheetName val="PEI-IFPEI-other-industries"/>
    </sheetNames>
    <sheetDataSet>
      <sheetData sheetId="0"/>
      <sheetData sheetId="1">
        <row r="5">
          <cell r="E5">
            <v>8.019479538415597E-2</v>
          </cell>
        </row>
      </sheetData>
      <sheetData sheetId="2">
        <row r="2">
          <cell r="E2">
            <v>8.019479538415597E-2</v>
          </cell>
        </row>
      </sheetData>
      <sheetData sheetId="3">
        <row r="5">
          <cell r="E5">
            <v>8.019479538415597E-2</v>
          </cell>
        </row>
      </sheetData>
      <sheetData sheetId="4">
        <row r="6">
          <cell r="E6">
            <v>6.5803833549662002E-2</v>
          </cell>
        </row>
      </sheetData>
      <sheetData sheetId="5"/>
      <sheetData sheetId="6">
        <row r="5">
          <cell r="E5">
            <v>7.4701161759981732E-2</v>
          </cell>
        </row>
      </sheetData>
      <sheetData sheetId="7">
        <row r="5">
          <cell r="E5">
            <v>7.6095568590981641E-2</v>
          </cell>
        </row>
      </sheetData>
      <sheetData sheetId="8">
        <row r="5">
          <cell r="E5">
            <v>7.6095568590981641E-2</v>
          </cell>
        </row>
      </sheetData>
      <sheetData sheetId="9">
        <row r="2">
          <cell r="E2">
            <v>8.473839341496596E-2</v>
          </cell>
        </row>
      </sheetData>
      <sheetData sheetId="10">
        <row r="2">
          <cell r="E2">
            <v>8.5735315690436145E-2</v>
          </cell>
        </row>
      </sheetData>
      <sheetData sheetId="11">
        <row r="8">
          <cell r="F8">
            <v>6.5413462884063536E-5</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Key to Data Locs"/>
      <sheetName val="ID-Table Mark"/>
      <sheetName val="GREET1 Results"/>
      <sheetName val="GREET1 EF"/>
      <sheetName val="GREET1 JetFuel_WTWa"/>
      <sheetName val="GREET1 Fuel_Specs"/>
      <sheetName val="China Pollutants"/>
      <sheetName val="Vehicle Efficiency"/>
      <sheetName val="NCSC Emission Factors"/>
      <sheetName val="PEI-TFPEI-LDVs"/>
      <sheetName val="PEI-TFPEI-HDVs"/>
      <sheetName val="PEI-TFPEI-rail"/>
      <sheetName val="PEI-TFPEI-aircraft"/>
      <sheetName val="PEI-TFPEI-ships"/>
      <sheetName val="PEI-TFPEI-motorbikes"/>
      <sheetName val="PEI-EFPEI"/>
      <sheetName val="PEI-BFPEI"/>
      <sheetName val="PEI-IFPEI"/>
    </sheetNames>
    <sheetDataSet>
      <sheetData sheetId="0" refreshError="1">
        <row r="83">
          <cell r="A83">
            <v>0</v>
          </cell>
        </row>
        <row r="87">
          <cell r="A87">
            <v>947817120</v>
          </cell>
        </row>
      </sheetData>
      <sheetData sheetId="1" refreshError="1"/>
      <sheetData sheetId="2" refreshError="1"/>
      <sheetData sheetId="3" refreshError="1"/>
      <sheetData sheetId="4" refreshError="1"/>
      <sheetData sheetId="5" refreshError="1"/>
      <sheetData sheetId="6" refreshError="1"/>
      <sheetData sheetId="7" refreshError="1">
        <row r="4">
          <cell r="J4">
            <v>1.0550558529687668E-6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Output - Emissions"/>
      <sheetName val="XIV.c"/>
      <sheetName val="Intermediate output"/>
      <sheetName val="Electricity"/>
      <sheetName val="Energy"/>
      <sheetName val="GHG"/>
      <sheetName val="Perhitungan bioenergi"/>
      <sheetName val="Security"/>
      <sheetName val="Structure of the model"/>
      <sheetName val="Land"/>
      <sheetName val="Calculation for Flows"/>
      <sheetName val="Flows"/>
      <sheetName val="Air Quality"/>
      <sheetName val="Costs per capita"/>
      <sheetName val="Costs"/>
      <sheetName val="2050"/>
      <sheetName val="Conversions"/>
      <sheetName val="Global assumptions"/>
      <sheetName val="Constants"/>
      <sheetName val="Preferences"/>
      <sheetName val="I.a"/>
      <sheetName val="I.b"/>
      <sheetName val="I.c"/>
      <sheetName val="I.d"/>
      <sheetName val="II.a"/>
      <sheetName val="II.b"/>
      <sheetName val="II.c"/>
      <sheetName val="II.d"/>
      <sheetName val="II.e"/>
      <sheetName val="II.f"/>
      <sheetName val="III.a"/>
      <sheetName val="XII.a"/>
      <sheetName val="IV.a"/>
      <sheetName val="IV.b"/>
      <sheetName val="IV.c"/>
      <sheetName val="IV.d"/>
      <sheetName val="IV.e"/>
      <sheetName val="XIV.a"/>
      <sheetName val="XIV.b"/>
      <sheetName val="XIV.d"/>
      <sheetName val="XIV.e"/>
      <sheetName val="XIV.f"/>
      <sheetName val="V.a"/>
      <sheetName val="V.b"/>
      <sheetName val="V.c"/>
      <sheetName val="V.d"/>
      <sheetName val="VI.a"/>
      <sheetName val="VI.b"/>
      <sheetName val="VI.c"/>
      <sheetName val="VI.d"/>
      <sheetName val="VII.a"/>
      <sheetName val="VII.b"/>
      <sheetName val="VII.c"/>
      <sheetName val="VII.d"/>
      <sheetName val="VIII.a"/>
      <sheetName val="IX.a"/>
      <sheetName val="IX.b.1"/>
      <sheetName val="IX.b.2"/>
      <sheetName val="IX.c"/>
      <sheetName val="X.a"/>
      <sheetName val="XI.a"/>
      <sheetName val="XI.b"/>
      <sheetName val="XI.c"/>
      <sheetName val="XI.d"/>
      <sheetName val="XII.b"/>
      <sheetName val="XII.c"/>
      <sheetName val="XIII.a"/>
      <sheetName val="XIII.b"/>
      <sheetName val="2011"/>
      <sheetName val="2015"/>
      <sheetName val="2020"/>
      <sheetName val="2025"/>
      <sheetName val="2030"/>
      <sheetName val="2035"/>
      <sheetName val="2040"/>
      <sheetName val="204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ow r="15">
          <cell r="F15">
            <v>1.6281999999999999E-6</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各车型2017销售总表"/>
      <sheetName val="客车电动趋势潜力"/>
      <sheetName val="总量"/>
      <sheetName val="人口"/>
      <sheetName val="油耗情景设置"/>
      <sheetName val="电动化率情景设置"/>
      <sheetName val="里程情景设置"/>
      <sheetName val="里程计算 "/>
      <sheetName val="模型说明"/>
      <sheetName val="VECC油耗"/>
      <sheetName val="重型专用货车"/>
      <sheetName val="Sheet5"/>
      <sheetName val="京津冀"/>
      <sheetName val="长三角城市群"/>
      <sheetName val="珠三角"/>
      <sheetName val="成渝"/>
      <sheetName val="汾渭"/>
      <sheetName val="分国标油耗数据"/>
      <sheetName val="参数输入VECC"/>
      <sheetName val="参数输入"/>
      <sheetName val="参数数据库"/>
      <sheetName val="碳排放计算"/>
      <sheetName val="污染物排放计算"/>
      <sheetName val="乘用车"/>
      <sheetName val="出租车"/>
      <sheetName val="公交车"/>
      <sheetName val="中型公交车"/>
      <sheetName val="大型公交车"/>
      <sheetName val="道路客车"/>
      <sheetName val="轻型货车"/>
      <sheetName val="中重型货车"/>
      <sheetName val="FE+EV+VKT-H"/>
      <sheetName val="碳排放"/>
      <sheetName val="碳排放 (2)"/>
      <sheetName val="中型货车"/>
      <sheetName val="重型货车"/>
      <sheetName val="各年销量 "/>
      <sheetName val="总保有量"/>
      <sheetName val="公交车天然气占比"/>
      <sheetName val="国家统计局数据"/>
      <sheetName val="2017年大中型公交车保有量及对应生产年"/>
      <sheetName val="碳排放对比"/>
      <sheetName val="油耗因子更新"/>
      <sheetName val="修改前后的保有量比较"/>
      <sheetName val="乘用车残存率可视化"/>
      <sheetName val="Sheet4"/>
      <sheetName val="行驶里程区间"/>
      <sheetName val="Sheet3"/>
      <sheetName val="Sheet6"/>
      <sheetName val="各年碳排放"/>
      <sheetName val="油耗 -BAU"/>
      <sheetName val="油耗 -情景一"/>
      <sheetName val="油耗 -情景二"/>
      <sheetName val="油耗 -情景三"/>
      <sheetName val="参考情景"/>
      <sheetName val="轿车保有量+销量"/>
      <sheetName val="(弃用)FE(L)"/>
      <sheetName val="(弃用)FE(M)"/>
      <sheetName val="(弃用)FE(H)"/>
      <sheetName val="(弃用)FE+EV(L)"/>
      <sheetName val="(弃用)FE+EV(M)"/>
      <sheetName val="(弃用)FE+EV(H)"/>
      <sheetName val="(弃用)fe+ev+pvkt(L)"/>
      <sheetName val="(弃用)fe+ev+pvkt(M)"/>
      <sheetName val="(弃用)fe+ev+pvkt(H)"/>
      <sheetName val="(弃用)fe+ev+vkt(L)"/>
      <sheetName val="(弃用)fe+ev+vkt(M)"/>
      <sheetName val="(弃用)fe+ev+vkt(H)"/>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1. Transportation"/>
      <sheetName val="2. Electricity"/>
      <sheetName val="3. Industry Energy"/>
      <sheetName val="4. Buildings"/>
      <sheetName val="5. Industry Process"/>
      <sheetName val="6. Total"/>
      <sheetName val="7. Particulates"/>
      <sheetName val="7.1 NOX"/>
      <sheetName val="7.2 SOX"/>
      <sheetName val="7.3 PM25"/>
      <sheetName val="EPS"/>
      <sheetName val="NoSettings"/>
      <sheetName val="Vensim Variables"/>
      <sheetName val="EPA_GHG"/>
      <sheetName val="Table 3-1"/>
      <sheetName val="Table 3-7"/>
      <sheetName val="Table 3-9"/>
      <sheetName val="Table 3-10"/>
      <sheetName val="Table 3-11"/>
      <sheetName val="Table 3-12"/>
      <sheetName val="Table 3-13"/>
      <sheetName val="Table 3-14"/>
      <sheetName val="Table 3-15"/>
      <sheetName val="Table 4-1"/>
      <sheetName val="Table 5-1"/>
      <sheetName val="Table 6-1"/>
      <sheetName val="Table 7-1"/>
      <sheetName val="EIA"/>
      <sheetName val="Table 18"/>
      <sheetName val="Table 54"/>
      <sheetName val="Table 11.1"/>
      <sheetName val="Table 11.2"/>
      <sheetName val="Table 11.3"/>
      <sheetName val="Table 11.4"/>
      <sheetName val="Table 11.5"/>
      <sheetName val="Table 11.6"/>
      <sheetName val="Table 11.7"/>
      <sheetName val="National Emissions Inv"/>
      <sheetName val="EPA Data"/>
      <sheetName val="EPS_part"/>
      <sheetName val="Crosswalk Particulates"/>
      <sheetName val="EPA Data_by prim pol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sheetData sheetId="1"/>
      <sheetData sheetId="2"/>
      <sheetData sheetId="3"/>
      <sheetData sheetId="4"/>
      <sheetData sheetId="5"/>
      <sheetData sheetId="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Key to Data Locs"/>
      <sheetName val="GREET1 Results"/>
      <sheetName val="GREET1 EF"/>
      <sheetName val="GREET1 Electric"/>
      <sheetName val="GREET1 JetFuel_WTWa"/>
      <sheetName val="GREET1 Fuel_Specs"/>
      <sheetName val="EF Hub"/>
      <sheetName val="Fuel Heat Contents"/>
      <sheetName val="eGrid Plant"/>
      <sheetName val="Hard Coal and Lignite"/>
      <sheetName val="EPA_data"/>
      <sheetName val="Crosswalk sectors"/>
      <sheetName val="Crosswalk parts"/>
      <sheetName val="aeo 58"/>
      <sheetName val="aeo 11"/>
      <sheetName val="aeo 17"/>
      <sheetName val="aeo 35"/>
      <sheetName val="aeo 34"/>
      <sheetName val="aeo 33"/>
      <sheetName val="aeo 32"/>
      <sheetName val="aeo 31"/>
      <sheetName val="aeo 30"/>
      <sheetName val="aeo 29"/>
      <sheetName val="AEO 28"/>
      <sheetName val="aeo 27"/>
      <sheetName val="AEO 26"/>
      <sheetName val="aeo 25"/>
      <sheetName val="AEO 72"/>
      <sheetName val="AEO 37"/>
      <sheetName val="AEO 4"/>
      <sheetName val="AEO 5"/>
      <sheetName val="AEO 2"/>
      <sheetName val="EPA Data_by prim poll"/>
      <sheetName val="AEO 6"/>
      <sheetName val="Mining Breakdown"/>
      <sheetName val="2017 AEO BIFUBC"/>
      <sheetName val="CHECK"/>
      <sheetName val="particulates"/>
      <sheetName val="energy"/>
      <sheetName val="calcs"/>
      <sheetName val="EPS output_emissions"/>
      <sheetName val="EPS output_transp"/>
      <sheetName val="EPS output_build"/>
      <sheetName val="EPS output_ind"/>
      <sheetName val="Passenger-Micro&amp;light gasoline"/>
      <sheetName val="Passenger-Micro&amp;light diesel"/>
      <sheetName val="Passenger-TAXI gasoline"/>
      <sheetName val="Passenger-TAXI diesel"/>
      <sheetName val="Passenger-中型客车（gasoline）"/>
      <sheetName val="Passenger-中型客车（diesel）"/>
      <sheetName val="Passenger-大型客车（gasoline）"/>
      <sheetName val="Passenger-大型客车（diesel）"/>
      <sheetName val="Passenger-bus（gasoline）"/>
      <sheetName val="Passenger-bus（diesel)"/>
      <sheetName val="Freight-Mini&amp;light（gasoline）"/>
      <sheetName val="Freight-Mini&amp;light（diesel)"/>
      <sheetName val="Freight-MID(gasoline)"/>
      <sheetName val="Freight-MID(diesel)"/>
      <sheetName val="Freight-heavy(gasoline）"/>
      <sheetName val="Freight-heavy(diesel)"/>
      <sheetName val="passenger-LDV"/>
      <sheetName val="passenger-HDV"/>
      <sheetName val="freight-LDV"/>
      <sheetName val="freight-HDV"/>
      <sheetName val="交通部分"/>
      <sheetName val="建筑-民用源"/>
      <sheetName val="建筑-生物质燃料"/>
      <sheetName val="热值"/>
      <sheetName val="EPS分类对照表"/>
      <sheetName val="电力-CO2"/>
      <sheetName val="电力-VOC&amp;CO"/>
      <sheetName val="电力-NOx"/>
      <sheetName val="电力-SO2"/>
      <sheetName val="电力-PM"/>
      <sheetName val="电力-BCOC"/>
      <sheetName val="PEI-TFPEI-LDVs"/>
      <sheetName val="PEI-TFPEI-HDVs"/>
      <sheetName val="PEI-TFPEI-aircraft"/>
      <sheetName val="PEI-TFPEI-rail"/>
      <sheetName val="PEI-TFPEI-ships"/>
      <sheetName val="PEI-TFPEI-motorbikes"/>
      <sheetName val="PEI-EFPEI"/>
      <sheetName val="PEI-BFPEI"/>
      <sheetName val="PEI-IFPEI"/>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reet.es.anl.gov/greet_1_series" TargetMode="External"/><Relationship Id="rId3" Type="http://schemas.openxmlformats.org/officeDocument/2006/relationships/hyperlink" Target="http://qhs.ndrc.gov.cn/c3pr90ntc0td/zcfg/201511/W020151111555540112100.pdf" TargetMode="External"/><Relationship Id="rId7" Type="http://schemas.openxmlformats.org/officeDocument/2006/relationships/hyperlink" Target="http://manu36.magtech.com.cn/Jweb_zghjkx/CN/abstract/abstract14373.shtml" TargetMode="External"/><Relationship Id="rId2" Type="http://schemas.openxmlformats.org/officeDocument/2006/relationships/hyperlink" Target="http://www.actasc.cn/hjkxxb/ch/reader/create_pdf.aspx?file_no=20170301004&amp;year_id=2018&amp;quarter_id=4&amp;falg=1" TargetMode="External"/><Relationship Id="rId1" Type="http://schemas.openxmlformats.org/officeDocument/2006/relationships/hyperlink" Target="http://www.cbcsd.org.cn/c3pr90ntc0td/sjk/nengyuan/standard/home/20140113/download/shengjiwenshiqiti.pdf" TargetMode="External"/><Relationship Id="rId6" Type="http://schemas.openxmlformats.org/officeDocument/2006/relationships/hyperlink" Target="http://www.actasc.cn/hjkxxb/ch/reader/create_pdf.aspx?file_no=20130130003" TargetMode="External"/><Relationship Id="rId5" Type="http://schemas.openxmlformats.org/officeDocument/2006/relationships/hyperlink" Target="http://www.china-tpepc.com/c3pr90ntc0td/docs/2015-01/20150108141225242762.pdf" TargetMode="External"/><Relationship Id="rId4" Type="http://schemas.openxmlformats.org/officeDocument/2006/relationships/hyperlink" Target="http://www.mee.gov.cn/c3pr90ntc0td/gkml/hbb/bgg/201501/W020150107594587960717.pdf" TargetMode="External"/><Relationship Id="rId9"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hyperlink" Target="http://www.gb688.cn/bzgk/gb/newGbInfo?hcno=3773FF44397A298A9A7644EE1D33C3D4" TargetMode="External"/><Relationship Id="rId1" Type="http://schemas.openxmlformats.org/officeDocument/2006/relationships/hyperlink" Target="http://data.stats.gov.cn/easyquery.htm?cn=C01"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5.bin"/><Relationship Id="rId4" Type="http://schemas.openxmlformats.org/officeDocument/2006/relationships/comments" Target="../comments1.xml"/></Relationships>
</file>

<file path=xl/worksheets/_rels/sheet3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G125"/>
  <sheetViews>
    <sheetView topLeftCell="A99" workbookViewId="0">
      <selection activeCell="B23" sqref="B23"/>
    </sheetView>
  </sheetViews>
  <sheetFormatPr defaultColWidth="8.875" defaultRowHeight="13.5"/>
  <cols>
    <col min="1" max="1" width="16.625" customWidth="1"/>
    <col min="2" max="2" width="73" customWidth="1"/>
    <col min="7" max="7" width="68.375" customWidth="1"/>
    <col min="9" max="9" width="8.625" customWidth="1"/>
  </cols>
  <sheetData>
    <row r="1" spans="1:7">
      <c r="A1" s="1" t="s">
        <v>0</v>
      </c>
    </row>
    <row r="2" spans="1:7">
      <c r="A2" s="1" t="s">
        <v>1</v>
      </c>
    </row>
    <row r="3" spans="1:7">
      <c r="A3" s="1" t="s">
        <v>2</v>
      </c>
    </row>
    <row r="4" spans="1:7">
      <c r="A4" s="1" t="s">
        <v>3</v>
      </c>
    </row>
    <row r="6" spans="1:7" ht="27">
      <c r="A6" s="1" t="s">
        <v>4</v>
      </c>
      <c r="B6" s="8" t="s">
        <v>5</v>
      </c>
      <c r="G6" s="437" t="s">
        <v>6</v>
      </c>
    </row>
    <row r="7" spans="1:7">
      <c r="B7" s="2" t="s">
        <v>7</v>
      </c>
      <c r="G7" s="433" t="s">
        <v>8</v>
      </c>
    </row>
    <row r="8" spans="1:7">
      <c r="B8" s="2">
        <v>2015</v>
      </c>
      <c r="G8" s="439">
        <v>2016</v>
      </c>
    </row>
    <row r="9" spans="1:7">
      <c r="B9" s="2" t="s">
        <v>9</v>
      </c>
      <c r="G9" s="440" t="s">
        <v>10</v>
      </c>
    </row>
    <row r="10" spans="1:7">
      <c r="B10" s="435" t="s">
        <v>11</v>
      </c>
      <c r="G10" s="441" t="s">
        <v>12</v>
      </c>
    </row>
    <row r="11" spans="1:7">
      <c r="B11" s="2" t="s">
        <v>13</v>
      </c>
      <c r="G11" s="433" t="s">
        <v>14</v>
      </c>
    </row>
    <row r="12" spans="1:7">
      <c r="B12" s="2"/>
    </row>
    <row r="13" spans="1:7">
      <c r="B13" s="2" t="s">
        <v>15</v>
      </c>
      <c r="G13" s="8" t="s">
        <v>16</v>
      </c>
    </row>
    <row r="14" spans="1:7">
      <c r="B14" s="435" t="s">
        <v>17</v>
      </c>
      <c r="G14" s="433" t="s">
        <v>18</v>
      </c>
    </row>
    <row r="15" spans="1:7">
      <c r="B15" s="2" t="s">
        <v>19</v>
      </c>
      <c r="G15" s="439">
        <v>2012</v>
      </c>
    </row>
    <row r="16" spans="1:7">
      <c r="B16" s="2"/>
      <c r="G16" s="440" t="s">
        <v>20</v>
      </c>
    </row>
    <row r="17" spans="2:7">
      <c r="B17" s="2" t="s">
        <v>21</v>
      </c>
      <c r="G17" s="433" t="s">
        <v>22</v>
      </c>
    </row>
    <row r="18" spans="2:7">
      <c r="B18" s="2">
        <v>2018</v>
      </c>
      <c r="G18" s="433" t="s">
        <v>23</v>
      </c>
    </row>
    <row r="19" spans="2:7">
      <c r="B19" s="2" t="s">
        <v>24</v>
      </c>
    </row>
    <row r="20" spans="2:7">
      <c r="B20" s="435" t="s">
        <v>25</v>
      </c>
      <c r="G20" s="438" t="s">
        <v>26</v>
      </c>
    </row>
    <row r="21" spans="2:7">
      <c r="B21" s="2" t="s">
        <v>27</v>
      </c>
      <c r="G21" s="433" t="s">
        <v>28</v>
      </c>
    </row>
    <row r="22" spans="2:7">
      <c r="B22" s="2"/>
      <c r="G22" s="439">
        <v>2013</v>
      </c>
    </row>
    <row r="23" spans="2:7" ht="40.5">
      <c r="B23" s="2" t="s">
        <v>1414</v>
      </c>
      <c r="G23" s="442" t="s">
        <v>30</v>
      </c>
    </row>
    <row r="24" spans="2:7">
      <c r="B24" s="2" t="s">
        <v>1415</v>
      </c>
      <c r="G24" s="433" t="s">
        <v>31</v>
      </c>
    </row>
    <row r="25" spans="2:7">
      <c r="B25" s="2" t="s">
        <v>1416</v>
      </c>
      <c r="G25" s="433" t="s">
        <v>32</v>
      </c>
    </row>
    <row r="26" spans="2:7">
      <c r="B26" s="2" t="s">
        <v>1417</v>
      </c>
    </row>
    <row r="27" spans="2:7">
      <c r="B27" s="2"/>
      <c r="G27" s="8" t="s">
        <v>35</v>
      </c>
    </row>
    <row r="28" spans="2:7">
      <c r="B28" s="436" t="s">
        <v>29</v>
      </c>
      <c r="G28" s="433" t="s">
        <v>36</v>
      </c>
    </row>
    <row r="29" spans="2:7">
      <c r="B29" s="2" t="s">
        <v>7</v>
      </c>
      <c r="G29" s="439">
        <v>2016</v>
      </c>
    </row>
    <row r="30" spans="2:7">
      <c r="B30" s="2">
        <v>2015</v>
      </c>
      <c r="G30" s="440" t="s">
        <v>39</v>
      </c>
    </row>
    <row r="31" spans="2:7">
      <c r="B31" s="3" t="s">
        <v>33</v>
      </c>
      <c r="G31" s="433" t="s">
        <v>40</v>
      </c>
    </row>
    <row r="32" spans="2:7">
      <c r="B32" t="s">
        <v>34</v>
      </c>
      <c r="G32" s="433" t="s">
        <v>42</v>
      </c>
    </row>
    <row r="34" spans="2:2">
      <c r="B34" s="8" t="s">
        <v>37</v>
      </c>
    </row>
    <row r="35" spans="2:2">
      <c r="B35" t="s">
        <v>38</v>
      </c>
    </row>
    <row r="36" spans="2:2">
      <c r="B36" s="2">
        <v>2011</v>
      </c>
    </row>
    <row r="37" spans="2:2">
      <c r="B37" s="3" t="s">
        <v>41</v>
      </c>
    </row>
    <row r="38" spans="2:2">
      <c r="B38" t="s">
        <v>43</v>
      </c>
    </row>
    <row r="40" spans="2:2">
      <c r="B40" s="41" t="s">
        <v>44</v>
      </c>
    </row>
    <row r="41" spans="2:2">
      <c r="B41" t="s">
        <v>45</v>
      </c>
    </row>
    <row r="42" spans="2:2">
      <c r="B42" t="s">
        <v>46</v>
      </c>
    </row>
    <row r="43" spans="2:2">
      <c r="B43" s="2">
        <v>2013</v>
      </c>
    </row>
    <row r="44" spans="2:2">
      <c r="B44" s="3" t="s">
        <v>47</v>
      </c>
    </row>
    <row r="45" spans="2:2">
      <c r="B45" t="s">
        <v>48</v>
      </c>
    </row>
    <row r="47" spans="2:2">
      <c r="B47" s="41" t="s">
        <v>49</v>
      </c>
    </row>
    <row r="48" spans="2:2">
      <c r="B48" t="s">
        <v>50</v>
      </c>
    </row>
    <row r="49" spans="1:5">
      <c r="B49" t="s">
        <v>51</v>
      </c>
    </row>
    <row r="50" spans="1:5">
      <c r="B50" s="2">
        <v>2015</v>
      </c>
    </row>
    <row r="51" spans="1:5">
      <c r="B51" s="3" t="s">
        <v>52</v>
      </c>
    </row>
    <row r="52" spans="1:5">
      <c r="B52" t="s">
        <v>53</v>
      </c>
    </row>
    <row r="53" spans="1:5" ht="15" customHeight="1"/>
    <row r="54" spans="1:5">
      <c r="A54" s="1" t="s">
        <v>54</v>
      </c>
    </row>
    <row r="55" spans="1:5">
      <c r="A55" s="434" t="s">
        <v>55</v>
      </c>
    </row>
    <row r="56" spans="1:5">
      <c r="A56" s="434" t="s">
        <v>56</v>
      </c>
    </row>
    <row r="58" spans="1:5">
      <c r="A58" t="s">
        <v>1387</v>
      </c>
    </row>
    <row r="60" spans="1:5">
      <c r="A60" t="s">
        <v>57</v>
      </c>
    </row>
    <row r="61" spans="1:5">
      <c r="A61" t="s">
        <v>58</v>
      </c>
    </row>
    <row r="62" spans="1:5">
      <c r="A62" t="s">
        <v>59</v>
      </c>
    </row>
    <row r="63" spans="1:5">
      <c r="A63" t="s">
        <v>60</v>
      </c>
    </row>
    <row r="64" spans="1:5">
      <c r="A64" s="1"/>
      <c r="E64" s="43"/>
    </row>
    <row r="65" spans="1:5">
      <c r="A65" t="s">
        <v>1413</v>
      </c>
      <c r="E65" s="43"/>
    </row>
    <row r="66" spans="1:5">
      <c r="A66" s="1"/>
      <c r="E66" s="43"/>
    </row>
    <row r="67" spans="1:5">
      <c r="A67" s="433" t="s">
        <v>61</v>
      </c>
      <c r="B67" s="433"/>
    </row>
    <row r="68" spans="1:5">
      <c r="A68" s="433" t="s">
        <v>62</v>
      </c>
      <c r="B68" s="433"/>
    </row>
    <row r="69" spans="1:5">
      <c r="A69" s="433" t="s">
        <v>63</v>
      </c>
      <c r="B69" s="433"/>
    </row>
    <row r="70" spans="1:5">
      <c r="A70" s="433"/>
      <c r="B70" s="433"/>
    </row>
    <row r="71" spans="1:5">
      <c r="A71" s="433" t="s">
        <v>64</v>
      </c>
      <c r="B71" s="433"/>
    </row>
    <row r="72" spans="1:5">
      <c r="A72" s="433" t="s">
        <v>65</v>
      </c>
      <c r="B72" s="433"/>
    </row>
    <row r="73" spans="1:5">
      <c r="A73" s="433" t="s">
        <v>66</v>
      </c>
      <c r="B73" s="433"/>
    </row>
    <row r="74" spans="1:5">
      <c r="A74" s="433" t="s">
        <v>67</v>
      </c>
      <c r="B74" s="433"/>
    </row>
    <row r="75" spans="1:5">
      <c r="A75" s="433" t="s">
        <v>68</v>
      </c>
      <c r="B75" s="433"/>
    </row>
    <row r="76" spans="1:5">
      <c r="A76" s="433" t="s">
        <v>69</v>
      </c>
      <c r="B76" s="433"/>
    </row>
    <row r="77" spans="1:5">
      <c r="A77" s="433" t="s">
        <v>70</v>
      </c>
      <c r="B77" s="433"/>
    </row>
    <row r="78" spans="1:5">
      <c r="A78" s="433"/>
      <c r="B78" s="433"/>
    </row>
    <row r="79" spans="1:5">
      <c r="A79" s="433" t="s">
        <v>71</v>
      </c>
      <c r="B79" s="433"/>
    </row>
    <row r="80" spans="1:5">
      <c r="A80" s="433" t="s">
        <v>72</v>
      </c>
      <c r="B80" s="433"/>
    </row>
    <row r="81" spans="1:2">
      <c r="A81" s="433" t="s">
        <v>73</v>
      </c>
      <c r="B81" s="433"/>
    </row>
    <row r="82" spans="1:2">
      <c r="A82" s="433"/>
      <c r="B82" s="433"/>
    </row>
    <row r="83" spans="1:2">
      <c r="A83" s="433" t="s">
        <v>74</v>
      </c>
      <c r="B83" s="433"/>
    </row>
    <row r="84" spans="1:2">
      <c r="A84" s="433" t="s">
        <v>75</v>
      </c>
      <c r="B84" s="433"/>
    </row>
    <row r="85" spans="1:2">
      <c r="A85" s="433" t="s">
        <v>76</v>
      </c>
      <c r="B85" s="433"/>
    </row>
    <row r="86" spans="1:2">
      <c r="A86" s="433" t="s">
        <v>77</v>
      </c>
      <c r="B86" s="433"/>
    </row>
    <row r="87" spans="1:2">
      <c r="A87" s="433" t="s">
        <v>78</v>
      </c>
      <c r="B87" s="433"/>
    </row>
    <row r="88" spans="1:2">
      <c r="A88" s="433" t="s">
        <v>79</v>
      </c>
      <c r="B88" s="433"/>
    </row>
    <row r="89" spans="1:2">
      <c r="A89" s="433" t="s">
        <v>80</v>
      </c>
      <c r="B89" s="433"/>
    </row>
    <row r="90" spans="1:2">
      <c r="A90" s="433" t="s">
        <v>81</v>
      </c>
      <c r="B90" s="433"/>
    </row>
    <row r="91" spans="1:2">
      <c r="A91" s="433" t="s">
        <v>82</v>
      </c>
      <c r="B91" s="433"/>
    </row>
    <row r="92" spans="1:2">
      <c r="A92" s="433" t="s">
        <v>83</v>
      </c>
      <c r="B92" s="433"/>
    </row>
    <row r="93" spans="1:2">
      <c r="A93" s="433"/>
      <c r="B93" s="433"/>
    </row>
    <row r="94" spans="1:2">
      <c r="A94" s="432" t="s">
        <v>84</v>
      </c>
      <c r="B94" s="433"/>
    </row>
    <row r="95" spans="1:2">
      <c r="A95" s="433" t="s">
        <v>85</v>
      </c>
      <c r="B95" s="433"/>
    </row>
    <row r="96" spans="1:2">
      <c r="A96" s="433" t="s">
        <v>86</v>
      </c>
      <c r="B96" s="433"/>
    </row>
    <row r="97" spans="1:2">
      <c r="A97" s="433" t="s">
        <v>87</v>
      </c>
      <c r="B97" s="433"/>
    </row>
    <row r="98" spans="1:2">
      <c r="A98" s="433" t="s">
        <v>88</v>
      </c>
      <c r="B98" s="433"/>
    </row>
    <row r="99" spans="1:2">
      <c r="A99" s="433" t="s">
        <v>89</v>
      </c>
      <c r="B99" s="433"/>
    </row>
    <row r="100" spans="1:2">
      <c r="A100" s="433" t="s">
        <v>90</v>
      </c>
      <c r="B100" s="433"/>
    </row>
    <row r="101" spans="1:2">
      <c r="A101" s="433"/>
      <c r="B101" s="433"/>
    </row>
    <row r="102" spans="1:2">
      <c r="A102" s="433" t="s">
        <v>91</v>
      </c>
      <c r="B102" s="433"/>
    </row>
    <row r="103" spans="1:2">
      <c r="A103" s="433" t="s">
        <v>92</v>
      </c>
      <c r="B103" s="433"/>
    </row>
    <row r="104" spans="1:2">
      <c r="A104" s="433" t="s">
        <v>93</v>
      </c>
      <c r="B104" s="433"/>
    </row>
    <row r="105" spans="1:2">
      <c r="A105" s="433" t="s">
        <v>94</v>
      </c>
      <c r="B105" s="433"/>
    </row>
    <row r="106" spans="1:2">
      <c r="A106" s="433" t="s">
        <v>95</v>
      </c>
      <c r="B106" s="433"/>
    </row>
    <row r="107" spans="1:2">
      <c r="A107" s="433"/>
      <c r="B107" s="433"/>
    </row>
    <row r="108" spans="1:2">
      <c r="A108" s="433" t="s">
        <v>96</v>
      </c>
      <c r="B108" s="433"/>
    </row>
    <row r="109" spans="1:2">
      <c r="A109" s="433" t="s">
        <v>97</v>
      </c>
      <c r="B109" s="433"/>
    </row>
    <row r="110" spans="1:2">
      <c r="A110" s="433" t="s">
        <v>98</v>
      </c>
      <c r="B110" s="433"/>
    </row>
    <row r="111" spans="1:2">
      <c r="A111" s="433" t="s">
        <v>99</v>
      </c>
      <c r="B111" s="433"/>
    </row>
    <row r="112" spans="1:2">
      <c r="A112" s="433" t="s">
        <v>100</v>
      </c>
      <c r="B112" s="433"/>
    </row>
    <row r="113" spans="1:2">
      <c r="A113" s="433" t="s">
        <v>101</v>
      </c>
      <c r="B113" s="433"/>
    </row>
    <row r="114" spans="1:2">
      <c r="A114" s="433" t="s">
        <v>102</v>
      </c>
      <c r="B114" s="433"/>
    </row>
    <row r="115" spans="1:2">
      <c r="A115" s="433"/>
      <c r="B115" s="433"/>
    </row>
    <row r="116" spans="1:2">
      <c r="A116" s="433" t="s">
        <v>103</v>
      </c>
      <c r="B116" s="433"/>
    </row>
    <row r="117" spans="1:2">
      <c r="A117" s="433" t="s">
        <v>104</v>
      </c>
      <c r="B117" s="433"/>
    </row>
    <row r="118" spans="1:2" ht="14.25" thickBot="1">
      <c r="A118" s="433" t="s">
        <v>105</v>
      </c>
      <c r="B118" s="433"/>
    </row>
    <row r="119" spans="1:2" ht="14.25" thickBot="1">
      <c r="A119" s="44">
        <v>0</v>
      </c>
      <c r="B119" s="433" t="s">
        <v>106</v>
      </c>
    </row>
    <row r="122" spans="1:2">
      <c r="A122" s="1" t="s">
        <v>107</v>
      </c>
    </row>
    <row r="123" spans="1:2">
      <c r="A123">
        <v>27778.244999999999</v>
      </c>
      <c r="B123" t="s">
        <v>108</v>
      </c>
    </row>
    <row r="124" spans="1:2">
      <c r="A124">
        <v>947817120</v>
      </c>
      <c r="B124" t="s">
        <v>109</v>
      </c>
    </row>
    <row r="125" spans="1:2">
      <c r="A125">
        <v>947.81712000000005</v>
      </c>
      <c r="B125" t="s">
        <v>110</v>
      </c>
    </row>
  </sheetData>
  <phoneticPr fontId="7" type="noConversion"/>
  <hyperlinks>
    <hyperlink ref="B37" r:id="rId1" xr:uid="{00000000-0004-0000-0000-000000000000}"/>
    <hyperlink ref="B20" r:id="rId2" xr:uid="{00000000-0004-0000-0000-000001000000}"/>
    <hyperlink ref="B14" r:id="rId3" xr:uid="{00000000-0004-0000-0000-000002000000}"/>
    <hyperlink ref="B10" r:id="rId4" xr:uid="{00000000-0004-0000-0000-000003000000}"/>
    <hyperlink ref="B31" r:id="rId5" xr:uid="{00000000-0004-0000-0000-000004000000}"/>
    <hyperlink ref="B44" r:id="rId6" xr:uid="{00000000-0004-0000-0000-000005000000}"/>
    <hyperlink ref="B51" r:id="rId7" xr:uid="{00000000-0004-0000-0000-000006000000}"/>
    <hyperlink ref="G10" r:id="rId8" xr:uid="{00000000-0004-0000-0000-000007000000}"/>
  </hyperlinks>
  <pageMargins left="0.7" right="0.7" top="0.75" bottom="0.75" header="0.3" footer="0.3"/>
  <pageSetup orientation="portrait" horizontalDpi="1200" verticalDpi="1200"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C6D5A-186E-4C66-ACF4-5EF88CF733FC}">
  <dimension ref="A1:Y125"/>
  <sheetViews>
    <sheetView topLeftCell="A68" workbookViewId="0">
      <selection activeCell="G85" sqref="G85:G97"/>
    </sheetView>
  </sheetViews>
  <sheetFormatPr defaultRowHeight="13.5"/>
  <cols>
    <col min="1" max="1" width="10.375" style="524" customWidth="1"/>
    <col min="2" max="8" width="11.375" style="524" customWidth="1"/>
    <col min="9" max="9" width="12.75" style="524" customWidth="1"/>
    <col min="10" max="25" width="11.375" style="524" customWidth="1"/>
    <col min="26" max="16384" width="9" style="524"/>
  </cols>
  <sheetData>
    <row r="1" spans="1:11" s="525" customFormat="1" ht="40.5">
      <c r="A1" s="622" t="s">
        <v>1921</v>
      </c>
      <c r="B1" s="660" t="s">
        <v>279</v>
      </c>
      <c r="C1" s="660" t="s">
        <v>275</v>
      </c>
      <c r="D1" s="660" t="s">
        <v>249</v>
      </c>
      <c r="E1" s="660" t="s">
        <v>251</v>
      </c>
      <c r="F1" s="660" t="s">
        <v>280</v>
      </c>
      <c r="G1" s="660" t="s">
        <v>281</v>
      </c>
      <c r="H1" s="660" t="s">
        <v>277</v>
      </c>
      <c r="I1" s="660" t="s">
        <v>1380</v>
      </c>
      <c r="J1" s="660" t="s">
        <v>1381</v>
      </c>
      <c r="K1" s="660" t="s">
        <v>1382</v>
      </c>
    </row>
    <row r="2" spans="1:11">
      <c r="A2" s="607" t="s">
        <v>282</v>
      </c>
      <c r="B2" s="658" t="s">
        <v>1939</v>
      </c>
      <c r="C2" s="629" t="s">
        <v>1940</v>
      </c>
      <c r="D2" s="629" t="s">
        <v>1940</v>
      </c>
      <c r="E2" s="629" t="s">
        <v>1940</v>
      </c>
      <c r="F2" s="629"/>
      <c r="G2" s="629"/>
      <c r="H2" s="629"/>
      <c r="I2" s="629"/>
      <c r="J2" s="629" t="s">
        <v>1940</v>
      </c>
      <c r="K2" s="658" t="s">
        <v>1939</v>
      </c>
    </row>
    <row r="3" spans="1:11">
      <c r="A3" s="607" t="s">
        <v>158</v>
      </c>
      <c r="B3" s="658" t="s">
        <v>1939</v>
      </c>
      <c r="C3" s="629"/>
      <c r="D3" s="629"/>
      <c r="E3" s="629"/>
      <c r="F3" s="629"/>
      <c r="G3" s="629"/>
      <c r="H3" s="629"/>
      <c r="I3" s="629"/>
      <c r="J3" s="629"/>
      <c r="K3" s="658" t="s">
        <v>1939</v>
      </c>
    </row>
    <row r="4" spans="1:11">
      <c r="A4" s="607" t="s">
        <v>195</v>
      </c>
      <c r="B4" s="658" t="s">
        <v>1939</v>
      </c>
      <c r="C4" s="629"/>
      <c r="D4" s="629"/>
      <c r="E4" s="629"/>
      <c r="F4" s="629"/>
      <c r="G4" s="629"/>
      <c r="H4" s="629"/>
      <c r="I4" s="629"/>
      <c r="J4" s="629"/>
      <c r="K4" s="658" t="s">
        <v>1939</v>
      </c>
    </row>
    <row r="5" spans="1:11">
      <c r="A5" s="607" t="s">
        <v>283</v>
      </c>
      <c r="B5" s="658" t="s">
        <v>1939</v>
      </c>
      <c r="C5" s="629"/>
      <c r="D5" s="629"/>
      <c r="E5" s="629"/>
      <c r="F5" s="629"/>
      <c r="G5" s="629"/>
      <c r="H5" s="629"/>
      <c r="I5" s="629"/>
      <c r="J5" s="629"/>
      <c r="K5" s="658" t="s">
        <v>1939</v>
      </c>
    </row>
    <row r="6" spans="1:11">
      <c r="A6" s="607" t="s">
        <v>199</v>
      </c>
      <c r="B6" s="658" t="s">
        <v>1939</v>
      </c>
      <c r="C6" s="629"/>
      <c r="D6" s="629"/>
      <c r="E6" s="629"/>
      <c r="F6" s="629"/>
      <c r="G6" s="629"/>
      <c r="H6" s="629"/>
      <c r="I6" s="629"/>
      <c r="J6" s="629"/>
      <c r="K6" s="658" t="s">
        <v>1939</v>
      </c>
    </row>
    <row r="7" spans="1:11">
      <c r="A7" s="607" t="s">
        <v>284</v>
      </c>
      <c r="B7" s="658" t="s">
        <v>1939</v>
      </c>
      <c r="C7" s="629"/>
      <c r="D7" s="629"/>
      <c r="E7" s="629"/>
      <c r="F7" s="629"/>
      <c r="G7" s="629"/>
      <c r="H7" s="629"/>
      <c r="I7" s="629"/>
      <c r="J7" s="629"/>
      <c r="K7" s="658" t="s">
        <v>1939</v>
      </c>
    </row>
    <row r="8" spans="1:11">
      <c r="A8" s="607" t="s">
        <v>285</v>
      </c>
      <c r="B8" s="658" t="s">
        <v>1939</v>
      </c>
      <c r="C8" s="629"/>
      <c r="D8" s="629"/>
      <c r="E8" s="629"/>
      <c r="F8" s="629"/>
      <c r="G8" s="629"/>
      <c r="H8" s="629"/>
      <c r="I8" s="629"/>
      <c r="J8" s="629"/>
      <c r="K8" s="658" t="s">
        <v>1939</v>
      </c>
    </row>
    <row r="9" spans="1:11">
      <c r="A9" s="607" t="s">
        <v>286</v>
      </c>
      <c r="B9" s="658" t="s">
        <v>1939</v>
      </c>
      <c r="C9" s="629"/>
      <c r="D9" s="629"/>
      <c r="E9" s="629"/>
      <c r="F9" s="629"/>
      <c r="G9" s="629"/>
      <c r="H9" s="629"/>
      <c r="I9" s="629"/>
      <c r="J9" s="629"/>
      <c r="K9" s="658" t="s">
        <v>1939</v>
      </c>
    </row>
    <row r="10" spans="1:11">
      <c r="A10" s="607" t="s">
        <v>287</v>
      </c>
      <c r="B10" s="658" t="s">
        <v>1939</v>
      </c>
      <c r="C10" s="629"/>
      <c r="D10" s="629"/>
      <c r="E10" s="629"/>
      <c r="F10" s="629"/>
      <c r="G10" s="629"/>
      <c r="H10" s="629"/>
      <c r="I10" s="629"/>
      <c r="J10" s="629"/>
      <c r="K10" s="658" t="s">
        <v>1939</v>
      </c>
    </row>
    <row r="11" spans="1:11">
      <c r="A11" s="607" t="s">
        <v>201</v>
      </c>
      <c r="B11" s="658" t="s">
        <v>1939</v>
      </c>
      <c r="C11" s="629" t="s">
        <v>1940</v>
      </c>
      <c r="D11" s="629" t="s">
        <v>1940</v>
      </c>
      <c r="E11" s="629" t="s">
        <v>1940</v>
      </c>
      <c r="F11" s="629"/>
      <c r="G11" s="629"/>
      <c r="H11" s="629"/>
      <c r="I11" s="629"/>
      <c r="J11" s="629" t="s">
        <v>1940</v>
      </c>
      <c r="K11" s="658" t="s">
        <v>1939</v>
      </c>
    </row>
    <row r="12" spans="1:11">
      <c r="A12" s="607" t="s">
        <v>200</v>
      </c>
      <c r="B12" s="658" t="s">
        <v>1939</v>
      </c>
      <c r="C12" s="629" t="s">
        <v>1940</v>
      </c>
      <c r="D12" s="629" t="s">
        <v>1940</v>
      </c>
      <c r="E12" s="629" t="s">
        <v>1940</v>
      </c>
      <c r="F12" s="629"/>
      <c r="G12" s="629"/>
      <c r="H12" s="629"/>
      <c r="I12" s="629"/>
      <c r="J12" s="629" t="s">
        <v>1940</v>
      </c>
      <c r="K12" s="658" t="s">
        <v>1939</v>
      </c>
    </row>
    <row r="13" spans="1:11">
      <c r="A13" s="607" t="s">
        <v>288</v>
      </c>
      <c r="B13" s="658" t="s">
        <v>1939</v>
      </c>
      <c r="C13" s="629"/>
      <c r="D13" s="629"/>
      <c r="E13" s="629"/>
      <c r="F13" s="629"/>
      <c r="G13" s="629"/>
      <c r="H13" s="629"/>
      <c r="I13" s="629"/>
      <c r="J13" s="629"/>
      <c r="K13" s="658" t="s">
        <v>1939</v>
      </c>
    </row>
    <row r="14" spans="1:11">
      <c r="B14" s="547"/>
      <c r="C14" s="547"/>
      <c r="D14" s="547"/>
      <c r="E14" s="547"/>
      <c r="F14" s="547"/>
      <c r="G14" s="547"/>
      <c r="H14" s="547"/>
      <c r="I14" s="547"/>
      <c r="J14" s="547"/>
      <c r="K14" s="547"/>
    </row>
    <row r="15" spans="1:11" ht="40.5">
      <c r="A15" s="617" t="s">
        <v>1920</v>
      </c>
      <c r="B15" s="609" t="s">
        <v>279</v>
      </c>
      <c r="C15" s="609" t="s">
        <v>275</v>
      </c>
      <c r="D15" s="609" t="s">
        <v>249</v>
      </c>
      <c r="E15" s="609" t="s">
        <v>251</v>
      </c>
      <c r="F15" s="609" t="s">
        <v>280</v>
      </c>
      <c r="G15" s="609" t="s">
        <v>281</v>
      </c>
      <c r="H15" s="609" t="s">
        <v>277</v>
      </c>
      <c r="I15" s="609" t="s">
        <v>1380</v>
      </c>
      <c r="J15" s="609" t="s">
        <v>1381</v>
      </c>
      <c r="K15" s="609" t="s">
        <v>1382</v>
      </c>
    </row>
    <row r="16" spans="1:11">
      <c r="A16" s="607" t="s">
        <v>282</v>
      </c>
      <c r="B16" s="658" t="s">
        <v>1939</v>
      </c>
      <c r="C16" s="629" t="s">
        <v>1940</v>
      </c>
      <c r="D16" s="629" t="s">
        <v>1940</v>
      </c>
      <c r="E16" s="629" t="s">
        <v>1940</v>
      </c>
      <c r="F16" s="629"/>
      <c r="G16" s="629"/>
      <c r="H16" s="629"/>
      <c r="I16" s="629"/>
      <c r="J16" s="629" t="s">
        <v>1940</v>
      </c>
      <c r="K16" s="658" t="s">
        <v>1939</v>
      </c>
    </row>
    <row r="17" spans="1:11">
      <c r="A17" s="607" t="s">
        <v>158</v>
      </c>
      <c r="B17" s="658" t="s">
        <v>1939</v>
      </c>
      <c r="C17" s="629"/>
      <c r="D17" s="629"/>
      <c r="E17" s="629"/>
      <c r="F17" s="629"/>
      <c r="G17" s="629"/>
      <c r="H17" s="629"/>
      <c r="I17" s="629"/>
      <c r="J17" s="629"/>
      <c r="K17" s="658" t="s">
        <v>1939</v>
      </c>
    </row>
    <row r="18" spans="1:11">
      <c r="A18" s="607" t="s">
        <v>195</v>
      </c>
      <c r="B18" s="658" t="s">
        <v>1939</v>
      </c>
      <c r="C18" s="629"/>
      <c r="D18" s="629"/>
      <c r="E18" s="629"/>
      <c r="F18" s="629"/>
      <c r="G18" s="629"/>
      <c r="H18" s="629"/>
      <c r="I18" s="629"/>
      <c r="J18" s="629"/>
      <c r="K18" s="658" t="s">
        <v>1939</v>
      </c>
    </row>
    <row r="19" spans="1:11">
      <c r="A19" s="607" t="s">
        <v>283</v>
      </c>
      <c r="B19" s="658" t="s">
        <v>1939</v>
      </c>
      <c r="C19" s="629"/>
      <c r="D19" s="629"/>
      <c r="E19" s="629"/>
      <c r="F19" s="629"/>
      <c r="G19" s="629"/>
      <c r="H19" s="629"/>
      <c r="I19" s="629"/>
      <c r="J19" s="629"/>
      <c r="K19" s="658" t="s">
        <v>1939</v>
      </c>
    </row>
    <row r="20" spans="1:11">
      <c r="A20" s="607" t="s">
        <v>199</v>
      </c>
      <c r="B20" s="658" t="s">
        <v>1939</v>
      </c>
      <c r="C20" s="629"/>
      <c r="D20" s="629"/>
      <c r="E20" s="629"/>
      <c r="F20" s="629"/>
      <c r="G20" s="629"/>
      <c r="H20" s="629"/>
      <c r="I20" s="629"/>
      <c r="J20" s="629"/>
      <c r="K20" s="658" t="s">
        <v>1939</v>
      </c>
    </row>
    <row r="21" spans="1:11">
      <c r="A21" s="607" t="s">
        <v>284</v>
      </c>
      <c r="B21" s="658" t="s">
        <v>1939</v>
      </c>
      <c r="C21" s="629"/>
      <c r="D21" s="629"/>
      <c r="E21" s="629"/>
      <c r="F21" s="629"/>
      <c r="G21" s="629"/>
      <c r="H21" s="629"/>
      <c r="I21" s="629"/>
      <c r="J21" s="629"/>
      <c r="K21" s="658" t="s">
        <v>1939</v>
      </c>
    </row>
    <row r="22" spans="1:11">
      <c r="A22" s="607" t="s">
        <v>285</v>
      </c>
      <c r="B22" s="658" t="s">
        <v>1939</v>
      </c>
      <c r="C22" s="629"/>
      <c r="D22" s="629"/>
      <c r="E22" s="629"/>
      <c r="F22" s="629"/>
      <c r="G22" s="629"/>
      <c r="H22" s="629"/>
      <c r="I22" s="629"/>
      <c r="J22" s="629"/>
      <c r="K22" s="658" t="s">
        <v>1939</v>
      </c>
    </row>
    <row r="23" spans="1:11">
      <c r="A23" s="607" t="s">
        <v>286</v>
      </c>
      <c r="B23" s="658" t="s">
        <v>1939</v>
      </c>
      <c r="C23" s="629"/>
      <c r="D23" s="629"/>
      <c r="E23" s="629"/>
      <c r="F23" s="629"/>
      <c r="G23" s="629"/>
      <c r="H23" s="629"/>
      <c r="I23" s="629"/>
      <c r="J23" s="629"/>
      <c r="K23" s="658" t="s">
        <v>1939</v>
      </c>
    </row>
    <row r="24" spans="1:11">
      <c r="A24" s="607" t="s">
        <v>287</v>
      </c>
      <c r="B24" s="658" t="s">
        <v>1939</v>
      </c>
      <c r="C24" s="629"/>
      <c r="D24" s="629"/>
      <c r="E24" s="629"/>
      <c r="F24" s="629"/>
      <c r="G24" s="629"/>
      <c r="H24" s="629"/>
      <c r="I24" s="629"/>
      <c r="J24" s="629"/>
      <c r="K24" s="658" t="s">
        <v>1939</v>
      </c>
    </row>
    <row r="25" spans="1:11">
      <c r="A25" s="607" t="s">
        <v>201</v>
      </c>
      <c r="B25" s="658" t="s">
        <v>1939</v>
      </c>
      <c r="C25" s="629" t="s">
        <v>1940</v>
      </c>
      <c r="D25" s="629" t="s">
        <v>1940</v>
      </c>
      <c r="E25" s="629" t="s">
        <v>1940</v>
      </c>
      <c r="F25" s="629"/>
      <c r="G25" s="629"/>
      <c r="H25" s="629"/>
      <c r="I25" s="629"/>
      <c r="J25" s="629" t="s">
        <v>1940</v>
      </c>
      <c r="K25" s="658" t="s">
        <v>1939</v>
      </c>
    </row>
    <row r="26" spans="1:11">
      <c r="A26" s="607" t="s">
        <v>200</v>
      </c>
      <c r="B26" s="658" t="s">
        <v>1939</v>
      </c>
      <c r="C26" s="629" t="s">
        <v>1940</v>
      </c>
      <c r="D26" s="629" t="s">
        <v>1940</v>
      </c>
      <c r="E26" s="629" t="s">
        <v>1940</v>
      </c>
      <c r="F26" s="629"/>
      <c r="G26" s="629"/>
      <c r="H26" s="629"/>
      <c r="I26" s="629"/>
      <c r="J26" s="629" t="s">
        <v>1940</v>
      </c>
      <c r="K26" s="658" t="s">
        <v>1939</v>
      </c>
    </row>
    <row r="27" spans="1:11">
      <c r="A27" s="607" t="s">
        <v>288</v>
      </c>
      <c r="B27" s="658" t="s">
        <v>1939</v>
      </c>
      <c r="C27" s="629"/>
      <c r="D27" s="629"/>
      <c r="E27" s="629"/>
      <c r="F27" s="629"/>
      <c r="G27" s="629"/>
      <c r="H27" s="629"/>
      <c r="I27" s="629"/>
      <c r="J27" s="629"/>
      <c r="K27" s="658" t="s">
        <v>1939</v>
      </c>
    </row>
    <row r="28" spans="1:11">
      <c r="B28" s="547"/>
      <c r="C28" s="547"/>
      <c r="D28" s="547"/>
      <c r="E28" s="547"/>
      <c r="F28" s="547"/>
      <c r="G28" s="547"/>
      <c r="H28" s="547"/>
      <c r="I28" s="547"/>
      <c r="J28" s="547"/>
      <c r="K28" s="547"/>
    </row>
    <row r="29" spans="1:11" ht="54">
      <c r="A29" s="617" t="s">
        <v>1919</v>
      </c>
      <c r="B29" s="609" t="s">
        <v>279</v>
      </c>
      <c r="C29" s="609" t="s">
        <v>275</v>
      </c>
      <c r="D29" s="609" t="s">
        <v>249</v>
      </c>
      <c r="E29" s="609" t="s">
        <v>251</v>
      </c>
      <c r="F29" s="609" t="s">
        <v>280</v>
      </c>
      <c r="G29" s="609" t="s">
        <v>281</v>
      </c>
      <c r="H29" s="609" t="s">
        <v>277</v>
      </c>
      <c r="I29" s="609" t="s">
        <v>1380</v>
      </c>
      <c r="J29" s="609" t="s">
        <v>1381</v>
      </c>
      <c r="K29" s="609" t="s">
        <v>1382</v>
      </c>
    </row>
    <row r="30" spans="1:11">
      <c r="A30" s="607" t="s">
        <v>282</v>
      </c>
      <c r="B30" s="658" t="s">
        <v>1939</v>
      </c>
      <c r="C30" s="629"/>
      <c r="D30" s="629"/>
      <c r="E30" s="629" t="s">
        <v>1940</v>
      </c>
      <c r="F30" s="629"/>
      <c r="G30" s="629"/>
      <c r="H30" s="629" t="s">
        <v>1940</v>
      </c>
      <c r="I30" s="629"/>
      <c r="J30" s="629"/>
      <c r="K30" s="658" t="s">
        <v>1939</v>
      </c>
    </row>
    <row r="31" spans="1:11">
      <c r="A31" s="607" t="s">
        <v>158</v>
      </c>
      <c r="B31" s="658" t="s">
        <v>1939</v>
      </c>
      <c r="C31" s="629"/>
      <c r="D31" s="629"/>
      <c r="E31" s="629"/>
      <c r="F31" s="629"/>
      <c r="G31" s="629"/>
      <c r="H31" s="629"/>
      <c r="I31" s="629"/>
      <c r="J31" s="629"/>
      <c r="K31" s="658" t="s">
        <v>1939</v>
      </c>
    </row>
    <row r="32" spans="1:11">
      <c r="A32" s="607" t="s">
        <v>195</v>
      </c>
      <c r="B32" s="658" t="s">
        <v>1939</v>
      </c>
      <c r="C32" s="629"/>
      <c r="D32" s="629"/>
      <c r="E32" s="629"/>
      <c r="F32" s="629"/>
      <c r="G32" s="629"/>
      <c r="H32" s="629"/>
      <c r="I32" s="629"/>
      <c r="J32" s="629"/>
      <c r="K32" s="658" t="s">
        <v>1939</v>
      </c>
    </row>
    <row r="33" spans="1:11">
      <c r="A33" s="607" t="s">
        <v>283</v>
      </c>
      <c r="B33" s="658" t="s">
        <v>1939</v>
      </c>
      <c r="C33" s="629"/>
      <c r="D33" s="629"/>
      <c r="E33" s="629"/>
      <c r="F33" s="629"/>
      <c r="G33" s="629"/>
      <c r="H33" s="629"/>
      <c r="I33" s="629"/>
      <c r="J33" s="629"/>
      <c r="K33" s="658" t="s">
        <v>1939</v>
      </c>
    </row>
    <row r="34" spans="1:11">
      <c r="A34" s="607" t="s">
        <v>199</v>
      </c>
      <c r="B34" s="658" t="s">
        <v>1939</v>
      </c>
      <c r="C34" s="629"/>
      <c r="D34" s="629"/>
      <c r="E34" s="629"/>
      <c r="F34" s="629"/>
      <c r="G34" s="629"/>
      <c r="H34" s="629"/>
      <c r="I34" s="629"/>
      <c r="J34" s="629"/>
      <c r="K34" s="658" t="s">
        <v>1939</v>
      </c>
    </row>
    <row r="35" spans="1:11">
      <c r="A35" s="607" t="s">
        <v>284</v>
      </c>
      <c r="B35" s="658" t="s">
        <v>1939</v>
      </c>
      <c r="C35" s="629"/>
      <c r="D35" s="629"/>
      <c r="E35" s="629"/>
      <c r="F35" s="629"/>
      <c r="G35" s="629"/>
      <c r="H35" s="629"/>
      <c r="I35" s="629"/>
      <c r="J35" s="629"/>
      <c r="K35" s="658" t="s">
        <v>1939</v>
      </c>
    </row>
    <row r="36" spans="1:11">
      <c r="A36" s="607" t="s">
        <v>285</v>
      </c>
      <c r="B36" s="658" t="s">
        <v>1939</v>
      </c>
      <c r="C36" s="629"/>
      <c r="D36" s="629"/>
      <c r="E36" s="629"/>
      <c r="F36" s="629"/>
      <c r="G36" s="629"/>
      <c r="H36" s="629"/>
      <c r="I36" s="629"/>
      <c r="J36" s="629"/>
      <c r="K36" s="658" t="s">
        <v>1939</v>
      </c>
    </row>
    <row r="37" spans="1:11">
      <c r="A37" s="607" t="s">
        <v>286</v>
      </c>
      <c r="B37" s="658" t="s">
        <v>1939</v>
      </c>
      <c r="C37" s="629"/>
      <c r="D37" s="629"/>
      <c r="E37" s="629"/>
      <c r="F37" s="629"/>
      <c r="G37" s="629"/>
      <c r="H37" s="629"/>
      <c r="I37" s="629"/>
      <c r="J37" s="629"/>
      <c r="K37" s="658" t="s">
        <v>1939</v>
      </c>
    </row>
    <row r="38" spans="1:11">
      <c r="A38" s="607" t="s">
        <v>287</v>
      </c>
      <c r="B38" s="658" t="s">
        <v>1939</v>
      </c>
      <c r="C38" s="629"/>
      <c r="D38" s="629"/>
      <c r="E38" s="629"/>
      <c r="F38" s="629"/>
      <c r="G38" s="629"/>
      <c r="H38" s="629"/>
      <c r="I38" s="629"/>
      <c r="J38" s="629"/>
      <c r="K38" s="658" t="s">
        <v>1939</v>
      </c>
    </row>
    <row r="39" spans="1:11">
      <c r="A39" s="607" t="s">
        <v>201</v>
      </c>
      <c r="B39" s="658" t="s">
        <v>1939</v>
      </c>
      <c r="C39" s="629"/>
      <c r="D39" s="629"/>
      <c r="E39" s="629" t="s">
        <v>1940</v>
      </c>
      <c r="F39" s="629"/>
      <c r="G39" s="629"/>
      <c r="H39" s="629" t="s">
        <v>1940</v>
      </c>
      <c r="I39" s="629"/>
      <c r="J39" s="629"/>
      <c r="K39" s="658" t="s">
        <v>1939</v>
      </c>
    </row>
    <row r="40" spans="1:11">
      <c r="A40" s="607" t="s">
        <v>200</v>
      </c>
      <c r="B40" s="658" t="s">
        <v>1939</v>
      </c>
      <c r="C40" s="629"/>
      <c r="D40" s="629"/>
      <c r="E40" s="629" t="s">
        <v>1940</v>
      </c>
      <c r="F40" s="629"/>
      <c r="G40" s="629"/>
      <c r="H40" s="629" t="s">
        <v>1940</v>
      </c>
      <c r="I40" s="629"/>
      <c r="J40" s="629"/>
      <c r="K40" s="658" t="s">
        <v>1939</v>
      </c>
    </row>
    <row r="41" spans="1:11">
      <c r="A41" s="607" t="s">
        <v>288</v>
      </c>
      <c r="B41" s="658" t="s">
        <v>1939</v>
      </c>
      <c r="C41" s="629"/>
      <c r="D41" s="629"/>
      <c r="E41" s="629"/>
      <c r="F41" s="629"/>
      <c r="G41" s="629"/>
      <c r="H41" s="629"/>
      <c r="I41" s="629"/>
      <c r="J41" s="629"/>
      <c r="K41" s="658" t="s">
        <v>1939</v>
      </c>
    </row>
    <row r="43" spans="1:11" ht="40.5">
      <c r="A43" s="617" t="s">
        <v>1918</v>
      </c>
      <c r="B43" s="609" t="s">
        <v>279</v>
      </c>
      <c r="C43" s="609" t="s">
        <v>275</v>
      </c>
      <c r="D43" s="609" t="s">
        <v>249</v>
      </c>
      <c r="E43" s="609" t="s">
        <v>251</v>
      </c>
      <c r="F43" s="609" t="s">
        <v>280</v>
      </c>
      <c r="G43" s="609" t="s">
        <v>281</v>
      </c>
      <c r="H43" s="609" t="s">
        <v>277</v>
      </c>
      <c r="I43" s="609" t="s">
        <v>1380</v>
      </c>
      <c r="J43" s="609" t="s">
        <v>1381</v>
      </c>
      <c r="K43" s="609" t="s">
        <v>1382</v>
      </c>
    </row>
    <row r="44" spans="1:11">
      <c r="A44" s="607" t="s">
        <v>282</v>
      </c>
      <c r="B44" s="658" t="s">
        <v>1939</v>
      </c>
      <c r="C44" s="629"/>
      <c r="D44" s="629"/>
      <c r="E44" s="629" t="s">
        <v>1940</v>
      </c>
      <c r="F44" s="629"/>
      <c r="G44" s="629"/>
      <c r="H44" s="629"/>
      <c r="I44" s="629"/>
      <c r="J44" s="629"/>
      <c r="K44" s="658" t="s">
        <v>1939</v>
      </c>
    </row>
    <row r="45" spans="1:11">
      <c r="A45" s="607" t="s">
        <v>158</v>
      </c>
      <c r="B45" s="658" t="s">
        <v>1939</v>
      </c>
      <c r="C45" s="629"/>
      <c r="D45" s="629"/>
      <c r="E45" s="629"/>
      <c r="F45" s="629"/>
      <c r="G45" s="629"/>
      <c r="H45" s="629"/>
      <c r="I45" s="629"/>
      <c r="J45" s="629"/>
      <c r="K45" s="658" t="s">
        <v>1939</v>
      </c>
    </row>
    <row r="46" spans="1:11">
      <c r="A46" s="607" t="s">
        <v>195</v>
      </c>
      <c r="B46" s="658" t="s">
        <v>1939</v>
      </c>
      <c r="C46" s="629"/>
      <c r="D46" s="629"/>
      <c r="E46" s="629"/>
      <c r="F46" s="629"/>
      <c r="G46" s="629"/>
      <c r="H46" s="629"/>
      <c r="I46" s="629"/>
      <c r="J46" s="629"/>
      <c r="K46" s="658" t="s">
        <v>1939</v>
      </c>
    </row>
    <row r="47" spans="1:11">
      <c r="A47" s="607" t="s">
        <v>283</v>
      </c>
      <c r="B47" s="658" t="s">
        <v>1939</v>
      </c>
      <c r="C47" s="629"/>
      <c r="D47" s="629"/>
      <c r="E47" s="629"/>
      <c r="F47" s="629"/>
      <c r="G47" s="629"/>
      <c r="H47" s="629"/>
      <c r="I47" s="629"/>
      <c r="J47" s="629"/>
      <c r="K47" s="658" t="s">
        <v>1939</v>
      </c>
    </row>
    <row r="48" spans="1:11">
      <c r="A48" s="607" t="s">
        <v>199</v>
      </c>
      <c r="B48" s="658" t="s">
        <v>1939</v>
      </c>
      <c r="C48" s="629"/>
      <c r="D48" s="629"/>
      <c r="E48" s="629"/>
      <c r="F48" s="629"/>
      <c r="G48" s="629"/>
      <c r="H48" s="629"/>
      <c r="I48" s="629"/>
      <c r="J48" s="629"/>
      <c r="K48" s="658" t="s">
        <v>1939</v>
      </c>
    </row>
    <row r="49" spans="1:11">
      <c r="A49" s="607" t="s">
        <v>284</v>
      </c>
      <c r="B49" s="658" t="s">
        <v>1939</v>
      </c>
      <c r="C49" s="629"/>
      <c r="D49" s="629"/>
      <c r="E49" s="629"/>
      <c r="F49" s="629"/>
      <c r="G49" s="629"/>
      <c r="H49" s="629"/>
      <c r="I49" s="629"/>
      <c r="J49" s="629"/>
      <c r="K49" s="658" t="s">
        <v>1939</v>
      </c>
    </row>
    <row r="50" spans="1:11">
      <c r="A50" s="607" t="s">
        <v>285</v>
      </c>
      <c r="B50" s="658" t="s">
        <v>1939</v>
      </c>
      <c r="C50" s="629"/>
      <c r="D50" s="629"/>
      <c r="E50" s="629"/>
      <c r="F50" s="629"/>
      <c r="G50" s="629"/>
      <c r="H50" s="629"/>
      <c r="I50" s="629"/>
      <c r="J50" s="629"/>
      <c r="K50" s="658" t="s">
        <v>1939</v>
      </c>
    </row>
    <row r="51" spans="1:11">
      <c r="A51" s="607" t="s">
        <v>286</v>
      </c>
      <c r="B51" s="658" t="s">
        <v>1939</v>
      </c>
      <c r="C51" s="629"/>
      <c r="D51" s="629"/>
      <c r="E51" s="629"/>
      <c r="F51" s="629"/>
      <c r="G51" s="629"/>
      <c r="H51" s="629"/>
      <c r="I51" s="629"/>
      <c r="J51" s="629"/>
      <c r="K51" s="658" t="s">
        <v>1939</v>
      </c>
    </row>
    <row r="52" spans="1:11">
      <c r="A52" s="607" t="s">
        <v>287</v>
      </c>
      <c r="B52" s="658" t="s">
        <v>1939</v>
      </c>
      <c r="C52" s="629"/>
      <c r="D52" s="629"/>
      <c r="E52" s="629"/>
      <c r="F52" s="629"/>
      <c r="G52" s="629"/>
      <c r="H52" s="629"/>
      <c r="I52" s="629"/>
      <c r="J52" s="629"/>
      <c r="K52" s="658" t="s">
        <v>1939</v>
      </c>
    </row>
    <row r="53" spans="1:11">
      <c r="A53" s="607" t="s">
        <v>201</v>
      </c>
      <c r="B53" s="658" t="s">
        <v>1939</v>
      </c>
      <c r="C53" s="629"/>
      <c r="D53" s="629"/>
      <c r="E53" s="629" t="s">
        <v>1940</v>
      </c>
      <c r="F53" s="629"/>
      <c r="G53" s="629"/>
      <c r="H53" s="629"/>
      <c r="I53" s="629"/>
      <c r="J53" s="629"/>
      <c r="K53" s="658" t="s">
        <v>1939</v>
      </c>
    </row>
    <row r="54" spans="1:11">
      <c r="A54" s="607" t="s">
        <v>200</v>
      </c>
      <c r="B54" s="658" t="s">
        <v>1939</v>
      </c>
      <c r="C54" s="629"/>
      <c r="D54" s="629"/>
      <c r="E54" s="629" t="s">
        <v>1940</v>
      </c>
      <c r="F54" s="629"/>
      <c r="G54" s="629"/>
      <c r="H54" s="629"/>
      <c r="I54" s="629"/>
      <c r="J54" s="629"/>
      <c r="K54" s="658" t="s">
        <v>1939</v>
      </c>
    </row>
    <row r="55" spans="1:11">
      <c r="A55" s="607" t="s">
        <v>288</v>
      </c>
      <c r="B55" s="658" t="s">
        <v>1939</v>
      </c>
      <c r="C55" s="629"/>
      <c r="D55" s="629"/>
      <c r="E55" s="629"/>
      <c r="F55" s="629"/>
      <c r="G55" s="629"/>
      <c r="H55" s="629"/>
      <c r="I55" s="629"/>
      <c r="J55" s="629"/>
      <c r="K55" s="658" t="s">
        <v>1939</v>
      </c>
    </row>
    <row r="57" spans="1:11" ht="40.5">
      <c r="A57" s="617" t="s">
        <v>1917</v>
      </c>
      <c r="B57" s="609" t="s">
        <v>279</v>
      </c>
      <c r="C57" s="609" t="s">
        <v>275</v>
      </c>
      <c r="D57" s="609" t="s">
        <v>249</v>
      </c>
      <c r="E57" s="609" t="s">
        <v>251</v>
      </c>
      <c r="F57" s="609" t="s">
        <v>280</v>
      </c>
      <c r="G57" s="609" t="s">
        <v>281</v>
      </c>
      <c r="H57" s="609" t="s">
        <v>277</v>
      </c>
      <c r="I57" s="609" t="s">
        <v>1380</v>
      </c>
      <c r="J57" s="609" t="s">
        <v>1381</v>
      </c>
      <c r="K57" s="609" t="s">
        <v>1382</v>
      </c>
    </row>
    <row r="58" spans="1:11">
      <c r="A58" s="607" t="s">
        <v>282</v>
      </c>
      <c r="B58" s="658" t="s">
        <v>1939</v>
      </c>
      <c r="C58" s="629"/>
      <c r="D58" s="629"/>
      <c r="E58" s="629" t="s">
        <v>1940</v>
      </c>
      <c r="F58" s="629"/>
      <c r="G58" s="629"/>
      <c r="H58" s="629"/>
      <c r="I58" s="629" t="s">
        <v>1940</v>
      </c>
      <c r="J58" s="629" t="s">
        <v>1940</v>
      </c>
      <c r="K58" s="658" t="s">
        <v>1939</v>
      </c>
    </row>
    <row r="59" spans="1:11">
      <c r="A59" s="607" t="s">
        <v>158</v>
      </c>
      <c r="B59" s="658" t="s">
        <v>1939</v>
      </c>
      <c r="C59" s="629"/>
      <c r="D59" s="629"/>
      <c r="E59" s="629"/>
      <c r="F59" s="629"/>
      <c r="G59" s="629"/>
      <c r="H59" s="629"/>
      <c r="I59" s="629"/>
      <c r="J59" s="629"/>
      <c r="K59" s="658" t="s">
        <v>1939</v>
      </c>
    </row>
    <row r="60" spans="1:11">
      <c r="A60" s="607" t="s">
        <v>195</v>
      </c>
      <c r="B60" s="658" t="s">
        <v>1939</v>
      </c>
      <c r="C60" s="629"/>
      <c r="D60" s="629"/>
      <c r="E60" s="629"/>
      <c r="F60" s="629"/>
      <c r="G60" s="629"/>
      <c r="H60" s="629"/>
      <c r="I60" s="629"/>
      <c r="J60" s="629"/>
      <c r="K60" s="658" t="s">
        <v>1939</v>
      </c>
    </row>
    <row r="61" spans="1:11">
      <c r="A61" s="607" t="s">
        <v>283</v>
      </c>
      <c r="B61" s="658" t="s">
        <v>1939</v>
      </c>
      <c r="C61" s="629"/>
      <c r="D61" s="629"/>
      <c r="E61" s="629"/>
      <c r="F61" s="629"/>
      <c r="G61" s="629"/>
      <c r="H61" s="629"/>
      <c r="I61" s="629"/>
      <c r="J61" s="629"/>
      <c r="K61" s="658" t="s">
        <v>1939</v>
      </c>
    </row>
    <row r="62" spans="1:11">
      <c r="A62" s="607" t="s">
        <v>199</v>
      </c>
      <c r="B62" s="658" t="s">
        <v>1939</v>
      </c>
      <c r="C62" s="629"/>
      <c r="D62" s="629"/>
      <c r="E62" s="629"/>
      <c r="F62" s="629"/>
      <c r="G62" s="629"/>
      <c r="H62" s="629"/>
      <c r="I62" s="629"/>
      <c r="J62" s="629"/>
      <c r="K62" s="658" t="s">
        <v>1939</v>
      </c>
    </row>
    <row r="63" spans="1:11">
      <c r="A63" s="607" t="s">
        <v>284</v>
      </c>
      <c r="B63" s="658" t="s">
        <v>1939</v>
      </c>
      <c r="C63" s="629"/>
      <c r="D63" s="629"/>
      <c r="E63" s="629"/>
      <c r="F63" s="629"/>
      <c r="G63" s="629"/>
      <c r="H63" s="629"/>
      <c r="I63" s="629"/>
      <c r="J63" s="629"/>
      <c r="K63" s="658" t="s">
        <v>1939</v>
      </c>
    </row>
    <row r="64" spans="1:11">
      <c r="A64" s="607" t="s">
        <v>285</v>
      </c>
      <c r="B64" s="658" t="s">
        <v>1939</v>
      </c>
      <c r="C64" s="629"/>
      <c r="D64" s="629"/>
      <c r="E64" s="629"/>
      <c r="F64" s="629"/>
      <c r="G64" s="629"/>
      <c r="H64" s="629"/>
      <c r="I64" s="629"/>
      <c r="J64" s="629"/>
      <c r="K64" s="658" t="s">
        <v>1939</v>
      </c>
    </row>
    <row r="65" spans="1:11">
      <c r="A65" s="607" t="s">
        <v>286</v>
      </c>
      <c r="B65" s="658" t="s">
        <v>1939</v>
      </c>
      <c r="C65" s="629"/>
      <c r="D65" s="629"/>
      <c r="E65" s="629"/>
      <c r="F65" s="629"/>
      <c r="G65" s="629"/>
      <c r="H65" s="629"/>
      <c r="I65" s="629"/>
      <c r="J65" s="629"/>
      <c r="K65" s="658" t="s">
        <v>1939</v>
      </c>
    </row>
    <row r="66" spans="1:11">
      <c r="A66" s="607" t="s">
        <v>287</v>
      </c>
      <c r="B66" s="658" t="s">
        <v>1939</v>
      </c>
      <c r="C66" s="629"/>
      <c r="D66" s="629"/>
      <c r="E66" s="629"/>
      <c r="F66" s="629"/>
      <c r="G66" s="629"/>
      <c r="H66" s="629"/>
      <c r="I66" s="629"/>
      <c r="J66" s="629"/>
      <c r="K66" s="658" t="s">
        <v>1939</v>
      </c>
    </row>
    <row r="67" spans="1:11">
      <c r="A67" s="607" t="s">
        <v>201</v>
      </c>
      <c r="B67" s="658" t="s">
        <v>1939</v>
      </c>
      <c r="C67" s="629"/>
      <c r="D67" s="629"/>
      <c r="E67" s="629" t="s">
        <v>1940</v>
      </c>
      <c r="F67" s="629"/>
      <c r="G67" s="629"/>
      <c r="H67" s="629"/>
      <c r="I67" s="629" t="s">
        <v>1940</v>
      </c>
      <c r="J67" s="629" t="s">
        <v>1940</v>
      </c>
      <c r="K67" s="658" t="s">
        <v>1939</v>
      </c>
    </row>
    <row r="68" spans="1:11">
      <c r="A68" s="607" t="s">
        <v>200</v>
      </c>
      <c r="B68" s="658" t="s">
        <v>1939</v>
      </c>
      <c r="C68" s="629"/>
      <c r="D68" s="629"/>
      <c r="E68" s="629" t="s">
        <v>1940</v>
      </c>
      <c r="F68" s="629"/>
      <c r="G68" s="629"/>
      <c r="H68" s="629"/>
      <c r="I68" s="629" t="s">
        <v>1940</v>
      </c>
      <c r="J68" s="629" t="s">
        <v>1940</v>
      </c>
      <c r="K68" s="658" t="s">
        <v>1939</v>
      </c>
    </row>
    <row r="69" spans="1:11">
      <c r="A69" s="607" t="s">
        <v>288</v>
      </c>
      <c r="B69" s="658" t="s">
        <v>1939</v>
      </c>
      <c r="C69" s="629"/>
      <c r="D69" s="629"/>
      <c r="E69" s="629"/>
      <c r="F69" s="629"/>
      <c r="G69" s="629"/>
      <c r="H69" s="629"/>
      <c r="I69" s="629"/>
      <c r="J69" s="629"/>
      <c r="K69" s="658" t="s">
        <v>1939</v>
      </c>
    </row>
    <row r="71" spans="1:11" ht="54">
      <c r="A71" s="617" t="s">
        <v>1916</v>
      </c>
      <c r="B71" s="609" t="s">
        <v>279</v>
      </c>
      <c r="C71" s="609" t="s">
        <v>275</v>
      </c>
      <c r="D71" s="609" t="s">
        <v>249</v>
      </c>
      <c r="E71" s="609" t="s">
        <v>251</v>
      </c>
      <c r="F71" s="609" t="s">
        <v>280</v>
      </c>
      <c r="G71" s="609" t="s">
        <v>281</v>
      </c>
      <c r="H71" s="609" t="s">
        <v>277</v>
      </c>
      <c r="I71" s="609" t="s">
        <v>1380</v>
      </c>
      <c r="J71" s="609" t="s">
        <v>1381</v>
      </c>
      <c r="K71" s="609" t="s">
        <v>1382</v>
      </c>
    </row>
    <row r="72" spans="1:11">
      <c r="A72" s="607" t="s">
        <v>282</v>
      </c>
      <c r="B72" s="658" t="s">
        <v>1939</v>
      </c>
      <c r="C72" s="629"/>
      <c r="D72" s="629" t="s">
        <v>1946</v>
      </c>
      <c r="E72" s="629" t="s">
        <v>1946</v>
      </c>
      <c r="F72" s="629"/>
      <c r="G72" s="629"/>
      <c r="H72" s="629"/>
      <c r="I72" s="629"/>
      <c r="J72" s="629"/>
      <c r="K72" s="658" t="s">
        <v>1939</v>
      </c>
    </row>
    <row r="73" spans="1:11">
      <c r="A73" s="607" t="s">
        <v>158</v>
      </c>
      <c r="B73" s="658" t="s">
        <v>1939</v>
      </c>
      <c r="C73" s="629"/>
      <c r="D73" s="629"/>
      <c r="E73" s="629"/>
      <c r="F73" s="629"/>
      <c r="G73" s="629"/>
      <c r="H73" s="629"/>
      <c r="I73" s="629"/>
      <c r="J73" s="629"/>
      <c r="K73" s="658" t="s">
        <v>1939</v>
      </c>
    </row>
    <row r="74" spans="1:11">
      <c r="A74" s="607" t="s">
        <v>195</v>
      </c>
      <c r="B74" s="658" t="s">
        <v>1939</v>
      </c>
      <c r="C74" s="629"/>
      <c r="D74" s="629"/>
      <c r="E74" s="629"/>
      <c r="F74" s="629"/>
      <c r="G74" s="629"/>
      <c r="H74" s="629"/>
      <c r="I74" s="629"/>
      <c r="J74" s="629"/>
      <c r="K74" s="658" t="s">
        <v>1939</v>
      </c>
    </row>
    <row r="75" spans="1:11">
      <c r="A75" s="607" t="s">
        <v>283</v>
      </c>
      <c r="B75" s="658" t="s">
        <v>1939</v>
      </c>
      <c r="C75" s="629"/>
      <c r="D75" s="629"/>
      <c r="E75" s="629"/>
      <c r="F75" s="629"/>
      <c r="G75" s="629"/>
      <c r="H75" s="629"/>
      <c r="I75" s="629"/>
      <c r="J75" s="629"/>
      <c r="K75" s="658" t="s">
        <v>1939</v>
      </c>
    </row>
    <row r="76" spans="1:11">
      <c r="A76" s="607" t="s">
        <v>199</v>
      </c>
      <c r="B76" s="658" t="s">
        <v>1939</v>
      </c>
      <c r="C76" s="629"/>
      <c r="D76" s="629"/>
      <c r="E76" s="629"/>
      <c r="F76" s="629"/>
      <c r="G76" s="629"/>
      <c r="H76" s="629"/>
      <c r="I76" s="629"/>
      <c r="J76" s="629"/>
      <c r="K76" s="658" t="s">
        <v>1939</v>
      </c>
    </row>
    <row r="77" spans="1:11">
      <c r="A77" s="607" t="s">
        <v>284</v>
      </c>
      <c r="B77" s="658" t="s">
        <v>1939</v>
      </c>
      <c r="C77" s="629"/>
      <c r="D77" s="629"/>
      <c r="E77" s="629"/>
      <c r="F77" s="629"/>
      <c r="G77" s="629"/>
      <c r="H77" s="629"/>
      <c r="I77" s="629"/>
      <c r="J77" s="629"/>
      <c r="K77" s="658" t="s">
        <v>1939</v>
      </c>
    </row>
    <row r="78" spans="1:11">
      <c r="A78" s="607" t="s">
        <v>285</v>
      </c>
      <c r="B78" s="658" t="s">
        <v>1939</v>
      </c>
      <c r="C78" s="629"/>
      <c r="D78" s="629"/>
      <c r="E78" s="629"/>
      <c r="F78" s="629"/>
      <c r="G78" s="629"/>
      <c r="H78" s="629"/>
      <c r="I78" s="629"/>
      <c r="J78" s="629"/>
      <c r="K78" s="658" t="s">
        <v>1939</v>
      </c>
    </row>
    <row r="79" spans="1:11">
      <c r="A79" s="607" t="s">
        <v>286</v>
      </c>
      <c r="B79" s="658" t="s">
        <v>1939</v>
      </c>
      <c r="C79" s="629"/>
      <c r="D79" s="629"/>
      <c r="E79" s="629"/>
      <c r="F79" s="629"/>
      <c r="G79" s="629"/>
      <c r="H79" s="629"/>
      <c r="I79" s="629"/>
      <c r="J79" s="629"/>
      <c r="K79" s="658" t="s">
        <v>1939</v>
      </c>
    </row>
    <row r="80" spans="1:11">
      <c r="A80" s="607" t="s">
        <v>287</v>
      </c>
      <c r="B80" s="658" t="s">
        <v>1939</v>
      </c>
      <c r="C80" s="629"/>
      <c r="D80" s="629"/>
      <c r="E80" s="629"/>
      <c r="F80" s="629"/>
      <c r="G80" s="629"/>
      <c r="H80" s="629"/>
      <c r="I80" s="629"/>
      <c r="J80" s="629"/>
      <c r="K80" s="658" t="s">
        <v>1939</v>
      </c>
    </row>
    <row r="81" spans="1:11">
      <c r="A81" s="607" t="s">
        <v>201</v>
      </c>
      <c r="B81" s="658" t="s">
        <v>1939</v>
      </c>
      <c r="C81" s="629"/>
      <c r="D81" s="629" t="s">
        <v>1946</v>
      </c>
      <c r="E81" s="629" t="s">
        <v>1946</v>
      </c>
      <c r="F81" s="629"/>
      <c r="G81" s="629"/>
      <c r="H81" s="629"/>
      <c r="I81" s="629"/>
      <c r="J81" s="629"/>
      <c r="K81" s="658" t="s">
        <v>1939</v>
      </c>
    </row>
    <row r="82" spans="1:11">
      <c r="A82" s="607" t="s">
        <v>200</v>
      </c>
      <c r="B82" s="658" t="s">
        <v>1939</v>
      </c>
      <c r="C82" s="629"/>
      <c r="D82" s="629" t="s">
        <v>1946</v>
      </c>
      <c r="E82" s="629" t="s">
        <v>1946</v>
      </c>
      <c r="F82" s="629"/>
      <c r="G82" s="629"/>
      <c r="H82" s="629"/>
      <c r="I82" s="629"/>
      <c r="J82" s="629"/>
      <c r="K82" s="658" t="s">
        <v>1939</v>
      </c>
    </row>
    <row r="83" spans="1:11">
      <c r="A83" s="607" t="s">
        <v>288</v>
      </c>
      <c r="B83" s="658" t="s">
        <v>1939</v>
      </c>
      <c r="C83" s="629"/>
      <c r="D83" s="629"/>
      <c r="E83" s="629"/>
      <c r="F83" s="629"/>
      <c r="G83" s="629"/>
      <c r="H83" s="629"/>
      <c r="I83" s="629"/>
      <c r="J83" s="629"/>
      <c r="K83" s="658" t="s">
        <v>1939</v>
      </c>
    </row>
    <row r="85" spans="1:11" s="614" customFormat="1" ht="40.5">
      <c r="A85" s="608" t="s">
        <v>1915</v>
      </c>
      <c r="B85" s="609" t="s">
        <v>279</v>
      </c>
      <c r="C85" s="609" t="s">
        <v>359</v>
      </c>
      <c r="D85" s="609" t="s">
        <v>275</v>
      </c>
      <c r="E85" s="609" t="s">
        <v>251</v>
      </c>
      <c r="F85" s="609" t="s">
        <v>360</v>
      </c>
      <c r="G85" s="609" t="s">
        <v>322</v>
      </c>
      <c r="H85" s="609" t="s">
        <v>1386</v>
      </c>
      <c r="I85" s="609" t="s">
        <v>1380</v>
      </c>
      <c r="J85" s="609" t="s">
        <v>1381</v>
      </c>
      <c r="K85" s="609" t="s">
        <v>1382</v>
      </c>
    </row>
    <row r="86" spans="1:11">
      <c r="A86" s="607" t="s">
        <v>282</v>
      </c>
      <c r="B86" s="658" t="s">
        <v>1939</v>
      </c>
      <c r="C86" s="542" t="s">
        <v>1940</v>
      </c>
      <c r="D86" s="542" t="s">
        <v>1940</v>
      </c>
      <c r="E86" s="542" t="s">
        <v>1940</v>
      </c>
      <c r="F86" s="658" t="s">
        <v>1939</v>
      </c>
      <c r="G86" s="542"/>
      <c r="H86" s="542" t="s">
        <v>1940</v>
      </c>
      <c r="I86" s="542" t="s">
        <v>1940</v>
      </c>
      <c r="J86" s="542" t="s">
        <v>1940</v>
      </c>
      <c r="K86" s="658" t="s">
        <v>1939</v>
      </c>
    </row>
    <row r="87" spans="1:11">
      <c r="A87" s="607" t="s">
        <v>158</v>
      </c>
      <c r="B87" s="658" t="s">
        <v>1939</v>
      </c>
      <c r="C87" s="542"/>
      <c r="D87" s="542"/>
      <c r="E87" s="542"/>
      <c r="F87" s="658" t="s">
        <v>1939</v>
      </c>
      <c r="G87" s="542"/>
      <c r="H87" s="542"/>
      <c r="I87" s="542"/>
      <c r="J87" s="542"/>
      <c r="K87" s="658" t="s">
        <v>1939</v>
      </c>
    </row>
    <row r="88" spans="1:11">
      <c r="A88" s="607" t="s">
        <v>195</v>
      </c>
      <c r="B88" s="658" t="s">
        <v>1939</v>
      </c>
      <c r="C88" s="542"/>
      <c r="D88" s="542"/>
      <c r="E88" s="542"/>
      <c r="F88" s="658" t="s">
        <v>1939</v>
      </c>
      <c r="G88" s="542"/>
      <c r="H88" s="542"/>
      <c r="I88" s="542"/>
      <c r="J88" s="542"/>
      <c r="K88" s="658" t="s">
        <v>1939</v>
      </c>
    </row>
    <row r="89" spans="1:11">
      <c r="A89" s="607" t="s">
        <v>283</v>
      </c>
      <c r="B89" s="658" t="s">
        <v>1939</v>
      </c>
      <c r="C89" s="542"/>
      <c r="D89" s="542"/>
      <c r="E89" s="542"/>
      <c r="F89" s="658" t="s">
        <v>1939</v>
      </c>
      <c r="G89" s="542"/>
      <c r="H89" s="542"/>
      <c r="I89" s="542"/>
      <c r="J89" s="542"/>
      <c r="K89" s="658"/>
    </row>
    <row r="90" spans="1:11">
      <c r="A90" s="607" t="s">
        <v>199</v>
      </c>
      <c r="B90" s="658" t="s">
        <v>1939</v>
      </c>
      <c r="C90" s="542"/>
      <c r="D90" s="542"/>
      <c r="E90" s="542"/>
      <c r="F90" s="658" t="s">
        <v>1939</v>
      </c>
      <c r="G90" s="542"/>
      <c r="H90" s="542"/>
      <c r="I90" s="542"/>
      <c r="J90" s="542"/>
      <c r="K90" s="658" t="s">
        <v>1939</v>
      </c>
    </row>
    <row r="91" spans="1:11">
      <c r="A91" s="607" t="s">
        <v>284</v>
      </c>
      <c r="B91" s="658" t="s">
        <v>1939</v>
      </c>
      <c r="C91" s="542"/>
      <c r="D91" s="542"/>
      <c r="E91" s="542"/>
      <c r="F91" s="658" t="s">
        <v>1939</v>
      </c>
      <c r="G91" s="542"/>
      <c r="H91" s="542"/>
      <c r="I91" s="542"/>
      <c r="J91" s="542"/>
      <c r="K91" s="658" t="s">
        <v>1939</v>
      </c>
    </row>
    <row r="92" spans="1:11">
      <c r="A92" s="607" t="s">
        <v>285</v>
      </c>
      <c r="B92" s="658" t="s">
        <v>1939</v>
      </c>
      <c r="C92" s="542"/>
      <c r="D92" s="542"/>
      <c r="E92" s="542"/>
      <c r="F92" s="658" t="s">
        <v>1939</v>
      </c>
      <c r="G92" s="542"/>
      <c r="H92" s="542"/>
      <c r="I92" s="542"/>
      <c r="J92" s="542"/>
      <c r="K92" s="658" t="s">
        <v>1939</v>
      </c>
    </row>
    <row r="93" spans="1:11">
      <c r="A93" s="607" t="s">
        <v>286</v>
      </c>
      <c r="B93" s="658" t="s">
        <v>1939</v>
      </c>
      <c r="C93" s="542"/>
      <c r="D93" s="542"/>
      <c r="E93" s="542"/>
      <c r="F93" s="658" t="s">
        <v>1939</v>
      </c>
      <c r="G93" s="542"/>
      <c r="H93" s="542"/>
      <c r="I93" s="542"/>
      <c r="J93" s="542"/>
      <c r="K93" s="658" t="s">
        <v>1939</v>
      </c>
    </row>
    <row r="94" spans="1:11">
      <c r="A94" s="607" t="s">
        <v>287</v>
      </c>
      <c r="B94" s="658" t="s">
        <v>1939</v>
      </c>
      <c r="C94" s="542"/>
      <c r="D94" s="542"/>
      <c r="E94" s="542"/>
      <c r="F94" s="658" t="s">
        <v>1939</v>
      </c>
      <c r="G94" s="542"/>
      <c r="H94" s="542"/>
      <c r="I94" s="542"/>
      <c r="J94" s="542"/>
      <c r="K94" s="658" t="s">
        <v>1939</v>
      </c>
    </row>
    <row r="95" spans="1:11">
      <c r="A95" s="607" t="s">
        <v>201</v>
      </c>
      <c r="B95" s="658" t="s">
        <v>1939</v>
      </c>
      <c r="C95" s="542" t="s">
        <v>1940</v>
      </c>
      <c r="D95" s="542" t="s">
        <v>1940</v>
      </c>
      <c r="E95" s="542" t="s">
        <v>1940</v>
      </c>
      <c r="F95" s="658" t="s">
        <v>1939</v>
      </c>
      <c r="G95" s="542"/>
      <c r="H95" s="542" t="s">
        <v>1940</v>
      </c>
      <c r="I95" s="542" t="s">
        <v>1940</v>
      </c>
      <c r="J95" s="542" t="s">
        <v>1940</v>
      </c>
      <c r="K95" s="658" t="s">
        <v>1939</v>
      </c>
    </row>
    <row r="96" spans="1:11">
      <c r="A96" s="607" t="s">
        <v>200</v>
      </c>
      <c r="B96" s="658" t="s">
        <v>1939</v>
      </c>
      <c r="C96" s="542" t="s">
        <v>1940</v>
      </c>
      <c r="D96" s="542" t="s">
        <v>1940</v>
      </c>
      <c r="E96" s="542" t="s">
        <v>1940</v>
      </c>
      <c r="F96" s="658" t="s">
        <v>1939</v>
      </c>
      <c r="G96" s="542"/>
      <c r="H96" s="542" t="s">
        <v>1940</v>
      </c>
      <c r="I96" s="542" t="s">
        <v>1940</v>
      </c>
      <c r="J96" s="542" t="s">
        <v>1940</v>
      </c>
      <c r="K96" s="658" t="s">
        <v>1939</v>
      </c>
    </row>
    <row r="97" spans="1:11">
      <c r="A97" s="607" t="s">
        <v>288</v>
      </c>
      <c r="B97" s="658" t="s">
        <v>1939</v>
      </c>
      <c r="C97" s="542"/>
      <c r="D97" s="542"/>
      <c r="E97" s="542"/>
      <c r="F97" s="658" t="s">
        <v>1939</v>
      </c>
      <c r="G97" s="542"/>
      <c r="H97" s="542"/>
      <c r="I97" s="542"/>
      <c r="J97" s="542"/>
      <c r="K97" s="658" t="s">
        <v>1939</v>
      </c>
    </row>
    <row r="99" spans="1:11" s="614" customFormat="1" ht="40.5">
      <c r="A99" s="608" t="s">
        <v>1914</v>
      </c>
      <c r="B99" s="609" t="s">
        <v>279</v>
      </c>
      <c r="C99" s="609" t="s">
        <v>359</v>
      </c>
      <c r="D99" s="609" t="s">
        <v>275</v>
      </c>
      <c r="E99" s="609" t="s">
        <v>322</v>
      </c>
      <c r="F99" s="609" t="s">
        <v>251</v>
      </c>
      <c r="G99" s="609" t="s">
        <v>360</v>
      </c>
      <c r="H99" s="609" t="s">
        <v>247</v>
      </c>
      <c r="I99" s="609" t="s">
        <v>1380</v>
      </c>
      <c r="J99" s="609" t="s">
        <v>1381</v>
      </c>
      <c r="K99" s="609" t="s">
        <v>1382</v>
      </c>
    </row>
    <row r="100" spans="1:11">
      <c r="A100" s="607" t="s">
        <v>282</v>
      </c>
      <c r="B100" s="658" t="s">
        <v>1939</v>
      </c>
      <c r="C100" s="542" t="s">
        <v>1940</v>
      </c>
      <c r="D100" s="542" t="s">
        <v>1940</v>
      </c>
      <c r="E100" s="542"/>
      <c r="F100" s="542" t="s">
        <v>1940</v>
      </c>
      <c r="G100" s="658" t="s">
        <v>1939</v>
      </c>
      <c r="H100" s="542" t="s">
        <v>1940</v>
      </c>
      <c r="I100" s="542" t="s">
        <v>1940</v>
      </c>
      <c r="J100" s="542" t="s">
        <v>1940</v>
      </c>
      <c r="K100" s="658" t="s">
        <v>1939</v>
      </c>
    </row>
    <row r="101" spans="1:11">
      <c r="A101" s="607" t="s">
        <v>158</v>
      </c>
      <c r="B101" s="658" t="s">
        <v>1939</v>
      </c>
      <c r="C101" s="542"/>
      <c r="D101" s="542"/>
      <c r="E101" s="542"/>
      <c r="F101" s="542"/>
      <c r="G101" s="658" t="s">
        <v>1939</v>
      </c>
      <c r="H101" s="542"/>
      <c r="I101" s="542"/>
      <c r="J101" s="542"/>
      <c r="K101" s="658" t="s">
        <v>1939</v>
      </c>
    </row>
    <row r="102" spans="1:11">
      <c r="A102" s="607" t="s">
        <v>195</v>
      </c>
      <c r="B102" s="658" t="s">
        <v>1939</v>
      </c>
      <c r="C102" s="542"/>
      <c r="D102" s="542"/>
      <c r="E102" s="542"/>
      <c r="F102" s="542"/>
      <c r="G102" s="658" t="s">
        <v>1939</v>
      </c>
      <c r="H102" s="542"/>
      <c r="I102" s="542"/>
      <c r="J102" s="542"/>
      <c r="K102" s="658" t="s">
        <v>1939</v>
      </c>
    </row>
    <row r="103" spans="1:11">
      <c r="A103" s="607" t="s">
        <v>283</v>
      </c>
      <c r="B103" s="658" t="s">
        <v>1939</v>
      </c>
      <c r="C103" s="542"/>
      <c r="D103" s="542"/>
      <c r="E103" s="542"/>
      <c r="F103" s="542"/>
      <c r="G103" s="658" t="s">
        <v>1939</v>
      </c>
      <c r="H103" s="542"/>
      <c r="I103" s="542"/>
      <c r="J103" s="542"/>
      <c r="K103" s="658"/>
    </row>
    <row r="104" spans="1:11">
      <c r="A104" s="607" t="s">
        <v>199</v>
      </c>
      <c r="B104" s="658" t="s">
        <v>1939</v>
      </c>
      <c r="C104" s="542"/>
      <c r="D104" s="542"/>
      <c r="E104" s="542"/>
      <c r="F104" s="542"/>
      <c r="G104" s="658" t="s">
        <v>1939</v>
      </c>
      <c r="H104" s="542"/>
      <c r="I104" s="542"/>
      <c r="J104" s="542"/>
      <c r="K104" s="658" t="s">
        <v>1939</v>
      </c>
    </row>
    <row r="105" spans="1:11">
      <c r="A105" s="607" t="s">
        <v>284</v>
      </c>
      <c r="B105" s="658" t="s">
        <v>1939</v>
      </c>
      <c r="C105" s="542"/>
      <c r="D105" s="542"/>
      <c r="E105" s="542"/>
      <c r="F105" s="542"/>
      <c r="G105" s="658" t="s">
        <v>1939</v>
      </c>
      <c r="H105" s="542"/>
      <c r="I105" s="542"/>
      <c r="J105" s="542"/>
      <c r="K105" s="658" t="s">
        <v>1939</v>
      </c>
    </row>
    <row r="106" spans="1:11">
      <c r="A106" s="607" t="s">
        <v>285</v>
      </c>
      <c r="B106" s="658" t="s">
        <v>1939</v>
      </c>
      <c r="C106" s="542"/>
      <c r="D106" s="542"/>
      <c r="E106" s="542"/>
      <c r="F106" s="542"/>
      <c r="G106" s="658" t="s">
        <v>1939</v>
      </c>
      <c r="H106" s="542"/>
      <c r="I106" s="542"/>
      <c r="J106" s="542"/>
      <c r="K106" s="658" t="s">
        <v>1939</v>
      </c>
    </row>
    <row r="107" spans="1:11">
      <c r="A107" s="607" t="s">
        <v>286</v>
      </c>
      <c r="B107" s="658" t="s">
        <v>1939</v>
      </c>
      <c r="C107" s="542"/>
      <c r="D107" s="542"/>
      <c r="E107" s="542"/>
      <c r="F107" s="542"/>
      <c r="G107" s="658" t="s">
        <v>1939</v>
      </c>
      <c r="H107" s="542"/>
      <c r="I107" s="542"/>
      <c r="J107" s="542"/>
      <c r="K107" s="658" t="s">
        <v>1939</v>
      </c>
    </row>
    <row r="108" spans="1:11">
      <c r="A108" s="607" t="s">
        <v>287</v>
      </c>
      <c r="B108" s="658" t="s">
        <v>1939</v>
      </c>
      <c r="C108" s="542"/>
      <c r="D108" s="542"/>
      <c r="E108" s="542"/>
      <c r="F108" s="542"/>
      <c r="G108" s="658" t="s">
        <v>1939</v>
      </c>
      <c r="H108" s="542"/>
      <c r="I108" s="542"/>
      <c r="J108" s="542"/>
      <c r="K108" s="658" t="s">
        <v>1939</v>
      </c>
    </row>
    <row r="109" spans="1:11">
      <c r="A109" s="607" t="s">
        <v>201</v>
      </c>
      <c r="B109" s="658" t="s">
        <v>1939</v>
      </c>
      <c r="C109" s="542" t="s">
        <v>1940</v>
      </c>
      <c r="D109" s="542" t="s">
        <v>1940</v>
      </c>
      <c r="E109" s="542"/>
      <c r="F109" s="542" t="s">
        <v>1940</v>
      </c>
      <c r="G109" s="658" t="s">
        <v>1939</v>
      </c>
      <c r="H109" s="542" t="s">
        <v>1940</v>
      </c>
      <c r="I109" s="542" t="s">
        <v>1940</v>
      </c>
      <c r="J109" s="542" t="s">
        <v>1940</v>
      </c>
      <c r="K109" s="658" t="s">
        <v>1939</v>
      </c>
    </row>
    <row r="110" spans="1:11">
      <c r="A110" s="607" t="s">
        <v>200</v>
      </c>
      <c r="B110" s="658" t="s">
        <v>1939</v>
      </c>
      <c r="C110" s="542" t="s">
        <v>1940</v>
      </c>
      <c r="D110" s="542" t="s">
        <v>1940</v>
      </c>
      <c r="E110" s="542"/>
      <c r="F110" s="542" t="s">
        <v>1940</v>
      </c>
      <c r="G110" s="658" t="s">
        <v>1939</v>
      </c>
      <c r="H110" s="542" t="s">
        <v>1940</v>
      </c>
      <c r="I110" s="542" t="s">
        <v>1940</v>
      </c>
      <c r="J110" s="542" t="s">
        <v>1940</v>
      </c>
      <c r="K110" s="658" t="s">
        <v>1939</v>
      </c>
    </row>
    <row r="111" spans="1:11">
      <c r="A111" s="607" t="s">
        <v>288</v>
      </c>
      <c r="B111" s="658" t="s">
        <v>1939</v>
      </c>
      <c r="C111" s="542"/>
      <c r="D111" s="542"/>
      <c r="E111" s="542"/>
      <c r="F111" s="542"/>
      <c r="G111" s="658" t="s">
        <v>1939</v>
      </c>
      <c r="H111" s="542"/>
      <c r="I111" s="542"/>
      <c r="J111" s="542"/>
      <c r="K111" s="658" t="s">
        <v>1939</v>
      </c>
    </row>
    <row r="113" spans="1:25" ht="67.5">
      <c r="A113" s="608" t="s">
        <v>1909</v>
      </c>
      <c r="B113" s="609" t="s">
        <v>315</v>
      </c>
      <c r="C113" s="609" t="s">
        <v>1913</v>
      </c>
      <c r="D113" s="610" t="s">
        <v>1912</v>
      </c>
      <c r="E113" s="609" t="s">
        <v>317</v>
      </c>
      <c r="F113" s="609" t="s">
        <v>318</v>
      </c>
      <c r="G113" s="609" t="s">
        <v>319</v>
      </c>
      <c r="H113" s="609" t="s">
        <v>320</v>
      </c>
      <c r="I113" s="609" t="s">
        <v>321</v>
      </c>
      <c r="J113" s="609" t="s">
        <v>322</v>
      </c>
      <c r="K113" s="609" t="s">
        <v>323</v>
      </c>
      <c r="L113" s="609" t="s">
        <v>324</v>
      </c>
      <c r="M113" s="609" t="s">
        <v>325</v>
      </c>
      <c r="N113" s="609" t="s">
        <v>326</v>
      </c>
      <c r="O113" s="609" t="s">
        <v>327</v>
      </c>
      <c r="P113" s="609" t="s">
        <v>247</v>
      </c>
      <c r="Q113" s="609" t="s">
        <v>1380</v>
      </c>
      <c r="R113" s="609" t="s">
        <v>1385</v>
      </c>
      <c r="S113" s="610" t="s">
        <v>1911</v>
      </c>
      <c r="T113" s="610" t="s">
        <v>1910</v>
      </c>
      <c r="U113" s="610" t="s">
        <v>1945</v>
      </c>
      <c r="V113" s="610" t="s">
        <v>1944</v>
      </c>
      <c r="W113" s="610" t="s">
        <v>1943</v>
      </c>
      <c r="X113" s="610" t="s">
        <v>1942</v>
      </c>
      <c r="Y113" s="610" t="s">
        <v>1941</v>
      </c>
    </row>
    <row r="114" spans="1:25">
      <c r="A114" s="607" t="s">
        <v>282</v>
      </c>
      <c r="B114" s="542" t="s">
        <v>1940</v>
      </c>
      <c r="C114" s="542" t="s">
        <v>1940</v>
      </c>
      <c r="D114" s="542" t="s">
        <v>1940</v>
      </c>
      <c r="E114" s="658" t="s">
        <v>1939</v>
      </c>
      <c r="F114" s="658" t="s">
        <v>1939</v>
      </c>
      <c r="G114" s="658" t="s">
        <v>1939</v>
      </c>
      <c r="H114" s="658" t="s">
        <v>1939</v>
      </c>
      <c r="I114" s="658" t="s">
        <v>1939</v>
      </c>
      <c r="J114" s="542"/>
      <c r="K114" s="658" t="s">
        <v>1939</v>
      </c>
      <c r="L114" s="542" t="s">
        <v>1940</v>
      </c>
      <c r="M114" s="542" t="s">
        <v>1940</v>
      </c>
      <c r="N114" s="659"/>
      <c r="O114" s="658" t="s">
        <v>1939</v>
      </c>
      <c r="P114" s="542" t="s">
        <v>1940</v>
      </c>
      <c r="Q114" s="542" t="s">
        <v>1940</v>
      </c>
      <c r="R114" s="542"/>
      <c r="S114" s="542" t="s">
        <v>1940</v>
      </c>
      <c r="T114" s="542" t="s">
        <v>1940</v>
      </c>
      <c r="U114" s="542"/>
      <c r="V114" s="542"/>
      <c r="W114" s="658" t="s">
        <v>1939</v>
      </c>
      <c r="X114" s="658" t="s">
        <v>1939</v>
      </c>
      <c r="Y114" s="658" t="s">
        <v>1939</v>
      </c>
    </row>
    <row r="115" spans="1:25">
      <c r="A115" s="607" t="s">
        <v>158</v>
      </c>
      <c r="B115" s="542"/>
      <c r="C115" s="542"/>
      <c r="D115" s="542"/>
      <c r="E115" s="658" t="s">
        <v>1939</v>
      </c>
      <c r="F115" s="658" t="s">
        <v>1939</v>
      </c>
      <c r="G115" s="658" t="s">
        <v>1939</v>
      </c>
      <c r="H115" s="658" t="s">
        <v>1939</v>
      </c>
      <c r="I115" s="658" t="s">
        <v>1939</v>
      </c>
      <c r="J115" s="542"/>
      <c r="K115" s="658" t="s">
        <v>1939</v>
      </c>
      <c r="L115" s="542"/>
      <c r="M115" s="542"/>
      <c r="N115" s="542"/>
      <c r="O115" s="658" t="s">
        <v>1939</v>
      </c>
      <c r="P115" s="542"/>
      <c r="Q115" s="542"/>
      <c r="R115" s="542"/>
      <c r="S115" s="542"/>
      <c r="T115" s="542"/>
      <c r="U115" s="542"/>
      <c r="V115" s="542"/>
      <c r="W115" s="658" t="s">
        <v>1939</v>
      </c>
      <c r="X115" s="658" t="s">
        <v>1939</v>
      </c>
      <c r="Y115" s="658" t="s">
        <v>1939</v>
      </c>
    </row>
    <row r="116" spans="1:25">
      <c r="A116" s="607" t="s">
        <v>195</v>
      </c>
      <c r="B116" s="542"/>
      <c r="C116" s="542"/>
      <c r="D116" s="542"/>
      <c r="E116" s="658" t="s">
        <v>1939</v>
      </c>
      <c r="F116" s="658" t="s">
        <v>1939</v>
      </c>
      <c r="G116" s="658" t="s">
        <v>1939</v>
      </c>
      <c r="H116" s="658" t="s">
        <v>1939</v>
      </c>
      <c r="I116" s="658" t="s">
        <v>1939</v>
      </c>
      <c r="J116" s="542"/>
      <c r="K116" s="658" t="s">
        <v>1939</v>
      </c>
      <c r="L116" s="542"/>
      <c r="M116" s="542"/>
      <c r="N116" s="542"/>
      <c r="O116" s="658" t="s">
        <v>1939</v>
      </c>
      <c r="P116" s="542"/>
      <c r="Q116" s="542"/>
      <c r="R116" s="542"/>
      <c r="S116" s="542"/>
      <c r="T116" s="542"/>
      <c r="U116" s="542"/>
      <c r="V116" s="542"/>
      <c r="W116" s="658" t="s">
        <v>1939</v>
      </c>
      <c r="X116" s="658" t="s">
        <v>1939</v>
      </c>
      <c r="Y116" s="658" t="s">
        <v>1939</v>
      </c>
    </row>
    <row r="117" spans="1:25">
      <c r="A117" s="607" t="s">
        <v>283</v>
      </c>
      <c r="B117" s="542"/>
      <c r="C117" s="542"/>
      <c r="D117" s="542"/>
      <c r="E117" s="658" t="s">
        <v>1939</v>
      </c>
      <c r="F117" s="658" t="s">
        <v>1939</v>
      </c>
      <c r="G117" s="658" t="s">
        <v>1939</v>
      </c>
      <c r="H117" s="658" t="s">
        <v>1939</v>
      </c>
      <c r="I117" s="658" t="s">
        <v>1939</v>
      </c>
      <c r="J117" s="542"/>
      <c r="K117" s="658" t="s">
        <v>1939</v>
      </c>
      <c r="L117" s="542"/>
      <c r="M117" s="542"/>
      <c r="N117" s="542"/>
      <c r="O117" s="658" t="s">
        <v>1939</v>
      </c>
      <c r="P117" s="542"/>
      <c r="Q117" s="542"/>
      <c r="R117" s="542"/>
      <c r="S117" s="542"/>
      <c r="T117" s="542"/>
      <c r="U117" s="542"/>
      <c r="V117" s="542"/>
      <c r="W117" s="658" t="s">
        <v>1939</v>
      </c>
      <c r="X117" s="658"/>
      <c r="Y117" s="658"/>
    </row>
    <row r="118" spans="1:25">
      <c r="A118" s="607" t="s">
        <v>199</v>
      </c>
      <c r="B118" s="542"/>
      <c r="C118" s="542"/>
      <c r="D118" s="542"/>
      <c r="E118" s="658" t="s">
        <v>1939</v>
      </c>
      <c r="F118" s="658" t="s">
        <v>1939</v>
      </c>
      <c r="G118" s="658" t="s">
        <v>1939</v>
      </c>
      <c r="H118" s="658" t="s">
        <v>1939</v>
      </c>
      <c r="I118" s="658" t="s">
        <v>1939</v>
      </c>
      <c r="J118" s="542"/>
      <c r="K118" s="658" t="s">
        <v>1939</v>
      </c>
      <c r="L118" s="542"/>
      <c r="M118" s="542"/>
      <c r="N118" s="542"/>
      <c r="O118" s="658" t="s">
        <v>1939</v>
      </c>
      <c r="P118" s="542"/>
      <c r="Q118" s="542"/>
      <c r="R118" s="542"/>
      <c r="S118" s="542"/>
      <c r="T118" s="542"/>
      <c r="U118" s="542"/>
      <c r="V118" s="542"/>
      <c r="W118" s="658" t="s">
        <v>1939</v>
      </c>
      <c r="X118" s="658" t="s">
        <v>1939</v>
      </c>
      <c r="Y118" s="658" t="s">
        <v>1939</v>
      </c>
    </row>
    <row r="119" spans="1:25">
      <c r="A119" s="607" t="s">
        <v>284</v>
      </c>
      <c r="B119" s="542"/>
      <c r="C119" s="542"/>
      <c r="D119" s="542"/>
      <c r="E119" s="658" t="s">
        <v>1939</v>
      </c>
      <c r="F119" s="658" t="s">
        <v>1939</v>
      </c>
      <c r="G119" s="658" t="s">
        <v>1939</v>
      </c>
      <c r="H119" s="658" t="s">
        <v>1939</v>
      </c>
      <c r="I119" s="658" t="s">
        <v>1939</v>
      </c>
      <c r="J119" s="542"/>
      <c r="K119" s="658" t="s">
        <v>1939</v>
      </c>
      <c r="L119" s="542"/>
      <c r="M119" s="542"/>
      <c r="N119" s="542"/>
      <c r="O119" s="658" t="s">
        <v>1939</v>
      </c>
      <c r="P119" s="542"/>
      <c r="Q119" s="542"/>
      <c r="R119" s="542"/>
      <c r="S119" s="542"/>
      <c r="T119" s="542"/>
      <c r="U119" s="542"/>
      <c r="V119" s="542"/>
      <c r="W119" s="658" t="s">
        <v>1939</v>
      </c>
      <c r="X119" s="658" t="s">
        <v>1939</v>
      </c>
      <c r="Y119" s="658" t="s">
        <v>1939</v>
      </c>
    </row>
    <row r="120" spans="1:25">
      <c r="A120" s="607" t="s">
        <v>285</v>
      </c>
      <c r="B120" s="542"/>
      <c r="C120" s="542"/>
      <c r="D120" s="542"/>
      <c r="E120" s="658" t="s">
        <v>1939</v>
      </c>
      <c r="F120" s="658" t="s">
        <v>1939</v>
      </c>
      <c r="G120" s="658" t="s">
        <v>1939</v>
      </c>
      <c r="H120" s="658" t="s">
        <v>1939</v>
      </c>
      <c r="I120" s="658" t="s">
        <v>1939</v>
      </c>
      <c r="J120" s="542"/>
      <c r="K120" s="658" t="s">
        <v>1939</v>
      </c>
      <c r="L120" s="542"/>
      <c r="M120" s="542"/>
      <c r="N120" s="542"/>
      <c r="O120" s="658" t="s">
        <v>1939</v>
      </c>
      <c r="P120" s="542"/>
      <c r="Q120" s="542"/>
      <c r="R120" s="542"/>
      <c r="S120" s="542"/>
      <c r="T120" s="542"/>
      <c r="U120" s="542"/>
      <c r="V120" s="542"/>
      <c r="W120" s="658" t="s">
        <v>1939</v>
      </c>
      <c r="X120" s="658" t="s">
        <v>1939</v>
      </c>
      <c r="Y120" s="658" t="s">
        <v>1939</v>
      </c>
    </row>
    <row r="121" spans="1:25">
      <c r="A121" s="607" t="s">
        <v>286</v>
      </c>
      <c r="B121" s="542"/>
      <c r="C121" s="542"/>
      <c r="D121" s="542"/>
      <c r="E121" s="658" t="s">
        <v>1939</v>
      </c>
      <c r="F121" s="658" t="s">
        <v>1939</v>
      </c>
      <c r="G121" s="658" t="s">
        <v>1939</v>
      </c>
      <c r="H121" s="658" t="s">
        <v>1939</v>
      </c>
      <c r="I121" s="658" t="s">
        <v>1939</v>
      </c>
      <c r="J121" s="542"/>
      <c r="K121" s="658" t="s">
        <v>1939</v>
      </c>
      <c r="L121" s="542"/>
      <c r="M121" s="542"/>
      <c r="N121" s="542"/>
      <c r="O121" s="658" t="s">
        <v>1939</v>
      </c>
      <c r="P121" s="542"/>
      <c r="Q121" s="542"/>
      <c r="R121" s="542"/>
      <c r="S121" s="542"/>
      <c r="T121" s="542"/>
      <c r="U121" s="542"/>
      <c r="V121" s="542"/>
      <c r="W121" s="658" t="s">
        <v>1939</v>
      </c>
      <c r="X121" s="658" t="s">
        <v>1939</v>
      </c>
      <c r="Y121" s="658" t="s">
        <v>1939</v>
      </c>
    </row>
    <row r="122" spans="1:25">
      <c r="A122" s="607" t="s">
        <v>287</v>
      </c>
      <c r="B122" s="542"/>
      <c r="C122" s="542"/>
      <c r="D122" s="542"/>
      <c r="E122" s="658" t="s">
        <v>1939</v>
      </c>
      <c r="F122" s="658" t="s">
        <v>1939</v>
      </c>
      <c r="G122" s="658" t="s">
        <v>1939</v>
      </c>
      <c r="H122" s="658" t="s">
        <v>1939</v>
      </c>
      <c r="I122" s="658" t="s">
        <v>1939</v>
      </c>
      <c r="J122" s="542"/>
      <c r="K122" s="658" t="s">
        <v>1939</v>
      </c>
      <c r="L122" s="542"/>
      <c r="M122" s="542"/>
      <c r="N122" s="542"/>
      <c r="O122" s="658" t="s">
        <v>1939</v>
      </c>
      <c r="P122" s="542"/>
      <c r="Q122" s="542"/>
      <c r="R122" s="542"/>
      <c r="S122" s="542"/>
      <c r="T122" s="542"/>
      <c r="U122" s="542"/>
      <c r="V122" s="542"/>
      <c r="W122" s="658" t="s">
        <v>1939</v>
      </c>
      <c r="X122" s="658" t="s">
        <v>1939</v>
      </c>
      <c r="Y122" s="658" t="s">
        <v>1939</v>
      </c>
    </row>
    <row r="123" spans="1:25">
      <c r="A123" s="607" t="s">
        <v>201</v>
      </c>
      <c r="B123" s="542" t="s">
        <v>1940</v>
      </c>
      <c r="C123" s="542" t="s">
        <v>1940</v>
      </c>
      <c r="D123" s="542" t="s">
        <v>1940</v>
      </c>
      <c r="E123" s="658" t="s">
        <v>1939</v>
      </c>
      <c r="F123" s="658" t="s">
        <v>1939</v>
      </c>
      <c r="G123" s="658" t="s">
        <v>1939</v>
      </c>
      <c r="H123" s="658" t="s">
        <v>1939</v>
      </c>
      <c r="I123" s="658" t="s">
        <v>1939</v>
      </c>
      <c r="J123" s="542"/>
      <c r="K123" s="658" t="s">
        <v>1939</v>
      </c>
      <c r="L123" s="542" t="s">
        <v>1940</v>
      </c>
      <c r="M123" s="542" t="s">
        <v>1940</v>
      </c>
      <c r="N123" s="542"/>
      <c r="O123" s="658" t="s">
        <v>1939</v>
      </c>
      <c r="P123" s="542" t="s">
        <v>1940</v>
      </c>
      <c r="Q123" s="542" t="s">
        <v>1940</v>
      </c>
      <c r="R123" s="542"/>
      <c r="S123" s="542" t="s">
        <v>1940</v>
      </c>
      <c r="T123" s="542" t="s">
        <v>1940</v>
      </c>
      <c r="U123" s="542"/>
      <c r="V123" s="542"/>
      <c r="W123" s="658" t="s">
        <v>1939</v>
      </c>
      <c r="X123" s="658" t="s">
        <v>1939</v>
      </c>
      <c r="Y123" s="658" t="s">
        <v>1939</v>
      </c>
    </row>
    <row r="124" spans="1:25">
      <c r="A124" s="607" t="s">
        <v>200</v>
      </c>
      <c r="B124" s="542" t="s">
        <v>1940</v>
      </c>
      <c r="C124" s="542" t="s">
        <v>1940</v>
      </c>
      <c r="D124" s="542" t="s">
        <v>1940</v>
      </c>
      <c r="E124" s="658" t="s">
        <v>1939</v>
      </c>
      <c r="F124" s="658" t="s">
        <v>1939</v>
      </c>
      <c r="G124" s="658" t="s">
        <v>1939</v>
      </c>
      <c r="H124" s="658" t="s">
        <v>1939</v>
      </c>
      <c r="I124" s="658" t="s">
        <v>1939</v>
      </c>
      <c r="J124" s="542"/>
      <c r="K124" s="658" t="s">
        <v>1939</v>
      </c>
      <c r="L124" s="542" t="s">
        <v>1940</v>
      </c>
      <c r="M124" s="542" t="s">
        <v>1940</v>
      </c>
      <c r="N124" s="542"/>
      <c r="O124" s="658" t="s">
        <v>1939</v>
      </c>
      <c r="P124" s="542" t="s">
        <v>1940</v>
      </c>
      <c r="Q124" s="542" t="s">
        <v>1940</v>
      </c>
      <c r="R124" s="542"/>
      <c r="S124" s="542" t="s">
        <v>1940</v>
      </c>
      <c r="T124" s="542" t="s">
        <v>1940</v>
      </c>
      <c r="U124" s="542"/>
      <c r="V124" s="542"/>
      <c r="W124" s="658" t="s">
        <v>1939</v>
      </c>
      <c r="X124" s="658" t="s">
        <v>1939</v>
      </c>
      <c r="Y124" s="658" t="s">
        <v>1939</v>
      </c>
    </row>
    <row r="125" spans="1:25">
      <c r="A125" s="607" t="s">
        <v>288</v>
      </c>
      <c r="B125" s="542"/>
      <c r="C125" s="542"/>
      <c r="D125" s="542"/>
      <c r="E125" s="658" t="s">
        <v>1939</v>
      </c>
      <c r="F125" s="658" t="s">
        <v>1939</v>
      </c>
      <c r="G125" s="658" t="s">
        <v>1939</v>
      </c>
      <c r="H125" s="658" t="s">
        <v>1939</v>
      </c>
      <c r="I125" s="658" t="s">
        <v>1939</v>
      </c>
      <c r="J125" s="542"/>
      <c r="K125" s="658" t="s">
        <v>1939</v>
      </c>
      <c r="L125" s="542"/>
      <c r="M125" s="542"/>
      <c r="N125" s="542"/>
      <c r="O125" s="658" t="s">
        <v>1939</v>
      </c>
      <c r="P125" s="542"/>
      <c r="Q125" s="542"/>
      <c r="R125" s="542"/>
      <c r="S125" s="542"/>
      <c r="T125" s="542"/>
      <c r="U125" s="542"/>
      <c r="V125" s="542"/>
      <c r="W125" s="658" t="s">
        <v>1939</v>
      </c>
      <c r="X125" s="658" t="s">
        <v>1939</v>
      </c>
      <c r="Y125" s="658" t="s">
        <v>1939</v>
      </c>
    </row>
  </sheetData>
  <phoneticPr fontId="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F1FC1-F101-4F8B-9637-20108CA32E3C}">
  <sheetPr>
    <tabColor theme="5" tint="0.79995117038483843"/>
  </sheetPr>
  <dimension ref="A1:G38"/>
  <sheetViews>
    <sheetView workbookViewId="0">
      <selection activeCell="C41" sqref="C41"/>
    </sheetView>
  </sheetViews>
  <sheetFormatPr defaultColWidth="9.25" defaultRowHeight="13.5" customHeight="1"/>
  <cols>
    <col min="1" max="1" width="19" style="495" customWidth="1"/>
    <col min="2" max="2" width="26.5" style="495" customWidth="1"/>
    <col min="3" max="7" width="21.75" style="495" customWidth="1"/>
    <col min="8" max="16384" width="9.25" style="495"/>
  </cols>
  <sheetData>
    <row r="1" spans="1:7" ht="13.5" customHeight="1" thickBot="1">
      <c r="A1" s="523" t="s">
        <v>1496</v>
      </c>
      <c r="B1" s="523" t="s">
        <v>269</v>
      </c>
      <c r="C1" s="522" t="s">
        <v>1495</v>
      </c>
      <c r="D1" s="522" t="s">
        <v>1494</v>
      </c>
      <c r="E1" s="522" t="s">
        <v>1493</v>
      </c>
      <c r="F1" s="522" t="s">
        <v>1492</v>
      </c>
      <c r="G1" s="522" t="s">
        <v>367</v>
      </c>
    </row>
    <row r="2" spans="1:7" ht="13.5" customHeight="1" thickTop="1" thickBot="1">
      <c r="A2" s="521" t="s">
        <v>1491</v>
      </c>
      <c r="B2" s="521" t="s">
        <v>1490</v>
      </c>
      <c r="C2" s="516" t="s">
        <v>359</v>
      </c>
      <c r="D2" s="516" t="s">
        <v>359</v>
      </c>
      <c r="E2" s="516" t="s">
        <v>359</v>
      </c>
      <c r="F2" s="499" t="s">
        <v>1426</v>
      </c>
      <c r="G2" s="516" t="s">
        <v>359</v>
      </c>
    </row>
    <row r="3" spans="1:7" ht="13.5" customHeight="1" thickTop="1" thickBot="1">
      <c r="A3" s="517" t="s">
        <v>1489</v>
      </c>
      <c r="B3" s="517" t="s">
        <v>1488</v>
      </c>
      <c r="C3" s="519" t="s">
        <v>359</v>
      </c>
      <c r="D3" s="519" t="s">
        <v>359</v>
      </c>
      <c r="E3" s="519" t="s">
        <v>359</v>
      </c>
      <c r="F3" s="499" t="s">
        <v>1426</v>
      </c>
      <c r="G3" s="519" t="s">
        <v>359</v>
      </c>
    </row>
    <row r="4" spans="1:7" ht="13.5" customHeight="1" thickTop="1" thickBot="1">
      <c r="A4" s="517" t="s">
        <v>1487</v>
      </c>
      <c r="B4" s="517" t="s">
        <v>1485</v>
      </c>
      <c r="C4" s="516" t="s">
        <v>359</v>
      </c>
      <c r="D4" s="516" t="s">
        <v>359</v>
      </c>
      <c r="E4" s="516" t="s">
        <v>359</v>
      </c>
      <c r="F4" s="499" t="s">
        <v>1426</v>
      </c>
      <c r="G4" s="516" t="s">
        <v>359</v>
      </c>
    </row>
    <row r="5" spans="1:7" ht="13.5" customHeight="1" thickTop="1" thickBot="1">
      <c r="A5" s="517" t="s">
        <v>1486</v>
      </c>
      <c r="B5" s="517" t="s">
        <v>1485</v>
      </c>
      <c r="C5" s="516" t="s">
        <v>359</v>
      </c>
      <c r="D5" s="516" t="s">
        <v>359</v>
      </c>
      <c r="E5" s="516" t="s">
        <v>359</v>
      </c>
      <c r="F5" s="499" t="s">
        <v>1426</v>
      </c>
      <c r="G5" s="516" t="s">
        <v>359</v>
      </c>
    </row>
    <row r="6" spans="1:7" ht="13.5" customHeight="1" thickTop="1" thickBot="1">
      <c r="A6" s="517" t="s">
        <v>1484</v>
      </c>
      <c r="B6" s="517" t="s">
        <v>1483</v>
      </c>
      <c r="C6" s="518" t="s">
        <v>326</v>
      </c>
      <c r="D6" s="518" t="s">
        <v>359</v>
      </c>
      <c r="E6" s="518" t="s">
        <v>359</v>
      </c>
      <c r="F6" s="499" t="s">
        <v>1426</v>
      </c>
      <c r="G6" s="519" t="s">
        <v>326</v>
      </c>
    </row>
    <row r="7" spans="1:7" ht="13.5" customHeight="1" thickTop="1" thickBot="1">
      <c r="A7" s="517" t="s">
        <v>1482</v>
      </c>
      <c r="B7" s="517" t="s">
        <v>1481</v>
      </c>
      <c r="C7" s="518" t="s">
        <v>326</v>
      </c>
      <c r="D7" s="520" t="s">
        <v>359</v>
      </c>
      <c r="E7" s="520" t="s">
        <v>359</v>
      </c>
      <c r="F7" s="499" t="s">
        <v>1426</v>
      </c>
      <c r="G7" s="516" t="s">
        <v>326</v>
      </c>
    </row>
    <row r="8" spans="1:7" ht="13.5" customHeight="1" thickTop="1" thickBot="1">
      <c r="A8" s="517" t="s">
        <v>1480</v>
      </c>
      <c r="B8" s="517" t="s">
        <v>1478</v>
      </c>
      <c r="C8" s="518" t="s">
        <v>359</v>
      </c>
      <c r="D8" s="518" t="s">
        <v>359</v>
      </c>
      <c r="E8" s="518" t="s">
        <v>359</v>
      </c>
      <c r="F8" s="499" t="s">
        <v>1426</v>
      </c>
      <c r="G8" s="518" t="s">
        <v>359</v>
      </c>
    </row>
    <row r="9" spans="1:7" ht="13.5" customHeight="1" thickTop="1" thickBot="1">
      <c r="A9" s="517" t="s">
        <v>1479</v>
      </c>
      <c r="B9" s="517" t="s">
        <v>1478</v>
      </c>
      <c r="C9" s="518" t="s">
        <v>275</v>
      </c>
      <c r="D9" s="516" t="s">
        <v>1381</v>
      </c>
      <c r="E9" s="516" t="s">
        <v>1381</v>
      </c>
      <c r="F9" s="499" t="s">
        <v>1426</v>
      </c>
      <c r="G9" s="520" t="s">
        <v>275</v>
      </c>
    </row>
    <row r="10" spans="1:7" ht="13.5" customHeight="1" thickTop="1" thickBot="1">
      <c r="A10" s="517" t="s">
        <v>1477</v>
      </c>
      <c r="B10" s="517" t="s">
        <v>1476</v>
      </c>
      <c r="C10" s="518" t="s">
        <v>275</v>
      </c>
      <c r="D10" s="519" t="s">
        <v>1381</v>
      </c>
      <c r="E10" s="519" t="s">
        <v>1381</v>
      </c>
      <c r="F10" s="499" t="s">
        <v>1426</v>
      </c>
      <c r="G10" s="518" t="s">
        <v>275</v>
      </c>
    </row>
    <row r="11" spans="1:7" ht="13.5" customHeight="1" thickTop="1" thickBot="1">
      <c r="A11" s="517" t="s">
        <v>1475</v>
      </c>
      <c r="B11" s="517" t="s">
        <v>1474</v>
      </c>
      <c r="C11" s="518" t="s">
        <v>275</v>
      </c>
      <c r="D11" s="516" t="s">
        <v>1381</v>
      </c>
      <c r="E11" s="516" t="s">
        <v>1381</v>
      </c>
      <c r="F11" s="499" t="s">
        <v>1426</v>
      </c>
      <c r="G11" s="520" t="s">
        <v>275</v>
      </c>
    </row>
    <row r="12" spans="1:7" ht="13.5" customHeight="1" thickTop="1" thickBot="1">
      <c r="A12" s="517" t="s">
        <v>1473</v>
      </c>
      <c r="B12" s="517" t="s">
        <v>1472</v>
      </c>
      <c r="C12" s="518" t="s">
        <v>275</v>
      </c>
      <c r="D12" s="519" t="s">
        <v>1381</v>
      </c>
      <c r="E12" s="519" t="s">
        <v>1381</v>
      </c>
      <c r="F12" s="499" t="s">
        <v>1426</v>
      </c>
      <c r="G12" s="518" t="s">
        <v>275</v>
      </c>
    </row>
    <row r="13" spans="1:7" ht="13.5" customHeight="1" thickTop="1" thickBot="1">
      <c r="A13" s="517" t="s">
        <v>1471</v>
      </c>
      <c r="B13" s="517" t="s">
        <v>1470</v>
      </c>
      <c r="C13" s="516" t="s">
        <v>251</v>
      </c>
      <c r="D13" s="516" t="s">
        <v>251</v>
      </c>
      <c r="E13" s="516" t="s">
        <v>251</v>
      </c>
      <c r="F13" s="516" t="s">
        <v>251</v>
      </c>
      <c r="G13" s="516" t="s">
        <v>251</v>
      </c>
    </row>
    <row r="14" spans="1:7" ht="13.5" customHeight="1" thickTop="1" thickBot="1">
      <c r="A14" s="512" t="s">
        <v>1469</v>
      </c>
      <c r="B14" s="512" t="s">
        <v>1468</v>
      </c>
      <c r="C14" s="514" t="s">
        <v>247</v>
      </c>
      <c r="D14" s="499" t="s">
        <v>1426</v>
      </c>
      <c r="E14" s="514" t="s">
        <v>247</v>
      </c>
      <c r="F14" s="499" t="s">
        <v>1426</v>
      </c>
      <c r="G14" s="514" t="s">
        <v>247</v>
      </c>
    </row>
    <row r="15" spans="1:7" ht="13.5" customHeight="1" thickTop="1" thickBot="1">
      <c r="A15" s="512" t="s">
        <v>1467</v>
      </c>
      <c r="B15" s="512" t="s">
        <v>831</v>
      </c>
      <c r="C15" s="511" t="s">
        <v>249</v>
      </c>
      <c r="D15" s="515" t="s">
        <v>251</v>
      </c>
      <c r="E15" s="515" t="s">
        <v>251</v>
      </c>
      <c r="F15" s="511" t="s">
        <v>249</v>
      </c>
      <c r="G15" s="515" t="s">
        <v>251</v>
      </c>
    </row>
    <row r="16" spans="1:7" ht="13.5" customHeight="1" thickTop="1" thickBot="1">
      <c r="A16" s="512" t="s">
        <v>1466</v>
      </c>
      <c r="B16" s="512" t="s">
        <v>895</v>
      </c>
      <c r="C16" s="514" t="s">
        <v>251</v>
      </c>
      <c r="D16" s="514" t="s">
        <v>251</v>
      </c>
      <c r="E16" s="514" t="s">
        <v>251</v>
      </c>
      <c r="F16" s="514" t="s">
        <v>251</v>
      </c>
      <c r="G16" s="514" t="s">
        <v>251</v>
      </c>
    </row>
    <row r="17" spans="1:7" ht="13.5" customHeight="1" thickTop="1" thickBot="1">
      <c r="A17" s="512" t="s">
        <v>1465</v>
      </c>
      <c r="B17" s="512" t="s">
        <v>255</v>
      </c>
      <c r="C17" s="511" t="s">
        <v>1464</v>
      </c>
      <c r="D17" s="511" t="s">
        <v>255</v>
      </c>
      <c r="E17" s="511" t="s">
        <v>251</v>
      </c>
      <c r="F17" s="511" t="s">
        <v>277</v>
      </c>
      <c r="G17" s="499" t="s">
        <v>1426</v>
      </c>
    </row>
    <row r="18" spans="1:7" ht="13.5" customHeight="1" thickTop="1" thickBot="1">
      <c r="A18" s="512" t="s">
        <v>1463</v>
      </c>
      <c r="B18" s="512" t="s">
        <v>1462</v>
      </c>
      <c r="C18" s="514" t="s">
        <v>1443</v>
      </c>
      <c r="D18" s="514" t="s">
        <v>1443</v>
      </c>
      <c r="E18" s="514" t="s">
        <v>1443</v>
      </c>
      <c r="F18" s="514" t="s">
        <v>1443</v>
      </c>
      <c r="G18" s="514" t="s">
        <v>1443</v>
      </c>
    </row>
    <row r="19" spans="1:7" ht="13.5" customHeight="1" thickTop="1" thickBot="1">
      <c r="A19" s="512" t="s">
        <v>1461</v>
      </c>
      <c r="B19" s="512" t="s">
        <v>1460</v>
      </c>
      <c r="C19" s="511" t="s">
        <v>1381</v>
      </c>
      <c r="D19" s="499" t="s">
        <v>1426</v>
      </c>
      <c r="E19" s="511" t="s">
        <v>1381</v>
      </c>
      <c r="F19" s="499" t="s">
        <v>1426</v>
      </c>
      <c r="G19" s="515" t="s">
        <v>1443</v>
      </c>
    </row>
    <row r="20" spans="1:7" ht="13.5" customHeight="1" thickTop="1" thickBot="1">
      <c r="A20" s="512" t="s">
        <v>1459</v>
      </c>
      <c r="B20" s="512" t="s">
        <v>1458</v>
      </c>
      <c r="C20" s="514" t="s">
        <v>1381</v>
      </c>
      <c r="D20" s="499" t="s">
        <v>1426</v>
      </c>
      <c r="E20" s="514" t="s">
        <v>1381</v>
      </c>
      <c r="F20" s="499" t="s">
        <v>1426</v>
      </c>
      <c r="G20" s="499" t="s">
        <v>1426</v>
      </c>
    </row>
    <row r="21" spans="1:7" ht="13.5" customHeight="1" thickTop="1" thickBot="1">
      <c r="A21" s="512" t="s">
        <v>1457</v>
      </c>
      <c r="B21" s="512" t="s">
        <v>1456</v>
      </c>
      <c r="C21" s="511" t="s">
        <v>1443</v>
      </c>
      <c r="D21" s="499" t="s">
        <v>1426</v>
      </c>
      <c r="E21" s="511" t="s">
        <v>1443</v>
      </c>
      <c r="F21" s="511" t="s">
        <v>1443</v>
      </c>
      <c r="G21" s="511" t="s">
        <v>1443</v>
      </c>
    </row>
    <row r="22" spans="1:7" ht="13.5" customHeight="1" thickTop="1" thickBot="1">
      <c r="A22" s="512" t="s">
        <v>1455</v>
      </c>
      <c r="B22" s="512" t="s">
        <v>1454</v>
      </c>
      <c r="C22" s="514" t="s">
        <v>1443</v>
      </c>
      <c r="D22" s="514" t="s">
        <v>1443</v>
      </c>
      <c r="E22" s="514" t="s">
        <v>1443</v>
      </c>
      <c r="F22" s="514" t="s">
        <v>1443</v>
      </c>
      <c r="G22" s="514" t="s">
        <v>1443</v>
      </c>
    </row>
    <row r="23" spans="1:7" ht="13.5" customHeight="1" thickTop="1" thickBot="1">
      <c r="A23" s="512" t="s">
        <v>1453</v>
      </c>
      <c r="B23" s="512" t="s">
        <v>1452</v>
      </c>
      <c r="C23" s="511" t="s">
        <v>1443</v>
      </c>
      <c r="D23" s="511" t="s">
        <v>1443</v>
      </c>
      <c r="E23" s="511" t="s">
        <v>1443</v>
      </c>
      <c r="F23" s="511" t="s">
        <v>1443</v>
      </c>
      <c r="G23" s="511" t="s">
        <v>1443</v>
      </c>
    </row>
    <row r="24" spans="1:7" ht="13.5" customHeight="1" thickTop="1" thickBot="1">
      <c r="A24" s="512" t="s">
        <v>1451</v>
      </c>
      <c r="B24" s="512" t="s">
        <v>1450</v>
      </c>
      <c r="C24" s="514" t="s">
        <v>1443</v>
      </c>
      <c r="D24" s="514" t="s">
        <v>1443</v>
      </c>
      <c r="E24" s="514" t="s">
        <v>1443</v>
      </c>
      <c r="F24" s="514" t="s">
        <v>1443</v>
      </c>
      <c r="G24" s="514" t="s">
        <v>1443</v>
      </c>
    </row>
    <row r="25" spans="1:7" ht="13.5" customHeight="1" thickTop="1" thickBot="1">
      <c r="A25" s="512" t="s">
        <v>1449</v>
      </c>
      <c r="B25" s="512" t="s">
        <v>1448</v>
      </c>
      <c r="C25" s="511" t="s">
        <v>1381</v>
      </c>
      <c r="D25" s="499" t="s">
        <v>1426</v>
      </c>
      <c r="E25" s="511" t="s">
        <v>1381</v>
      </c>
      <c r="F25" s="499" t="s">
        <v>1426</v>
      </c>
      <c r="G25" s="499" t="s">
        <v>1426</v>
      </c>
    </row>
    <row r="26" spans="1:7" ht="13.5" customHeight="1" thickTop="1" thickBot="1">
      <c r="A26" s="512" t="s">
        <v>1447</v>
      </c>
      <c r="B26" s="512" t="s">
        <v>1446</v>
      </c>
      <c r="C26" s="514" t="s">
        <v>1381</v>
      </c>
      <c r="D26" s="514" t="s">
        <v>1381</v>
      </c>
      <c r="E26" s="514" t="s">
        <v>1381</v>
      </c>
      <c r="F26" s="499" t="s">
        <v>1426</v>
      </c>
      <c r="G26" s="513" t="s">
        <v>1443</v>
      </c>
    </row>
    <row r="27" spans="1:7" ht="13.5" customHeight="1" thickTop="1" thickBot="1">
      <c r="A27" s="512" t="s">
        <v>1445</v>
      </c>
      <c r="B27" s="512" t="s">
        <v>1444</v>
      </c>
      <c r="C27" s="511" t="s">
        <v>1443</v>
      </c>
      <c r="D27" s="511" t="s">
        <v>1443</v>
      </c>
      <c r="E27" s="511" t="s">
        <v>1443</v>
      </c>
      <c r="F27" s="511" t="s">
        <v>1443</v>
      </c>
      <c r="G27" s="511" t="s">
        <v>1443</v>
      </c>
    </row>
    <row r="28" spans="1:7" ht="13.5" customHeight="1" thickTop="1" thickBot="1">
      <c r="A28" s="509" t="s">
        <v>1442</v>
      </c>
      <c r="B28" s="509" t="s">
        <v>267</v>
      </c>
      <c r="C28" s="510" t="s">
        <v>275</v>
      </c>
      <c r="D28" s="510" t="s">
        <v>275</v>
      </c>
      <c r="E28" s="510" t="s">
        <v>275</v>
      </c>
      <c r="F28" s="510" t="s">
        <v>275</v>
      </c>
      <c r="G28" s="510" t="s">
        <v>275</v>
      </c>
    </row>
    <row r="29" spans="1:7" ht="13.5" customHeight="1" thickTop="1" thickBot="1">
      <c r="A29" s="509" t="s">
        <v>1441</v>
      </c>
      <c r="B29" s="509" t="s">
        <v>1440</v>
      </c>
      <c r="C29" s="508" t="s">
        <v>275</v>
      </c>
      <c r="D29" s="508" t="s">
        <v>275</v>
      </c>
      <c r="E29" s="508" t="s">
        <v>275</v>
      </c>
      <c r="F29" s="508" t="s">
        <v>275</v>
      </c>
      <c r="G29" s="508" t="s">
        <v>275</v>
      </c>
    </row>
    <row r="30" spans="1:7" ht="13.5" customHeight="1" thickTop="1" thickBot="1">
      <c r="A30" s="507" t="s">
        <v>1439</v>
      </c>
      <c r="B30" s="507" t="s">
        <v>1438</v>
      </c>
      <c r="C30" s="506" t="s">
        <v>360</v>
      </c>
      <c r="D30" s="506" t="s">
        <v>360</v>
      </c>
      <c r="E30" s="506" t="s">
        <v>360</v>
      </c>
      <c r="F30" s="499" t="s">
        <v>1426</v>
      </c>
      <c r="G30" s="499" t="s">
        <v>1426</v>
      </c>
    </row>
    <row r="31" spans="1:7" ht="13.5" customHeight="1" thickTop="1" thickBot="1">
      <c r="A31" s="505" t="s">
        <v>1437</v>
      </c>
      <c r="B31" s="505" t="s">
        <v>367</v>
      </c>
      <c r="C31" s="504" t="s">
        <v>279</v>
      </c>
      <c r="D31" s="504" t="s">
        <v>279</v>
      </c>
      <c r="E31" s="504" t="s">
        <v>279</v>
      </c>
      <c r="F31" s="504" t="s">
        <v>279</v>
      </c>
      <c r="G31" s="504" t="s">
        <v>279</v>
      </c>
    </row>
    <row r="32" spans="1:7" ht="13.5" customHeight="1" thickTop="1" thickBot="1">
      <c r="A32" s="503" t="s">
        <v>1436</v>
      </c>
      <c r="B32" s="503" t="s">
        <v>841</v>
      </c>
      <c r="C32" s="502" t="s">
        <v>841</v>
      </c>
      <c r="D32" s="502" t="s">
        <v>841</v>
      </c>
      <c r="E32" s="502" t="s">
        <v>841</v>
      </c>
      <c r="F32" s="502" t="s">
        <v>841</v>
      </c>
      <c r="G32" s="499" t="s">
        <v>1426</v>
      </c>
    </row>
    <row r="33" spans="1:7" ht="13.5" customHeight="1" thickTop="1" thickBot="1">
      <c r="A33" s="498" t="s">
        <v>1435</v>
      </c>
      <c r="B33" s="498" t="s">
        <v>1434</v>
      </c>
      <c r="C33" s="500" t="s">
        <v>322</v>
      </c>
      <c r="D33" s="500" t="s">
        <v>322</v>
      </c>
      <c r="E33" s="500" t="s">
        <v>322</v>
      </c>
      <c r="F33" s="499" t="s">
        <v>1426</v>
      </c>
      <c r="G33" s="500" t="s">
        <v>322</v>
      </c>
    </row>
    <row r="34" spans="1:7" ht="13.5" customHeight="1" thickTop="1" thickBot="1">
      <c r="A34" s="498" t="s">
        <v>1433</v>
      </c>
      <c r="B34" s="498" t="s">
        <v>968</v>
      </c>
      <c r="C34" s="501" t="s">
        <v>322</v>
      </c>
      <c r="D34" s="501" t="s">
        <v>322</v>
      </c>
      <c r="E34" s="499" t="s">
        <v>1426</v>
      </c>
      <c r="F34" s="499" t="s">
        <v>1426</v>
      </c>
      <c r="G34" s="501" t="s">
        <v>322</v>
      </c>
    </row>
    <row r="35" spans="1:7" ht="13.5" customHeight="1" thickTop="1" thickBot="1">
      <c r="A35" s="498" t="s">
        <v>1432</v>
      </c>
      <c r="B35" s="498" t="s">
        <v>1431</v>
      </c>
      <c r="C35" s="500" t="s">
        <v>322</v>
      </c>
      <c r="D35" s="500" t="s">
        <v>322</v>
      </c>
      <c r="E35" s="500" t="s">
        <v>322</v>
      </c>
      <c r="F35" s="499" t="s">
        <v>1426</v>
      </c>
      <c r="G35" s="500" t="s">
        <v>322</v>
      </c>
    </row>
    <row r="36" spans="1:7" ht="13.5" customHeight="1" thickTop="1" thickBot="1">
      <c r="A36" s="498" t="s">
        <v>1430</v>
      </c>
      <c r="B36" s="498" t="s">
        <v>1429</v>
      </c>
      <c r="C36" s="501" t="s">
        <v>1385</v>
      </c>
      <c r="D36" s="499" t="s">
        <v>1426</v>
      </c>
      <c r="E36" s="499" t="s">
        <v>1426</v>
      </c>
      <c r="F36" s="499" t="s">
        <v>1426</v>
      </c>
      <c r="G36" s="501" t="s">
        <v>1385</v>
      </c>
    </row>
    <row r="37" spans="1:7" ht="13.5" customHeight="1" thickTop="1" thickBot="1">
      <c r="A37" s="498" t="s">
        <v>1428</v>
      </c>
      <c r="B37" s="498" t="s">
        <v>281</v>
      </c>
      <c r="C37" s="500" t="s">
        <v>281</v>
      </c>
      <c r="D37" s="499" t="s">
        <v>1426</v>
      </c>
      <c r="E37" s="499" t="s">
        <v>1426</v>
      </c>
      <c r="F37" s="500" t="s">
        <v>281</v>
      </c>
      <c r="G37" s="499" t="s">
        <v>1426</v>
      </c>
    </row>
    <row r="38" spans="1:7" ht="13.5" customHeight="1" thickTop="1" thickBot="1">
      <c r="A38" s="498" t="s">
        <v>1427</v>
      </c>
      <c r="B38" s="498" t="s">
        <v>280</v>
      </c>
      <c r="C38" s="497" t="s">
        <v>280</v>
      </c>
      <c r="D38" s="496" t="s">
        <v>1426</v>
      </c>
      <c r="E38" s="496" t="s">
        <v>1426</v>
      </c>
      <c r="F38" s="497" t="s">
        <v>280</v>
      </c>
      <c r="G38" s="496" t="s">
        <v>1426</v>
      </c>
    </row>
  </sheetData>
  <autoFilter ref="A1:F38" xr:uid="{00000000-0009-0000-0000-000005000000}"/>
  <phoneticPr fontId="7"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C7BFD-181D-4EC3-A0F8-454219D95A64}">
  <dimension ref="A1:T198"/>
  <sheetViews>
    <sheetView topLeftCell="A172" workbookViewId="0">
      <selection activeCell="G85" sqref="G85:G97"/>
    </sheetView>
  </sheetViews>
  <sheetFormatPr defaultRowHeight="13.5"/>
  <cols>
    <col min="1" max="2" width="9" style="524"/>
    <col min="3" max="3" width="15.125" style="524" bestFit="1" customWidth="1"/>
    <col min="4" max="4" width="28.75" style="524" bestFit="1" customWidth="1"/>
    <col min="5" max="5" width="14.375" style="524" bestFit="1" customWidth="1"/>
    <col min="6" max="7" width="14.375" style="524" customWidth="1"/>
    <col min="8" max="8" width="14.625" style="524" bestFit="1" customWidth="1"/>
    <col min="9" max="9" width="54.375" style="524" customWidth="1"/>
    <col min="10" max="10" width="58.5" style="524" customWidth="1"/>
    <col min="11" max="12" width="9" style="524"/>
    <col min="13" max="13" width="15.25" style="524" bestFit="1" customWidth="1"/>
    <col min="14" max="14" width="9" style="524"/>
    <col min="15" max="15" width="13.625" style="524" bestFit="1" customWidth="1"/>
    <col min="16" max="17" width="41.375" style="524" customWidth="1"/>
    <col min="18" max="19" width="9" style="524"/>
    <col min="20" max="20" width="24.25" style="524" bestFit="1" customWidth="1"/>
    <col min="21" max="16384" width="9" style="524"/>
  </cols>
  <sheetData>
    <row r="1" spans="1:20">
      <c r="A1" s="546" t="s">
        <v>1596</v>
      </c>
      <c r="B1" s="545"/>
      <c r="C1" s="545"/>
      <c r="D1" s="545"/>
      <c r="E1" s="545"/>
      <c r="F1" s="545"/>
      <c r="G1" s="545"/>
      <c r="H1" s="545"/>
      <c r="I1" s="545"/>
      <c r="J1" s="545"/>
      <c r="K1" s="545"/>
      <c r="L1" s="545"/>
      <c r="M1" s="545"/>
      <c r="N1" s="545"/>
      <c r="O1" s="545"/>
      <c r="P1" s="545"/>
      <c r="Q1" s="545"/>
      <c r="R1" s="545"/>
      <c r="S1" s="545"/>
      <c r="T1" s="545"/>
    </row>
    <row r="2" spans="1:20" ht="15">
      <c r="A2" s="544" t="s">
        <v>1595</v>
      </c>
      <c r="B2" s="544" t="s">
        <v>1594</v>
      </c>
      <c r="C2" s="544" t="s">
        <v>1593</v>
      </c>
      <c r="D2" s="543" t="s">
        <v>1524</v>
      </c>
      <c r="E2" s="543" t="s">
        <v>1592</v>
      </c>
      <c r="F2" s="543" t="s">
        <v>1591</v>
      </c>
      <c r="G2" s="543" t="s">
        <v>1590</v>
      </c>
      <c r="H2" s="543" t="s">
        <v>1589</v>
      </c>
      <c r="I2" s="543" t="s">
        <v>1588</v>
      </c>
      <c r="J2" s="543" t="s">
        <v>1587</v>
      </c>
      <c r="K2" s="543" t="s">
        <v>1586</v>
      </c>
      <c r="L2" s="543" t="s">
        <v>1585</v>
      </c>
      <c r="M2" s="543" t="s">
        <v>1584</v>
      </c>
      <c r="N2" s="543" t="s">
        <v>1583</v>
      </c>
      <c r="O2" s="543" t="s">
        <v>1582</v>
      </c>
      <c r="P2" s="543" t="s">
        <v>1581</v>
      </c>
      <c r="Q2" s="543" t="s">
        <v>1580</v>
      </c>
      <c r="R2" s="543" t="s">
        <v>1579</v>
      </c>
      <c r="S2" s="543" t="s">
        <v>1578</v>
      </c>
      <c r="T2" s="543" t="s">
        <v>1577</v>
      </c>
    </row>
    <row r="3" spans="1:20" ht="15">
      <c r="A3" s="542">
        <v>1</v>
      </c>
      <c r="B3" s="542" t="s">
        <v>1567</v>
      </c>
      <c r="C3" s="542"/>
      <c r="D3" s="543" t="s">
        <v>1576</v>
      </c>
      <c r="E3" s="541">
        <v>96.2</v>
      </c>
      <c r="F3" s="541"/>
      <c r="G3" s="541"/>
      <c r="H3" s="541">
        <v>3.4</v>
      </c>
      <c r="I3" s="541" t="s">
        <v>1575</v>
      </c>
      <c r="J3" s="541" t="s">
        <v>1574</v>
      </c>
      <c r="K3" s="541" t="s">
        <v>1531</v>
      </c>
      <c r="L3" s="541"/>
      <c r="M3" s="541"/>
      <c r="N3" s="541"/>
      <c r="O3" s="541"/>
      <c r="P3" s="541" t="s">
        <v>1573</v>
      </c>
      <c r="Q3" s="541" t="s">
        <v>1572</v>
      </c>
      <c r="R3" s="541" t="s">
        <v>1568</v>
      </c>
      <c r="S3" s="541"/>
      <c r="T3" s="541"/>
    </row>
    <row r="4" spans="1:20" ht="15">
      <c r="A4" s="542">
        <v>2</v>
      </c>
      <c r="B4" s="542" t="s">
        <v>1567</v>
      </c>
      <c r="C4" s="542"/>
      <c r="D4" s="543" t="s">
        <v>1558</v>
      </c>
      <c r="E4" s="541">
        <v>98.3</v>
      </c>
      <c r="F4" s="541"/>
      <c r="G4" s="541"/>
      <c r="H4" s="541" t="s">
        <v>1534</v>
      </c>
      <c r="I4" s="541"/>
      <c r="J4" s="541"/>
      <c r="K4" s="541" t="s">
        <v>1531</v>
      </c>
      <c r="L4" s="541"/>
      <c r="M4" s="541"/>
      <c r="N4" s="541"/>
      <c r="O4" s="541"/>
      <c r="P4" s="541"/>
      <c r="Q4" s="541"/>
      <c r="R4" s="541"/>
      <c r="S4" s="541"/>
      <c r="T4" s="541"/>
    </row>
    <row r="5" spans="1:20" ht="15">
      <c r="A5" s="542">
        <v>3</v>
      </c>
      <c r="B5" s="542" t="s">
        <v>1567</v>
      </c>
      <c r="C5" s="542"/>
      <c r="D5" s="543" t="s">
        <v>1557</v>
      </c>
      <c r="E5" s="541">
        <v>94.6</v>
      </c>
      <c r="F5" s="541"/>
      <c r="G5" s="541"/>
      <c r="H5" s="541" t="s">
        <v>1534</v>
      </c>
      <c r="I5" s="541"/>
      <c r="J5" s="541"/>
      <c r="K5" s="541" t="s">
        <v>1531</v>
      </c>
      <c r="L5" s="541"/>
      <c r="M5" s="541"/>
      <c r="N5" s="541"/>
      <c r="O5" s="541"/>
      <c r="P5" s="541"/>
      <c r="Q5" s="541"/>
      <c r="R5" s="541"/>
      <c r="S5" s="541"/>
      <c r="T5" s="541"/>
    </row>
    <row r="6" spans="1:20" ht="15">
      <c r="A6" s="542">
        <v>4</v>
      </c>
      <c r="B6" s="542" t="s">
        <v>1567</v>
      </c>
      <c r="C6" s="542"/>
      <c r="D6" s="543" t="s">
        <v>1556</v>
      </c>
      <c r="E6" s="541">
        <v>94.6</v>
      </c>
      <c r="F6" s="541"/>
      <c r="G6" s="541"/>
      <c r="H6" s="541" t="s">
        <v>1534</v>
      </c>
      <c r="I6" s="541"/>
      <c r="J6" s="541"/>
      <c r="K6" s="541" t="s">
        <v>1531</v>
      </c>
      <c r="L6" s="541"/>
      <c r="M6" s="541"/>
      <c r="N6" s="541"/>
      <c r="O6" s="541"/>
      <c r="P6" s="541"/>
      <c r="Q6" s="541"/>
      <c r="R6" s="541"/>
      <c r="S6" s="541"/>
      <c r="T6" s="541"/>
    </row>
    <row r="7" spans="1:20" ht="15">
      <c r="A7" s="542">
        <v>5</v>
      </c>
      <c r="B7" s="542" t="s">
        <v>1567</v>
      </c>
      <c r="C7" s="542"/>
      <c r="D7" s="543" t="s">
        <v>1555</v>
      </c>
      <c r="E7" s="541">
        <v>101.2</v>
      </c>
      <c r="F7" s="541"/>
      <c r="G7" s="541"/>
      <c r="H7" s="541" t="s">
        <v>1534</v>
      </c>
      <c r="I7" s="541"/>
      <c r="J7" s="541"/>
      <c r="K7" s="541" t="s">
        <v>1531</v>
      </c>
      <c r="L7" s="541"/>
      <c r="M7" s="541"/>
      <c r="N7" s="541"/>
      <c r="O7" s="541"/>
      <c r="P7" s="541"/>
      <c r="Q7" s="541"/>
      <c r="R7" s="541"/>
      <c r="S7" s="541"/>
      <c r="T7" s="541"/>
    </row>
    <row r="8" spans="1:20" ht="15">
      <c r="A8" s="542">
        <v>6</v>
      </c>
      <c r="B8" s="542" t="s">
        <v>1567</v>
      </c>
      <c r="C8" s="542"/>
      <c r="D8" s="543" t="s">
        <v>1486</v>
      </c>
      <c r="E8" s="541">
        <v>97.5</v>
      </c>
      <c r="F8" s="541"/>
      <c r="G8" s="541"/>
      <c r="H8" s="541" t="s">
        <v>1534</v>
      </c>
      <c r="I8" s="541" t="s">
        <v>1571</v>
      </c>
      <c r="J8" s="541" t="s">
        <v>1570</v>
      </c>
      <c r="K8" s="541" t="s">
        <v>1531</v>
      </c>
      <c r="L8" s="541"/>
      <c r="M8" s="541"/>
      <c r="N8" s="541"/>
      <c r="O8" s="541"/>
      <c r="P8" s="541" t="s">
        <v>1570</v>
      </c>
      <c r="Q8" s="541" t="s">
        <v>1570</v>
      </c>
      <c r="R8" s="541" t="s">
        <v>1526</v>
      </c>
      <c r="S8" s="541"/>
      <c r="T8" s="541"/>
    </row>
    <row r="9" spans="1:20" ht="15">
      <c r="A9" s="542">
        <v>7</v>
      </c>
      <c r="B9" s="542" t="s">
        <v>1567</v>
      </c>
      <c r="C9" s="542"/>
      <c r="D9" s="543" t="s">
        <v>1480</v>
      </c>
      <c r="E9" s="541">
        <v>107.1</v>
      </c>
      <c r="F9" s="541"/>
      <c r="G9" s="541"/>
      <c r="H9" s="541" t="s">
        <v>1534</v>
      </c>
      <c r="I9" s="541"/>
      <c r="J9" s="541"/>
      <c r="K9" s="541" t="s">
        <v>1531</v>
      </c>
      <c r="L9" s="541"/>
      <c r="M9" s="541"/>
      <c r="N9" s="541"/>
      <c r="O9" s="541"/>
      <c r="P9" s="541"/>
      <c r="Q9" s="541"/>
      <c r="R9" s="541"/>
      <c r="S9" s="541"/>
      <c r="T9" s="541"/>
    </row>
    <row r="10" spans="1:20" ht="15">
      <c r="A10" s="542">
        <v>8</v>
      </c>
      <c r="B10" s="542" t="s">
        <v>1567</v>
      </c>
      <c r="C10" s="542"/>
      <c r="D10" s="543" t="s">
        <v>1479</v>
      </c>
      <c r="E10" s="541">
        <v>44.4</v>
      </c>
      <c r="F10" s="541"/>
      <c r="G10" s="541"/>
      <c r="H10" s="541" t="s">
        <v>1534</v>
      </c>
      <c r="I10" s="541"/>
      <c r="J10" s="541"/>
      <c r="K10" s="541" t="s">
        <v>1531</v>
      </c>
      <c r="L10" s="541"/>
      <c r="M10" s="541"/>
      <c r="N10" s="541"/>
      <c r="O10" s="541"/>
      <c r="P10" s="541"/>
      <c r="Q10" s="541"/>
      <c r="R10" s="541"/>
      <c r="S10" s="541"/>
      <c r="T10" s="541"/>
    </row>
    <row r="11" spans="1:20" ht="15">
      <c r="A11" s="542">
        <v>9</v>
      </c>
      <c r="B11" s="542" t="s">
        <v>1567</v>
      </c>
      <c r="C11" s="542"/>
      <c r="D11" s="543" t="s">
        <v>1477</v>
      </c>
      <c r="E11" s="541">
        <v>259.60000000000002</v>
      </c>
      <c r="F11" s="541"/>
      <c r="G11" s="541"/>
      <c r="H11" s="541" t="s">
        <v>1534</v>
      </c>
      <c r="I11" s="541"/>
      <c r="J11" s="541"/>
      <c r="K11" s="541" t="s">
        <v>1531</v>
      </c>
      <c r="L11" s="541"/>
      <c r="M11" s="541"/>
      <c r="N11" s="541"/>
      <c r="O11" s="541"/>
      <c r="P11" s="541"/>
      <c r="Q11" s="541"/>
      <c r="R11" s="541"/>
      <c r="S11" s="541"/>
      <c r="T11" s="541"/>
    </row>
    <row r="12" spans="1:20" ht="15">
      <c r="A12" s="542">
        <v>10</v>
      </c>
      <c r="B12" s="542" t="s">
        <v>1567</v>
      </c>
      <c r="C12" s="542"/>
      <c r="D12" s="543" t="s">
        <v>1475</v>
      </c>
      <c r="E12" s="541">
        <v>181.9</v>
      </c>
      <c r="F12" s="541"/>
      <c r="G12" s="541"/>
      <c r="H12" s="541" t="s">
        <v>1534</v>
      </c>
      <c r="I12" s="541" t="s">
        <v>1571</v>
      </c>
      <c r="J12" s="541" t="s">
        <v>1570</v>
      </c>
      <c r="K12" s="541" t="s">
        <v>1531</v>
      </c>
      <c r="L12" s="541"/>
      <c r="M12" s="541"/>
      <c r="N12" s="541"/>
      <c r="O12" s="541"/>
      <c r="P12" s="541" t="s">
        <v>1570</v>
      </c>
      <c r="Q12" s="541" t="s">
        <v>1570</v>
      </c>
      <c r="R12" s="541" t="s">
        <v>1526</v>
      </c>
      <c r="S12" s="541"/>
      <c r="T12" s="541"/>
    </row>
    <row r="13" spans="1:20" ht="15">
      <c r="A13" s="542">
        <v>11</v>
      </c>
      <c r="B13" s="542" t="s">
        <v>1567</v>
      </c>
      <c r="C13" s="542"/>
      <c r="D13" s="543" t="s">
        <v>1473</v>
      </c>
      <c r="E13" s="541">
        <v>44.4</v>
      </c>
      <c r="F13" s="541"/>
      <c r="G13" s="541"/>
      <c r="H13" s="541" t="s">
        <v>1534</v>
      </c>
      <c r="I13" s="541"/>
      <c r="J13" s="541"/>
      <c r="K13" s="541" t="s">
        <v>1531</v>
      </c>
      <c r="L13" s="541"/>
      <c r="M13" s="541"/>
      <c r="N13" s="541"/>
      <c r="O13" s="541"/>
      <c r="P13" s="541"/>
      <c r="Q13" s="541"/>
      <c r="R13" s="541"/>
      <c r="S13" s="541"/>
      <c r="T13" s="541"/>
    </row>
    <row r="14" spans="1:20" ht="15">
      <c r="A14" s="542">
        <v>74</v>
      </c>
      <c r="B14" s="542" t="s">
        <v>1567</v>
      </c>
      <c r="C14" s="542"/>
      <c r="D14" s="543" t="s">
        <v>1469</v>
      </c>
      <c r="E14" s="541">
        <v>73.3</v>
      </c>
      <c r="F14" s="541"/>
      <c r="G14" s="541"/>
      <c r="H14" s="541" t="s">
        <v>1534</v>
      </c>
      <c r="I14" s="541" t="s">
        <v>1542</v>
      </c>
      <c r="J14" s="541" t="s">
        <v>1541</v>
      </c>
      <c r="K14" s="541" t="s">
        <v>1531</v>
      </c>
      <c r="L14" s="541" t="s">
        <v>1530</v>
      </c>
      <c r="M14" s="541" t="s">
        <v>1529</v>
      </c>
      <c r="N14" s="541" t="s">
        <v>1530</v>
      </c>
      <c r="O14" s="541" t="s">
        <v>1529</v>
      </c>
      <c r="P14" s="541" t="s">
        <v>1540</v>
      </c>
      <c r="Q14" s="541" t="s">
        <v>1539</v>
      </c>
      <c r="R14" s="541" t="s">
        <v>1569</v>
      </c>
      <c r="S14" s="541"/>
      <c r="T14" s="541"/>
    </row>
    <row r="15" spans="1:20" ht="15">
      <c r="A15" s="542">
        <v>75</v>
      </c>
      <c r="B15" s="542" t="s">
        <v>1567</v>
      </c>
      <c r="C15" s="542"/>
      <c r="D15" s="543" t="s">
        <v>1467</v>
      </c>
      <c r="E15" s="541">
        <v>69.3</v>
      </c>
      <c r="F15" s="541"/>
      <c r="G15" s="541"/>
      <c r="H15" s="541" t="s">
        <v>1534</v>
      </c>
      <c r="I15" s="541" t="s">
        <v>1542</v>
      </c>
      <c r="J15" s="541" t="s">
        <v>1541</v>
      </c>
      <c r="K15" s="541" t="s">
        <v>1531</v>
      </c>
      <c r="L15" s="541" t="s">
        <v>1530</v>
      </c>
      <c r="M15" s="541" t="s">
        <v>1529</v>
      </c>
      <c r="N15" s="541" t="s">
        <v>1530</v>
      </c>
      <c r="O15" s="541" t="s">
        <v>1529</v>
      </c>
      <c r="P15" s="541" t="s">
        <v>1540</v>
      </c>
      <c r="Q15" s="541" t="s">
        <v>1539</v>
      </c>
      <c r="R15" s="541" t="s">
        <v>1569</v>
      </c>
      <c r="S15" s="541"/>
      <c r="T15" s="541"/>
    </row>
    <row r="16" spans="1:20" ht="15">
      <c r="A16" s="542">
        <v>76</v>
      </c>
      <c r="B16" s="542" t="s">
        <v>1567</v>
      </c>
      <c r="C16" s="542"/>
      <c r="D16" s="543" t="s">
        <v>1551</v>
      </c>
      <c r="E16" s="541">
        <v>70</v>
      </c>
      <c r="F16" s="541"/>
      <c r="G16" s="541"/>
      <c r="H16" s="541" t="s">
        <v>1534</v>
      </c>
      <c r="I16" s="541" t="s">
        <v>1542</v>
      </c>
      <c r="J16" s="541" t="s">
        <v>1541</v>
      </c>
      <c r="K16" s="541" t="s">
        <v>1531</v>
      </c>
      <c r="L16" s="541" t="s">
        <v>1530</v>
      </c>
      <c r="M16" s="541" t="s">
        <v>1529</v>
      </c>
      <c r="N16" s="541" t="s">
        <v>1530</v>
      </c>
      <c r="O16" s="541" t="s">
        <v>1529</v>
      </c>
      <c r="P16" s="541" t="s">
        <v>1540</v>
      </c>
      <c r="Q16" s="541" t="s">
        <v>1539</v>
      </c>
      <c r="R16" s="541" t="s">
        <v>1569</v>
      </c>
      <c r="S16" s="541"/>
      <c r="T16" s="541"/>
    </row>
    <row r="17" spans="1:20" ht="15">
      <c r="A17" s="542">
        <v>77</v>
      </c>
      <c r="B17" s="542" t="s">
        <v>1567</v>
      </c>
      <c r="C17" s="542"/>
      <c r="D17" s="543" t="s">
        <v>1465</v>
      </c>
      <c r="E17" s="541">
        <v>71.900000000000006</v>
      </c>
      <c r="F17" s="541"/>
      <c r="G17" s="541"/>
      <c r="H17" s="541" t="s">
        <v>1534</v>
      </c>
      <c r="I17" s="541" t="s">
        <v>1542</v>
      </c>
      <c r="J17" s="541" t="s">
        <v>1541</v>
      </c>
      <c r="K17" s="541" t="s">
        <v>1531</v>
      </c>
      <c r="L17" s="541" t="s">
        <v>1530</v>
      </c>
      <c r="M17" s="541" t="s">
        <v>1529</v>
      </c>
      <c r="N17" s="541" t="s">
        <v>1530</v>
      </c>
      <c r="O17" s="541" t="s">
        <v>1529</v>
      </c>
      <c r="P17" s="541" t="s">
        <v>1540</v>
      </c>
      <c r="Q17" s="541" t="s">
        <v>1539</v>
      </c>
      <c r="R17" s="541" t="s">
        <v>1569</v>
      </c>
      <c r="S17" s="541"/>
      <c r="T17" s="541"/>
    </row>
    <row r="18" spans="1:20" ht="15">
      <c r="A18" s="542">
        <v>78</v>
      </c>
      <c r="B18" s="542" t="s">
        <v>1567</v>
      </c>
      <c r="C18" s="542"/>
      <c r="D18" s="543" t="s">
        <v>1549</v>
      </c>
      <c r="E18" s="541">
        <v>71.5</v>
      </c>
      <c r="F18" s="541"/>
      <c r="G18" s="541"/>
      <c r="H18" s="541" t="s">
        <v>1534</v>
      </c>
      <c r="I18" s="541" t="s">
        <v>1542</v>
      </c>
      <c r="J18" s="541" t="s">
        <v>1541</v>
      </c>
      <c r="K18" s="541" t="s">
        <v>1531</v>
      </c>
      <c r="L18" s="541" t="s">
        <v>1530</v>
      </c>
      <c r="M18" s="541" t="s">
        <v>1529</v>
      </c>
      <c r="N18" s="541" t="s">
        <v>1530</v>
      </c>
      <c r="O18" s="541" t="s">
        <v>1529</v>
      </c>
      <c r="P18" s="541" t="s">
        <v>1540</v>
      </c>
      <c r="Q18" s="541" t="s">
        <v>1539</v>
      </c>
      <c r="R18" s="541" t="s">
        <v>1569</v>
      </c>
      <c r="S18" s="541"/>
      <c r="T18" s="541"/>
    </row>
    <row r="19" spans="1:20" ht="15">
      <c r="A19" s="542">
        <v>79</v>
      </c>
      <c r="B19" s="542" t="s">
        <v>1567</v>
      </c>
      <c r="C19" s="542"/>
      <c r="D19" s="543" t="s">
        <v>1466</v>
      </c>
      <c r="E19" s="541">
        <v>74.099999999999994</v>
      </c>
      <c r="F19" s="541"/>
      <c r="G19" s="541"/>
      <c r="H19" s="541" t="s">
        <v>1534</v>
      </c>
      <c r="I19" s="541" t="s">
        <v>1542</v>
      </c>
      <c r="J19" s="541" t="s">
        <v>1541</v>
      </c>
      <c r="K19" s="541" t="s">
        <v>1531</v>
      </c>
      <c r="L19" s="541" t="s">
        <v>1530</v>
      </c>
      <c r="M19" s="541" t="s">
        <v>1529</v>
      </c>
      <c r="N19" s="541" t="s">
        <v>1530</v>
      </c>
      <c r="O19" s="541" t="s">
        <v>1529</v>
      </c>
      <c r="P19" s="541" t="s">
        <v>1540</v>
      </c>
      <c r="Q19" s="541" t="s">
        <v>1539</v>
      </c>
      <c r="R19" s="541" t="s">
        <v>1569</v>
      </c>
      <c r="S19" s="541"/>
      <c r="T19" s="541"/>
    </row>
    <row r="20" spans="1:20" ht="15">
      <c r="A20" s="542">
        <v>80</v>
      </c>
      <c r="B20" s="542" t="s">
        <v>1567</v>
      </c>
      <c r="C20" s="542"/>
      <c r="D20" s="543" t="s">
        <v>1463</v>
      </c>
      <c r="E20" s="541">
        <v>77.400000000000006</v>
      </c>
      <c r="F20" s="541"/>
      <c r="G20" s="541"/>
      <c r="H20" s="541" t="s">
        <v>1534</v>
      </c>
      <c r="I20" s="541" t="s">
        <v>1542</v>
      </c>
      <c r="J20" s="541" t="s">
        <v>1541</v>
      </c>
      <c r="K20" s="541" t="s">
        <v>1531</v>
      </c>
      <c r="L20" s="541" t="s">
        <v>1530</v>
      </c>
      <c r="M20" s="541" t="s">
        <v>1529</v>
      </c>
      <c r="N20" s="541" t="s">
        <v>1530</v>
      </c>
      <c r="O20" s="541" t="s">
        <v>1529</v>
      </c>
      <c r="P20" s="541" t="s">
        <v>1540</v>
      </c>
      <c r="Q20" s="541" t="s">
        <v>1539</v>
      </c>
      <c r="R20" s="541" t="s">
        <v>1569</v>
      </c>
      <c r="S20" s="541"/>
      <c r="T20" s="541"/>
    </row>
    <row r="21" spans="1:20" ht="15">
      <c r="A21" s="542">
        <v>81</v>
      </c>
      <c r="B21" s="542" t="s">
        <v>1567</v>
      </c>
      <c r="C21" s="542"/>
      <c r="D21" s="543" t="s">
        <v>1461</v>
      </c>
      <c r="E21" s="541">
        <v>73.3</v>
      </c>
      <c r="F21" s="541"/>
      <c r="G21" s="541"/>
      <c r="H21" s="541" t="s">
        <v>1534</v>
      </c>
      <c r="I21" s="541" t="s">
        <v>1542</v>
      </c>
      <c r="J21" s="541" t="s">
        <v>1541</v>
      </c>
      <c r="K21" s="541" t="s">
        <v>1531</v>
      </c>
      <c r="L21" s="541" t="s">
        <v>1530</v>
      </c>
      <c r="M21" s="541" t="s">
        <v>1529</v>
      </c>
      <c r="N21" s="541" t="s">
        <v>1530</v>
      </c>
      <c r="O21" s="541" t="s">
        <v>1529</v>
      </c>
      <c r="P21" s="541" t="s">
        <v>1540</v>
      </c>
      <c r="Q21" s="541" t="s">
        <v>1539</v>
      </c>
      <c r="R21" s="541" t="s">
        <v>1569</v>
      </c>
      <c r="S21" s="541"/>
      <c r="T21" s="541"/>
    </row>
    <row r="22" spans="1:20" ht="15">
      <c r="A22" s="542">
        <v>82</v>
      </c>
      <c r="B22" s="542" t="s">
        <v>1567</v>
      </c>
      <c r="C22" s="542"/>
      <c r="D22" s="543" t="s">
        <v>1459</v>
      </c>
      <c r="E22" s="541">
        <v>73.3</v>
      </c>
      <c r="F22" s="541"/>
      <c r="G22" s="541"/>
      <c r="H22" s="541" t="s">
        <v>1534</v>
      </c>
      <c r="I22" s="541" t="s">
        <v>1542</v>
      </c>
      <c r="J22" s="541" t="s">
        <v>1541</v>
      </c>
      <c r="K22" s="541" t="s">
        <v>1531</v>
      </c>
      <c r="L22" s="541" t="s">
        <v>1530</v>
      </c>
      <c r="M22" s="541" t="s">
        <v>1529</v>
      </c>
      <c r="N22" s="541" t="s">
        <v>1530</v>
      </c>
      <c r="O22" s="541" t="s">
        <v>1529</v>
      </c>
      <c r="P22" s="541" t="s">
        <v>1540</v>
      </c>
      <c r="Q22" s="541" t="s">
        <v>1539</v>
      </c>
      <c r="R22" s="541" t="s">
        <v>1526</v>
      </c>
      <c r="S22" s="541"/>
      <c r="T22" s="541"/>
    </row>
    <row r="23" spans="1:20" ht="15">
      <c r="A23" s="542">
        <v>83</v>
      </c>
      <c r="B23" s="542" t="s">
        <v>1567</v>
      </c>
      <c r="C23" s="542"/>
      <c r="D23" s="543" t="s">
        <v>1457</v>
      </c>
      <c r="E23" s="541">
        <v>73.3</v>
      </c>
      <c r="F23" s="541"/>
      <c r="G23" s="541"/>
      <c r="H23" s="541" t="s">
        <v>1534</v>
      </c>
      <c r="I23" s="541" t="s">
        <v>1542</v>
      </c>
      <c r="J23" s="541" t="s">
        <v>1541</v>
      </c>
      <c r="K23" s="541" t="s">
        <v>1531</v>
      </c>
      <c r="L23" s="541" t="s">
        <v>1530</v>
      </c>
      <c r="M23" s="541" t="s">
        <v>1529</v>
      </c>
      <c r="N23" s="541" t="s">
        <v>1530</v>
      </c>
      <c r="O23" s="541" t="s">
        <v>1529</v>
      </c>
      <c r="P23" s="541" t="s">
        <v>1540</v>
      </c>
      <c r="Q23" s="541" t="s">
        <v>1539</v>
      </c>
      <c r="R23" s="541" t="s">
        <v>1569</v>
      </c>
      <c r="S23" s="541"/>
      <c r="T23" s="541"/>
    </row>
    <row r="24" spans="1:20" ht="15">
      <c r="A24" s="542">
        <v>84</v>
      </c>
      <c r="B24" s="542" t="s">
        <v>1567</v>
      </c>
      <c r="C24" s="542"/>
      <c r="D24" s="543" t="s">
        <v>1455</v>
      </c>
      <c r="E24" s="541">
        <v>73.3</v>
      </c>
      <c r="F24" s="541"/>
      <c r="G24" s="541"/>
      <c r="H24" s="541" t="s">
        <v>1534</v>
      </c>
      <c r="I24" s="541" t="s">
        <v>1542</v>
      </c>
      <c r="J24" s="541" t="s">
        <v>1541</v>
      </c>
      <c r="K24" s="541" t="s">
        <v>1531</v>
      </c>
      <c r="L24" s="541" t="s">
        <v>1530</v>
      </c>
      <c r="M24" s="541" t="s">
        <v>1529</v>
      </c>
      <c r="N24" s="541" t="s">
        <v>1530</v>
      </c>
      <c r="O24" s="541" t="s">
        <v>1529</v>
      </c>
      <c r="P24" s="541" t="s">
        <v>1540</v>
      </c>
      <c r="Q24" s="541" t="s">
        <v>1539</v>
      </c>
      <c r="R24" s="541" t="s">
        <v>1569</v>
      </c>
      <c r="S24" s="541"/>
      <c r="T24" s="541"/>
    </row>
    <row r="25" spans="1:20" ht="15">
      <c r="A25" s="542">
        <v>85</v>
      </c>
      <c r="B25" s="542" t="s">
        <v>1567</v>
      </c>
      <c r="C25" s="542"/>
      <c r="D25" s="543" t="s">
        <v>1453</v>
      </c>
      <c r="E25" s="541">
        <v>80.7</v>
      </c>
      <c r="F25" s="541"/>
      <c r="G25" s="541"/>
      <c r="H25" s="541" t="s">
        <v>1534</v>
      </c>
      <c r="I25" s="541" t="s">
        <v>1542</v>
      </c>
      <c r="J25" s="541" t="s">
        <v>1541</v>
      </c>
      <c r="K25" s="541" t="s">
        <v>1531</v>
      </c>
      <c r="L25" s="541" t="s">
        <v>1530</v>
      </c>
      <c r="M25" s="541" t="s">
        <v>1529</v>
      </c>
      <c r="N25" s="541" t="s">
        <v>1530</v>
      </c>
      <c r="O25" s="541" t="s">
        <v>1529</v>
      </c>
      <c r="P25" s="541" t="s">
        <v>1540</v>
      </c>
      <c r="Q25" s="541" t="s">
        <v>1539</v>
      </c>
      <c r="R25" s="541" t="s">
        <v>1569</v>
      </c>
      <c r="S25" s="541"/>
      <c r="T25" s="541"/>
    </row>
    <row r="26" spans="1:20" ht="15">
      <c r="A26" s="542">
        <v>86</v>
      </c>
      <c r="B26" s="542" t="s">
        <v>1567</v>
      </c>
      <c r="C26" s="542"/>
      <c r="D26" s="543" t="s">
        <v>1451</v>
      </c>
      <c r="E26" s="541">
        <v>97.5</v>
      </c>
      <c r="F26" s="541"/>
      <c r="G26" s="541"/>
      <c r="H26" s="541" t="s">
        <v>1534</v>
      </c>
      <c r="I26" s="541" t="s">
        <v>1542</v>
      </c>
      <c r="J26" s="541" t="s">
        <v>1541</v>
      </c>
      <c r="K26" s="541" t="s">
        <v>1531</v>
      </c>
      <c r="L26" s="541" t="s">
        <v>1530</v>
      </c>
      <c r="M26" s="541" t="s">
        <v>1529</v>
      </c>
      <c r="N26" s="541" t="s">
        <v>1530</v>
      </c>
      <c r="O26" s="541" t="s">
        <v>1529</v>
      </c>
      <c r="P26" s="541" t="s">
        <v>1540</v>
      </c>
      <c r="Q26" s="541" t="s">
        <v>1539</v>
      </c>
      <c r="R26" s="541" t="s">
        <v>1569</v>
      </c>
      <c r="S26" s="541"/>
      <c r="T26" s="541"/>
    </row>
    <row r="27" spans="1:20" ht="15">
      <c r="A27" s="542">
        <v>87</v>
      </c>
      <c r="B27" s="542" t="s">
        <v>1567</v>
      </c>
      <c r="C27" s="542"/>
      <c r="D27" s="543" t="s">
        <v>1449</v>
      </c>
      <c r="E27" s="541">
        <v>63.1</v>
      </c>
      <c r="F27" s="541"/>
      <c r="G27" s="541"/>
      <c r="H27" s="541" t="s">
        <v>1534</v>
      </c>
      <c r="I27" s="541" t="s">
        <v>1542</v>
      </c>
      <c r="J27" s="541" t="s">
        <v>1541</v>
      </c>
      <c r="K27" s="541" t="s">
        <v>1531</v>
      </c>
      <c r="L27" s="541" t="s">
        <v>1530</v>
      </c>
      <c r="M27" s="541" t="s">
        <v>1529</v>
      </c>
      <c r="N27" s="541" t="s">
        <v>1530</v>
      </c>
      <c r="O27" s="541" t="s">
        <v>1529</v>
      </c>
      <c r="P27" s="541" t="s">
        <v>1540</v>
      </c>
      <c r="Q27" s="541" t="s">
        <v>1539</v>
      </c>
      <c r="R27" s="541" t="s">
        <v>1569</v>
      </c>
      <c r="S27" s="541"/>
      <c r="T27" s="541"/>
    </row>
    <row r="28" spans="1:20" ht="15">
      <c r="A28" s="542">
        <v>88</v>
      </c>
      <c r="B28" s="542" t="s">
        <v>1567</v>
      </c>
      <c r="C28" s="542"/>
      <c r="D28" s="543" t="s">
        <v>1447</v>
      </c>
      <c r="E28" s="541">
        <v>57.6</v>
      </c>
      <c r="F28" s="541"/>
      <c r="G28" s="541"/>
      <c r="H28" s="541" t="s">
        <v>1534</v>
      </c>
      <c r="I28" s="541" t="s">
        <v>1542</v>
      </c>
      <c r="J28" s="541" t="s">
        <v>1541</v>
      </c>
      <c r="K28" s="541" t="s">
        <v>1531</v>
      </c>
      <c r="L28" s="541" t="s">
        <v>1530</v>
      </c>
      <c r="M28" s="541" t="s">
        <v>1529</v>
      </c>
      <c r="N28" s="541" t="s">
        <v>1530</v>
      </c>
      <c r="O28" s="541" t="s">
        <v>1529</v>
      </c>
      <c r="P28" s="541" t="s">
        <v>1540</v>
      </c>
      <c r="Q28" s="541" t="s">
        <v>1539</v>
      </c>
      <c r="R28" s="541" t="s">
        <v>1569</v>
      </c>
      <c r="S28" s="541"/>
      <c r="T28" s="541"/>
    </row>
    <row r="29" spans="1:20" ht="15">
      <c r="A29" s="542">
        <v>89</v>
      </c>
      <c r="B29" s="542" t="s">
        <v>1567</v>
      </c>
      <c r="C29" s="542"/>
      <c r="D29" s="543" t="s">
        <v>1445</v>
      </c>
      <c r="E29" s="541">
        <v>73.3</v>
      </c>
      <c r="F29" s="541"/>
      <c r="G29" s="541"/>
      <c r="H29" s="541" t="s">
        <v>1534</v>
      </c>
      <c r="I29" s="541" t="s">
        <v>1542</v>
      </c>
      <c r="J29" s="541" t="s">
        <v>1541</v>
      </c>
      <c r="K29" s="541" t="s">
        <v>1531</v>
      </c>
      <c r="L29" s="541" t="s">
        <v>1530</v>
      </c>
      <c r="M29" s="541" t="s">
        <v>1529</v>
      </c>
      <c r="N29" s="541" t="s">
        <v>1530</v>
      </c>
      <c r="O29" s="541" t="s">
        <v>1529</v>
      </c>
      <c r="P29" s="541" t="s">
        <v>1540</v>
      </c>
      <c r="Q29" s="541" t="s">
        <v>1539</v>
      </c>
      <c r="R29" s="541" t="s">
        <v>1569</v>
      </c>
      <c r="S29" s="541"/>
      <c r="T29" s="541"/>
    </row>
    <row r="30" spans="1:20" ht="15">
      <c r="A30" s="542">
        <v>220</v>
      </c>
      <c r="B30" s="542" t="s">
        <v>1567</v>
      </c>
      <c r="C30" s="542"/>
      <c r="D30" s="543" t="s">
        <v>1442</v>
      </c>
      <c r="E30" s="541">
        <v>57.2</v>
      </c>
      <c r="F30" s="541"/>
      <c r="G30" s="541"/>
      <c r="H30" s="541">
        <v>2.8</v>
      </c>
      <c r="I30" s="541" t="s">
        <v>1533</v>
      </c>
      <c r="J30" s="541" t="s">
        <v>1532</v>
      </c>
      <c r="K30" s="541" t="s">
        <v>1531</v>
      </c>
      <c r="L30" s="541"/>
      <c r="M30" s="541"/>
      <c r="N30" s="541"/>
      <c r="O30" s="541"/>
      <c r="P30" s="541" t="s">
        <v>1528</v>
      </c>
      <c r="Q30" s="541" t="s">
        <v>1527</v>
      </c>
      <c r="R30" s="541" t="s">
        <v>1568</v>
      </c>
      <c r="S30" s="541"/>
      <c r="T30" s="541"/>
    </row>
    <row r="31" spans="1:20" ht="15">
      <c r="A31" s="542">
        <v>235</v>
      </c>
      <c r="B31" s="542" t="s">
        <v>1567</v>
      </c>
      <c r="C31" s="542"/>
      <c r="D31" s="543" t="s">
        <v>1441</v>
      </c>
      <c r="E31" s="541">
        <v>56.8</v>
      </c>
      <c r="F31" s="541"/>
      <c r="G31" s="541"/>
      <c r="H31" s="541">
        <v>5.7</v>
      </c>
      <c r="I31" s="541" t="s">
        <v>1533</v>
      </c>
      <c r="J31" s="541" t="s">
        <v>1566</v>
      </c>
      <c r="K31" s="541" t="s">
        <v>1531</v>
      </c>
      <c r="L31" s="541"/>
      <c r="M31" s="541"/>
      <c r="N31" s="541"/>
      <c r="O31" s="541"/>
      <c r="P31" s="541" t="s">
        <v>1565</v>
      </c>
      <c r="Q31" s="541" t="s">
        <v>1564</v>
      </c>
      <c r="R31" s="541" t="s">
        <v>1526</v>
      </c>
      <c r="S31" s="541"/>
      <c r="T31" s="541"/>
    </row>
    <row r="32" spans="1:20" ht="15">
      <c r="A32" s="542">
        <v>14</v>
      </c>
      <c r="B32" s="542" t="s">
        <v>1560</v>
      </c>
      <c r="C32" s="542" t="s">
        <v>1559</v>
      </c>
      <c r="D32" s="543" t="s">
        <v>1558</v>
      </c>
      <c r="E32" s="542"/>
      <c r="F32" s="541">
        <v>1</v>
      </c>
      <c r="G32" s="541"/>
      <c r="H32" s="541" t="s">
        <v>1534</v>
      </c>
      <c r="I32" s="541" t="s">
        <v>1542</v>
      </c>
      <c r="J32" s="541" t="s">
        <v>1541</v>
      </c>
      <c r="K32" s="541" t="s">
        <v>1531</v>
      </c>
      <c r="L32" s="541" t="s">
        <v>1530</v>
      </c>
      <c r="M32" s="541" t="s">
        <v>1529</v>
      </c>
      <c r="N32" s="541" t="s">
        <v>1530</v>
      </c>
      <c r="O32" s="541" t="s">
        <v>1529</v>
      </c>
      <c r="P32" s="541" t="s">
        <v>1540</v>
      </c>
      <c r="Q32" s="541" t="s">
        <v>1539</v>
      </c>
      <c r="R32" s="541" t="s">
        <v>1526</v>
      </c>
      <c r="S32" s="541"/>
      <c r="T32" s="541"/>
    </row>
    <row r="33" spans="1:20" ht="15">
      <c r="A33" s="542">
        <v>15</v>
      </c>
      <c r="B33" s="542" t="s">
        <v>1560</v>
      </c>
      <c r="C33" s="542" t="s">
        <v>1559</v>
      </c>
      <c r="D33" s="543" t="s">
        <v>1557</v>
      </c>
      <c r="E33" s="542"/>
      <c r="F33" s="541">
        <v>1</v>
      </c>
      <c r="G33" s="541"/>
      <c r="H33" s="541" t="s">
        <v>1534</v>
      </c>
      <c r="I33" s="541" t="s">
        <v>1542</v>
      </c>
      <c r="J33" s="541" t="s">
        <v>1541</v>
      </c>
      <c r="K33" s="541" t="s">
        <v>1531</v>
      </c>
      <c r="L33" s="541" t="s">
        <v>1530</v>
      </c>
      <c r="M33" s="541" t="s">
        <v>1529</v>
      </c>
      <c r="N33" s="541" t="s">
        <v>1530</v>
      </c>
      <c r="O33" s="541" t="s">
        <v>1529</v>
      </c>
      <c r="P33" s="541" t="s">
        <v>1540</v>
      </c>
      <c r="Q33" s="541" t="s">
        <v>1539</v>
      </c>
      <c r="R33" s="541" t="s">
        <v>1526</v>
      </c>
      <c r="S33" s="541"/>
      <c r="T33" s="541"/>
    </row>
    <row r="34" spans="1:20" ht="15">
      <c r="A34" s="542">
        <v>16</v>
      </c>
      <c r="B34" s="542" t="s">
        <v>1560</v>
      </c>
      <c r="C34" s="542" t="s">
        <v>1559</v>
      </c>
      <c r="D34" s="543" t="s">
        <v>1556</v>
      </c>
      <c r="E34" s="542"/>
      <c r="F34" s="541">
        <v>1</v>
      </c>
      <c r="G34" s="541"/>
      <c r="H34" s="541" t="s">
        <v>1534</v>
      </c>
      <c r="I34" s="541" t="s">
        <v>1542</v>
      </c>
      <c r="J34" s="541" t="s">
        <v>1541</v>
      </c>
      <c r="K34" s="541" t="s">
        <v>1531</v>
      </c>
      <c r="L34" s="541" t="s">
        <v>1530</v>
      </c>
      <c r="M34" s="541" t="s">
        <v>1529</v>
      </c>
      <c r="N34" s="541" t="s">
        <v>1530</v>
      </c>
      <c r="O34" s="541" t="s">
        <v>1529</v>
      </c>
      <c r="P34" s="541" t="s">
        <v>1540</v>
      </c>
      <c r="Q34" s="541" t="s">
        <v>1539</v>
      </c>
      <c r="R34" s="541" t="s">
        <v>1526</v>
      </c>
      <c r="S34" s="541"/>
      <c r="T34" s="541"/>
    </row>
    <row r="35" spans="1:20" ht="15">
      <c r="A35" s="542">
        <v>17</v>
      </c>
      <c r="B35" s="542" t="s">
        <v>1560</v>
      </c>
      <c r="C35" s="542" t="s">
        <v>1559</v>
      </c>
      <c r="D35" s="543" t="s">
        <v>1555</v>
      </c>
      <c r="E35" s="542"/>
      <c r="F35" s="541">
        <v>1</v>
      </c>
      <c r="G35" s="541"/>
      <c r="H35" s="541" t="s">
        <v>1534</v>
      </c>
      <c r="I35" s="541" t="s">
        <v>1542</v>
      </c>
      <c r="J35" s="541" t="s">
        <v>1541</v>
      </c>
      <c r="K35" s="541" t="s">
        <v>1531</v>
      </c>
      <c r="L35" s="541" t="s">
        <v>1530</v>
      </c>
      <c r="M35" s="541" t="s">
        <v>1529</v>
      </c>
      <c r="N35" s="541" t="s">
        <v>1530</v>
      </c>
      <c r="O35" s="541" t="s">
        <v>1529</v>
      </c>
      <c r="P35" s="541" t="s">
        <v>1540</v>
      </c>
      <c r="Q35" s="541" t="s">
        <v>1539</v>
      </c>
      <c r="R35" s="541" t="s">
        <v>1526</v>
      </c>
      <c r="S35" s="541"/>
      <c r="T35" s="541"/>
    </row>
    <row r="36" spans="1:20" ht="15">
      <c r="A36" s="542">
        <v>18</v>
      </c>
      <c r="B36" s="542" t="s">
        <v>1560</v>
      </c>
      <c r="C36" s="542" t="s">
        <v>1559</v>
      </c>
      <c r="D36" s="543" t="s">
        <v>1486</v>
      </c>
      <c r="E36" s="542"/>
      <c r="F36" s="541">
        <v>1</v>
      </c>
      <c r="G36" s="541"/>
      <c r="H36" s="541" t="s">
        <v>1534</v>
      </c>
      <c r="I36" s="541" t="s">
        <v>1542</v>
      </c>
      <c r="J36" s="541" t="s">
        <v>1541</v>
      </c>
      <c r="K36" s="541" t="s">
        <v>1531</v>
      </c>
      <c r="L36" s="541" t="s">
        <v>1530</v>
      </c>
      <c r="M36" s="541" t="s">
        <v>1529</v>
      </c>
      <c r="N36" s="541" t="s">
        <v>1530</v>
      </c>
      <c r="O36" s="541" t="s">
        <v>1529</v>
      </c>
      <c r="P36" s="541" t="s">
        <v>1540</v>
      </c>
      <c r="Q36" s="541" t="s">
        <v>1539</v>
      </c>
      <c r="R36" s="541" t="s">
        <v>1526</v>
      </c>
      <c r="S36" s="541"/>
      <c r="T36" s="541"/>
    </row>
    <row r="37" spans="1:20" ht="15">
      <c r="A37" s="542">
        <v>19</v>
      </c>
      <c r="B37" s="542" t="s">
        <v>1560</v>
      </c>
      <c r="C37" s="542" t="s">
        <v>1559</v>
      </c>
      <c r="D37" s="543" t="s">
        <v>1480</v>
      </c>
      <c r="E37" s="542"/>
      <c r="F37" s="541">
        <v>1</v>
      </c>
      <c r="G37" s="541"/>
      <c r="H37" s="541" t="s">
        <v>1534</v>
      </c>
      <c r="I37" s="541" t="s">
        <v>1542</v>
      </c>
      <c r="J37" s="541" t="s">
        <v>1541</v>
      </c>
      <c r="K37" s="541" t="s">
        <v>1531</v>
      </c>
      <c r="L37" s="541" t="s">
        <v>1530</v>
      </c>
      <c r="M37" s="541" t="s">
        <v>1529</v>
      </c>
      <c r="N37" s="541" t="s">
        <v>1530</v>
      </c>
      <c r="O37" s="541" t="s">
        <v>1529</v>
      </c>
      <c r="P37" s="541" t="s">
        <v>1540</v>
      </c>
      <c r="Q37" s="541" t="s">
        <v>1539</v>
      </c>
      <c r="R37" s="541" t="s">
        <v>1526</v>
      </c>
      <c r="S37" s="541"/>
      <c r="T37" s="541"/>
    </row>
    <row r="38" spans="1:20" ht="15">
      <c r="A38" s="542">
        <v>20</v>
      </c>
      <c r="B38" s="542" t="s">
        <v>1560</v>
      </c>
      <c r="C38" s="542" t="s">
        <v>1559</v>
      </c>
      <c r="D38" s="543" t="s">
        <v>1479</v>
      </c>
      <c r="E38" s="542"/>
      <c r="F38" s="541">
        <v>1</v>
      </c>
      <c r="G38" s="541"/>
      <c r="H38" s="541" t="s">
        <v>1534</v>
      </c>
      <c r="I38" s="541" t="s">
        <v>1542</v>
      </c>
      <c r="J38" s="541" t="s">
        <v>1541</v>
      </c>
      <c r="K38" s="541" t="s">
        <v>1531</v>
      </c>
      <c r="L38" s="541" t="s">
        <v>1530</v>
      </c>
      <c r="M38" s="541" t="s">
        <v>1529</v>
      </c>
      <c r="N38" s="541" t="s">
        <v>1530</v>
      </c>
      <c r="O38" s="541" t="s">
        <v>1529</v>
      </c>
      <c r="P38" s="541" t="s">
        <v>1540</v>
      </c>
      <c r="Q38" s="541" t="s">
        <v>1539</v>
      </c>
      <c r="R38" s="541" t="s">
        <v>1526</v>
      </c>
      <c r="S38" s="541"/>
      <c r="T38" s="541"/>
    </row>
    <row r="39" spans="1:20" ht="15">
      <c r="A39" s="542">
        <v>21</v>
      </c>
      <c r="B39" s="542" t="s">
        <v>1560</v>
      </c>
      <c r="C39" s="542" t="s">
        <v>1559</v>
      </c>
      <c r="D39" s="543" t="s">
        <v>1477</v>
      </c>
      <c r="E39" s="542"/>
      <c r="F39" s="541">
        <v>1</v>
      </c>
      <c r="G39" s="541"/>
      <c r="H39" s="541" t="s">
        <v>1534</v>
      </c>
      <c r="I39" s="541" t="s">
        <v>1542</v>
      </c>
      <c r="J39" s="541" t="s">
        <v>1541</v>
      </c>
      <c r="K39" s="541" t="s">
        <v>1531</v>
      </c>
      <c r="L39" s="541" t="s">
        <v>1530</v>
      </c>
      <c r="M39" s="541" t="s">
        <v>1529</v>
      </c>
      <c r="N39" s="541" t="s">
        <v>1530</v>
      </c>
      <c r="O39" s="541" t="s">
        <v>1529</v>
      </c>
      <c r="P39" s="541" t="s">
        <v>1540</v>
      </c>
      <c r="Q39" s="541" t="s">
        <v>1539</v>
      </c>
      <c r="R39" s="541" t="s">
        <v>1526</v>
      </c>
      <c r="S39" s="541"/>
      <c r="T39" s="541"/>
    </row>
    <row r="40" spans="1:20" ht="15">
      <c r="A40" s="542">
        <v>22</v>
      </c>
      <c r="B40" s="542" t="s">
        <v>1560</v>
      </c>
      <c r="C40" s="542" t="s">
        <v>1559</v>
      </c>
      <c r="D40" s="543" t="s">
        <v>1475</v>
      </c>
      <c r="E40" s="542"/>
      <c r="F40" s="541">
        <v>1</v>
      </c>
      <c r="G40" s="541"/>
      <c r="H40" s="541" t="s">
        <v>1534</v>
      </c>
      <c r="I40" s="541" t="s">
        <v>1542</v>
      </c>
      <c r="J40" s="541" t="s">
        <v>1541</v>
      </c>
      <c r="K40" s="541" t="s">
        <v>1531</v>
      </c>
      <c r="L40" s="541" t="s">
        <v>1530</v>
      </c>
      <c r="M40" s="541" t="s">
        <v>1529</v>
      </c>
      <c r="N40" s="541" t="s">
        <v>1530</v>
      </c>
      <c r="O40" s="541" t="s">
        <v>1529</v>
      </c>
      <c r="P40" s="541" t="s">
        <v>1540</v>
      </c>
      <c r="Q40" s="541" t="s">
        <v>1539</v>
      </c>
      <c r="R40" s="541" t="s">
        <v>1526</v>
      </c>
      <c r="S40" s="541"/>
      <c r="T40" s="541"/>
    </row>
    <row r="41" spans="1:20" ht="15">
      <c r="A41" s="542">
        <v>23</v>
      </c>
      <c r="B41" s="542" t="s">
        <v>1560</v>
      </c>
      <c r="C41" s="542" t="s">
        <v>1559</v>
      </c>
      <c r="D41" s="543" t="s">
        <v>1473</v>
      </c>
      <c r="E41" s="542"/>
      <c r="F41" s="541">
        <v>1</v>
      </c>
      <c r="G41" s="541"/>
      <c r="H41" s="541" t="s">
        <v>1534</v>
      </c>
      <c r="I41" s="541" t="s">
        <v>1542</v>
      </c>
      <c r="J41" s="541" t="s">
        <v>1541</v>
      </c>
      <c r="K41" s="541" t="s">
        <v>1531</v>
      </c>
      <c r="L41" s="541" t="s">
        <v>1530</v>
      </c>
      <c r="M41" s="541" t="s">
        <v>1529</v>
      </c>
      <c r="N41" s="541" t="s">
        <v>1530</v>
      </c>
      <c r="O41" s="541" t="s">
        <v>1529</v>
      </c>
      <c r="P41" s="541" t="s">
        <v>1540</v>
      </c>
      <c r="Q41" s="541" t="s">
        <v>1539</v>
      </c>
      <c r="R41" s="541" t="s">
        <v>1526</v>
      </c>
      <c r="S41" s="541"/>
      <c r="T41" s="541"/>
    </row>
    <row r="42" spans="1:20" ht="15">
      <c r="A42" s="542">
        <v>26</v>
      </c>
      <c r="B42" s="542" t="s">
        <v>1560</v>
      </c>
      <c r="C42" s="542" t="s">
        <v>1561</v>
      </c>
      <c r="D42" s="543" t="s">
        <v>1558</v>
      </c>
      <c r="E42" s="542"/>
      <c r="F42" s="541">
        <v>10</v>
      </c>
      <c r="G42" s="541"/>
      <c r="H42" s="541" t="s">
        <v>1534</v>
      </c>
      <c r="I42" s="541" t="s">
        <v>1542</v>
      </c>
      <c r="J42" s="541" t="s">
        <v>1541</v>
      </c>
      <c r="K42" s="541" t="s">
        <v>1531</v>
      </c>
      <c r="L42" s="541" t="s">
        <v>1530</v>
      </c>
      <c r="M42" s="541" t="s">
        <v>1529</v>
      </c>
      <c r="N42" s="541" t="s">
        <v>1530</v>
      </c>
      <c r="O42" s="541" t="s">
        <v>1529</v>
      </c>
      <c r="P42" s="541" t="s">
        <v>1540</v>
      </c>
      <c r="Q42" s="541" t="s">
        <v>1539</v>
      </c>
      <c r="R42" s="541" t="s">
        <v>1526</v>
      </c>
      <c r="S42" s="541"/>
      <c r="T42" s="541"/>
    </row>
    <row r="43" spans="1:20" ht="15">
      <c r="A43" s="542">
        <v>27</v>
      </c>
      <c r="B43" s="542" t="s">
        <v>1560</v>
      </c>
      <c r="C43" s="542" t="s">
        <v>1561</v>
      </c>
      <c r="D43" s="543" t="s">
        <v>1557</v>
      </c>
      <c r="E43" s="542"/>
      <c r="F43" s="541">
        <v>10</v>
      </c>
      <c r="G43" s="541"/>
      <c r="H43" s="541" t="s">
        <v>1534</v>
      </c>
      <c r="I43" s="541" t="s">
        <v>1542</v>
      </c>
      <c r="J43" s="541" t="s">
        <v>1541</v>
      </c>
      <c r="K43" s="541" t="s">
        <v>1531</v>
      </c>
      <c r="L43" s="541" t="s">
        <v>1530</v>
      </c>
      <c r="M43" s="541" t="s">
        <v>1529</v>
      </c>
      <c r="N43" s="541" t="s">
        <v>1530</v>
      </c>
      <c r="O43" s="541" t="s">
        <v>1529</v>
      </c>
      <c r="P43" s="541" t="s">
        <v>1540</v>
      </c>
      <c r="Q43" s="541" t="s">
        <v>1539</v>
      </c>
      <c r="R43" s="541" t="s">
        <v>1526</v>
      </c>
      <c r="S43" s="541"/>
      <c r="T43" s="541"/>
    </row>
    <row r="44" spans="1:20" ht="15">
      <c r="A44" s="542">
        <v>28</v>
      </c>
      <c r="B44" s="542" t="s">
        <v>1560</v>
      </c>
      <c r="C44" s="542" t="s">
        <v>1561</v>
      </c>
      <c r="D44" s="543" t="s">
        <v>1556</v>
      </c>
      <c r="E44" s="542"/>
      <c r="F44" s="541">
        <v>10</v>
      </c>
      <c r="G44" s="541"/>
      <c r="H44" s="541" t="s">
        <v>1534</v>
      </c>
      <c r="I44" s="541" t="s">
        <v>1542</v>
      </c>
      <c r="J44" s="541" t="s">
        <v>1541</v>
      </c>
      <c r="K44" s="541" t="s">
        <v>1531</v>
      </c>
      <c r="L44" s="541" t="s">
        <v>1530</v>
      </c>
      <c r="M44" s="541" t="s">
        <v>1529</v>
      </c>
      <c r="N44" s="541" t="s">
        <v>1530</v>
      </c>
      <c r="O44" s="541" t="s">
        <v>1529</v>
      </c>
      <c r="P44" s="541" t="s">
        <v>1540</v>
      </c>
      <c r="Q44" s="541" t="s">
        <v>1539</v>
      </c>
      <c r="R44" s="541" t="s">
        <v>1526</v>
      </c>
      <c r="S44" s="541"/>
      <c r="T44" s="541"/>
    </row>
    <row r="45" spans="1:20" ht="15">
      <c r="A45" s="542">
        <v>29</v>
      </c>
      <c r="B45" s="542" t="s">
        <v>1560</v>
      </c>
      <c r="C45" s="542" t="s">
        <v>1561</v>
      </c>
      <c r="D45" s="543" t="s">
        <v>1555</v>
      </c>
      <c r="E45" s="542"/>
      <c r="F45" s="541">
        <v>10</v>
      </c>
      <c r="G45" s="541"/>
      <c r="H45" s="541" t="s">
        <v>1534</v>
      </c>
      <c r="I45" s="541" t="s">
        <v>1542</v>
      </c>
      <c r="J45" s="541" t="s">
        <v>1541</v>
      </c>
      <c r="K45" s="541" t="s">
        <v>1531</v>
      </c>
      <c r="L45" s="541" t="s">
        <v>1530</v>
      </c>
      <c r="M45" s="541" t="s">
        <v>1529</v>
      </c>
      <c r="N45" s="541" t="s">
        <v>1530</v>
      </c>
      <c r="O45" s="541" t="s">
        <v>1529</v>
      </c>
      <c r="P45" s="541" t="s">
        <v>1540</v>
      </c>
      <c r="Q45" s="541" t="s">
        <v>1539</v>
      </c>
      <c r="R45" s="541" t="s">
        <v>1526</v>
      </c>
      <c r="S45" s="541"/>
      <c r="T45" s="541"/>
    </row>
    <row r="46" spans="1:20" ht="15">
      <c r="A46" s="542">
        <v>30</v>
      </c>
      <c r="B46" s="542" t="s">
        <v>1560</v>
      </c>
      <c r="C46" s="542" t="s">
        <v>1561</v>
      </c>
      <c r="D46" s="543" t="s">
        <v>1486</v>
      </c>
      <c r="E46" s="542"/>
      <c r="F46" s="541">
        <v>10</v>
      </c>
      <c r="G46" s="541"/>
      <c r="H46" s="541" t="s">
        <v>1534</v>
      </c>
      <c r="I46" s="541" t="s">
        <v>1542</v>
      </c>
      <c r="J46" s="541" t="s">
        <v>1541</v>
      </c>
      <c r="K46" s="541" t="s">
        <v>1531</v>
      </c>
      <c r="L46" s="541" t="s">
        <v>1530</v>
      </c>
      <c r="M46" s="541" t="s">
        <v>1529</v>
      </c>
      <c r="N46" s="541" t="s">
        <v>1530</v>
      </c>
      <c r="O46" s="541" t="s">
        <v>1529</v>
      </c>
      <c r="P46" s="541" t="s">
        <v>1540</v>
      </c>
      <c r="Q46" s="541" t="s">
        <v>1539</v>
      </c>
      <c r="R46" s="541" t="s">
        <v>1526</v>
      </c>
      <c r="S46" s="541"/>
      <c r="T46" s="541"/>
    </row>
    <row r="47" spans="1:20" ht="15">
      <c r="A47" s="542">
        <v>31</v>
      </c>
      <c r="B47" s="542" t="s">
        <v>1560</v>
      </c>
      <c r="C47" s="542" t="s">
        <v>1561</v>
      </c>
      <c r="D47" s="543" t="s">
        <v>1480</v>
      </c>
      <c r="E47" s="542"/>
      <c r="F47" s="541">
        <v>10</v>
      </c>
      <c r="G47" s="541"/>
      <c r="H47" s="541" t="s">
        <v>1534</v>
      </c>
      <c r="I47" s="541" t="s">
        <v>1542</v>
      </c>
      <c r="J47" s="541" t="s">
        <v>1541</v>
      </c>
      <c r="K47" s="541" t="s">
        <v>1531</v>
      </c>
      <c r="L47" s="541" t="s">
        <v>1530</v>
      </c>
      <c r="M47" s="541" t="s">
        <v>1529</v>
      </c>
      <c r="N47" s="541" t="s">
        <v>1530</v>
      </c>
      <c r="O47" s="541" t="s">
        <v>1529</v>
      </c>
      <c r="P47" s="541" t="s">
        <v>1540</v>
      </c>
      <c r="Q47" s="541" t="s">
        <v>1539</v>
      </c>
      <c r="R47" s="541" t="s">
        <v>1526</v>
      </c>
      <c r="S47" s="541"/>
      <c r="T47" s="541"/>
    </row>
    <row r="48" spans="1:20" ht="15">
      <c r="A48" s="542">
        <v>32</v>
      </c>
      <c r="B48" s="542" t="s">
        <v>1560</v>
      </c>
      <c r="C48" s="542" t="s">
        <v>1561</v>
      </c>
      <c r="D48" s="543" t="s">
        <v>1479</v>
      </c>
      <c r="E48" s="542"/>
      <c r="F48" s="541">
        <v>1</v>
      </c>
      <c r="G48" s="541"/>
      <c r="H48" s="541" t="s">
        <v>1534</v>
      </c>
      <c r="I48" s="541" t="s">
        <v>1542</v>
      </c>
      <c r="J48" s="541" t="s">
        <v>1541</v>
      </c>
      <c r="K48" s="541" t="s">
        <v>1531</v>
      </c>
      <c r="L48" s="541" t="s">
        <v>1530</v>
      </c>
      <c r="M48" s="541" t="s">
        <v>1529</v>
      </c>
      <c r="N48" s="541" t="s">
        <v>1530</v>
      </c>
      <c r="O48" s="541" t="s">
        <v>1529</v>
      </c>
      <c r="P48" s="541" t="s">
        <v>1540</v>
      </c>
      <c r="Q48" s="541" t="s">
        <v>1539</v>
      </c>
      <c r="R48" s="541" t="s">
        <v>1526</v>
      </c>
      <c r="S48" s="541"/>
      <c r="T48" s="541"/>
    </row>
    <row r="49" spans="1:20" ht="15">
      <c r="A49" s="542">
        <v>33</v>
      </c>
      <c r="B49" s="542" t="s">
        <v>1560</v>
      </c>
      <c r="C49" s="542" t="s">
        <v>1561</v>
      </c>
      <c r="D49" s="543" t="s">
        <v>1477</v>
      </c>
      <c r="E49" s="542"/>
      <c r="F49" s="541">
        <v>1</v>
      </c>
      <c r="G49" s="541"/>
      <c r="H49" s="541" t="s">
        <v>1534</v>
      </c>
      <c r="I49" s="541" t="s">
        <v>1542</v>
      </c>
      <c r="J49" s="541" t="s">
        <v>1541</v>
      </c>
      <c r="K49" s="541" t="s">
        <v>1531</v>
      </c>
      <c r="L49" s="541" t="s">
        <v>1530</v>
      </c>
      <c r="M49" s="541" t="s">
        <v>1529</v>
      </c>
      <c r="N49" s="541" t="s">
        <v>1530</v>
      </c>
      <c r="O49" s="541" t="s">
        <v>1529</v>
      </c>
      <c r="P49" s="541" t="s">
        <v>1540</v>
      </c>
      <c r="Q49" s="541" t="s">
        <v>1539</v>
      </c>
      <c r="R49" s="541" t="s">
        <v>1526</v>
      </c>
      <c r="S49" s="541"/>
      <c r="T49" s="541"/>
    </row>
    <row r="50" spans="1:20" ht="15">
      <c r="A50" s="542">
        <v>34</v>
      </c>
      <c r="B50" s="542" t="s">
        <v>1560</v>
      </c>
      <c r="C50" s="542" t="s">
        <v>1561</v>
      </c>
      <c r="D50" s="543" t="s">
        <v>1475</v>
      </c>
      <c r="E50" s="542"/>
      <c r="F50" s="541">
        <v>1</v>
      </c>
      <c r="G50" s="541"/>
      <c r="H50" s="541" t="s">
        <v>1534</v>
      </c>
      <c r="I50" s="541" t="s">
        <v>1542</v>
      </c>
      <c r="J50" s="541" t="s">
        <v>1541</v>
      </c>
      <c r="K50" s="541" t="s">
        <v>1531</v>
      </c>
      <c r="L50" s="541" t="s">
        <v>1530</v>
      </c>
      <c r="M50" s="541" t="s">
        <v>1529</v>
      </c>
      <c r="N50" s="541" t="s">
        <v>1530</v>
      </c>
      <c r="O50" s="541" t="s">
        <v>1529</v>
      </c>
      <c r="P50" s="541" t="s">
        <v>1540</v>
      </c>
      <c r="Q50" s="541" t="s">
        <v>1539</v>
      </c>
      <c r="R50" s="541" t="s">
        <v>1526</v>
      </c>
      <c r="S50" s="541"/>
      <c r="T50" s="541"/>
    </row>
    <row r="51" spans="1:20" ht="15">
      <c r="A51" s="542">
        <v>35</v>
      </c>
      <c r="B51" s="542" t="s">
        <v>1560</v>
      </c>
      <c r="C51" s="542" t="s">
        <v>1561</v>
      </c>
      <c r="D51" s="543" t="s">
        <v>1473</v>
      </c>
      <c r="E51" s="542"/>
      <c r="F51" s="541">
        <v>1</v>
      </c>
      <c r="G51" s="541"/>
      <c r="H51" s="541" t="s">
        <v>1534</v>
      </c>
      <c r="I51" s="541" t="s">
        <v>1542</v>
      </c>
      <c r="J51" s="541" t="s">
        <v>1541</v>
      </c>
      <c r="K51" s="541" t="s">
        <v>1531</v>
      </c>
      <c r="L51" s="541" t="s">
        <v>1530</v>
      </c>
      <c r="M51" s="541" t="s">
        <v>1529</v>
      </c>
      <c r="N51" s="541" t="s">
        <v>1530</v>
      </c>
      <c r="O51" s="541" t="s">
        <v>1529</v>
      </c>
      <c r="P51" s="541" t="s">
        <v>1540</v>
      </c>
      <c r="Q51" s="541" t="s">
        <v>1539</v>
      </c>
      <c r="R51" s="541" t="s">
        <v>1526</v>
      </c>
      <c r="S51" s="541"/>
      <c r="T51" s="541"/>
    </row>
    <row r="52" spans="1:20" ht="15">
      <c r="A52" s="542">
        <v>38</v>
      </c>
      <c r="B52" s="542" t="s">
        <v>1560</v>
      </c>
      <c r="C52" s="542" t="s">
        <v>1563</v>
      </c>
      <c r="D52" s="543" t="s">
        <v>1558</v>
      </c>
      <c r="E52" s="542"/>
      <c r="F52" s="541">
        <v>10</v>
      </c>
      <c r="G52" s="541"/>
      <c r="H52" s="541" t="s">
        <v>1534</v>
      </c>
      <c r="I52" s="541" t="s">
        <v>1542</v>
      </c>
      <c r="J52" s="541" t="s">
        <v>1541</v>
      </c>
      <c r="K52" s="541" t="s">
        <v>1531</v>
      </c>
      <c r="L52" s="541" t="s">
        <v>1530</v>
      </c>
      <c r="M52" s="541" t="s">
        <v>1529</v>
      </c>
      <c r="N52" s="541" t="s">
        <v>1530</v>
      </c>
      <c r="O52" s="541" t="s">
        <v>1529</v>
      </c>
      <c r="P52" s="541" t="s">
        <v>1540</v>
      </c>
      <c r="Q52" s="541" t="s">
        <v>1539</v>
      </c>
      <c r="R52" s="541" t="s">
        <v>1526</v>
      </c>
      <c r="S52" s="541"/>
      <c r="T52" s="541"/>
    </row>
    <row r="53" spans="1:20" ht="15">
      <c r="A53" s="542">
        <v>39</v>
      </c>
      <c r="B53" s="542" t="s">
        <v>1560</v>
      </c>
      <c r="C53" s="542" t="s">
        <v>1563</v>
      </c>
      <c r="D53" s="543" t="s">
        <v>1557</v>
      </c>
      <c r="E53" s="542"/>
      <c r="F53" s="541">
        <v>10</v>
      </c>
      <c r="G53" s="541"/>
      <c r="H53" s="541" t="s">
        <v>1534</v>
      </c>
      <c r="I53" s="541" t="s">
        <v>1542</v>
      </c>
      <c r="J53" s="541" t="s">
        <v>1541</v>
      </c>
      <c r="K53" s="541" t="s">
        <v>1531</v>
      </c>
      <c r="L53" s="541" t="s">
        <v>1530</v>
      </c>
      <c r="M53" s="541" t="s">
        <v>1529</v>
      </c>
      <c r="N53" s="541" t="s">
        <v>1530</v>
      </c>
      <c r="O53" s="541" t="s">
        <v>1529</v>
      </c>
      <c r="P53" s="541" t="s">
        <v>1540</v>
      </c>
      <c r="Q53" s="541" t="s">
        <v>1539</v>
      </c>
      <c r="R53" s="541" t="s">
        <v>1526</v>
      </c>
      <c r="S53" s="541"/>
      <c r="T53" s="541"/>
    </row>
    <row r="54" spans="1:20" ht="15">
      <c r="A54" s="542">
        <v>40</v>
      </c>
      <c r="B54" s="542" t="s">
        <v>1560</v>
      </c>
      <c r="C54" s="542" t="s">
        <v>1563</v>
      </c>
      <c r="D54" s="543" t="s">
        <v>1556</v>
      </c>
      <c r="E54" s="542"/>
      <c r="F54" s="541">
        <v>10</v>
      </c>
      <c r="G54" s="541"/>
      <c r="H54" s="541" t="s">
        <v>1534</v>
      </c>
      <c r="I54" s="541" t="s">
        <v>1542</v>
      </c>
      <c r="J54" s="541" t="s">
        <v>1541</v>
      </c>
      <c r="K54" s="541" t="s">
        <v>1531</v>
      </c>
      <c r="L54" s="541" t="s">
        <v>1530</v>
      </c>
      <c r="M54" s="541" t="s">
        <v>1529</v>
      </c>
      <c r="N54" s="541" t="s">
        <v>1530</v>
      </c>
      <c r="O54" s="541" t="s">
        <v>1529</v>
      </c>
      <c r="P54" s="541" t="s">
        <v>1540</v>
      </c>
      <c r="Q54" s="541" t="s">
        <v>1539</v>
      </c>
      <c r="R54" s="541" t="s">
        <v>1526</v>
      </c>
      <c r="S54" s="541"/>
      <c r="T54" s="541"/>
    </row>
    <row r="55" spans="1:20" ht="15">
      <c r="A55" s="542">
        <v>41</v>
      </c>
      <c r="B55" s="542" t="s">
        <v>1560</v>
      </c>
      <c r="C55" s="542" t="s">
        <v>1563</v>
      </c>
      <c r="D55" s="543" t="s">
        <v>1555</v>
      </c>
      <c r="E55" s="542"/>
      <c r="F55" s="541">
        <v>10</v>
      </c>
      <c r="G55" s="541"/>
      <c r="H55" s="541" t="s">
        <v>1534</v>
      </c>
      <c r="I55" s="541" t="s">
        <v>1542</v>
      </c>
      <c r="J55" s="541" t="s">
        <v>1541</v>
      </c>
      <c r="K55" s="541" t="s">
        <v>1531</v>
      </c>
      <c r="L55" s="541" t="s">
        <v>1530</v>
      </c>
      <c r="M55" s="541" t="s">
        <v>1529</v>
      </c>
      <c r="N55" s="541" t="s">
        <v>1530</v>
      </c>
      <c r="O55" s="541" t="s">
        <v>1529</v>
      </c>
      <c r="P55" s="541" t="s">
        <v>1540</v>
      </c>
      <c r="Q55" s="541" t="s">
        <v>1539</v>
      </c>
      <c r="R55" s="541" t="s">
        <v>1526</v>
      </c>
      <c r="S55" s="541"/>
      <c r="T55" s="541"/>
    </row>
    <row r="56" spans="1:20" ht="15">
      <c r="A56" s="542">
        <v>42</v>
      </c>
      <c r="B56" s="542" t="s">
        <v>1560</v>
      </c>
      <c r="C56" s="542" t="s">
        <v>1563</v>
      </c>
      <c r="D56" s="543" t="s">
        <v>1486</v>
      </c>
      <c r="E56" s="542"/>
      <c r="F56" s="541">
        <v>10</v>
      </c>
      <c r="G56" s="541"/>
      <c r="H56" s="541" t="s">
        <v>1534</v>
      </c>
      <c r="I56" s="541" t="s">
        <v>1542</v>
      </c>
      <c r="J56" s="541" t="s">
        <v>1541</v>
      </c>
      <c r="K56" s="541" t="s">
        <v>1531</v>
      </c>
      <c r="L56" s="541" t="s">
        <v>1530</v>
      </c>
      <c r="M56" s="541" t="s">
        <v>1529</v>
      </c>
      <c r="N56" s="541" t="s">
        <v>1530</v>
      </c>
      <c r="O56" s="541" t="s">
        <v>1529</v>
      </c>
      <c r="P56" s="541" t="s">
        <v>1540</v>
      </c>
      <c r="Q56" s="541" t="s">
        <v>1539</v>
      </c>
      <c r="R56" s="541" t="s">
        <v>1526</v>
      </c>
      <c r="S56" s="541"/>
      <c r="T56" s="541"/>
    </row>
    <row r="57" spans="1:20" ht="15">
      <c r="A57" s="542">
        <v>43</v>
      </c>
      <c r="B57" s="542" t="s">
        <v>1560</v>
      </c>
      <c r="C57" s="542" t="s">
        <v>1563</v>
      </c>
      <c r="D57" s="543" t="s">
        <v>1480</v>
      </c>
      <c r="E57" s="542"/>
      <c r="F57" s="541">
        <v>10</v>
      </c>
      <c r="G57" s="541"/>
      <c r="H57" s="541" t="s">
        <v>1534</v>
      </c>
      <c r="I57" s="541" t="s">
        <v>1542</v>
      </c>
      <c r="J57" s="541" t="s">
        <v>1541</v>
      </c>
      <c r="K57" s="541" t="s">
        <v>1531</v>
      </c>
      <c r="L57" s="541" t="s">
        <v>1530</v>
      </c>
      <c r="M57" s="541" t="s">
        <v>1529</v>
      </c>
      <c r="N57" s="541" t="s">
        <v>1530</v>
      </c>
      <c r="O57" s="541" t="s">
        <v>1529</v>
      </c>
      <c r="P57" s="541" t="s">
        <v>1540</v>
      </c>
      <c r="Q57" s="541" t="s">
        <v>1539</v>
      </c>
      <c r="R57" s="541" t="s">
        <v>1526</v>
      </c>
      <c r="S57" s="541"/>
      <c r="T57" s="541"/>
    </row>
    <row r="58" spans="1:20" ht="15">
      <c r="A58" s="542">
        <v>44</v>
      </c>
      <c r="B58" s="542" t="s">
        <v>1560</v>
      </c>
      <c r="C58" s="542" t="s">
        <v>1563</v>
      </c>
      <c r="D58" s="543" t="s">
        <v>1479</v>
      </c>
      <c r="E58" s="542"/>
      <c r="F58" s="541">
        <v>5</v>
      </c>
      <c r="G58" s="541"/>
      <c r="H58" s="541" t="s">
        <v>1534</v>
      </c>
      <c r="I58" s="541" t="s">
        <v>1542</v>
      </c>
      <c r="J58" s="541" t="s">
        <v>1541</v>
      </c>
      <c r="K58" s="541" t="s">
        <v>1531</v>
      </c>
      <c r="L58" s="541" t="s">
        <v>1530</v>
      </c>
      <c r="M58" s="541" t="s">
        <v>1529</v>
      </c>
      <c r="N58" s="541" t="s">
        <v>1530</v>
      </c>
      <c r="O58" s="541" t="s">
        <v>1529</v>
      </c>
      <c r="P58" s="541" t="s">
        <v>1540</v>
      </c>
      <c r="Q58" s="541" t="s">
        <v>1539</v>
      </c>
      <c r="R58" s="541" t="s">
        <v>1526</v>
      </c>
      <c r="S58" s="541"/>
      <c r="T58" s="541"/>
    </row>
    <row r="59" spans="1:20" ht="15">
      <c r="A59" s="542">
        <v>45</v>
      </c>
      <c r="B59" s="542" t="s">
        <v>1560</v>
      </c>
      <c r="C59" s="542" t="s">
        <v>1563</v>
      </c>
      <c r="D59" s="543" t="s">
        <v>1477</v>
      </c>
      <c r="E59" s="542"/>
      <c r="F59" s="541">
        <v>5</v>
      </c>
      <c r="G59" s="541"/>
      <c r="H59" s="541" t="s">
        <v>1534</v>
      </c>
      <c r="I59" s="541" t="s">
        <v>1542</v>
      </c>
      <c r="J59" s="541" t="s">
        <v>1541</v>
      </c>
      <c r="K59" s="541" t="s">
        <v>1531</v>
      </c>
      <c r="L59" s="541" t="s">
        <v>1530</v>
      </c>
      <c r="M59" s="541" t="s">
        <v>1529</v>
      </c>
      <c r="N59" s="541" t="s">
        <v>1530</v>
      </c>
      <c r="O59" s="541" t="s">
        <v>1529</v>
      </c>
      <c r="P59" s="541" t="s">
        <v>1540</v>
      </c>
      <c r="Q59" s="541" t="s">
        <v>1539</v>
      </c>
      <c r="R59" s="541" t="s">
        <v>1526</v>
      </c>
      <c r="S59" s="541"/>
      <c r="T59" s="541"/>
    </row>
    <row r="60" spans="1:20" ht="15">
      <c r="A60" s="542">
        <v>46</v>
      </c>
      <c r="B60" s="542" t="s">
        <v>1560</v>
      </c>
      <c r="C60" s="542" t="s">
        <v>1563</v>
      </c>
      <c r="D60" s="543" t="s">
        <v>1475</v>
      </c>
      <c r="E60" s="542"/>
      <c r="F60" s="541">
        <v>5</v>
      </c>
      <c r="G60" s="541"/>
      <c r="H60" s="541" t="s">
        <v>1534</v>
      </c>
      <c r="I60" s="541" t="s">
        <v>1542</v>
      </c>
      <c r="J60" s="541" t="s">
        <v>1541</v>
      </c>
      <c r="K60" s="541" t="s">
        <v>1531</v>
      </c>
      <c r="L60" s="541" t="s">
        <v>1530</v>
      </c>
      <c r="M60" s="541" t="s">
        <v>1529</v>
      </c>
      <c r="N60" s="541" t="s">
        <v>1530</v>
      </c>
      <c r="O60" s="541" t="s">
        <v>1529</v>
      </c>
      <c r="P60" s="541" t="s">
        <v>1540</v>
      </c>
      <c r="Q60" s="541" t="s">
        <v>1539</v>
      </c>
      <c r="R60" s="541" t="s">
        <v>1526</v>
      </c>
      <c r="S60" s="541"/>
      <c r="T60" s="541"/>
    </row>
    <row r="61" spans="1:20" ht="15">
      <c r="A61" s="542">
        <v>47</v>
      </c>
      <c r="B61" s="542" t="s">
        <v>1560</v>
      </c>
      <c r="C61" s="542" t="s">
        <v>1563</v>
      </c>
      <c r="D61" s="543" t="s">
        <v>1473</v>
      </c>
      <c r="E61" s="542"/>
      <c r="F61" s="541">
        <v>5</v>
      </c>
      <c r="G61" s="541"/>
      <c r="H61" s="541" t="s">
        <v>1534</v>
      </c>
      <c r="I61" s="541" t="s">
        <v>1542</v>
      </c>
      <c r="J61" s="541" t="s">
        <v>1541</v>
      </c>
      <c r="K61" s="541" t="s">
        <v>1531</v>
      </c>
      <c r="L61" s="541" t="s">
        <v>1530</v>
      </c>
      <c r="M61" s="541" t="s">
        <v>1529</v>
      </c>
      <c r="N61" s="541" t="s">
        <v>1530</v>
      </c>
      <c r="O61" s="541" t="s">
        <v>1529</v>
      </c>
      <c r="P61" s="541" t="s">
        <v>1540</v>
      </c>
      <c r="Q61" s="541" t="s">
        <v>1539</v>
      </c>
      <c r="R61" s="541" t="s">
        <v>1526</v>
      </c>
      <c r="S61" s="541"/>
      <c r="T61" s="541"/>
    </row>
    <row r="62" spans="1:20" ht="15">
      <c r="A62" s="542">
        <v>50</v>
      </c>
      <c r="B62" s="542" t="s">
        <v>1560</v>
      </c>
      <c r="C62" s="542" t="s">
        <v>1562</v>
      </c>
      <c r="D62" s="543" t="s">
        <v>1558</v>
      </c>
      <c r="E62" s="542"/>
      <c r="F62" s="541">
        <v>300</v>
      </c>
      <c r="G62" s="541"/>
      <c r="H62" s="541" t="s">
        <v>1534</v>
      </c>
      <c r="I62" s="541" t="s">
        <v>1542</v>
      </c>
      <c r="J62" s="541" t="s">
        <v>1541</v>
      </c>
      <c r="K62" s="541" t="s">
        <v>1531</v>
      </c>
      <c r="L62" s="541" t="s">
        <v>1530</v>
      </c>
      <c r="M62" s="541" t="s">
        <v>1529</v>
      </c>
      <c r="N62" s="541" t="s">
        <v>1530</v>
      </c>
      <c r="O62" s="541" t="s">
        <v>1529</v>
      </c>
      <c r="P62" s="541" t="s">
        <v>1540</v>
      </c>
      <c r="Q62" s="541" t="s">
        <v>1539</v>
      </c>
      <c r="R62" s="541" t="s">
        <v>1526</v>
      </c>
      <c r="S62" s="541"/>
      <c r="T62" s="541"/>
    </row>
    <row r="63" spans="1:20" ht="15">
      <c r="A63" s="542">
        <v>51</v>
      </c>
      <c r="B63" s="542" t="s">
        <v>1560</v>
      </c>
      <c r="C63" s="542" t="s">
        <v>1562</v>
      </c>
      <c r="D63" s="543" t="s">
        <v>1557</v>
      </c>
      <c r="E63" s="542"/>
      <c r="F63" s="541">
        <v>300</v>
      </c>
      <c r="G63" s="541"/>
      <c r="H63" s="541" t="s">
        <v>1534</v>
      </c>
      <c r="I63" s="541" t="s">
        <v>1542</v>
      </c>
      <c r="J63" s="541" t="s">
        <v>1541</v>
      </c>
      <c r="K63" s="541" t="s">
        <v>1531</v>
      </c>
      <c r="L63" s="541" t="s">
        <v>1530</v>
      </c>
      <c r="M63" s="541" t="s">
        <v>1529</v>
      </c>
      <c r="N63" s="541" t="s">
        <v>1530</v>
      </c>
      <c r="O63" s="541" t="s">
        <v>1529</v>
      </c>
      <c r="P63" s="541" t="s">
        <v>1540</v>
      </c>
      <c r="Q63" s="541" t="s">
        <v>1539</v>
      </c>
      <c r="R63" s="541" t="s">
        <v>1526</v>
      </c>
      <c r="S63" s="541"/>
      <c r="T63" s="541"/>
    </row>
    <row r="64" spans="1:20" ht="15">
      <c r="A64" s="542">
        <v>52</v>
      </c>
      <c r="B64" s="542" t="s">
        <v>1560</v>
      </c>
      <c r="C64" s="542" t="s">
        <v>1562</v>
      </c>
      <c r="D64" s="543" t="s">
        <v>1556</v>
      </c>
      <c r="E64" s="542"/>
      <c r="F64" s="541">
        <v>300</v>
      </c>
      <c r="G64" s="541"/>
      <c r="H64" s="541" t="s">
        <v>1534</v>
      </c>
      <c r="I64" s="541" t="s">
        <v>1542</v>
      </c>
      <c r="J64" s="541" t="s">
        <v>1541</v>
      </c>
      <c r="K64" s="541" t="s">
        <v>1531</v>
      </c>
      <c r="L64" s="541" t="s">
        <v>1530</v>
      </c>
      <c r="M64" s="541" t="s">
        <v>1529</v>
      </c>
      <c r="N64" s="541" t="s">
        <v>1530</v>
      </c>
      <c r="O64" s="541" t="s">
        <v>1529</v>
      </c>
      <c r="P64" s="541" t="s">
        <v>1540</v>
      </c>
      <c r="Q64" s="541" t="s">
        <v>1539</v>
      </c>
      <c r="R64" s="541" t="s">
        <v>1526</v>
      </c>
      <c r="S64" s="541"/>
      <c r="T64" s="541"/>
    </row>
    <row r="65" spans="1:20" ht="15">
      <c r="A65" s="542">
        <v>53</v>
      </c>
      <c r="B65" s="542" t="s">
        <v>1560</v>
      </c>
      <c r="C65" s="542" t="s">
        <v>1562</v>
      </c>
      <c r="D65" s="543" t="s">
        <v>1555</v>
      </c>
      <c r="E65" s="542"/>
      <c r="F65" s="541">
        <v>300</v>
      </c>
      <c r="G65" s="541"/>
      <c r="H65" s="541" t="s">
        <v>1534</v>
      </c>
      <c r="I65" s="541" t="s">
        <v>1542</v>
      </c>
      <c r="J65" s="541" t="s">
        <v>1541</v>
      </c>
      <c r="K65" s="541" t="s">
        <v>1531</v>
      </c>
      <c r="L65" s="541" t="s">
        <v>1530</v>
      </c>
      <c r="M65" s="541" t="s">
        <v>1529</v>
      </c>
      <c r="N65" s="541" t="s">
        <v>1530</v>
      </c>
      <c r="O65" s="541" t="s">
        <v>1529</v>
      </c>
      <c r="P65" s="541" t="s">
        <v>1540</v>
      </c>
      <c r="Q65" s="541" t="s">
        <v>1539</v>
      </c>
      <c r="R65" s="541" t="s">
        <v>1526</v>
      </c>
      <c r="S65" s="541"/>
      <c r="T65" s="541"/>
    </row>
    <row r="66" spans="1:20" ht="15">
      <c r="A66" s="542">
        <v>54</v>
      </c>
      <c r="B66" s="542" t="s">
        <v>1560</v>
      </c>
      <c r="C66" s="542" t="s">
        <v>1562</v>
      </c>
      <c r="D66" s="543" t="s">
        <v>1486</v>
      </c>
      <c r="E66" s="542"/>
      <c r="F66" s="541">
        <v>300</v>
      </c>
      <c r="G66" s="541"/>
      <c r="H66" s="541" t="s">
        <v>1534</v>
      </c>
      <c r="I66" s="541" t="s">
        <v>1542</v>
      </c>
      <c r="J66" s="541" t="s">
        <v>1541</v>
      </c>
      <c r="K66" s="541" t="s">
        <v>1531</v>
      </c>
      <c r="L66" s="541" t="s">
        <v>1530</v>
      </c>
      <c r="M66" s="541" t="s">
        <v>1529</v>
      </c>
      <c r="N66" s="541" t="s">
        <v>1530</v>
      </c>
      <c r="O66" s="541" t="s">
        <v>1529</v>
      </c>
      <c r="P66" s="541" t="s">
        <v>1540</v>
      </c>
      <c r="Q66" s="541" t="s">
        <v>1539</v>
      </c>
      <c r="R66" s="541" t="s">
        <v>1526</v>
      </c>
      <c r="S66" s="541"/>
      <c r="T66" s="541"/>
    </row>
    <row r="67" spans="1:20" ht="15">
      <c r="A67" s="542">
        <v>55</v>
      </c>
      <c r="B67" s="542" t="s">
        <v>1560</v>
      </c>
      <c r="C67" s="542" t="s">
        <v>1562</v>
      </c>
      <c r="D67" s="543" t="s">
        <v>1480</v>
      </c>
      <c r="E67" s="542"/>
      <c r="F67" s="541">
        <v>300</v>
      </c>
      <c r="G67" s="541"/>
      <c r="H67" s="541" t="s">
        <v>1534</v>
      </c>
      <c r="I67" s="541" t="s">
        <v>1542</v>
      </c>
      <c r="J67" s="541" t="s">
        <v>1541</v>
      </c>
      <c r="K67" s="541" t="s">
        <v>1531</v>
      </c>
      <c r="L67" s="541" t="s">
        <v>1530</v>
      </c>
      <c r="M67" s="541" t="s">
        <v>1529</v>
      </c>
      <c r="N67" s="541" t="s">
        <v>1530</v>
      </c>
      <c r="O67" s="541" t="s">
        <v>1529</v>
      </c>
      <c r="P67" s="541" t="s">
        <v>1540</v>
      </c>
      <c r="Q67" s="541" t="s">
        <v>1539</v>
      </c>
      <c r="R67" s="541" t="s">
        <v>1526</v>
      </c>
      <c r="S67" s="541"/>
      <c r="T67" s="541"/>
    </row>
    <row r="68" spans="1:20" ht="15">
      <c r="A68" s="542">
        <v>56</v>
      </c>
      <c r="B68" s="542" t="s">
        <v>1560</v>
      </c>
      <c r="C68" s="542" t="s">
        <v>1562</v>
      </c>
      <c r="D68" s="543" t="s">
        <v>1479</v>
      </c>
      <c r="E68" s="542"/>
      <c r="F68" s="541">
        <v>5</v>
      </c>
      <c r="G68" s="541"/>
      <c r="H68" s="541" t="s">
        <v>1534</v>
      </c>
      <c r="I68" s="541" t="s">
        <v>1542</v>
      </c>
      <c r="J68" s="541" t="s">
        <v>1541</v>
      </c>
      <c r="K68" s="541" t="s">
        <v>1531</v>
      </c>
      <c r="L68" s="541" t="s">
        <v>1530</v>
      </c>
      <c r="M68" s="541" t="s">
        <v>1529</v>
      </c>
      <c r="N68" s="541" t="s">
        <v>1530</v>
      </c>
      <c r="O68" s="541" t="s">
        <v>1529</v>
      </c>
      <c r="P68" s="541" t="s">
        <v>1540</v>
      </c>
      <c r="Q68" s="541" t="s">
        <v>1539</v>
      </c>
      <c r="R68" s="541" t="s">
        <v>1526</v>
      </c>
      <c r="S68" s="541"/>
      <c r="T68" s="541"/>
    </row>
    <row r="69" spans="1:20" ht="15">
      <c r="A69" s="542">
        <v>57</v>
      </c>
      <c r="B69" s="542" t="s">
        <v>1560</v>
      </c>
      <c r="C69" s="542" t="s">
        <v>1562</v>
      </c>
      <c r="D69" s="543" t="s">
        <v>1477</v>
      </c>
      <c r="E69" s="542"/>
      <c r="F69" s="541">
        <v>5</v>
      </c>
      <c r="G69" s="541"/>
      <c r="H69" s="541" t="s">
        <v>1534</v>
      </c>
      <c r="I69" s="541" t="s">
        <v>1542</v>
      </c>
      <c r="J69" s="541" t="s">
        <v>1541</v>
      </c>
      <c r="K69" s="541" t="s">
        <v>1531</v>
      </c>
      <c r="L69" s="541" t="s">
        <v>1530</v>
      </c>
      <c r="M69" s="541" t="s">
        <v>1529</v>
      </c>
      <c r="N69" s="541" t="s">
        <v>1530</v>
      </c>
      <c r="O69" s="541" t="s">
        <v>1529</v>
      </c>
      <c r="P69" s="541" t="s">
        <v>1540</v>
      </c>
      <c r="Q69" s="541" t="s">
        <v>1539</v>
      </c>
      <c r="R69" s="541" t="s">
        <v>1526</v>
      </c>
      <c r="S69" s="541"/>
      <c r="T69" s="541"/>
    </row>
    <row r="70" spans="1:20" ht="15">
      <c r="A70" s="542">
        <v>58</v>
      </c>
      <c r="B70" s="542" t="s">
        <v>1560</v>
      </c>
      <c r="C70" s="542" t="s">
        <v>1562</v>
      </c>
      <c r="D70" s="543" t="s">
        <v>1475</v>
      </c>
      <c r="E70" s="542"/>
      <c r="F70" s="541">
        <v>5</v>
      </c>
      <c r="G70" s="541"/>
      <c r="H70" s="541" t="s">
        <v>1534</v>
      </c>
      <c r="I70" s="541" t="s">
        <v>1542</v>
      </c>
      <c r="J70" s="541" t="s">
        <v>1541</v>
      </c>
      <c r="K70" s="541" t="s">
        <v>1531</v>
      </c>
      <c r="L70" s="541" t="s">
        <v>1530</v>
      </c>
      <c r="M70" s="541" t="s">
        <v>1529</v>
      </c>
      <c r="N70" s="541" t="s">
        <v>1530</v>
      </c>
      <c r="O70" s="541" t="s">
        <v>1529</v>
      </c>
      <c r="P70" s="541" t="s">
        <v>1540</v>
      </c>
      <c r="Q70" s="541" t="s">
        <v>1539</v>
      </c>
      <c r="R70" s="541" t="s">
        <v>1526</v>
      </c>
      <c r="S70" s="541"/>
      <c r="T70" s="541"/>
    </row>
    <row r="71" spans="1:20" ht="15">
      <c r="A71" s="542">
        <v>59</v>
      </c>
      <c r="B71" s="542" t="s">
        <v>1560</v>
      </c>
      <c r="C71" s="542" t="s">
        <v>1562</v>
      </c>
      <c r="D71" s="543" t="s">
        <v>1473</v>
      </c>
      <c r="E71" s="542"/>
      <c r="F71" s="541">
        <v>5</v>
      </c>
      <c r="G71" s="541"/>
      <c r="H71" s="541" t="s">
        <v>1534</v>
      </c>
      <c r="I71" s="541" t="s">
        <v>1542</v>
      </c>
      <c r="J71" s="541" t="s">
        <v>1541</v>
      </c>
      <c r="K71" s="541" t="s">
        <v>1531</v>
      </c>
      <c r="L71" s="541" t="s">
        <v>1530</v>
      </c>
      <c r="M71" s="541" t="s">
        <v>1529</v>
      </c>
      <c r="N71" s="541" t="s">
        <v>1530</v>
      </c>
      <c r="O71" s="541" t="s">
        <v>1529</v>
      </c>
      <c r="P71" s="541" t="s">
        <v>1540</v>
      </c>
      <c r="Q71" s="541" t="s">
        <v>1539</v>
      </c>
      <c r="R71" s="541" t="s">
        <v>1526</v>
      </c>
      <c r="S71" s="541"/>
      <c r="T71" s="541"/>
    </row>
    <row r="72" spans="1:20" ht="15">
      <c r="A72" s="542">
        <v>93</v>
      </c>
      <c r="B72" s="542" t="s">
        <v>1560</v>
      </c>
      <c r="C72" s="542" t="s">
        <v>1559</v>
      </c>
      <c r="D72" s="543" t="s">
        <v>1469</v>
      </c>
      <c r="E72" s="542"/>
      <c r="F72" s="541">
        <v>3</v>
      </c>
      <c r="G72" s="541"/>
      <c r="H72" s="541" t="s">
        <v>1534</v>
      </c>
      <c r="I72" s="541" t="s">
        <v>1542</v>
      </c>
      <c r="J72" s="541" t="s">
        <v>1541</v>
      </c>
      <c r="K72" s="541" t="s">
        <v>1531</v>
      </c>
      <c r="L72" s="541" t="s">
        <v>1530</v>
      </c>
      <c r="M72" s="541" t="s">
        <v>1529</v>
      </c>
      <c r="N72" s="541" t="s">
        <v>1530</v>
      </c>
      <c r="O72" s="541" t="s">
        <v>1529</v>
      </c>
      <c r="P72" s="541" t="s">
        <v>1540</v>
      </c>
      <c r="Q72" s="541" t="s">
        <v>1539</v>
      </c>
      <c r="R72" s="541" t="s">
        <v>1526</v>
      </c>
      <c r="S72" s="541"/>
      <c r="T72" s="541"/>
    </row>
    <row r="73" spans="1:20" ht="15">
      <c r="A73" s="542">
        <v>94</v>
      </c>
      <c r="B73" s="542" t="s">
        <v>1560</v>
      </c>
      <c r="C73" s="542" t="s">
        <v>1559</v>
      </c>
      <c r="D73" s="543" t="s">
        <v>1467</v>
      </c>
      <c r="E73" s="542"/>
      <c r="F73" s="541">
        <v>3</v>
      </c>
      <c r="G73" s="541"/>
      <c r="H73" s="541" t="s">
        <v>1534</v>
      </c>
      <c r="I73" s="541" t="s">
        <v>1542</v>
      </c>
      <c r="J73" s="541" t="s">
        <v>1541</v>
      </c>
      <c r="K73" s="541" t="s">
        <v>1531</v>
      </c>
      <c r="L73" s="541" t="s">
        <v>1530</v>
      </c>
      <c r="M73" s="541" t="s">
        <v>1529</v>
      </c>
      <c r="N73" s="541" t="s">
        <v>1530</v>
      </c>
      <c r="O73" s="541" t="s">
        <v>1529</v>
      </c>
      <c r="P73" s="541" t="s">
        <v>1540</v>
      </c>
      <c r="Q73" s="541" t="s">
        <v>1539</v>
      </c>
      <c r="R73" s="541" t="s">
        <v>1526</v>
      </c>
      <c r="S73" s="541"/>
      <c r="T73" s="541"/>
    </row>
    <row r="74" spans="1:20" ht="15">
      <c r="A74" s="542">
        <v>95</v>
      </c>
      <c r="B74" s="542" t="s">
        <v>1560</v>
      </c>
      <c r="C74" s="542" t="s">
        <v>1559</v>
      </c>
      <c r="D74" s="543" t="s">
        <v>1465</v>
      </c>
      <c r="E74" s="542"/>
      <c r="F74" s="541">
        <v>3</v>
      </c>
      <c r="G74" s="541"/>
      <c r="H74" s="541" t="s">
        <v>1534</v>
      </c>
      <c r="I74" s="541" t="s">
        <v>1542</v>
      </c>
      <c r="J74" s="541" t="s">
        <v>1541</v>
      </c>
      <c r="K74" s="541" t="s">
        <v>1531</v>
      </c>
      <c r="L74" s="541" t="s">
        <v>1530</v>
      </c>
      <c r="M74" s="541" t="s">
        <v>1529</v>
      </c>
      <c r="N74" s="541" t="s">
        <v>1530</v>
      </c>
      <c r="O74" s="541" t="s">
        <v>1529</v>
      </c>
      <c r="P74" s="541" t="s">
        <v>1540</v>
      </c>
      <c r="Q74" s="541" t="s">
        <v>1539</v>
      </c>
      <c r="R74" s="541" t="s">
        <v>1526</v>
      </c>
      <c r="S74" s="541"/>
      <c r="T74" s="541"/>
    </row>
    <row r="75" spans="1:20" ht="15">
      <c r="A75" s="542">
        <v>96</v>
      </c>
      <c r="B75" s="542" t="s">
        <v>1560</v>
      </c>
      <c r="C75" s="542" t="s">
        <v>1559</v>
      </c>
      <c r="D75" s="543" t="s">
        <v>1466</v>
      </c>
      <c r="E75" s="542"/>
      <c r="F75" s="541">
        <v>3</v>
      </c>
      <c r="G75" s="541"/>
      <c r="H75" s="541" t="s">
        <v>1534</v>
      </c>
      <c r="I75" s="541" t="s">
        <v>1542</v>
      </c>
      <c r="J75" s="541" t="s">
        <v>1541</v>
      </c>
      <c r="K75" s="541" t="s">
        <v>1531</v>
      </c>
      <c r="L75" s="541" t="s">
        <v>1530</v>
      </c>
      <c r="M75" s="541" t="s">
        <v>1529</v>
      </c>
      <c r="N75" s="541" t="s">
        <v>1530</v>
      </c>
      <c r="O75" s="541" t="s">
        <v>1529</v>
      </c>
      <c r="P75" s="541" t="s">
        <v>1540</v>
      </c>
      <c r="Q75" s="541" t="s">
        <v>1539</v>
      </c>
      <c r="R75" s="541" t="s">
        <v>1526</v>
      </c>
      <c r="S75" s="541"/>
      <c r="T75" s="541"/>
    </row>
    <row r="76" spans="1:20" ht="15">
      <c r="A76" s="542">
        <v>97</v>
      </c>
      <c r="B76" s="542" t="s">
        <v>1560</v>
      </c>
      <c r="C76" s="542" t="s">
        <v>1559</v>
      </c>
      <c r="D76" s="543" t="s">
        <v>1463</v>
      </c>
      <c r="E76" s="542"/>
      <c r="F76" s="541">
        <v>3</v>
      </c>
      <c r="G76" s="541"/>
      <c r="H76" s="541" t="s">
        <v>1534</v>
      </c>
      <c r="I76" s="541" t="s">
        <v>1542</v>
      </c>
      <c r="J76" s="541" t="s">
        <v>1541</v>
      </c>
      <c r="K76" s="541" t="s">
        <v>1531</v>
      </c>
      <c r="L76" s="541" t="s">
        <v>1530</v>
      </c>
      <c r="M76" s="541" t="s">
        <v>1529</v>
      </c>
      <c r="N76" s="541" t="s">
        <v>1530</v>
      </c>
      <c r="O76" s="541" t="s">
        <v>1529</v>
      </c>
      <c r="P76" s="541" t="s">
        <v>1540</v>
      </c>
      <c r="Q76" s="541" t="s">
        <v>1539</v>
      </c>
      <c r="R76" s="541" t="s">
        <v>1526</v>
      </c>
      <c r="S76" s="541"/>
      <c r="T76" s="541"/>
    </row>
    <row r="77" spans="1:20" ht="15">
      <c r="A77" s="542">
        <v>98</v>
      </c>
      <c r="B77" s="542" t="s">
        <v>1560</v>
      </c>
      <c r="C77" s="542" t="s">
        <v>1559</v>
      </c>
      <c r="D77" s="543" t="s">
        <v>1461</v>
      </c>
      <c r="E77" s="542"/>
      <c r="F77" s="541">
        <v>3</v>
      </c>
      <c r="G77" s="541"/>
      <c r="H77" s="541" t="s">
        <v>1534</v>
      </c>
      <c r="I77" s="541" t="s">
        <v>1542</v>
      </c>
      <c r="J77" s="541" t="s">
        <v>1541</v>
      </c>
      <c r="K77" s="541" t="s">
        <v>1531</v>
      </c>
      <c r="L77" s="541" t="s">
        <v>1530</v>
      </c>
      <c r="M77" s="541" t="s">
        <v>1529</v>
      </c>
      <c r="N77" s="541" t="s">
        <v>1530</v>
      </c>
      <c r="O77" s="541" t="s">
        <v>1529</v>
      </c>
      <c r="P77" s="541" t="s">
        <v>1540</v>
      </c>
      <c r="Q77" s="541" t="s">
        <v>1539</v>
      </c>
      <c r="R77" s="541" t="s">
        <v>1526</v>
      </c>
      <c r="S77" s="541"/>
      <c r="T77" s="541"/>
    </row>
    <row r="78" spans="1:20" ht="15">
      <c r="A78" s="542">
        <v>99</v>
      </c>
      <c r="B78" s="542" t="s">
        <v>1560</v>
      </c>
      <c r="C78" s="542" t="s">
        <v>1559</v>
      </c>
      <c r="D78" s="543" t="s">
        <v>1459</v>
      </c>
      <c r="E78" s="542"/>
      <c r="F78" s="541">
        <v>3</v>
      </c>
      <c r="G78" s="541"/>
      <c r="H78" s="541" t="s">
        <v>1534</v>
      </c>
      <c r="I78" s="541" t="s">
        <v>1542</v>
      </c>
      <c r="J78" s="541" t="s">
        <v>1541</v>
      </c>
      <c r="K78" s="541" t="s">
        <v>1531</v>
      </c>
      <c r="L78" s="541" t="s">
        <v>1530</v>
      </c>
      <c r="M78" s="541" t="s">
        <v>1529</v>
      </c>
      <c r="N78" s="541" t="s">
        <v>1530</v>
      </c>
      <c r="O78" s="541" t="s">
        <v>1529</v>
      </c>
      <c r="P78" s="541" t="s">
        <v>1540</v>
      </c>
      <c r="Q78" s="541" t="s">
        <v>1539</v>
      </c>
      <c r="R78" s="541" t="s">
        <v>1526</v>
      </c>
      <c r="S78" s="541"/>
      <c r="T78" s="541"/>
    </row>
    <row r="79" spans="1:20" ht="15">
      <c r="A79" s="542">
        <v>100</v>
      </c>
      <c r="B79" s="542" t="s">
        <v>1560</v>
      </c>
      <c r="C79" s="542" t="s">
        <v>1559</v>
      </c>
      <c r="D79" s="543" t="s">
        <v>1457</v>
      </c>
      <c r="E79" s="542"/>
      <c r="F79" s="541">
        <v>3</v>
      </c>
      <c r="G79" s="541"/>
      <c r="H79" s="541" t="s">
        <v>1534</v>
      </c>
      <c r="I79" s="541" t="s">
        <v>1542</v>
      </c>
      <c r="J79" s="541" t="s">
        <v>1541</v>
      </c>
      <c r="K79" s="541" t="s">
        <v>1531</v>
      </c>
      <c r="L79" s="541" t="s">
        <v>1530</v>
      </c>
      <c r="M79" s="541" t="s">
        <v>1529</v>
      </c>
      <c r="N79" s="541" t="s">
        <v>1530</v>
      </c>
      <c r="O79" s="541" t="s">
        <v>1529</v>
      </c>
      <c r="P79" s="541" t="s">
        <v>1540</v>
      </c>
      <c r="Q79" s="541" t="s">
        <v>1539</v>
      </c>
      <c r="R79" s="541" t="s">
        <v>1526</v>
      </c>
      <c r="S79" s="541"/>
      <c r="T79" s="541"/>
    </row>
    <row r="80" spans="1:20" ht="15">
      <c r="A80" s="542">
        <v>101</v>
      </c>
      <c r="B80" s="542" t="s">
        <v>1560</v>
      </c>
      <c r="C80" s="542" t="s">
        <v>1559</v>
      </c>
      <c r="D80" s="543" t="s">
        <v>1455</v>
      </c>
      <c r="E80" s="542"/>
      <c r="F80" s="541">
        <v>3</v>
      </c>
      <c r="G80" s="541"/>
      <c r="H80" s="541" t="s">
        <v>1534</v>
      </c>
      <c r="I80" s="541" t="s">
        <v>1542</v>
      </c>
      <c r="J80" s="541" t="s">
        <v>1541</v>
      </c>
      <c r="K80" s="541" t="s">
        <v>1531</v>
      </c>
      <c r="L80" s="541" t="s">
        <v>1530</v>
      </c>
      <c r="M80" s="541" t="s">
        <v>1529</v>
      </c>
      <c r="N80" s="541" t="s">
        <v>1530</v>
      </c>
      <c r="O80" s="541" t="s">
        <v>1529</v>
      </c>
      <c r="P80" s="541" t="s">
        <v>1540</v>
      </c>
      <c r="Q80" s="541" t="s">
        <v>1539</v>
      </c>
      <c r="R80" s="541" t="s">
        <v>1526</v>
      </c>
      <c r="S80" s="541"/>
      <c r="T80" s="541"/>
    </row>
    <row r="81" spans="1:20" ht="15">
      <c r="A81" s="542">
        <v>102</v>
      </c>
      <c r="B81" s="542" t="s">
        <v>1560</v>
      </c>
      <c r="C81" s="542" t="s">
        <v>1559</v>
      </c>
      <c r="D81" s="543" t="s">
        <v>1453</v>
      </c>
      <c r="E81" s="542"/>
      <c r="F81" s="541">
        <v>3</v>
      </c>
      <c r="G81" s="541"/>
      <c r="H81" s="541" t="s">
        <v>1534</v>
      </c>
      <c r="I81" s="541" t="s">
        <v>1542</v>
      </c>
      <c r="J81" s="541" t="s">
        <v>1541</v>
      </c>
      <c r="K81" s="541" t="s">
        <v>1531</v>
      </c>
      <c r="L81" s="541" t="s">
        <v>1530</v>
      </c>
      <c r="M81" s="541" t="s">
        <v>1529</v>
      </c>
      <c r="N81" s="541" t="s">
        <v>1530</v>
      </c>
      <c r="O81" s="541" t="s">
        <v>1529</v>
      </c>
      <c r="P81" s="541" t="s">
        <v>1540</v>
      </c>
      <c r="Q81" s="541" t="s">
        <v>1539</v>
      </c>
      <c r="R81" s="541" t="s">
        <v>1526</v>
      </c>
      <c r="S81" s="541"/>
      <c r="T81" s="541"/>
    </row>
    <row r="82" spans="1:20" ht="15">
      <c r="A82" s="542">
        <v>103</v>
      </c>
      <c r="B82" s="542" t="s">
        <v>1560</v>
      </c>
      <c r="C82" s="542" t="s">
        <v>1559</v>
      </c>
      <c r="D82" s="543" t="s">
        <v>1451</v>
      </c>
      <c r="E82" s="542"/>
      <c r="F82" s="541">
        <v>3</v>
      </c>
      <c r="G82" s="541"/>
      <c r="H82" s="541" t="s">
        <v>1534</v>
      </c>
      <c r="I82" s="541" t="s">
        <v>1542</v>
      </c>
      <c r="J82" s="541" t="s">
        <v>1541</v>
      </c>
      <c r="K82" s="541" t="s">
        <v>1531</v>
      </c>
      <c r="L82" s="541" t="s">
        <v>1530</v>
      </c>
      <c r="M82" s="541" t="s">
        <v>1529</v>
      </c>
      <c r="N82" s="541" t="s">
        <v>1530</v>
      </c>
      <c r="O82" s="541" t="s">
        <v>1529</v>
      </c>
      <c r="P82" s="541" t="s">
        <v>1540</v>
      </c>
      <c r="Q82" s="541" t="s">
        <v>1539</v>
      </c>
      <c r="R82" s="541" t="s">
        <v>1526</v>
      </c>
      <c r="S82" s="541"/>
      <c r="T82" s="541"/>
    </row>
    <row r="83" spans="1:20" ht="15">
      <c r="A83" s="542">
        <v>104</v>
      </c>
      <c r="B83" s="542" t="s">
        <v>1560</v>
      </c>
      <c r="C83" s="542" t="s">
        <v>1559</v>
      </c>
      <c r="D83" s="543" t="s">
        <v>1449</v>
      </c>
      <c r="E83" s="542"/>
      <c r="F83" s="541">
        <v>1</v>
      </c>
      <c r="G83" s="541"/>
      <c r="H83" s="541" t="s">
        <v>1534</v>
      </c>
      <c r="I83" s="541" t="s">
        <v>1542</v>
      </c>
      <c r="J83" s="541" t="s">
        <v>1541</v>
      </c>
      <c r="K83" s="541" t="s">
        <v>1531</v>
      </c>
      <c r="L83" s="541" t="s">
        <v>1530</v>
      </c>
      <c r="M83" s="541" t="s">
        <v>1529</v>
      </c>
      <c r="N83" s="541" t="s">
        <v>1530</v>
      </c>
      <c r="O83" s="541" t="s">
        <v>1529</v>
      </c>
      <c r="P83" s="541" t="s">
        <v>1540</v>
      </c>
      <c r="Q83" s="541" t="s">
        <v>1539</v>
      </c>
      <c r="R83" s="541" t="s">
        <v>1526</v>
      </c>
      <c r="S83" s="541"/>
      <c r="T83" s="541"/>
    </row>
    <row r="84" spans="1:20" ht="15">
      <c r="A84" s="542">
        <v>105</v>
      </c>
      <c r="B84" s="542" t="s">
        <v>1560</v>
      </c>
      <c r="C84" s="542" t="s">
        <v>1559</v>
      </c>
      <c r="D84" s="543" t="s">
        <v>1447</v>
      </c>
      <c r="E84" s="542"/>
      <c r="F84" s="541">
        <v>1</v>
      </c>
      <c r="G84" s="541"/>
      <c r="H84" s="541" t="s">
        <v>1534</v>
      </c>
      <c r="I84" s="541" t="s">
        <v>1542</v>
      </c>
      <c r="J84" s="541" t="s">
        <v>1541</v>
      </c>
      <c r="K84" s="541" t="s">
        <v>1531</v>
      </c>
      <c r="L84" s="541" t="s">
        <v>1530</v>
      </c>
      <c r="M84" s="541" t="s">
        <v>1529</v>
      </c>
      <c r="N84" s="541" t="s">
        <v>1530</v>
      </c>
      <c r="O84" s="541" t="s">
        <v>1529</v>
      </c>
      <c r="P84" s="541" t="s">
        <v>1540</v>
      </c>
      <c r="Q84" s="541" t="s">
        <v>1539</v>
      </c>
      <c r="R84" s="541" t="s">
        <v>1526</v>
      </c>
      <c r="S84" s="541"/>
      <c r="T84" s="541"/>
    </row>
    <row r="85" spans="1:20" ht="15">
      <c r="A85" s="542">
        <v>106</v>
      </c>
      <c r="B85" s="542" t="s">
        <v>1560</v>
      </c>
      <c r="C85" s="542" t="s">
        <v>1559</v>
      </c>
      <c r="D85" s="543" t="s">
        <v>1445</v>
      </c>
      <c r="E85" s="542"/>
      <c r="F85" s="541">
        <v>3</v>
      </c>
      <c r="G85" s="541"/>
      <c r="H85" s="541" t="s">
        <v>1534</v>
      </c>
      <c r="I85" s="541" t="s">
        <v>1542</v>
      </c>
      <c r="J85" s="541" t="s">
        <v>1541</v>
      </c>
      <c r="K85" s="541" t="s">
        <v>1531</v>
      </c>
      <c r="L85" s="541" t="s">
        <v>1530</v>
      </c>
      <c r="M85" s="541" t="s">
        <v>1529</v>
      </c>
      <c r="N85" s="541" t="s">
        <v>1530</v>
      </c>
      <c r="O85" s="541" t="s">
        <v>1529</v>
      </c>
      <c r="P85" s="541" t="s">
        <v>1540</v>
      </c>
      <c r="Q85" s="541" t="s">
        <v>1539</v>
      </c>
      <c r="R85" s="541" t="s">
        <v>1526</v>
      </c>
      <c r="S85" s="541"/>
      <c r="T85" s="541"/>
    </row>
    <row r="86" spans="1:20" ht="15">
      <c r="A86" s="542">
        <v>109</v>
      </c>
      <c r="B86" s="542" t="s">
        <v>1560</v>
      </c>
      <c r="C86" s="542" t="s">
        <v>1561</v>
      </c>
      <c r="D86" s="543" t="s">
        <v>1469</v>
      </c>
      <c r="E86" s="542"/>
      <c r="F86" s="541">
        <v>3</v>
      </c>
      <c r="G86" s="541"/>
      <c r="H86" s="541" t="s">
        <v>1534</v>
      </c>
      <c r="I86" s="541" t="s">
        <v>1542</v>
      </c>
      <c r="J86" s="541" t="s">
        <v>1541</v>
      </c>
      <c r="K86" s="541" t="s">
        <v>1531</v>
      </c>
      <c r="L86" s="541" t="s">
        <v>1530</v>
      </c>
      <c r="M86" s="541" t="s">
        <v>1529</v>
      </c>
      <c r="N86" s="541" t="s">
        <v>1530</v>
      </c>
      <c r="O86" s="541" t="s">
        <v>1529</v>
      </c>
      <c r="P86" s="541" t="s">
        <v>1540</v>
      </c>
      <c r="Q86" s="541" t="s">
        <v>1539</v>
      </c>
      <c r="R86" s="541" t="s">
        <v>1526</v>
      </c>
      <c r="S86" s="541"/>
      <c r="T86" s="541"/>
    </row>
    <row r="87" spans="1:20" ht="15">
      <c r="A87" s="542">
        <v>110</v>
      </c>
      <c r="B87" s="542" t="s">
        <v>1560</v>
      </c>
      <c r="C87" s="542" t="s">
        <v>1561</v>
      </c>
      <c r="D87" s="543" t="s">
        <v>1467</v>
      </c>
      <c r="E87" s="542"/>
      <c r="F87" s="541">
        <v>3</v>
      </c>
      <c r="G87" s="541"/>
      <c r="H87" s="541" t="s">
        <v>1534</v>
      </c>
      <c r="I87" s="541" t="s">
        <v>1542</v>
      </c>
      <c r="J87" s="541" t="s">
        <v>1541</v>
      </c>
      <c r="K87" s="541" t="s">
        <v>1531</v>
      </c>
      <c r="L87" s="541" t="s">
        <v>1530</v>
      </c>
      <c r="M87" s="541" t="s">
        <v>1529</v>
      </c>
      <c r="N87" s="541" t="s">
        <v>1530</v>
      </c>
      <c r="O87" s="541" t="s">
        <v>1529</v>
      </c>
      <c r="P87" s="541" t="s">
        <v>1540</v>
      </c>
      <c r="Q87" s="541" t="s">
        <v>1539</v>
      </c>
      <c r="R87" s="541" t="s">
        <v>1526</v>
      </c>
      <c r="S87" s="541"/>
      <c r="T87" s="541"/>
    </row>
    <row r="88" spans="1:20" ht="15">
      <c r="A88" s="542">
        <v>111</v>
      </c>
      <c r="B88" s="542" t="s">
        <v>1560</v>
      </c>
      <c r="C88" s="542" t="s">
        <v>1561</v>
      </c>
      <c r="D88" s="543" t="s">
        <v>1465</v>
      </c>
      <c r="E88" s="542"/>
      <c r="F88" s="541">
        <v>3</v>
      </c>
      <c r="G88" s="541"/>
      <c r="H88" s="541" t="s">
        <v>1534</v>
      </c>
      <c r="I88" s="541" t="s">
        <v>1542</v>
      </c>
      <c r="J88" s="541" t="s">
        <v>1541</v>
      </c>
      <c r="K88" s="541" t="s">
        <v>1531</v>
      </c>
      <c r="L88" s="541" t="s">
        <v>1530</v>
      </c>
      <c r="M88" s="541" t="s">
        <v>1529</v>
      </c>
      <c r="N88" s="541" t="s">
        <v>1530</v>
      </c>
      <c r="O88" s="541" t="s">
        <v>1529</v>
      </c>
      <c r="P88" s="541" t="s">
        <v>1540</v>
      </c>
      <c r="Q88" s="541" t="s">
        <v>1539</v>
      </c>
      <c r="R88" s="541" t="s">
        <v>1526</v>
      </c>
      <c r="S88" s="541"/>
      <c r="T88" s="541"/>
    </row>
    <row r="89" spans="1:20" ht="15">
      <c r="A89" s="542">
        <v>112</v>
      </c>
      <c r="B89" s="542" t="s">
        <v>1560</v>
      </c>
      <c r="C89" s="542" t="s">
        <v>1561</v>
      </c>
      <c r="D89" s="543" t="s">
        <v>1466</v>
      </c>
      <c r="E89" s="542"/>
      <c r="F89" s="541">
        <v>3</v>
      </c>
      <c r="G89" s="541"/>
      <c r="H89" s="541" t="s">
        <v>1534</v>
      </c>
      <c r="I89" s="541" t="s">
        <v>1542</v>
      </c>
      <c r="J89" s="541" t="s">
        <v>1541</v>
      </c>
      <c r="K89" s="541" t="s">
        <v>1531</v>
      </c>
      <c r="L89" s="541" t="s">
        <v>1530</v>
      </c>
      <c r="M89" s="541" t="s">
        <v>1529</v>
      </c>
      <c r="N89" s="541" t="s">
        <v>1530</v>
      </c>
      <c r="O89" s="541" t="s">
        <v>1529</v>
      </c>
      <c r="P89" s="541" t="s">
        <v>1540</v>
      </c>
      <c r="Q89" s="541" t="s">
        <v>1539</v>
      </c>
      <c r="R89" s="541" t="s">
        <v>1526</v>
      </c>
      <c r="S89" s="541"/>
      <c r="T89" s="541"/>
    </row>
    <row r="90" spans="1:20" ht="15">
      <c r="A90" s="542">
        <v>113</v>
      </c>
      <c r="B90" s="542" t="s">
        <v>1560</v>
      </c>
      <c r="C90" s="542" t="s">
        <v>1561</v>
      </c>
      <c r="D90" s="543" t="s">
        <v>1463</v>
      </c>
      <c r="E90" s="542"/>
      <c r="F90" s="541">
        <v>3</v>
      </c>
      <c r="G90" s="541"/>
      <c r="H90" s="541" t="s">
        <v>1534</v>
      </c>
      <c r="I90" s="541" t="s">
        <v>1542</v>
      </c>
      <c r="J90" s="541" t="s">
        <v>1541</v>
      </c>
      <c r="K90" s="541" t="s">
        <v>1531</v>
      </c>
      <c r="L90" s="541" t="s">
        <v>1530</v>
      </c>
      <c r="M90" s="541" t="s">
        <v>1529</v>
      </c>
      <c r="N90" s="541" t="s">
        <v>1530</v>
      </c>
      <c r="O90" s="541" t="s">
        <v>1529</v>
      </c>
      <c r="P90" s="541" t="s">
        <v>1540</v>
      </c>
      <c r="Q90" s="541" t="s">
        <v>1539</v>
      </c>
      <c r="R90" s="541" t="s">
        <v>1526</v>
      </c>
      <c r="S90" s="541"/>
      <c r="T90" s="541"/>
    </row>
    <row r="91" spans="1:20" ht="15">
      <c r="A91" s="542">
        <v>114</v>
      </c>
      <c r="B91" s="542" t="s">
        <v>1560</v>
      </c>
      <c r="C91" s="542" t="s">
        <v>1561</v>
      </c>
      <c r="D91" s="543" t="s">
        <v>1461</v>
      </c>
      <c r="E91" s="542"/>
      <c r="F91" s="541">
        <v>3</v>
      </c>
      <c r="G91" s="541"/>
      <c r="H91" s="541" t="s">
        <v>1534</v>
      </c>
      <c r="I91" s="541" t="s">
        <v>1542</v>
      </c>
      <c r="J91" s="541" t="s">
        <v>1541</v>
      </c>
      <c r="K91" s="541" t="s">
        <v>1531</v>
      </c>
      <c r="L91" s="541" t="s">
        <v>1530</v>
      </c>
      <c r="M91" s="541" t="s">
        <v>1529</v>
      </c>
      <c r="N91" s="541" t="s">
        <v>1530</v>
      </c>
      <c r="O91" s="541" t="s">
        <v>1529</v>
      </c>
      <c r="P91" s="541" t="s">
        <v>1540</v>
      </c>
      <c r="Q91" s="541" t="s">
        <v>1539</v>
      </c>
      <c r="R91" s="541" t="s">
        <v>1526</v>
      </c>
      <c r="S91" s="541"/>
      <c r="T91" s="541"/>
    </row>
    <row r="92" spans="1:20" ht="15">
      <c r="A92" s="542">
        <v>115</v>
      </c>
      <c r="B92" s="542" t="s">
        <v>1560</v>
      </c>
      <c r="C92" s="542" t="s">
        <v>1561</v>
      </c>
      <c r="D92" s="543" t="s">
        <v>1459</v>
      </c>
      <c r="E92" s="542"/>
      <c r="F92" s="541">
        <v>3</v>
      </c>
      <c r="G92" s="541"/>
      <c r="H92" s="541" t="s">
        <v>1534</v>
      </c>
      <c r="I92" s="541" t="s">
        <v>1542</v>
      </c>
      <c r="J92" s="541" t="s">
        <v>1541</v>
      </c>
      <c r="K92" s="541" t="s">
        <v>1531</v>
      </c>
      <c r="L92" s="541" t="s">
        <v>1530</v>
      </c>
      <c r="M92" s="541" t="s">
        <v>1529</v>
      </c>
      <c r="N92" s="541" t="s">
        <v>1530</v>
      </c>
      <c r="O92" s="541" t="s">
        <v>1529</v>
      </c>
      <c r="P92" s="541" t="s">
        <v>1540</v>
      </c>
      <c r="Q92" s="541" t="s">
        <v>1539</v>
      </c>
      <c r="R92" s="541" t="s">
        <v>1526</v>
      </c>
      <c r="S92" s="541"/>
      <c r="T92" s="541"/>
    </row>
    <row r="93" spans="1:20" ht="15">
      <c r="A93" s="542">
        <v>116</v>
      </c>
      <c r="B93" s="542" t="s">
        <v>1560</v>
      </c>
      <c r="C93" s="542" t="s">
        <v>1561</v>
      </c>
      <c r="D93" s="543" t="s">
        <v>1457</v>
      </c>
      <c r="E93" s="542"/>
      <c r="F93" s="541">
        <v>3</v>
      </c>
      <c r="G93" s="541"/>
      <c r="H93" s="541" t="s">
        <v>1534</v>
      </c>
      <c r="I93" s="541" t="s">
        <v>1542</v>
      </c>
      <c r="J93" s="541" t="s">
        <v>1541</v>
      </c>
      <c r="K93" s="541" t="s">
        <v>1531</v>
      </c>
      <c r="L93" s="541" t="s">
        <v>1530</v>
      </c>
      <c r="M93" s="541" t="s">
        <v>1529</v>
      </c>
      <c r="N93" s="541" t="s">
        <v>1530</v>
      </c>
      <c r="O93" s="541" t="s">
        <v>1529</v>
      </c>
      <c r="P93" s="541" t="s">
        <v>1540</v>
      </c>
      <c r="Q93" s="541" t="s">
        <v>1539</v>
      </c>
      <c r="R93" s="541" t="s">
        <v>1526</v>
      </c>
      <c r="S93" s="541"/>
      <c r="T93" s="541"/>
    </row>
    <row r="94" spans="1:20" ht="15">
      <c r="A94" s="542">
        <v>117</v>
      </c>
      <c r="B94" s="542" t="s">
        <v>1560</v>
      </c>
      <c r="C94" s="542" t="s">
        <v>1561</v>
      </c>
      <c r="D94" s="543" t="s">
        <v>1455</v>
      </c>
      <c r="E94" s="542"/>
      <c r="F94" s="541">
        <v>3</v>
      </c>
      <c r="G94" s="541"/>
      <c r="H94" s="541" t="s">
        <v>1534</v>
      </c>
      <c r="I94" s="541" t="s">
        <v>1542</v>
      </c>
      <c r="J94" s="541" t="s">
        <v>1541</v>
      </c>
      <c r="K94" s="541" t="s">
        <v>1531</v>
      </c>
      <c r="L94" s="541" t="s">
        <v>1530</v>
      </c>
      <c r="M94" s="541" t="s">
        <v>1529</v>
      </c>
      <c r="N94" s="541" t="s">
        <v>1530</v>
      </c>
      <c r="O94" s="541" t="s">
        <v>1529</v>
      </c>
      <c r="P94" s="541" t="s">
        <v>1540</v>
      </c>
      <c r="Q94" s="541" t="s">
        <v>1539</v>
      </c>
      <c r="R94" s="541" t="s">
        <v>1526</v>
      </c>
      <c r="S94" s="541"/>
      <c r="T94" s="541"/>
    </row>
    <row r="95" spans="1:20" ht="15">
      <c r="A95" s="542">
        <v>118</v>
      </c>
      <c r="B95" s="542" t="s">
        <v>1560</v>
      </c>
      <c r="C95" s="542" t="s">
        <v>1561</v>
      </c>
      <c r="D95" s="543" t="s">
        <v>1453</v>
      </c>
      <c r="E95" s="542"/>
      <c r="F95" s="541">
        <v>3</v>
      </c>
      <c r="G95" s="541"/>
      <c r="H95" s="541" t="s">
        <v>1534</v>
      </c>
      <c r="I95" s="541" t="s">
        <v>1542</v>
      </c>
      <c r="J95" s="541" t="s">
        <v>1541</v>
      </c>
      <c r="K95" s="541" t="s">
        <v>1531</v>
      </c>
      <c r="L95" s="541" t="s">
        <v>1530</v>
      </c>
      <c r="M95" s="541" t="s">
        <v>1529</v>
      </c>
      <c r="N95" s="541" t="s">
        <v>1530</v>
      </c>
      <c r="O95" s="541" t="s">
        <v>1529</v>
      </c>
      <c r="P95" s="541" t="s">
        <v>1540</v>
      </c>
      <c r="Q95" s="541" t="s">
        <v>1539</v>
      </c>
      <c r="R95" s="541" t="s">
        <v>1526</v>
      </c>
      <c r="S95" s="541"/>
      <c r="T95" s="541"/>
    </row>
    <row r="96" spans="1:20" ht="15">
      <c r="A96" s="542">
        <v>119</v>
      </c>
      <c r="B96" s="542" t="s">
        <v>1560</v>
      </c>
      <c r="C96" s="542" t="s">
        <v>1561</v>
      </c>
      <c r="D96" s="543" t="s">
        <v>1451</v>
      </c>
      <c r="E96" s="542"/>
      <c r="F96" s="541">
        <v>3</v>
      </c>
      <c r="G96" s="541"/>
      <c r="H96" s="541" t="s">
        <v>1534</v>
      </c>
      <c r="I96" s="541" t="s">
        <v>1542</v>
      </c>
      <c r="J96" s="541" t="s">
        <v>1541</v>
      </c>
      <c r="K96" s="541" t="s">
        <v>1531</v>
      </c>
      <c r="L96" s="541" t="s">
        <v>1530</v>
      </c>
      <c r="M96" s="541" t="s">
        <v>1529</v>
      </c>
      <c r="N96" s="541" t="s">
        <v>1530</v>
      </c>
      <c r="O96" s="541" t="s">
        <v>1529</v>
      </c>
      <c r="P96" s="541" t="s">
        <v>1540</v>
      </c>
      <c r="Q96" s="541" t="s">
        <v>1539</v>
      </c>
      <c r="R96" s="541" t="s">
        <v>1526</v>
      </c>
      <c r="S96" s="541"/>
      <c r="T96" s="541"/>
    </row>
    <row r="97" spans="1:20" ht="15">
      <c r="A97" s="542">
        <v>120</v>
      </c>
      <c r="B97" s="542" t="s">
        <v>1560</v>
      </c>
      <c r="C97" s="542" t="s">
        <v>1561</v>
      </c>
      <c r="D97" s="543" t="s">
        <v>1449</v>
      </c>
      <c r="E97" s="542"/>
      <c r="F97" s="541">
        <v>1</v>
      </c>
      <c r="G97" s="541"/>
      <c r="H97" s="541" t="s">
        <v>1534</v>
      </c>
      <c r="I97" s="541" t="s">
        <v>1542</v>
      </c>
      <c r="J97" s="541" t="s">
        <v>1541</v>
      </c>
      <c r="K97" s="541" t="s">
        <v>1531</v>
      </c>
      <c r="L97" s="541" t="s">
        <v>1530</v>
      </c>
      <c r="M97" s="541" t="s">
        <v>1529</v>
      </c>
      <c r="N97" s="541" t="s">
        <v>1530</v>
      </c>
      <c r="O97" s="541" t="s">
        <v>1529</v>
      </c>
      <c r="P97" s="541" t="s">
        <v>1540</v>
      </c>
      <c r="Q97" s="541" t="s">
        <v>1539</v>
      </c>
      <c r="R97" s="541" t="s">
        <v>1526</v>
      </c>
      <c r="S97" s="541"/>
      <c r="T97" s="541"/>
    </row>
    <row r="98" spans="1:20" ht="15">
      <c r="A98" s="542">
        <v>121</v>
      </c>
      <c r="B98" s="542" t="s">
        <v>1560</v>
      </c>
      <c r="C98" s="542" t="s">
        <v>1561</v>
      </c>
      <c r="D98" s="543" t="s">
        <v>1447</v>
      </c>
      <c r="E98" s="542"/>
      <c r="F98" s="541">
        <v>1</v>
      </c>
      <c r="G98" s="541"/>
      <c r="H98" s="541" t="s">
        <v>1534</v>
      </c>
      <c r="I98" s="541" t="s">
        <v>1542</v>
      </c>
      <c r="J98" s="541" t="s">
        <v>1541</v>
      </c>
      <c r="K98" s="541" t="s">
        <v>1531</v>
      </c>
      <c r="L98" s="541" t="s">
        <v>1530</v>
      </c>
      <c r="M98" s="541" t="s">
        <v>1529</v>
      </c>
      <c r="N98" s="541" t="s">
        <v>1530</v>
      </c>
      <c r="O98" s="541" t="s">
        <v>1529</v>
      </c>
      <c r="P98" s="541" t="s">
        <v>1540</v>
      </c>
      <c r="Q98" s="541" t="s">
        <v>1539</v>
      </c>
      <c r="R98" s="541" t="s">
        <v>1526</v>
      </c>
      <c r="S98" s="541"/>
      <c r="T98" s="541"/>
    </row>
    <row r="99" spans="1:20" ht="15">
      <c r="A99" s="542">
        <v>122</v>
      </c>
      <c r="B99" s="542" t="s">
        <v>1560</v>
      </c>
      <c r="C99" s="542" t="s">
        <v>1561</v>
      </c>
      <c r="D99" s="543" t="s">
        <v>1445</v>
      </c>
      <c r="E99" s="542"/>
      <c r="F99" s="541">
        <v>3</v>
      </c>
      <c r="G99" s="541"/>
      <c r="H99" s="541" t="s">
        <v>1534</v>
      </c>
      <c r="I99" s="541" t="s">
        <v>1542</v>
      </c>
      <c r="J99" s="541" t="s">
        <v>1541</v>
      </c>
      <c r="K99" s="541" t="s">
        <v>1531</v>
      </c>
      <c r="L99" s="541" t="s">
        <v>1530</v>
      </c>
      <c r="M99" s="541" t="s">
        <v>1529</v>
      </c>
      <c r="N99" s="541" t="s">
        <v>1530</v>
      </c>
      <c r="O99" s="541" t="s">
        <v>1529</v>
      </c>
      <c r="P99" s="541" t="s">
        <v>1540</v>
      </c>
      <c r="Q99" s="541" t="s">
        <v>1539</v>
      </c>
      <c r="R99" s="541" t="s">
        <v>1526</v>
      </c>
      <c r="S99" s="541"/>
      <c r="T99" s="541"/>
    </row>
    <row r="100" spans="1:20" ht="15">
      <c r="A100" s="542">
        <v>125</v>
      </c>
      <c r="B100" s="542" t="s">
        <v>1560</v>
      </c>
      <c r="C100" s="542" t="s">
        <v>1563</v>
      </c>
      <c r="D100" s="543" t="s">
        <v>1469</v>
      </c>
      <c r="E100" s="542"/>
      <c r="F100" s="541">
        <v>10</v>
      </c>
      <c r="G100" s="541"/>
      <c r="H100" s="541" t="s">
        <v>1534</v>
      </c>
      <c r="I100" s="541" t="s">
        <v>1542</v>
      </c>
      <c r="J100" s="541" t="s">
        <v>1541</v>
      </c>
      <c r="K100" s="541" t="s">
        <v>1531</v>
      </c>
      <c r="L100" s="541" t="s">
        <v>1530</v>
      </c>
      <c r="M100" s="541" t="s">
        <v>1529</v>
      </c>
      <c r="N100" s="541" t="s">
        <v>1530</v>
      </c>
      <c r="O100" s="541" t="s">
        <v>1529</v>
      </c>
      <c r="P100" s="541" t="s">
        <v>1540</v>
      </c>
      <c r="Q100" s="541" t="s">
        <v>1539</v>
      </c>
      <c r="R100" s="541" t="s">
        <v>1526</v>
      </c>
      <c r="S100" s="541"/>
      <c r="T100" s="541"/>
    </row>
    <row r="101" spans="1:20" ht="15">
      <c r="A101" s="542">
        <v>126</v>
      </c>
      <c r="B101" s="542" t="s">
        <v>1560</v>
      </c>
      <c r="C101" s="542" t="s">
        <v>1563</v>
      </c>
      <c r="D101" s="543" t="s">
        <v>1467</v>
      </c>
      <c r="E101" s="542"/>
      <c r="F101" s="541">
        <v>10</v>
      </c>
      <c r="G101" s="541"/>
      <c r="H101" s="541" t="s">
        <v>1534</v>
      </c>
      <c r="I101" s="541" t="s">
        <v>1542</v>
      </c>
      <c r="J101" s="541" t="s">
        <v>1541</v>
      </c>
      <c r="K101" s="541" t="s">
        <v>1531</v>
      </c>
      <c r="L101" s="541" t="s">
        <v>1530</v>
      </c>
      <c r="M101" s="541" t="s">
        <v>1529</v>
      </c>
      <c r="N101" s="541" t="s">
        <v>1530</v>
      </c>
      <c r="O101" s="541" t="s">
        <v>1529</v>
      </c>
      <c r="P101" s="541" t="s">
        <v>1540</v>
      </c>
      <c r="Q101" s="541" t="s">
        <v>1539</v>
      </c>
      <c r="R101" s="541" t="s">
        <v>1526</v>
      </c>
      <c r="S101" s="541"/>
      <c r="T101" s="541"/>
    </row>
    <row r="102" spans="1:20" ht="15">
      <c r="A102" s="542">
        <v>127</v>
      </c>
      <c r="B102" s="542" t="s">
        <v>1560</v>
      </c>
      <c r="C102" s="542" t="s">
        <v>1563</v>
      </c>
      <c r="D102" s="543" t="s">
        <v>1465</v>
      </c>
      <c r="E102" s="542"/>
      <c r="F102" s="541">
        <v>10</v>
      </c>
      <c r="G102" s="541"/>
      <c r="H102" s="541" t="s">
        <v>1534</v>
      </c>
      <c r="I102" s="541" t="s">
        <v>1542</v>
      </c>
      <c r="J102" s="541" t="s">
        <v>1541</v>
      </c>
      <c r="K102" s="541" t="s">
        <v>1531</v>
      </c>
      <c r="L102" s="541" t="s">
        <v>1530</v>
      </c>
      <c r="M102" s="541" t="s">
        <v>1529</v>
      </c>
      <c r="N102" s="541" t="s">
        <v>1530</v>
      </c>
      <c r="O102" s="541" t="s">
        <v>1529</v>
      </c>
      <c r="P102" s="541" t="s">
        <v>1540</v>
      </c>
      <c r="Q102" s="541" t="s">
        <v>1539</v>
      </c>
      <c r="R102" s="541" t="s">
        <v>1526</v>
      </c>
      <c r="S102" s="541"/>
      <c r="T102" s="541"/>
    </row>
    <row r="103" spans="1:20" ht="15">
      <c r="A103" s="542">
        <v>128</v>
      </c>
      <c r="B103" s="542" t="s">
        <v>1560</v>
      </c>
      <c r="C103" s="542" t="s">
        <v>1563</v>
      </c>
      <c r="D103" s="543" t="s">
        <v>1466</v>
      </c>
      <c r="E103" s="542"/>
      <c r="F103" s="541">
        <v>10</v>
      </c>
      <c r="G103" s="541"/>
      <c r="H103" s="541" t="s">
        <v>1534</v>
      </c>
      <c r="I103" s="541" t="s">
        <v>1542</v>
      </c>
      <c r="J103" s="541" t="s">
        <v>1541</v>
      </c>
      <c r="K103" s="541" t="s">
        <v>1531</v>
      </c>
      <c r="L103" s="541" t="s">
        <v>1530</v>
      </c>
      <c r="M103" s="541" t="s">
        <v>1529</v>
      </c>
      <c r="N103" s="541" t="s">
        <v>1530</v>
      </c>
      <c r="O103" s="541" t="s">
        <v>1529</v>
      </c>
      <c r="P103" s="541" t="s">
        <v>1540</v>
      </c>
      <c r="Q103" s="541" t="s">
        <v>1539</v>
      </c>
      <c r="R103" s="541" t="s">
        <v>1526</v>
      </c>
      <c r="S103" s="541"/>
      <c r="T103" s="541"/>
    </row>
    <row r="104" spans="1:20" ht="15">
      <c r="A104" s="542">
        <v>129</v>
      </c>
      <c r="B104" s="542" t="s">
        <v>1560</v>
      </c>
      <c r="C104" s="542" t="s">
        <v>1563</v>
      </c>
      <c r="D104" s="543" t="s">
        <v>1463</v>
      </c>
      <c r="E104" s="542"/>
      <c r="F104" s="541">
        <v>10</v>
      </c>
      <c r="G104" s="541"/>
      <c r="H104" s="541" t="s">
        <v>1534</v>
      </c>
      <c r="I104" s="541" t="s">
        <v>1542</v>
      </c>
      <c r="J104" s="541" t="s">
        <v>1541</v>
      </c>
      <c r="K104" s="541" t="s">
        <v>1531</v>
      </c>
      <c r="L104" s="541" t="s">
        <v>1530</v>
      </c>
      <c r="M104" s="541" t="s">
        <v>1529</v>
      </c>
      <c r="N104" s="541" t="s">
        <v>1530</v>
      </c>
      <c r="O104" s="541" t="s">
        <v>1529</v>
      </c>
      <c r="P104" s="541" t="s">
        <v>1540</v>
      </c>
      <c r="Q104" s="541" t="s">
        <v>1539</v>
      </c>
      <c r="R104" s="541" t="s">
        <v>1526</v>
      </c>
      <c r="S104" s="541"/>
      <c r="T104" s="541"/>
    </row>
    <row r="105" spans="1:20" ht="15">
      <c r="A105" s="542">
        <v>130</v>
      </c>
      <c r="B105" s="542" t="s">
        <v>1560</v>
      </c>
      <c r="C105" s="542" t="s">
        <v>1563</v>
      </c>
      <c r="D105" s="543" t="s">
        <v>1461</v>
      </c>
      <c r="E105" s="542"/>
      <c r="F105" s="541">
        <v>10</v>
      </c>
      <c r="G105" s="541"/>
      <c r="H105" s="541" t="s">
        <v>1534</v>
      </c>
      <c r="I105" s="541" t="s">
        <v>1542</v>
      </c>
      <c r="J105" s="541" t="s">
        <v>1541</v>
      </c>
      <c r="K105" s="541" t="s">
        <v>1531</v>
      </c>
      <c r="L105" s="541" t="s">
        <v>1530</v>
      </c>
      <c r="M105" s="541" t="s">
        <v>1529</v>
      </c>
      <c r="N105" s="541" t="s">
        <v>1530</v>
      </c>
      <c r="O105" s="541" t="s">
        <v>1529</v>
      </c>
      <c r="P105" s="541" t="s">
        <v>1540</v>
      </c>
      <c r="Q105" s="541" t="s">
        <v>1539</v>
      </c>
      <c r="R105" s="541" t="s">
        <v>1526</v>
      </c>
      <c r="S105" s="541"/>
      <c r="T105" s="541"/>
    </row>
    <row r="106" spans="1:20" ht="15">
      <c r="A106" s="542">
        <v>131</v>
      </c>
      <c r="B106" s="542" t="s">
        <v>1560</v>
      </c>
      <c r="C106" s="542" t="s">
        <v>1563</v>
      </c>
      <c r="D106" s="543" t="s">
        <v>1459</v>
      </c>
      <c r="E106" s="542"/>
      <c r="F106" s="541">
        <v>10</v>
      </c>
      <c r="G106" s="541"/>
      <c r="H106" s="541" t="s">
        <v>1534</v>
      </c>
      <c r="I106" s="541" t="s">
        <v>1542</v>
      </c>
      <c r="J106" s="541" t="s">
        <v>1541</v>
      </c>
      <c r="K106" s="541" t="s">
        <v>1531</v>
      </c>
      <c r="L106" s="541" t="s">
        <v>1530</v>
      </c>
      <c r="M106" s="541" t="s">
        <v>1529</v>
      </c>
      <c r="N106" s="541" t="s">
        <v>1530</v>
      </c>
      <c r="O106" s="541" t="s">
        <v>1529</v>
      </c>
      <c r="P106" s="541" t="s">
        <v>1540</v>
      </c>
      <c r="Q106" s="541" t="s">
        <v>1539</v>
      </c>
      <c r="R106" s="541" t="s">
        <v>1526</v>
      </c>
      <c r="S106" s="541"/>
      <c r="T106" s="541"/>
    </row>
    <row r="107" spans="1:20" ht="15">
      <c r="A107" s="542">
        <v>132</v>
      </c>
      <c r="B107" s="542" t="s">
        <v>1560</v>
      </c>
      <c r="C107" s="542" t="s">
        <v>1563</v>
      </c>
      <c r="D107" s="543" t="s">
        <v>1457</v>
      </c>
      <c r="E107" s="542"/>
      <c r="F107" s="541">
        <v>10</v>
      </c>
      <c r="G107" s="541"/>
      <c r="H107" s="541" t="s">
        <v>1534</v>
      </c>
      <c r="I107" s="541" t="s">
        <v>1542</v>
      </c>
      <c r="J107" s="541" t="s">
        <v>1541</v>
      </c>
      <c r="K107" s="541" t="s">
        <v>1531</v>
      </c>
      <c r="L107" s="541" t="s">
        <v>1530</v>
      </c>
      <c r="M107" s="541" t="s">
        <v>1529</v>
      </c>
      <c r="N107" s="541" t="s">
        <v>1530</v>
      </c>
      <c r="O107" s="541" t="s">
        <v>1529</v>
      </c>
      <c r="P107" s="541" t="s">
        <v>1540</v>
      </c>
      <c r="Q107" s="541" t="s">
        <v>1539</v>
      </c>
      <c r="R107" s="541" t="s">
        <v>1526</v>
      </c>
      <c r="S107" s="541"/>
      <c r="T107" s="541"/>
    </row>
    <row r="108" spans="1:20" ht="15">
      <c r="A108" s="542">
        <v>133</v>
      </c>
      <c r="B108" s="542" t="s">
        <v>1560</v>
      </c>
      <c r="C108" s="542" t="s">
        <v>1563</v>
      </c>
      <c r="D108" s="543" t="s">
        <v>1455</v>
      </c>
      <c r="E108" s="542"/>
      <c r="F108" s="541">
        <v>10</v>
      </c>
      <c r="G108" s="541"/>
      <c r="H108" s="541" t="s">
        <v>1534</v>
      </c>
      <c r="I108" s="541" t="s">
        <v>1542</v>
      </c>
      <c r="J108" s="541" t="s">
        <v>1541</v>
      </c>
      <c r="K108" s="541" t="s">
        <v>1531</v>
      </c>
      <c r="L108" s="541" t="s">
        <v>1530</v>
      </c>
      <c r="M108" s="541" t="s">
        <v>1529</v>
      </c>
      <c r="N108" s="541" t="s">
        <v>1530</v>
      </c>
      <c r="O108" s="541" t="s">
        <v>1529</v>
      </c>
      <c r="P108" s="541" t="s">
        <v>1540</v>
      </c>
      <c r="Q108" s="541" t="s">
        <v>1539</v>
      </c>
      <c r="R108" s="541" t="s">
        <v>1526</v>
      </c>
      <c r="S108" s="541"/>
      <c r="T108" s="541"/>
    </row>
    <row r="109" spans="1:20" ht="15">
      <c r="A109" s="542">
        <v>134</v>
      </c>
      <c r="B109" s="542" t="s">
        <v>1560</v>
      </c>
      <c r="C109" s="542" t="s">
        <v>1563</v>
      </c>
      <c r="D109" s="543" t="s">
        <v>1453</v>
      </c>
      <c r="E109" s="542"/>
      <c r="F109" s="541">
        <v>10</v>
      </c>
      <c r="G109" s="541"/>
      <c r="H109" s="541" t="s">
        <v>1534</v>
      </c>
      <c r="I109" s="541" t="s">
        <v>1542</v>
      </c>
      <c r="J109" s="541" t="s">
        <v>1541</v>
      </c>
      <c r="K109" s="541" t="s">
        <v>1531</v>
      </c>
      <c r="L109" s="541" t="s">
        <v>1530</v>
      </c>
      <c r="M109" s="541" t="s">
        <v>1529</v>
      </c>
      <c r="N109" s="541" t="s">
        <v>1530</v>
      </c>
      <c r="O109" s="541" t="s">
        <v>1529</v>
      </c>
      <c r="P109" s="541" t="s">
        <v>1540</v>
      </c>
      <c r="Q109" s="541" t="s">
        <v>1539</v>
      </c>
      <c r="R109" s="541" t="s">
        <v>1526</v>
      </c>
      <c r="S109" s="541"/>
      <c r="T109" s="541"/>
    </row>
    <row r="110" spans="1:20" ht="15">
      <c r="A110" s="542">
        <v>135</v>
      </c>
      <c r="B110" s="542" t="s">
        <v>1560</v>
      </c>
      <c r="C110" s="542" t="s">
        <v>1563</v>
      </c>
      <c r="D110" s="543" t="s">
        <v>1451</v>
      </c>
      <c r="E110" s="542"/>
      <c r="F110" s="541">
        <v>10</v>
      </c>
      <c r="G110" s="541"/>
      <c r="H110" s="541" t="s">
        <v>1534</v>
      </c>
      <c r="I110" s="541" t="s">
        <v>1542</v>
      </c>
      <c r="J110" s="541" t="s">
        <v>1541</v>
      </c>
      <c r="K110" s="541" t="s">
        <v>1531</v>
      </c>
      <c r="L110" s="541" t="s">
        <v>1530</v>
      </c>
      <c r="M110" s="541" t="s">
        <v>1529</v>
      </c>
      <c r="N110" s="541" t="s">
        <v>1530</v>
      </c>
      <c r="O110" s="541" t="s">
        <v>1529</v>
      </c>
      <c r="P110" s="541" t="s">
        <v>1540</v>
      </c>
      <c r="Q110" s="541" t="s">
        <v>1539</v>
      </c>
      <c r="R110" s="541" t="s">
        <v>1526</v>
      </c>
      <c r="S110" s="541"/>
      <c r="T110" s="541"/>
    </row>
    <row r="111" spans="1:20" ht="15">
      <c r="A111" s="542">
        <v>136</v>
      </c>
      <c r="B111" s="542" t="s">
        <v>1560</v>
      </c>
      <c r="C111" s="542" t="s">
        <v>1563</v>
      </c>
      <c r="D111" s="543" t="s">
        <v>1449</v>
      </c>
      <c r="E111" s="542"/>
      <c r="F111" s="541">
        <v>5</v>
      </c>
      <c r="G111" s="541"/>
      <c r="H111" s="541" t="s">
        <v>1534</v>
      </c>
      <c r="I111" s="541" t="s">
        <v>1542</v>
      </c>
      <c r="J111" s="541" t="s">
        <v>1541</v>
      </c>
      <c r="K111" s="541" t="s">
        <v>1531</v>
      </c>
      <c r="L111" s="541" t="s">
        <v>1530</v>
      </c>
      <c r="M111" s="541" t="s">
        <v>1529</v>
      </c>
      <c r="N111" s="541" t="s">
        <v>1530</v>
      </c>
      <c r="O111" s="541" t="s">
        <v>1529</v>
      </c>
      <c r="P111" s="541" t="s">
        <v>1540</v>
      </c>
      <c r="Q111" s="541" t="s">
        <v>1539</v>
      </c>
      <c r="R111" s="541" t="s">
        <v>1526</v>
      </c>
      <c r="S111" s="541"/>
      <c r="T111" s="541"/>
    </row>
    <row r="112" spans="1:20" ht="15">
      <c r="A112" s="542">
        <v>137</v>
      </c>
      <c r="B112" s="542" t="s">
        <v>1560</v>
      </c>
      <c r="C112" s="542" t="s">
        <v>1563</v>
      </c>
      <c r="D112" s="543" t="s">
        <v>1447</v>
      </c>
      <c r="E112" s="542"/>
      <c r="F112" s="541">
        <v>5</v>
      </c>
      <c r="G112" s="541"/>
      <c r="H112" s="541" t="s">
        <v>1534</v>
      </c>
      <c r="I112" s="541" t="s">
        <v>1542</v>
      </c>
      <c r="J112" s="541" t="s">
        <v>1541</v>
      </c>
      <c r="K112" s="541" t="s">
        <v>1531</v>
      </c>
      <c r="L112" s="541" t="s">
        <v>1530</v>
      </c>
      <c r="M112" s="541" t="s">
        <v>1529</v>
      </c>
      <c r="N112" s="541" t="s">
        <v>1530</v>
      </c>
      <c r="O112" s="541" t="s">
        <v>1529</v>
      </c>
      <c r="P112" s="541" t="s">
        <v>1540</v>
      </c>
      <c r="Q112" s="541" t="s">
        <v>1539</v>
      </c>
      <c r="R112" s="541" t="s">
        <v>1526</v>
      </c>
      <c r="S112" s="541"/>
      <c r="T112" s="541"/>
    </row>
    <row r="113" spans="1:20" ht="15">
      <c r="A113" s="542">
        <v>138</v>
      </c>
      <c r="B113" s="542" t="s">
        <v>1560</v>
      </c>
      <c r="C113" s="542" t="s">
        <v>1563</v>
      </c>
      <c r="D113" s="543" t="s">
        <v>1445</v>
      </c>
      <c r="E113" s="542"/>
      <c r="F113" s="541">
        <v>10</v>
      </c>
      <c r="G113" s="541"/>
      <c r="H113" s="541" t="s">
        <v>1534</v>
      </c>
      <c r="I113" s="541" t="s">
        <v>1542</v>
      </c>
      <c r="J113" s="541" t="s">
        <v>1541</v>
      </c>
      <c r="K113" s="541" t="s">
        <v>1531</v>
      </c>
      <c r="L113" s="541" t="s">
        <v>1530</v>
      </c>
      <c r="M113" s="541" t="s">
        <v>1529</v>
      </c>
      <c r="N113" s="541" t="s">
        <v>1530</v>
      </c>
      <c r="O113" s="541" t="s">
        <v>1529</v>
      </c>
      <c r="P113" s="541" t="s">
        <v>1540</v>
      </c>
      <c r="Q113" s="541" t="s">
        <v>1539</v>
      </c>
      <c r="R113" s="541" t="s">
        <v>1526</v>
      </c>
      <c r="S113" s="541"/>
      <c r="T113" s="541"/>
    </row>
    <row r="114" spans="1:20" ht="15">
      <c r="A114" s="542">
        <v>141</v>
      </c>
      <c r="B114" s="542" t="s">
        <v>1560</v>
      </c>
      <c r="C114" s="542" t="s">
        <v>1562</v>
      </c>
      <c r="D114" s="543" t="s">
        <v>1469</v>
      </c>
      <c r="E114" s="542"/>
      <c r="F114" s="541">
        <v>10</v>
      </c>
      <c r="G114" s="541"/>
      <c r="H114" s="541" t="s">
        <v>1534</v>
      </c>
      <c r="I114" s="541" t="s">
        <v>1542</v>
      </c>
      <c r="J114" s="541" t="s">
        <v>1541</v>
      </c>
      <c r="K114" s="541" t="s">
        <v>1531</v>
      </c>
      <c r="L114" s="541" t="s">
        <v>1530</v>
      </c>
      <c r="M114" s="541" t="s">
        <v>1529</v>
      </c>
      <c r="N114" s="541" t="s">
        <v>1530</v>
      </c>
      <c r="O114" s="541" t="s">
        <v>1529</v>
      </c>
      <c r="P114" s="541" t="s">
        <v>1540</v>
      </c>
      <c r="Q114" s="541" t="s">
        <v>1539</v>
      </c>
      <c r="R114" s="541" t="s">
        <v>1526</v>
      </c>
      <c r="S114" s="541"/>
      <c r="T114" s="541"/>
    </row>
    <row r="115" spans="1:20" ht="15">
      <c r="A115" s="542">
        <v>142</v>
      </c>
      <c r="B115" s="542" t="s">
        <v>1560</v>
      </c>
      <c r="C115" s="542" t="s">
        <v>1562</v>
      </c>
      <c r="D115" s="543" t="s">
        <v>1467</v>
      </c>
      <c r="E115" s="542"/>
      <c r="F115" s="541">
        <v>10</v>
      </c>
      <c r="G115" s="541"/>
      <c r="H115" s="541" t="s">
        <v>1534</v>
      </c>
      <c r="I115" s="541" t="s">
        <v>1542</v>
      </c>
      <c r="J115" s="541" t="s">
        <v>1541</v>
      </c>
      <c r="K115" s="541" t="s">
        <v>1531</v>
      </c>
      <c r="L115" s="541" t="s">
        <v>1530</v>
      </c>
      <c r="M115" s="541" t="s">
        <v>1529</v>
      </c>
      <c r="N115" s="541" t="s">
        <v>1530</v>
      </c>
      <c r="O115" s="541" t="s">
        <v>1529</v>
      </c>
      <c r="P115" s="541" t="s">
        <v>1540</v>
      </c>
      <c r="Q115" s="541" t="s">
        <v>1539</v>
      </c>
      <c r="R115" s="541" t="s">
        <v>1526</v>
      </c>
      <c r="S115" s="541"/>
      <c r="T115" s="541"/>
    </row>
    <row r="116" spans="1:20" ht="15">
      <c r="A116" s="542">
        <v>143</v>
      </c>
      <c r="B116" s="542" t="s">
        <v>1560</v>
      </c>
      <c r="C116" s="542" t="s">
        <v>1562</v>
      </c>
      <c r="D116" s="543" t="s">
        <v>1465</v>
      </c>
      <c r="E116" s="542"/>
      <c r="F116" s="541">
        <v>10</v>
      </c>
      <c r="G116" s="541"/>
      <c r="H116" s="541" t="s">
        <v>1534</v>
      </c>
      <c r="I116" s="541" t="s">
        <v>1542</v>
      </c>
      <c r="J116" s="541" t="s">
        <v>1541</v>
      </c>
      <c r="K116" s="541" t="s">
        <v>1531</v>
      </c>
      <c r="L116" s="541" t="s">
        <v>1530</v>
      </c>
      <c r="M116" s="541" t="s">
        <v>1529</v>
      </c>
      <c r="N116" s="541" t="s">
        <v>1530</v>
      </c>
      <c r="O116" s="541" t="s">
        <v>1529</v>
      </c>
      <c r="P116" s="541" t="s">
        <v>1540</v>
      </c>
      <c r="Q116" s="541" t="s">
        <v>1539</v>
      </c>
      <c r="R116" s="541" t="s">
        <v>1526</v>
      </c>
      <c r="S116" s="541"/>
      <c r="T116" s="541"/>
    </row>
    <row r="117" spans="1:20" ht="15">
      <c r="A117" s="542">
        <v>144</v>
      </c>
      <c r="B117" s="542" t="s">
        <v>1560</v>
      </c>
      <c r="C117" s="542" t="s">
        <v>1562</v>
      </c>
      <c r="D117" s="543" t="s">
        <v>1466</v>
      </c>
      <c r="E117" s="542"/>
      <c r="F117" s="541">
        <v>10</v>
      </c>
      <c r="G117" s="541"/>
      <c r="H117" s="541" t="s">
        <v>1534</v>
      </c>
      <c r="I117" s="541" t="s">
        <v>1542</v>
      </c>
      <c r="J117" s="541" t="s">
        <v>1541</v>
      </c>
      <c r="K117" s="541" t="s">
        <v>1531</v>
      </c>
      <c r="L117" s="541" t="s">
        <v>1530</v>
      </c>
      <c r="M117" s="541" t="s">
        <v>1529</v>
      </c>
      <c r="N117" s="541" t="s">
        <v>1530</v>
      </c>
      <c r="O117" s="541" t="s">
        <v>1529</v>
      </c>
      <c r="P117" s="541" t="s">
        <v>1540</v>
      </c>
      <c r="Q117" s="541" t="s">
        <v>1539</v>
      </c>
      <c r="R117" s="541" t="s">
        <v>1526</v>
      </c>
      <c r="S117" s="541"/>
      <c r="T117" s="541"/>
    </row>
    <row r="118" spans="1:20" ht="15">
      <c r="A118" s="542">
        <v>145</v>
      </c>
      <c r="B118" s="542" t="s">
        <v>1560</v>
      </c>
      <c r="C118" s="542" t="s">
        <v>1562</v>
      </c>
      <c r="D118" s="543" t="s">
        <v>1463</v>
      </c>
      <c r="E118" s="542"/>
      <c r="F118" s="541">
        <v>10</v>
      </c>
      <c r="G118" s="541"/>
      <c r="H118" s="541" t="s">
        <v>1534</v>
      </c>
      <c r="I118" s="541" t="s">
        <v>1542</v>
      </c>
      <c r="J118" s="541" t="s">
        <v>1541</v>
      </c>
      <c r="K118" s="541" t="s">
        <v>1531</v>
      </c>
      <c r="L118" s="541" t="s">
        <v>1530</v>
      </c>
      <c r="M118" s="541" t="s">
        <v>1529</v>
      </c>
      <c r="N118" s="541" t="s">
        <v>1530</v>
      </c>
      <c r="O118" s="541" t="s">
        <v>1529</v>
      </c>
      <c r="P118" s="541" t="s">
        <v>1540</v>
      </c>
      <c r="Q118" s="541" t="s">
        <v>1539</v>
      </c>
      <c r="R118" s="541" t="s">
        <v>1526</v>
      </c>
      <c r="S118" s="541"/>
      <c r="T118" s="541"/>
    </row>
    <row r="119" spans="1:20" ht="15">
      <c r="A119" s="542">
        <v>146</v>
      </c>
      <c r="B119" s="542" t="s">
        <v>1560</v>
      </c>
      <c r="C119" s="542" t="s">
        <v>1562</v>
      </c>
      <c r="D119" s="543" t="s">
        <v>1461</v>
      </c>
      <c r="E119" s="542"/>
      <c r="F119" s="541">
        <v>10</v>
      </c>
      <c r="G119" s="541"/>
      <c r="H119" s="541" t="s">
        <v>1534</v>
      </c>
      <c r="I119" s="541" t="s">
        <v>1542</v>
      </c>
      <c r="J119" s="541" t="s">
        <v>1541</v>
      </c>
      <c r="K119" s="541" t="s">
        <v>1531</v>
      </c>
      <c r="L119" s="541" t="s">
        <v>1530</v>
      </c>
      <c r="M119" s="541" t="s">
        <v>1529</v>
      </c>
      <c r="N119" s="541" t="s">
        <v>1530</v>
      </c>
      <c r="O119" s="541" t="s">
        <v>1529</v>
      </c>
      <c r="P119" s="541" t="s">
        <v>1540</v>
      </c>
      <c r="Q119" s="541" t="s">
        <v>1539</v>
      </c>
      <c r="R119" s="541" t="s">
        <v>1526</v>
      </c>
      <c r="S119" s="541"/>
      <c r="T119" s="541"/>
    </row>
    <row r="120" spans="1:20" ht="15">
      <c r="A120" s="542">
        <v>147</v>
      </c>
      <c r="B120" s="542" t="s">
        <v>1560</v>
      </c>
      <c r="C120" s="542" t="s">
        <v>1562</v>
      </c>
      <c r="D120" s="543" t="s">
        <v>1459</v>
      </c>
      <c r="E120" s="542"/>
      <c r="F120" s="541">
        <v>10</v>
      </c>
      <c r="G120" s="541"/>
      <c r="H120" s="541" t="s">
        <v>1534</v>
      </c>
      <c r="I120" s="541" t="s">
        <v>1542</v>
      </c>
      <c r="J120" s="541" t="s">
        <v>1541</v>
      </c>
      <c r="K120" s="541" t="s">
        <v>1531</v>
      </c>
      <c r="L120" s="541" t="s">
        <v>1530</v>
      </c>
      <c r="M120" s="541" t="s">
        <v>1529</v>
      </c>
      <c r="N120" s="541" t="s">
        <v>1530</v>
      </c>
      <c r="O120" s="541" t="s">
        <v>1529</v>
      </c>
      <c r="P120" s="541" t="s">
        <v>1540</v>
      </c>
      <c r="Q120" s="541" t="s">
        <v>1539</v>
      </c>
      <c r="R120" s="541" t="s">
        <v>1526</v>
      </c>
      <c r="S120" s="541"/>
      <c r="T120" s="541"/>
    </row>
    <row r="121" spans="1:20" ht="15">
      <c r="A121" s="542">
        <v>148</v>
      </c>
      <c r="B121" s="542" t="s">
        <v>1560</v>
      </c>
      <c r="C121" s="542" t="s">
        <v>1562</v>
      </c>
      <c r="D121" s="543" t="s">
        <v>1457</v>
      </c>
      <c r="E121" s="542"/>
      <c r="F121" s="541">
        <v>10</v>
      </c>
      <c r="G121" s="541"/>
      <c r="H121" s="541" t="s">
        <v>1534</v>
      </c>
      <c r="I121" s="541" t="s">
        <v>1542</v>
      </c>
      <c r="J121" s="541" t="s">
        <v>1541</v>
      </c>
      <c r="K121" s="541" t="s">
        <v>1531</v>
      </c>
      <c r="L121" s="541" t="s">
        <v>1530</v>
      </c>
      <c r="M121" s="541" t="s">
        <v>1529</v>
      </c>
      <c r="N121" s="541" t="s">
        <v>1530</v>
      </c>
      <c r="O121" s="541" t="s">
        <v>1529</v>
      </c>
      <c r="P121" s="541" t="s">
        <v>1540</v>
      </c>
      <c r="Q121" s="541" t="s">
        <v>1539</v>
      </c>
      <c r="R121" s="541" t="s">
        <v>1526</v>
      </c>
      <c r="S121" s="541"/>
      <c r="T121" s="541"/>
    </row>
    <row r="122" spans="1:20" ht="15">
      <c r="A122" s="542">
        <v>149</v>
      </c>
      <c r="B122" s="542" t="s">
        <v>1560</v>
      </c>
      <c r="C122" s="542" t="s">
        <v>1562</v>
      </c>
      <c r="D122" s="543" t="s">
        <v>1455</v>
      </c>
      <c r="E122" s="542"/>
      <c r="F122" s="541">
        <v>10</v>
      </c>
      <c r="G122" s="541"/>
      <c r="H122" s="541" t="s">
        <v>1534</v>
      </c>
      <c r="I122" s="541" t="s">
        <v>1542</v>
      </c>
      <c r="J122" s="541" t="s">
        <v>1541</v>
      </c>
      <c r="K122" s="541" t="s">
        <v>1531</v>
      </c>
      <c r="L122" s="541" t="s">
        <v>1530</v>
      </c>
      <c r="M122" s="541" t="s">
        <v>1529</v>
      </c>
      <c r="N122" s="541" t="s">
        <v>1530</v>
      </c>
      <c r="O122" s="541" t="s">
        <v>1529</v>
      </c>
      <c r="P122" s="541" t="s">
        <v>1540</v>
      </c>
      <c r="Q122" s="541" t="s">
        <v>1539</v>
      </c>
      <c r="R122" s="541" t="s">
        <v>1526</v>
      </c>
      <c r="S122" s="541"/>
      <c r="T122" s="541"/>
    </row>
    <row r="123" spans="1:20" ht="15">
      <c r="A123" s="542">
        <v>150</v>
      </c>
      <c r="B123" s="542" t="s">
        <v>1560</v>
      </c>
      <c r="C123" s="542" t="s">
        <v>1562</v>
      </c>
      <c r="D123" s="543" t="s">
        <v>1453</v>
      </c>
      <c r="E123" s="542"/>
      <c r="F123" s="541">
        <v>10</v>
      </c>
      <c r="G123" s="541"/>
      <c r="H123" s="541" t="s">
        <v>1534</v>
      </c>
      <c r="I123" s="541" t="s">
        <v>1542</v>
      </c>
      <c r="J123" s="541" t="s">
        <v>1541</v>
      </c>
      <c r="K123" s="541" t="s">
        <v>1531</v>
      </c>
      <c r="L123" s="541" t="s">
        <v>1530</v>
      </c>
      <c r="M123" s="541" t="s">
        <v>1529</v>
      </c>
      <c r="N123" s="541" t="s">
        <v>1530</v>
      </c>
      <c r="O123" s="541" t="s">
        <v>1529</v>
      </c>
      <c r="P123" s="541" t="s">
        <v>1540</v>
      </c>
      <c r="Q123" s="541" t="s">
        <v>1539</v>
      </c>
      <c r="R123" s="541" t="s">
        <v>1526</v>
      </c>
      <c r="S123" s="541"/>
      <c r="T123" s="541"/>
    </row>
    <row r="124" spans="1:20" ht="15">
      <c r="A124" s="542">
        <v>151</v>
      </c>
      <c r="B124" s="542" t="s">
        <v>1560</v>
      </c>
      <c r="C124" s="542" t="s">
        <v>1562</v>
      </c>
      <c r="D124" s="543" t="s">
        <v>1451</v>
      </c>
      <c r="E124" s="542"/>
      <c r="F124" s="541">
        <v>10</v>
      </c>
      <c r="G124" s="541"/>
      <c r="H124" s="541" t="s">
        <v>1534</v>
      </c>
      <c r="I124" s="541" t="s">
        <v>1542</v>
      </c>
      <c r="J124" s="541" t="s">
        <v>1541</v>
      </c>
      <c r="K124" s="541" t="s">
        <v>1531</v>
      </c>
      <c r="L124" s="541" t="s">
        <v>1530</v>
      </c>
      <c r="M124" s="541" t="s">
        <v>1529</v>
      </c>
      <c r="N124" s="541" t="s">
        <v>1530</v>
      </c>
      <c r="O124" s="541" t="s">
        <v>1529</v>
      </c>
      <c r="P124" s="541" t="s">
        <v>1540</v>
      </c>
      <c r="Q124" s="541" t="s">
        <v>1539</v>
      </c>
      <c r="R124" s="541" t="s">
        <v>1526</v>
      </c>
      <c r="S124" s="541"/>
      <c r="T124" s="541"/>
    </row>
    <row r="125" spans="1:20" ht="15">
      <c r="A125" s="542">
        <v>152</v>
      </c>
      <c r="B125" s="542" t="s">
        <v>1560</v>
      </c>
      <c r="C125" s="542" t="s">
        <v>1562</v>
      </c>
      <c r="D125" s="543" t="s">
        <v>1449</v>
      </c>
      <c r="E125" s="542"/>
      <c r="F125" s="541">
        <v>5</v>
      </c>
      <c r="G125" s="541"/>
      <c r="H125" s="541" t="s">
        <v>1534</v>
      </c>
      <c r="I125" s="541" t="s">
        <v>1542</v>
      </c>
      <c r="J125" s="541" t="s">
        <v>1541</v>
      </c>
      <c r="K125" s="541" t="s">
        <v>1531</v>
      </c>
      <c r="L125" s="541" t="s">
        <v>1530</v>
      </c>
      <c r="M125" s="541" t="s">
        <v>1529</v>
      </c>
      <c r="N125" s="541" t="s">
        <v>1530</v>
      </c>
      <c r="O125" s="541" t="s">
        <v>1529</v>
      </c>
      <c r="P125" s="541" t="s">
        <v>1540</v>
      </c>
      <c r="Q125" s="541" t="s">
        <v>1539</v>
      </c>
      <c r="R125" s="541" t="s">
        <v>1526</v>
      </c>
      <c r="S125" s="541"/>
      <c r="T125" s="541"/>
    </row>
    <row r="126" spans="1:20" ht="15">
      <c r="A126" s="542">
        <v>153</v>
      </c>
      <c r="B126" s="542" t="s">
        <v>1560</v>
      </c>
      <c r="C126" s="542" t="s">
        <v>1562</v>
      </c>
      <c r="D126" s="543" t="s">
        <v>1447</v>
      </c>
      <c r="E126" s="542"/>
      <c r="F126" s="541">
        <v>5</v>
      </c>
      <c r="G126" s="541"/>
      <c r="H126" s="541" t="s">
        <v>1534</v>
      </c>
      <c r="I126" s="541" t="s">
        <v>1542</v>
      </c>
      <c r="J126" s="541" t="s">
        <v>1541</v>
      </c>
      <c r="K126" s="541" t="s">
        <v>1531</v>
      </c>
      <c r="L126" s="541" t="s">
        <v>1530</v>
      </c>
      <c r="M126" s="541" t="s">
        <v>1529</v>
      </c>
      <c r="N126" s="541" t="s">
        <v>1530</v>
      </c>
      <c r="O126" s="541" t="s">
        <v>1529</v>
      </c>
      <c r="P126" s="541" t="s">
        <v>1540</v>
      </c>
      <c r="Q126" s="541" t="s">
        <v>1539</v>
      </c>
      <c r="R126" s="541" t="s">
        <v>1526</v>
      </c>
      <c r="S126" s="541"/>
      <c r="T126" s="541"/>
    </row>
    <row r="127" spans="1:20" ht="15">
      <c r="A127" s="542">
        <v>154</v>
      </c>
      <c r="B127" s="542" t="s">
        <v>1560</v>
      </c>
      <c r="C127" s="542" t="s">
        <v>1562</v>
      </c>
      <c r="D127" s="543" t="s">
        <v>1445</v>
      </c>
      <c r="E127" s="542"/>
      <c r="F127" s="541">
        <v>10</v>
      </c>
      <c r="G127" s="541"/>
      <c r="H127" s="541" t="s">
        <v>1534</v>
      </c>
      <c r="I127" s="541" t="s">
        <v>1542</v>
      </c>
      <c r="J127" s="541" t="s">
        <v>1541</v>
      </c>
      <c r="K127" s="541" t="s">
        <v>1531</v>
      </c>
      <c r="L127" s="541" t="s">
        <v>1530</v>
      </c>
      <c r="M127" s="541" t="s">
        <v>1529</v>
      </c>
      <c r="N127" s="541" t="s">
        <v>1530</v>
      </c>
      <c r="O127" s="541" t="s">
        <v>1529</v>
      </c>
      <c r="P127" s="541" t="s">
        <v>1540</v>
      </c>
      <c r="Q127" s="541" t="s">
        <v>1539</v>
      </c>
      <c r="R127" s="541" t="s">
        <v>1526</v>
      </c>
      <c r="S127" s="541"/>
      <c r="T127" s="541"/>
    </row>
    <row r="128" spans="1:20" ht="15">
      <c r="A128" s="542">
        <v>157</v>
      </c>
      <c r="B128" s="542" t="s">
        <v>1560</v>
      </c>
      <c r="C128" s="542" t="s">
        <v>1554</v>
      </c>
      <c r="D128" s="543" t="s">
        <v>1466</v>
      </c>
      <c r="E128" s="542"/>
      <c r="F128" s="541">
        <v>7</v>
      </c>
      <c r="G128" s="541"/>
      <c r="H128" s="541" t="s">
        <v>1534</v>
      </c>
      <c r="I128" s="541" t="s">
        <v>1542</v>
      </c>
      <c r="J128" s="541" t="s">
        <v>1541</v>
      </c>
      <c r="K128" s="541" t="s">
        <v>1531</v>
      </c>
      <c r="L128" s="541" t="s">
        <v>1530</v>
      </c>
      <c r="M128" s="541" t="s">
        <v>1529</v>
      </c>
      <c r="N128" s="541" t="s">
        <v>1530</v>
      </c>
      <c r="O128" s="541" t="s">
        <v>1529</v>
      </c>
      <c r="P128" s="541" t="s">
        <v>1540</v>
      </c>
      <c r="Q128" s="541" t="s">
        <v>1539</v>
      </c>
      <c r="R128" s="541" t="s">
        <v>1526</v>
      </c>
      <c r="S128" s="541"/>
      <c r="T128" s="541"/>
    </row>
    <row r="129" spans="1:20" ht="15">
      <c r="A129" s="542">
        <v>158</v>
      </c>
      <c r="B129" s="542" t="s">
        <v>1560</v>
      </c>
      <c r="C129" s="542" t="s">
        <v>1554</v>
      </c>
      <c r="D129" s="543" t="s">
        <v>1463</v>
      </c>
      <c r="E129" s="542"/>
      <c r="F129" s="541">
        <v>7</v>
      </c>
      <c r="G129" s="541"/>
      <c r="H129" s="541" t="s">
        <v>1534</v>
      </c>
      <c r="I129" s="541" t="s">
        <v>1542</v>
      </c>
      <c r="J129" s="541" t="s">
        <v>1541</v>
      </c>
      <c r="K129" s="541" t="s">
        <v>1531</v>
      </c>
      <c r="L129" s="541" t="s">
        <v>1530</v>
      </c>
      <c r="M129" s="541" t="s">
        <v>1529</v>
      </c>
      <c r="N129" s="541" t="s">
        <v>1530</v>
      </c>
      <c r="O129" s="541" t="s">
        <v>1529</v>
      </c>
      <c r="P129" s="541" t="s">
        <v>1540</v>
      </c>
      <c r="Q129" s="541" t="s">
        <v>1539</v>
      </c>
      <c r="R129" s="541" t="s">
        <v>1526</v>
      </c>
      <c r="S129" s="541"/>
      <c r="T129" s="541"/>
    </row>
    <row r="130" spans="1:20" ht="15">
      <c r="A130" s="542">
        <v>159</v>
      </c>
      <c r="B130" s="542" t="s">
        <v>1560</v>
      </c>
      <c r="C130" s="542" t="s">
        <v>1554</v>
      </c>
      <c r="D130" s="543" t="s">
        <v>1449</v>
      </c>
      <c r="E130" s="542"/>
      <c r="F130" s="541">
        <v>7</v>
      </c>
      <c r="G130" s="541"/>
      <c r="H130" s="541" t="s">
        <v>1534</v>
      </c>
      <c r="I130" s="541" t="s">
        <v>1542</v>
      </c>
      <c r="J130" s="541" t="s">
        <v>1541</v>
      </c>
      <c r="K130" s="541" t="s">
        <v>1531</v>
      </c>
      <c r="L130" s="541" t="s">
        <v>1530</v>
      </c>
      <c r="M130" s="541" t="s">
        <v>1529</v>
      </c>
      <c r="N130" s="541" t="s">
        <v>1530</v>
      </c>
      <c r="O130" s="541" t="s">
        <v>1529</v>
      </c>
      <c r="P130" s="541" t="s">
        <v>1540</v>
      </c>
      <c r="Q130" s="541" t="s">
        <v>1539</v>
      </c>
      <c r="R130" s="541" t="s">
        <v>1526</v>
      </c>
      <c r="S130" s="541"/>
      <c r="T130" s="541"/>
    </row>
    <row r="131" spans="1:20" ht="15">
      <c r="A131" s="542">
        <v>162</v>
      </c>
      <c r="B131" s="542" t="s">
        <v>1560</v>
      </c>
      <c r="C131" s="542" t="s">
        <v>1552</v>
      </c>
      <c r="D131" s="543" t="s">
        <v>1466</v>
      </c>
      <c r="E131" s="542"/>
      <c r="F131" s="541">
        <v>4.1500000000000004</v>
      </c>
      <c r="G131" s="541"/>
      <c r="H131" s="541" t="s">
        <v>1534</v>
      </c>
      <c r="I131" s="541" t="s">
        <v>1542</v>
      </c>
      <c r="J131" s="541" t="s">
        <v>1541</v>
      </c>
      <c r="K131" s="541" t="s">
        <v>1531</v>
      </c>
      <c r="L131" s="541" t="s">
        <v>1530</v>
      </c>
      <c r="M131" s="541" t="s">
        <v>1529</v>
      </c>
      <c r="N131" s="541" t="s">
        <v>1530</v>
      </c>
      <c r="O131" s="541" t="s">
        <v>1529</v>
      </c>
      <c r="P131" s="541" t="s">
        <v>1540</v>
      </c>
      <c r="Q131" s="541" t="s">
        <v>1539</v>
      </c>
      <c r="R131" s="541" t="s">
        <v>1526</v>
      </c>
      <c r="S131" s="541"/>
      <c r="T131" s="541"/>
    </row>
    <row r="132" spans="1:20" ht="15">
      <c r="A132" s="542">
        <v>165</v>
      </c>
      <c r="B132" s="542" t="s">
        <v>1560</v>
      </c>
      <c r="C132" s="542" t="s">
        <v>1550</v>
      </c>
      <c r="D132" s="543" t="s">
        <v>1551</v>
      </c>
      <c r="E132" s="542"/>
      <c r="F132" s="541">
        <v>0.5</v>
      </c>
      <c r="G132" s="541"/>
      <c r="H132" s="541" t="s">
        <v>1534</v>
      </c>
      <c r="I132" s="541" t="s">
        <v>1542</v>
      </c>
      <c r="J132" s="541" t="s">
        <v>1541</v>
      </c>
      <c r="K132" s="541" t="s">
        <v>1531</v>
      </c>
      <c r="L132" s="541" t="s">
        <v>1530</v>
      </c>
      <c r="M132" s="541" t="s">
        <v>1529</v>
      </c>
      <c r="N132" s="541" t="s">
        <v>1530</v>
      </c>
      <c r="O132" s="541" t="s">
        <v>1529</v>
      </c>
      <c r="P132" s="541" t="s">
        <v>1540</v>
      </c>
      <c r="Q132" s="541" t="s">
        <v>1539</v>
      </c>
      <c r="R132" s="541" t="s">
        <v>1526</v>
      </c>
      <c r="S132" s="541"/>
      <c r="T132" s="541"/>
    </row>
    <row r="133" spans="1:20" ht="15">
      <c r="A133" s="542">
        <v>166</v>
      </c>
      <c r="B133" s="542" t="s">
        <v>1560</v>
      </c>
      <c r="C133" s="542" t="s">
        <v>1550</v>
      </c>
      <c r="D133" s="543" t="s">
        <v>1549</v>
      </c>
      <c r="E133" s="542"/>
      <c r="F133" s="541">
        <v>0.5</v>
      </c>
      <c r="G133" s="541"/>
      <c r="H133" s="541" t="s">
        <v>1534</v>
      </c>
      <c r="I133" s="541" t="s">
        <v>1542</v>
      </c>
      <c r="J133" s="541" t="s">
        <v>1541</v>
      </c>
      <c r="K133" s="541" t="s">
        <v>1531</v>
      </c>
      <c r="L133" s="541" t="s">
        <v>1530</v>
      </c>
      <c r="M133" s="541" t="s">
        <v>1529</v>
      </c>
      <c r="N133" s="541" t="s">
        <v>1530</v>
      </c>
      <c r="O133" s="541" t="s">
        <v>1529</v>
      </c>
      <c r="P133" s="541" t="s">
        <v>1540</v>
      </c>
      <c r="Q133" s="541" t="s">
        <v>1539</v>
      </c>
      <c r="R133" s="541" t="s">
        <v>1526</v>
      </c>
      <c r="S133" s="541"/>
      <c r="T133" s="541"/>
    </row>
    <row r="134" spans="1:20" ht="15">
      <c r="A134" s="542">
        <v>169</v>
      </c>
      <c r="B134" s="542" t="s">
        <v>1560</v>
      </c>
      <c r="C134" s="542" t="s">
        <v>1536</v>
      </c>
      <c r="D134" s="543" t="s">
        <v>1548</v>
      </c>
      <c r="E134" s="542"/>
      <c r="F134" s="541">
        <v>33</v>
      </c>
      <c r="G134" s="541"/>
      <c r="H134" s="541" t="s">
        <v>1534</v>
      </c>
      <c r="I134" s="541" t="s">
        <v>1542</v>
      </c>
      <c r="J134" s="541" t="s">
        <v>1541</v>
      </c>
      <c r="K134" s="541" t="s">
        <v>1531</v>
      </c>
      <c r="L134" s="541" t="s">
        <v>1530</v>
      </c>
      <c r="M134" s="541" t="s">
        <v>1529</v>
      </c>
      <c r="N134" s="541" t="s">
        <v>1530</v>
      </c>
      <c r="O134" s="541" t="s">
        <v>1529</v>
      </c>
      <c r="P134" s="541" t="s">
        <v>1540</v>
      </c>
      <c r="Q134" s="541" t="s">
        <v>1539</v>
      </c>
      <c r="R134" s="541" t="s">
        <v>1526</v>
      </c>
      <c r="S134" s="541"/>
      <c r="T134" s="541"/>
    </row>
    <row r="135" spans="1:20" ht="15">
      <c r="A135" s="542">
        <v>170</v>
      </c>
      <c r="B135" s="542" t="s">
        <v>1560</v>
      </c>
      <c r="C135" s="542" t="s">
        <v>1536</v>
      </c>
      <c r="D135" s="543" t="s">
        <v>1546</v>
      </c>
      <c r="E135" s="542"/>
      <c r="F135" s="541">
        <v>25</v>
      </c>
      <c r="G135" s="541"/>
      <c r="H135" s="541" t="s">
        <v>1534</v>
      </c>
      <c r="I135" s="541" t="s">
        <v>1542</v>
      </c>
      <c r="J135" s="541" t="s">
        <v>1541</v>
      </c>
      <c r="K135" s="541" t="s">
        <v>1531</v>
      </c>
      <c r="L135" s="541" t="s">
        <v>1530</v>
      </c>
      <c r="M135" s="541" t="s">
        <v>1529</v>
      </c>
      <c r="N135" s="541" t="s">
        <v>1530</v>
      </c>
      <c r="O135" s="541" t="s">
        <v>1529</v>
      </c>
      <c r="P135" s="541" t="s">
        <v>1540</v>
      </c>
      <c r="Q135" s="541" t="s">
        <v>1539</v>
      </c>
      <c r="R135" s="541" t="s">
        <v>1526</v>
      </c>
      <c r="S135" s="541"/>
      <c r="T135" s="541"/>
    </row>
    <row r="136" spans="1:20" ht="15">
      <c r="A136" s="542">
        <v>171</v>
      </c>
      <c r="B136" s="542" t="s">
        <v>1560</v>
      </c>
      <c r="C136" s="542" t="s">
        <v>1536</v>
      </c>
      <c r="D136" s="543" t="s">
        <v>1545</v>
      </c>
      <c r="E136" s="542"/>
      <c r="F136" s="541">
        <v>3.8</v>
      </c>
      <c r="G136" s="541"/>
      <c r="H136" s="541" t="s">
        <v>1534</v>
      </c>
      <c r="I136" s="541" t="s">
        <v>1542</v>
      </c>
      <c r="J136" s="541" t="s">
        <v>1541</v>
      </c>
      <c r="K136" s="541" t="s">
        <v>1531</v>
      </c>
      <c r="L136" s="541" t="s">
        <v>1530</v>
      </c>
      <c r="M136" s="541" t="s">
        <v>1529</v>
      </c>
      <c r="N136" s="541" t="s">
        <v>1530</v>
      </c>
      <c r="O136" s="541" t="s">
        <v>1529</v>
      </c>
      <c r="P136" s="541" t="s">
        <v>1540</v>
      </c>
      <c r="Q136" s="541" t="s">
        <v>1539</v>
      </c>
      <c r="R136" s="541" t="s">
        <v>1526</v>
      </c>
      <c r="S136" s="541"/>
      <c r="T136" s="541"/>
    </row>
    <row r="137" spans="1:20" ht="15">
      <c r="A137" s="542">
        <v>172</v>
      </c>
      <c r="B137" s="542" t="s">
        <v>1560</v>
      </c>
      <c r="C137" s="542" t="s">
        <v>1536</v>
      </c>
      <c r="D137" s="543" t="s">
        <v>1544</v>
      </c>
      <c r="E137" s="542"/>
      <c r="F137" s="541">
        <v>3.9</v>
      </c>
      <c r="G137" s="541"/>
      <c r="H137" s="541" t="s">
        <v>1534</v>
      </c>
      <c r="I137" s="541" t="s">
        <v>1542</v>
      </c>
      <c r="J137" s="541" t="s">
        <v>1541</v>
      </c>
      <c r="K137" s="541" t="s">
        <v>1531</v>
      </c>
      <c r="L137" s="541" t="s">
        <v>1530</v>
      </c>
      <c r="M137" s="541" t="s">
        <v>1529</v>
      </c>
      <c r="N137" s="541" t="s">
        <v>1530</v>
      </c>
      <c r="O137" s="541" t="s">
        <v>1529</v>
      </c>
      <c r="P137" s="541" t="s">
        <v>1540</v>
      </c>
      <c r="Q137" s="541" t="s">
        <v>1539</v>
      </c>
      <c r="R137" s="541" t="s">
        <v>1526</v>
      </c>
      <c r="S137" s="541"/>
      <c r="T137" s="541"/>
    </row>
    <row r="138" spans="1:20" ht="15">
      <c r="A138" s="542">
        <v>173</v>
      </c>
      <c r="B138" s="542" t="s">
        <v>1560</v>
      </c>
      <c r="C138" s="542" t="s">
        <v>1536</v>
      </c>
      <c r="D138" s="543" t="s">
        <v>1543</v>
      </c>
      <c r="E138" s="542"/>
      <c r="F138" s="541">
        <v>62</v>
      </c>
      <c r="G138" s="541"/>
      <c r="H138" s="541" t="s">
        <v>1534</v>
      </c>
      <c r="I138" s="541" t="s">
        <v>1542</v>
      </c>
      <c r="J138" s="541" t="s">
        <v>1541</v>
      </c>
      <c r="K138" s="541" t="s">
        <v>1531</v>
      </c>
      <c r="L138" s="541" t="s">
        <v>1530</v>
      </c>
      <c r="M138" s="541" t="s">
        <v>1529</v>
      </c>
      <c r="N138" s="541" t="s">
        <v>1530</v>
      </c>
      <c r="O138" s="541" t="s">
        <v>1529</v>
      </c>
      <c r="P138" s="541" t="s">
        <v>1540</v>
      </c>
      <c r="Q138" s="541" t="s">
        <v>1539</v>
      </c>
      <c r="R138" s="541" t="s">
        <v>1526</v>
      </c>
      <c r="S138" s="541"/>
      <c r="T138" s="541"/>
    </row>
    <row r="139" spans="1:20" ht="15">
      <c r="A139" s="542">
        <v>214</v>
      </c>
      <c r="B139" s="542" t="s">
        <v>1560</v>
      </c>
      <c r="C139" s="542" t="s">
        <v>1536</v>
      </c>
      <c r="D139" s="543" t="s">
        <v>1535</v>
      </c>
      <c r="E139" s="542"/>
      <c r="F139" s="541">
        <v>92</v>
      </c>
      <c r="G139" s="541"/>
      <c r="H139" s="541" t="s">
        <v>1534</v>
      </c>
      <c r="I139" s="541" t="s">
        <v>1533</v>
      </c>
      <c r="J139" s="541" t="s">
        <v>1532</v>
      </c>
      <c r="K139" s="541" t="s">
        <v>1531</v>
      </c>
      <c r="L139" s="541" t="s">
        <v>1530</v>
      </c>
      <c r="M139" s="541" t="s">
        <v>1529</v>
      </c>
      <c r="N139" s="541" t="s">
        <v>1530</v>
      </c>
      <c r="O139" s="541" t="s">
        <v>1529</v>
      </c>
      <c r="P139" s="541" t="s">
        <v>1528</v>
      </c>
      <c r="Q139" s="541" t="s">
        <v>1527</v>
      </c>
      <c r="R139" s="541" t="s">
        <v>1526</v>
      </c>
      <c r="S139" s="541"/>
      <c r="T139" s="541"/>
    </row>
    <row r="140" spans="1:20" ht="15">
      <c r="A140" s="542">
        <v>223</v>
      </c>
      <c r="B140" s="542" t="s">
        <v>1560</v>
      </c>
      <c r="C140" s="542" t="s">
        <v>1563</v>
      </c>
      <c r="D140" s="543" t="s">
        <v>1442</v>
      </c>
      <c r="E140" s="542"/>
      <c r="F140" s="541">
        <v>5</v>
      </c>
      <c r="G140" s="541"/>
      <c r="H140" s="541" t="s">
        <v>1534</v>
      </c>
      <c r="I140" s="541" t="s">
        <v>1533</v>
      </c>
      <c r="J140" s="541" t="s">
        <v>1532</v>
      </c>
      <c r="K140" s="541" t="s">
        <v>1531</v>
      </c>
      <c r="L140" s="541" t="s">
        <v>1530</v>
      </c>
      <c r="M140" s="541" t="s">
        <v>1529</v>
      </c>
      <c r="N140" s="541" t="s">
        <v>1530</v>
      </c>
      <c r="O140" s="541" t="s">
        <v>1529</v>
      </c>
      <c r="P140" s="541" t="s">
        <v>1528</v>
      </c>
      <c r="Q140" s="541" t="s">
        <v>1527</v>
      </c>
      <c r="R140" s="541" t="s">
        <v>1526</v>
      </c>
      <c r="S140" s="541"/>
      <c r="T140" s="541"/>
    </row>
    <row r="141" spans="1:20" ht="15">
      <c r="A141" s="542">
        <v>226</v>
      </c>
      <c r="B141" s="542" t="s">
        <v>1560</v>
      </c>
      <c r="C141" s="542" t="s">
        <v>1562</v>
      </c>
      <c r="D141" s="543" t="s">
        <v>1442</v>
      </c>
      <c r="E141" s="542"/>
      <c r="F141" s="541">
        <v>5</v>
      </c>
      <c r="G141" s="541"/>
      <c r="H141" s="541" t="s">
        <v>1534</v>
      </c>
      <c r="I141" s="541" t="s">
        <v>1533</v>
      </c>
      <c r="J141" s="541" t="s">
        <v>1532</v>
      </c>
      <c r="K141" s="541" t="s">
        <v>1531</v>
      </c>
      <c r="L141" s="541" t="s">
        <v>1530</v>
      </c>
      <c r="M141" s="541" t="s">
        <v>1529</v>
      </c>
      <c r="N141" s="541" t="s">
        <v>1530</v>
      </c>
      <c r="O141" s="541" t="s">
        <v>1529</v>
      </c>
      <c r="P141" s="541" t="s">
        <v>1528</v>
      </c>
      <c r="Q141" s="541" t="s">
        <v>1527</v>
      </c>
      <c r="R141" s="541" t="s">
        <v>1526</v>
      </c>
      <c r="S141" s="541"/>
      <c r="T141" s="541"/>
    </row>
    <row r="142" spans="1:20" ht="15">
      <c r="A142" s="542">
        <v>229</v>
      </c>
      <c r="B142" s="542" t="s">
        <v>1560</v>
      </c>
      <c r="C142" s="542" t="s">
        <v>1561</v>
      </c>
      <c r="D142" s="543" t="s">
        <v>1442</v>
      </c>
      <c r="E142" s="542"/>
      <c r="F142" s="541">
        <v>1</v>
      </c>
      <c r="G142" s="541"/>
      <c r="H142" s="541" t="s">
        <v>1534</v>
      </c>
      <c r="I142" s="541" t="s">
        <v>1533</v>
      </c>
      <c r="J142" s="541" t="s">
        <v>1532</v>
      </c>
      <c r="K142" s="541" t="s">
        <v>1531</v>
      </c>
      <c r="L142" s="541" t="s">
        <v>1530</v>
      </c>
      <c r="M142" s="541" t="s">
        <v>1529</v>
      </c>
      <c r="N142" s="541" t="s">
        <v>1530</v>
      </c>
      <c r="O142" s="541" t="s">
        <v>1529</v>
      </c>
      <c r="P142" s="541" t="s">
        <v>1528</v>
      </c>
      <c r="Q142" s="541" t="s">
        <v>1527</v>
      </c>
      <c r="R142" s="541" t="s">
        <v>1526</v>
      </c>
      <c r="S142" s="541"/>
      <c r="T142" s="541"/>
    </row>
    <row r="143" spans="1:20" ht="15">
      <c r="A143" s="542">
        <v>232</v>
      </c>
      <c r="B143" s="542" t="s">
        <v>1560</v>
      </c>
      <c r="C143" s="542" t="s">
        <v>1559</v>
      </c>
      <c r="D143" s="543" t="s">
        <v>1442</v>
      </c>
      <c r="E143" s="542"/>
      <c r="F143" s="541">
        <v>1</v>
      </c>
      <c r="G143" s="541"/>
      <c r="H143" s="541" t="s">
        <v>1534</v>
      </c>
      <c r="I143" s="541" t="s">
        <v>1533</v>
      </c>
      <c r="J143" s="541" t="s">
        <v>1532</v>
      </c>
      <c r="K143" s="541" t="s">
        <v>1531</v>
      </c>
      <c r="L143" s="541" t="s">
        <v>1530</v>
      </c>
      <c r="M143" s="541" t="s">
        <v>1529</v>
      </c>
      <c r="N143" s="541" t="s">
        <v>1530</v>
      </c>
      <c r="O143" s="541" t="s">
        <v>1529</v>
      </c>
      <c r="P143" s="541" t="s">
        <v>1528</v>
      </c>
      <c r="Q143" s="541" t="s">
        <v>1527</v>
      </c>
      <c r="R143" s="541" t="s">
        <v>1526</v>
      </c>
      <c r="S143" s="541"/>
      <c r="T143" s="541"/>
    </row>
    <row r="144" spans="1:20" ht="15">
      <c r="A144" s="542">
        <v>62</v>
      </c>
      <c r="B144" s="542" t="s">
        <v>1537</v>
      </c>
      <c r="C144" s="542"/>
      <c r="D144" s="543" t="s">
        <v>1558</v>
      </c>
      <c r="E144" s="542"/>
      <c r="F144" s="541"/>
      <c r="G144" s="541">
        <v>1.5</v>
      </c>
      <c r="H144" s="541" t="s">
        <v>1534</v>
      </c>
      <c r="I144" s="541" t="s">
        <v>1542</v>
      </c>
      <c r="J144" s="541" t="s">
        <v>1541</v>
      </c>
      <c r="K144" s="541" t="s">
        <v>1531</v>
      </c>
      <c r="L144" s="541" t="s">
        <v>1530</v>
      </c>
      <c r="M144" s="541" t="s">
        <v>1529</v>
      </c>
      <c r="N144" s="541" t="s">
        <v>1530</v>
      </c>
      <c r="O144" s="541" t="s">
        <v>1529</v>
      </c>
      <c r="P144" s="541" t="s">
        <v>1540</v>
      </c>
      <c r="Q144" s="541" t="s">
        <v>1539</v>
      </c>
      <c r="R144" s="541" t="s">
        <v>1526</v>
      </c>
      <c r="S144" s="541"/>
      <c r="T144" s="541"/>
    </row>
    <row r="145" spans="1:20" ht="15">
      <c r="A145" s="542">
        <v>63</v>
      </c>
      <c r="B145" s="542" t="s">
        <v>1537</v>
      </c>
      <c r="C145" s="542"/>
      <c r="D145" s="543" t="s">
        <v>1557</v>
      </c>
      <c r="E145" s="542"/>
      <c r="F145" s="541"/>
      <c r="G145" s="541">
        <v>1.5</v>
      </c>
      <c r="H145" s="541" t="s">
        <v>1534</v>
      </c>
      <c r="I145" s="541" t="s">
        <v>1542</v>
      </c>
      <c r="J145" s="541" t="s">
        <v>1541</v>
      </c>
      <c r="K145" s="541" t="s">
        <v>1531</v>
      </c>
      <c r="L145" s="541" t="s">
        <v>1530</v>
      </c>
      <c r="M145" s="541" t="s">
        <v>1529</v>
      </c>
      <c r="N145" s="541" t="s">
        <v>1530</v>
      </c>
      <c r="O145" s="541" t="s">
        <v>1529</v>
      </c>
      <c r="P145" s="541" t="s">
        <v>1540</v>
      </c>
      <c r="Q145" s="541" t="s">
        <v>1539</v>
      </c>
      <c r="R145" s="541" t="s">
        <v>1526</v>
      </c>
      <c r="S145" s="541"/>
      <c r="T145" s="541"/>
    </row>
    <row r="146" spans="1:20" ht="15">
      <c r="A146" s="542">
        <v>64</v>
      </c>
      <c r="B146" s="542" t="s">
        <v>1537</v>
      </c>
      <c r="C146" s="542"/>
      <c r="D146" s="543" t="s">
        <v>1556</v>
      </c>
      <c r="E146" s="542"/>
      <c r="F146" s="541"/>
      <c r="G146" s="541">
        <v>1.5</v>
      </c>
      <c r="H146" s="541" t="s">
        <v>1534</v>
      </c>
      <c r="I146" s="541" t="s">
        <v>1542</v>
      </c>
      <c r="J146" s="541" t="s">
        <v>1541</v>
      </c>
      <c r="K146" s="541" t="s">
        <v>1531</v>
      </c>
      <c r="L146" s="541" t="s">
        <v>1530</v>
      </c>
      <c r="M146" s="541" t="s">
        <v>1529</v>
      </c>
      <c r="N146" s="541" t="s">
        <v>1530</v>
      </c>
      <c r="O146" s="541" t="s">
        <v>1529</v>
      </c>
      <c r="P146" s="541" t="s">
        <v>1540</v>
      </c>
      <c r="Q146" s="541" t="s">
        <v>1539</v>
      </c>
      <c r="R146" s="541" t="s">
        <v>1526</v>
      </c>
      <c r="S146" s="541"/>
      <c r="T146" s="541"/>
    </row>
    <row r="147" spans="1:20" ht="15">
      <c r="A147" s="542">
        <v>65</v>
      </c>
      <c r="B147" s="542" t="s">
        <v>1537</v>
      </c>
      <c r="C147" s="542"/>
      <c r="D147" s="543" t="s">
        <v>1555</v>
      </c>
      <c r="E147" s="542"/>
      <c r="F147" s="541"/>
      <c r="G147" s="541">
        <v>1.5</v>
      </c>
      <c r="H147" s="541" t="s">
        <v>1534</v>
      </c>
      <c r="I147" s="541" t="s">
        <v>1542</v>
      </c>
      <c r="J147" s="541" t="s">
        <v>1541</v>
      </c>
      <c r="K147" s="541" t="s">
        <v>1531</v>
      </c>
      <c r="L147" s="541" t="s">
        <v>1530</v>
      </c>
      <c r="M147" s="541" t="s">
        <v>1529</v>
      </c>
      <c r="N147" s="541" t="s">
        <v>1530</v>
      </c>
      <c r="O147" s="541" t="s">
        <v>1529</v>
      </c>
      <c r="P147" s="541" t="s">
        <v>1540</v>
      </c>
      <c r="Q147" s="541" t="s">
        <v>1539</v>
      </c>
      <c r="R147" s="541" t="s">
        <v>1526</v>
      </c>
      <c r="S147" s="541"/>
      <c r="T147" s="541"/>
    </row>
    <row r="148" spans="1:20" ht="15">
      <c r="A148" s="542">
        <v>66</v>
      </c>
      <c r="B148" s="542" t="s">
        <v>1537</v>
      </c>
      <c r="C148" s="542"/>
      <c r="D148" s="543" t="s">
        <v>1486</v>
      </c>
      <c r="E148" s="542"/>
      <c r="F148" s="541"/>
      <c r="G148" s="541">
        <v>1.5</v>
      </c>
      <c r="H148" s="541" t="s">
        <v>1534</v>
      </c>
      <c r="I148" s="541" t="s">
        <v>1542</v>
      </c>
      <c r="J148" s="541" t="s">
        <v>1541</v>
      </c>
      <c r="K148" s="541" t="s">
        <v>1531</v>
      </c>
      <c r="L148" s="541" t="s">
        <v>1530</v>
      </c>
      <c r="M148" s="541" t="s">
        <v>1529</v>
      </c>
      <c r="N148" s="541" t="s">
        <v>1530</v>
      </c>
      <c r="O148" s="541" t="s">
        <v>1529</v>
      </c>
      <c r="P148" s="541" t="s">
        <v>1540</v>
      </c>
      <c r="Q148" s="541" t="s">
        <v>1539</v>
      </c>
      <c r="R148" s="541" t="s">
        <v>1526</v>
      </c>
      <c r="S148" s="541"/>
      <c r="T148" s="541"/>
    </row>
    <row r="149" spans="1:20" ht="15">
      <c r="A149" s="542">
        <v>67</v>
      </c>
      <c r="B149" s="542" t="s">
        <v>1537</v>
      </c>
      <c r="C149" s="542"/>
      <c r="D149" s="543" t="s">
        <v>1480</v>
      </c>
      <c r="E149" s="542"/>
      <c r="F149" s="541"/>
      <c r="G149" s="541">
        <v>1.5</v>
      </c>
      <c r="H149" s="541" t="s">
        <v>1534</v>
      </c>
      <c r="I149" s="541" t="s">
        <v>1542</v>
      </c>
      <c r="J149" s="541" t="s">
        <v>1541</v>
      </c>
      <c r="K149" s="541" t="s">
        <v>1531</v>
      </c>
      <c r="L149" s="541" t="s">
        <v>1530</v>
      </c>
      <c r="M149" s="541" t="s">
        <v>1529</v>
      </c>
      <c r="N149" s="541" t="s">
        <v>1530</v>
      </c>
      <c r="O149" s="541" t="s">
        <v>1529</v>
      </c>
      <c r="P149" s="541" t="s">
        <v>1540</v>
      </c>
      <c r="Q149" s="541" t="s">
        <v>1539</v>
      </c>
      <c r="R149" s="541" t="s">
        <v>1526</v>
      </c>
      <c r="S149" s="541"/>
      <c r="T149" s="541"/>
    </row>
    <row r="150" spans="1:20" ht="15">
      <c r="A150" s="542">
        <v>68</v>
      </c>
      <c r="B150" s="542" t="s">
        <v>1537</v>
      </c>
      <c r="C150" s="542"/>
      <c r="D150" s="543" t="s">
        <v>1479</v>
      </c>
      <c r="E150" s="542"/>
      <c r="F150" s="541"/>
      <c r="G150" s="541">
        <v>0.1</v>
      </c>
      <c r="H150" s="541" t="s">
        <v>1534</v>
      </c>
      <c r="I150" s="541" t="s">
        <v>1542</v>
      </c>
      <c r="J150" s="541" t="s">
        <v>1541</v>
      </c>
      <c r="K150" s="541" t="s">
        <v>1531</v>
      </c>
      <c r="L150" s="541" t="s">
        <v>1530</v>
      </c>
      <c r="M150" s="541" t="s">
        <v>1529</v>
      </c>
      <c r="N150" s="541" t="s">
        <v>1530</v>
      </c>
      <c r="O150" s="541" t="s">
        <v>1529</v>
      </c>
      <c r="P150" s="541" t="s">
        <v>1540</v>
      </c>
      <c r="Q150" s="541" t="s">
        <v>1539</v>
      </c>
      <c r="R150" s="541" t="s">
        <v>1526</v>
      </c>
      <c r="S150" s="541"/>
      <c r="T150" s="541"/>
    </row>
    <row r="151" spans="1:20" ht="15">
      <c r="A151" s="542">
        <v>69</v>
      </c>
      <c r="B151" s="542" t="s">
        <v>1537</v>
      </c>
      <c r="C151" s="542"/>
      <c r="D151" s="543" t="s">
        <v>1477</v>
      </c>
      <c r="E151" s="542"/>
      <c r="F151" s="541"/>
      <c r="G151" s="541">
        <v>0.1</v>
      </c>
      <c r="H151" s="541" t="s">
        <v>1534</v>
      </c>
      <c r="I151" s="541" t="s">
        <v>1542</v>
      </c>
      <c r="J151" s="541" t="s">
        <v>1541</v>
      </c>
      <c r="K151" s="541" t="s">
        <v>1531</v>
      </c>
      <c r="L151" s="541" t="s">
        <v>1530</v>
      </c>
      <c r="M151" s="541" t="s">
        <v>1529</v>
      </c>
      <c r="N151" s="541" t="s">
        <v>1530</v>
      </c>
      <c r="O151" s="541" t="s">
        <v>1529</v>
      </c>
      <c r="P151" s="541" t="s">
        <v>1540</v>
      </c>
      <c r="Q151" s="541" t="s">
        <v>1539</v>
      </c>
      <c r="R151" s="541" t="s">
        <v>1526</v>
      </c>
      <c r="S151" s="541"/>
      <c r="T151" s="541"/>
    </row>
    <row r="152" spans="1:20" ht="15">
      <c r="A152" s="542">
        <v>70</v>
      </c>
      <c r="B152" s="542" t="s">
        <v>1537</v>
      </c>
      <c r="C152" s="542"/>
      <c r="D152" s="543" t="s">
        <v>1475</v>
      </c>
      <c r="E152" s="542"/>
      <c r="F152" s="541"/>
      <c r="G152" s="541">
        <v>0.1</v>
      </c>
      <c r="H152" s="541" t="s">
        <v>1534</v>
      </c>
      <c r="I152" s="541" t="s">
        <v>1542</v>
      </c>
      <c r="J152" s="541" t="s">
        <v>1541</v>
      </c>
      <c r="K152" s="541" t="s">
        <v>1531</v>
      </c>
      <c r="L152" s="541" t="s">
        <v>1530</v>
      </c>
      <c r="M152" s="541" t="s">
        <v>1529</v>
      </c>
      <c r="N152" s="541" t="s">
        <v>1530</v>
      </c>
      <c r="O152" s="541" t="s">
        <v>1529</v>
      </c>
      <c r="P152" s="541" t="s">
        <v>1540</v>
      </c>
      <c r="Q152" s="541" t="s">
        <v>1539</v>
      </c>
      <c r="R152" s="541" t="s">
        <v>1526</v>
      </c>
      <c r="S152" s="541"/>
      <c r="T152" s="541"/>
    </row>
    <row r="153" spans="1:20" ht="15">
      <c r="A153" s="542">
        <v>71</v>
      </c>
      <c r="B153" s="542" t="s">
        <v>1537</v>
      </c>
      <c r="C153" s="542"/>
      <c r="D153" s="543" t="s">
        <v>1473</v>
      </c>
      <c r="E153" s="542"/>
      <c r="F153" s="541"/>
      <c r="G153" s="541">
        <v>0.1</v>
      </c>
      <c r="H153" s="541" t="s">
        <v>1534</v>
      </c>
      <c r="I153" s="541" t="s">
        <v>1542</v>
      </c>
      <c r="J153" s="541" t="s">
        <v>1541</v>
      </c>
      <c r="K153" s="541" t="s">
        <v>1531</v>
      </c>
      <c r="L153" s="541" t="s">
        <v>1530</v>
      </c>
      <c r="M153" s="541" t="s">
        <v>1529</v>
      </c>
      <c r="N153" s="541" t="s">
        <v>1530</v>
      </c>
      <c r="O153" s="541" t="s">
        <v>1529</v>
      </c>
      <c r="P153" s="541" t="s">
        <v>1540</v>
      </c>
      <c r="Q153" s="541" t="s">
        <v>1539</v>
      </c>
      <c r="R153" s="541" t="s">
        <v>1526</v>
      </c>
      <c r="S153" s="541"/>
      <c r="T153" s="541"/>
    </row>
    <row r="154" spans="1:20" ht="15">
      <c r="A154" s="542">
        <v>176</v>
      </c>
      <c r="B154" s="542" t="s">
        <v>1537</v>
      </c>
      <c r="C154" s="542" t="s">
        <v>1538</v>
      </c>
      <c r="D154" s="543" t="s">
        <v>1469</v>
      </c>
      <c r="E154" s="542"/>
      <c r="F154" s="541"/>
      <c r="G154" s="541">
        <v>0.6</v>
      </c>
      <c r="H154" s="541" t="s">
        <v>1534</v>
      </c>
      <c r="I154" s="541" t="s">
        <v>1542</v>
      </c>
      <c r="J154" s="541" t="s">
        <v>1541</v>
      </c>
      <c r="K154" s="541" t="s">
        <v>1531</v>
      </c>
      <c r="L154" s="541" t="s">
        <v>1530</v>
      </c>
      <c r="M154" s="541" t="s">
        <v>1529</v>
      </c>
      <c r="N154" s="541" t="s">
        <v>1530</v>
      </c>
      <c r="O154" s="541" t="s">
        <v>1529</v>
      </c>
      <c r="P154" s="541" t="s">
        <v>1540</v>
      </c>
      <c r="Q154" s="541" t="s">
        <v>1539</v>
      </c>
      <c r="R154" s="541" t="s">
        <v>1526</v>
      </c>
      <c r="S154" s="541"/>
      <c r="T154" s="541"/>
    </row>
    <row r="155" spans="1:20" ht="15">
      <c r="A155" s="542">
        <v>177</v>
      </c>
      <c r="B155" s="542" t="s">
        <v>1537</v>
      </c>
      <c r="C155" s="542" t="s">
        <v>1538</v>
      </c>
      <c r="D155" s="543" t="s">
        <v>1467</v>
      </c>
      <c r="E155" s="542"/>
      <c r="F155" s="541"/>
      <c r="G155" s="541">
        <v>0.6</v>
      </c>
      <c r="H155" s="541" t="s">
        <v>1534</v>
      </c>
      <c r="I155" s="541" t="s">
        <v>1542</v>
      </c>
      <c r="J155" s="541" t="s">
        <v>1541</v>
      </c>
      <c r="K155" s="541" t="s">
        <v>1531</v>
      </c>
      <c r="L155" s="541" t="s">
        <v>1530</v>
      </c>
      <c r="M155" s="541" t="s">
        <v>1529</v>
      </c>
      <c r="N155" s="541" t="s">
        <v>1530</v>
      </c>
      <c r="O155" s="541" t="s">
        <v>1529</v>
      </c>
      <c r="P155" s="541" t="s">
        <v>1540</v>
      </c>
      <c r="Q155" s="541" t="s">
        <v>1539</v>
      </c>
      <c r="R155" s="541" t="s">
        <v>1526</v>
      </c>
      <c r="S155" s="541"/>
      <c r="T155" s="541"/>
    </row>
    <row r="156" spans="1:20" ht="15">
      <c r="A156" s="542">
        <v>178</v>
      </c>
      <c r="B156" s="542" t="s">
        <v>1537</v>
      </c>
      <c r="C156" s="542" t="s">
        <v>1538</v>
      </c>
      <c r="D156" s="543" t="s">
        <v>1465</v>
      </c>
      <c r="E156" s="542"/>
      <c r="F156" s="541"/>
      <c r="G156" s="541">
        <v>0.6</v>
      </c>
      <c r="H156" s="541" t="s">
        <v>1534</v>
      </c>
      <c r="I156" s="541" t="s">
        <v>1542</v>
      </c>
      <c r="J156" s="541" t="s">
        <v>1541</v>
      </c>
      <c r="K156" s="541" t="s">
        <v>1531</v>
      </c>
      <c r="L156" s="541" t="s">
        <v>1530</v>
      </c>
      <c r="M156" s="541" t="s">
        <v>1529</v>
      </c>
      <c r="N156" s="541" t="s">
        <v>1530</v>
      </c>
      <c r="O156" s="541" t="s">
        <v>1529</v>
      </c>
      <c r="P156" s="541" t="s">
        <v>1540</v>
      </c>
      <c r="Q156" s="541" t="s">
        <v>1539</v>
      </c>
      <c r="R156" s="541" t="s">
        <v>1526</v>
      </c>
      <c r="S156" s="541"/>
      <c r="T156" s="541"/>
    </row>
    <row r="157" spans="1:20" ht="15">
      <c r="A157" s="542">
        <v>179</v>
      </c>
      <c r="B157" s="542" t="s">
        <v>1537</v>
      </c>
      <c r="C157" s="542" t="s">
        <v>1538</v>
      </c>
      <c r="D157" s="543" t="s">
        <v>1466</v>
      </c>
      <c r="E157" s="542"/>
      <c r="F157" s="541"/>
      <c r="G157" s="541">
        <v>0.6</v>
      </c>
      <c r="H157" s="541" t="s">
        <v>1534</v>
      </c>
      <c r="I157" s="541" t="s">
        <v>1542</v>
      </c>
      <c r="J157" s="541" t="s">
        <v>1541</v>
      </c>
      <c r="K157" s="541" t="s">
        <v>1531</v>
      </c>
      <c r="L157" s="541" t="s">
        <v>1530</v>
      </c>
      <c r="M157" s="541" t="s">
        <v>1529</v>
      </c>
      <c r="N157" s="541" t="s">
        <v>1530</v>
      </c>
      <c r="O157" s="541" t="s">
        <v>1529</v>
      </c>
      <c r="P157" s="541" t="s">
        <v>1540</v>
      </c>
      <c r="Q157" s="541" t="s">
        <v>1539</v>
      </c>
      <c r="R157" s="541" t="s">
        <v>1526</v>
      </c>
      <c r="S157" s="541"/>
      <c r="T157" s="541"/>
    </row>
    <row r="158" spans="1:20" ht="15">
      <c r="A158" s="542">
        <v>180</v>
      </c>
      <c r="B158" s="542" t="s">
        <v>1537</v>
      </c>
      <c r="C158" s="542" t="s">
        <v>1538</v>
      </c>
      <c r="D158" s="543" t="s">
        <v>1463</v>
      </c>
      <c r="E158" s="542"/>
      <c r="F158" s="541"/>
      <c r="G158" s="541">
        <v>0.6</v>
      </c>
      <c r="H158" s="541" t="s">
        <v>1534</v>
      </c>
      <c r="I158" s="541" t="s">
        <v>1542</v>
      </c>
      <c r="J158" s="541" t="s">
        <v>1541</v>
      </c>
      <c r="K158" s="541" t="s">
        <v>1531</v>
      </c>
      <c r="L158" s="541" t="s">
        <v>1530</v>
      </c>
      <c r="M158" s="541" t="s">
        <v>1529</v>
      </c>
      <c r="N158" s="541" t="s">
        <v>1530</v>
      </c>
      <c r="O158" s="541" t="s">
        <v>1529</v>
      </c>
      <c r="P158" s="541" t="s">
        <v>1540</v>
      </c>
      <c r="Q158" s="541" t="s">
        <v>1539</v>
      </c>
      <c r="R158" s="541" t="s">
        <v>1526</v>
      </c>
      <c r="S158" s="541"/>
      <c r="T158" s="541"/>
    </row>
    <row r="159" spans="1:20" ht="15">
      <c r="A159" s="542">
        <v>181</v>
      </c>
      <c r="B159" s="542" t="s">
        <v>1537</v>
      </c>
      <c r="C159" s="542" t="s">
        <v>1538</v>
      </c>
      <c r="D159" s="543" t="s">
        <v>1461</v>
      </c>
      <c r="E159" s="542"/>
      <c r="F159" s="541"/>
      <c r="G159" s="541">
        <v>0.6</v>
      </c>
      <c r="H159" s="541" t="s">
        <v>1534</v>
      </c>
      <c r="I159" s="541" t="s">
        <v>1542</v>
      </c>
      <c r="J159" s="541" t="s">
        <v>1541</v>
      </c>
      <c r="K159" s="541" t="s">
        <v>1531</v>
      </c>
      <c r="L159" s="541" t="s">
        <v>1530</v>
      </c>
      <c r="M159" s="541" t="s">
        <v>1529</v>
      </c>
      <c r="N159" s="541" t="s">
        <v>1530</v>
      </c>
      <c r="O159" s="541" t="s">
        <v>1529</v>
      </c>
      <c r="P159" s="541" t="s">
        <v>1540</v>
      </c>
      <c r="Q159" s="541" t="s">
        <v>1539</v>
      </c>
      <c r="R159" s="541" t="s">
        <v>1526</v>
      </c>
      <c r="S159" s="541"/>
      <c r="T159" s="541"/>
    </row>
    <row r="160" spans="1:20" ht="15">
      <c r="A160" s="542">
        <v>182</v>
      </c>
      <c r="B160" s="542" t="s">
        <v>1537</v>
      </c>
      <c r="C160" s="542" t="s">
        <v>1538</v>
      </c>
      <c r="D160" s="543" t="s">
        <v>1459</v>
      </c>
      <c r="E160" s="542"/>
      <c r="F160" s="541"/>
      <c r="G160" s="541">
        <v>0.6</v>
      </c>
      <c r="H160" s="541" t="s">
        <v>1534</v>
      </c>
      <c r="I160" s="541" t="s">
        <v>1542</v>
      </c>
      <c r="J160" s="541" t="s">
        <v>1541</v>
      </c>
      <c r="K160" s="541" t="s">
        <v>1531</v>
      </c>
      <c r="L160" s="541" t="s">
        <v>1530</v>
      </c>
      <c r="M160" s="541" t="s">
        <v>1529</v>
      </c>
      <c r="N160" s="541" t="s">
        <v>1530</v>
      </c>
      <c r="O160" s="541" t="s">
        <v>1529</v>
      </c>
      <c r="P160" s="541" t="s">
        <v>1540</v>
      </c>
      <c r="Q160" s="541" t="s">
        <v>1539</v>
      </c>
      <c r="R160" s="541" t="s">
        <v>1526</v>
      </c>
      <c r="S160" s="541"/>
      <c r="T160" s="541"/>
    </row>
    <row r="161" spans="1:20" ht="15">
      <c r="A161" s="542">
        <v>183</v>
      </c>
      <c r="B161" s="542" t="s">
        <v>1537</v>
      </c>
      <c r="C161" s="542" t="s">
        <v>1538</v>
      </c>
      <c r="D161" s="543" t="s">
        <v>1457</v>
      </c>
      <c r="E161" s="542"/>
      <c r="F161" s="541"/>
      <c r="G161" s="541">
        <v>0.6</v>
      </c>
      <c r="H161" s="541" t="s">
        <v>1534</v>
      </c>
      <c r="I161" s="541" t="s">
        <v>1542</v>
      </c>
      <c r="J161" s="541" t="s">
        <v>1541</v>
      </c>
      <c r="K161" s="541" t="s">
        <v>1531</v>
      </c>
      <c r="L161" s="541" t="s">
        <v>1530</v>
      </c>
      <c r="M161" s="541" t="s">
        <v>1529</v>
      </c>
      <c r="N161" s="541" t="s">
        <v>1530</v>
      </c>
      <c r="O161" s="541" t="s">
        <v>1529</v>
      </c>
      <c r="P161" s="541" t="s">
        <v>1540</v>
      </c>
      <c r="Q161" s="541" t="s">
        <v>1539</v>
      </c>
      <c r="R161" s="541" t="s">
        <v>1526</v>
      </c>
      <c r="S161" s="541"/>
      <c r="T161" s="541"/>
    </row>
    <row r="162" spans="1:20" ht="15">
      <c r="A162" s="542">
        <v>184</v>
      </c>
      <c r="B162" s="542" t="s">
        <v>1537</v>
      </c>
      <c r="C162" s="542" t="s">
        <v>1538</v>
      </c>
      <c r="D162" s="543" t="s">
        <v>1455</v>
      </c>
      <c r="E162" s="542"/>
      <c r="F162" s="541"/>
      <c r="G162" s="541">
        <v>0.6</v>
      </c>
      <c r="H162" s="541" t="s">
        <v>1534</v>
      </c>
      <c r="I162" s="541" t="s">
        <v>1542</v>
      </c>
      <c r="J162" s="541" t="s">
        <v>1541</v>
      </c>
      <c r="K162" s="541" t="s">
        <v>1531</v>
      </c>
      <c r="L162" s="541" t="s">
        <v>1530</v>
      </c>
      <c r="M162" s="541" t="s">
        <v>1529</v>
      </c>
      <c r="N162" s="541" t="s">
        <v>1530</v>
      </c>
      <c r="O162" s="541" t="s">
        <v>1529</v>
      </c>
      <c r="P162" s="541" t="s">
        <v>1540</v>
      </c>
      <c r="Q162" s="541" t="s">
        <v>1539</v>
      </c>
      <c r="R162" s="541" t="s">
        <v>1526</v>
      </c>
      <c r="S162" s="541"/>
      <c r="T162" s="541"/>
    </row>
    <row r="163" spans="1:20" ht="15">
      <c r="A163" s="542">
        <v>185</v>
      </c>
      <c r="B163" s="542" t="s">
        <v>1537</v>
      </c>
      <c r="C163" s="542" t="s">
        <v>1538</v>
      </c>
      <c r="D163" s="543" t="s">
        <v>1453</v>
      </c>
      <c r="E163" s="542"/>
      <c r="F163" s="541"/>
      <c r="G163" s="541">
        <v>0.6</v>
      </c>
      <c r="H163" s="541" t="s">
        <v>1534</v>
      </c>
      <c r="I163" s="541" t="s">
        <v>1542</v>
      </c>
      <c r="J163" s="541" t="s">
        <v>1541</v>
      </c>
      <c r="K163" s="541" t="s">
        <v>1531</v>
      </c>
      <c r="L163" s="541" t="s">
        <v>1530</v>
      </c>
      <c r="M163" s="541" t="s">
        <v>1529</v>
      </c>
      <c r="N163" s="541" t="s">
        <v>1530</v>
      </c>
      <c r="O163" s="541" t="s">
        <v>1529</v>
      </c>
      <c r="P163" s="541" t="s">
        <v>1540</v>
      </c>
      <c r="Q163" s="541" t="s">
        <v>1539</v>
      </c>
      <c r="R163" s="541" t="s">
        <v>1526</v>
      </c>
      <c r="S163" s="541"/>
      <c r="T163" s="541"/>
    </row>
    <row r="164" spans="1:20" ht="15">
      <c r="A164" s="542">
        <v>186</v>
      </c>
      <c r="B164" s="542" t="s">
        <v>1537</v>
      </c>
      <c r="C164" s="542" t="s">
        <v>1538</v>
      </c>
      <c r="D164" s="543" t="s">
        <v>1451</v>
      </c>
      <c r="E164" s="542"/>
      <c r="F164" s="541"/>
      <c r="G164" s="541">
        <v>0.6</v>
      </c>
      <c r="H164" s="541" t="s">
        <v>1534</v>
      </c>
      <c r="I164" s="541" t="s">
        <v>1542</v>
      </c>
      <c r="J164" s="541" t="s">
        <v>1541</v>
      </c>
      <c r="K164" s="541" t="s">
        <v>1531</v>
      </c>
      <c r="L164" s="541" t="s">
        <v>1530</v>
      </c>
      <c r="M164" s="541" t="s">
        <v>1529</v>
      </c>
      <c r="N164" s="541" t="s">
        <v>1530</v>
      </c>
      <c r="O164" s="541" t="s">
        <v>1529</v>
      </c>
      <c r="P164" s="541" t="s">
        <v>1540</v>
      </c>
      <c r="Q164" s="541" t="s">
        <v>1539</v>
      </c>
      <c r="R164" s="541" t="s">
        <v>1526</v>
      </c>
      <c r="S164" s="541"/>
      <c r="T164" s="541"/>
    </row>
    <row r="165" spans="1:20" ht="15">
      <c r="A165" s="542">
        <v>187</v>
      </c>
      <c r="B165" s="542" t="s">
        <v>1537</v>
      </c>
      <c r="C165" s="542" t="s">
        <v>1538</v>
      </c>
      <c r="D165" s="543" t="s">
        <v>1449</v>
      </c>
      <c r="E165" s="542"/>
      <c r="F165" s="541"/>
      <c r="G165" s="541">
        <v>0.1</v>
      </c>
      <c r="H165" s="541" t="s">
        <v>1534</v>
      </c>
      <c r="I165" s="541" t="s">
        <v>1542</v>
      </c>
      <c r="J165" s="541" t="s">
        <v>1541</v>
      </c>
      <c r="K165" s="541" t="s">
        <v>1531</v>
      </c>
      <c r="L165" s="541" t="s">
        <v>1530</v>
      </c>
      <c r="M165" s="541" t="s">
        <v>1529</v>
      </c>
      <c r="N165" s="541" t="s">
        <v>1530</v>
      </c>
      <c r="O165" s="541" t="s">
        <v>1529</v>
      </c>
      <c r="P165" s="541" t="s">
        <v>1540</v>
      </c>
      <c r="Q165" s="541" t="s">
        <v>1539</v>
      </c>
      <c r="R165" s="541" t="s">
        <v>1526</v>
      </c>
      <c r="S165" s="541"/>
      <c r="T165" s="541"/>
    </row>
    <row r="166" spans="1:20" ht="15">
      <c r="A166" s="542">
        <v>188</v>
      </c>
      <c r="B166" s="542" t="s">
        <v>1537</v>
      </c>
      <c r="C166" s="542" t="s">
        <v>1538</v>
      </c>
      <c r="D166" s="543" t="s">
        <v>1447</v>
      </c>
      <c r="E166" s="542"/>
      <c r="F166" s="541"/>
      <c r="G166" s="541">
        <v>0.1</v>
      </c>
      <c r="H166" s="541" t="s">
        <v>1534</v>
      </c>
      <c r="I166" s="541" t="s">
        <v>1542</v>
      </c>
      <c r="J166" s="541" t="s">
        <v>1541</v>
      </c>
      <c r="K166" s="541" t="s">
        <v>1531</v>
      </c>
      <c r="L166" s="541" t="s">
        <v>1530</v>
      </c>
      <c r="M166" s="541" t="s">
        <v>1529</v>
      </c>
      <c r="N166" s="541" t="s">
        <v>1530</v>
      </c>
      <c r="O166" s="541" t="s">
        <v>1529</v>
      </c>
      <c r="P166" s="541" t="s">
        <v>1540</v>
      </c>
      <c r="Q166" s="541" t="s">
        <v>1539</v>
      </c>
      <c r="R166" s="541" t="s">
        <v>1526</v>
      </c>
      <c r="S166" s="541"/>
      <c r="T166" s="541"/>
    </row>
    <row r="167" spans="1:20" ht="15">
      <c r="A167" s="542">
        <v>189</v>
      </c>
      <c r="B167" s="542" t="s">
        <v>1537</v>
      </c>
      <c r="C167" s="542" t="s">
        <v>1538</v>
      </c>
      <c r="D167" s="543" t="s">
        <v>1445</v>
      </c>
      <c r="E167" s="542"/>
      <c r="F167" s="541"/>
      <c r="G167" s="541">
        <v>0.6</v>
      </c>
      <c r="H167" s="541" t="s">
        <v>1534</v>
      </c>
      <c r="I167" s="541" t="s">
        <v>1542</v>
      </c>
      <c r="J167" s="541" t="s">
        <v>1541</v>
      </c>
      <c r="K167" s="541" t="s">
        <v>1531</v>
      </c>
      <c r="L167" s="541" t="s">
        <v>1530</v>
      </c>
      <c r="M167" s="541" t="s">
        <v>1529</v>
      </c>
      <c r="N167" s="541" t="s">
        <v>1530</v>
      </c>
      <c r="O167" s="541" t="s">
        <v>1529</v>
      </c>
      <c r="P167" s="541" t="s">
        <v>1540</v>
      </c>
      <c r="Q167" s="541" t="s">
        <v>1539</v>
      </c>
      <c r="R167" s="541" t="s">
        <v>1526</v>
      </c>
      <c r="S167" s="541"/>
      <c r="T167" s="541"/>
    </row>
    <row r="168" spans="1:20" ht="15">
      <c r="A168" s="542">
        <v>192</v>
      </c>
      <c r="B168" s="542" t="s">
        <v>1537</v>
      </c>
      <c r="C168" s="542" t="s">
        <v>1554</v>
      </c>
      <c r="D168" s="543" t="s">
        <v>1466</v>
      </c>
      <c r="E168" s="542"/>
      <c r="F168" s="541"/>
      <c r="G168" s="541">
        <v>2</v>
      </c>
      <c r="H168" s="541" t="s">
        <v>1534</v>
      </c>
      <c r="I168" s="541" t="s">
        <v>1542</v>
      </c>
      <c r="J168" s="541" t="s">
        <v>1553</v>
      </c>
      <c r="K168" s="541" t="s">
        <v>1531</v>
      </c>
      <c r="L168" s="541" t="s">
        <v>1530</v>
      </c>
      <c r="M168" s="541" t="s">
        <v>1529</v>
      </c>
      <c r="N168" s="541" t="s">
        <v>1530</v>
      </c>
      <c r="O168" s="541" t="s">
        <v>1529</v>
      </c>
      <c r="P168" s="541" t="s">
        <v>1540</v>
      </c>
      <c r="Q168" s="541" t="s">
        <v>1539</v>
      </c>
      <c r="R168" s="541" t="s">
        <v>1526</v>
      </c>
      <c r="S168" s="541"/>
      <c r="T168" s="541"/>
    </row>
    <row r="169" spans="1:20" ht="15">
      <c r="A169" s="542">
        <v>193</v>
      </c>
      <c r="B169" s="542" t="s">
        <v>1537</v>
      </c>
      <c r="C169" s="542" t="s">
        <v>1554</v>
      </c>
      <c r="D169" s="543" t="s">
        <v>1463</v>
      </c>
      <c r="E169" s="542"/>
      <c r="F169" s="541"/>
      <c r="G169" s="541">
        <v>2</v>
      </c>
      <c r="H169" s="541" t="s">
        <v>1534</v>
      </c>
      <c r="I169" s="541" t="s">
        <v>1542</v>
      </c>
      <c r="J169" s="541" t="s">
        <v>1553</v>
      </c>
      <c r="K169" s="541" t="s">
        <v>1531</v>
      </c>
      <c r="L169" s="541" t="s">
        <v>1530</v>
      </c>
      <c r="M169" s="541" t="s">
        <v>1529</v>
      </c>
      <c r="N169" s="541" t="s">
        <v>1530</v>
      </c>
      <c r="O169" s="541" t="s">
        <v>1529</v>
      </c>
      <c r="P169" s="541" t="s">
        <v>1540</v>
      </c>
      <c r="Q169" s="541" t="s">
        <v>1539</v>
      </c>
      <c r="R169" s="541" t="s">
        <v>1526</v>
      </c>
      <c r="S169" s="541"/>
      <c r="T169" s="541"/>
    </row>
    <row r="170" spans="1:20" ht="15">
      <c r="A170" s="542">
        <v>194</v>
      </c>
      <c r="B170" s="542" t="s">
        <v>1537</v>
      </c>
      <c r="C170" s="542" t="s">
        <v>1554</v>
      </c>
      <c r="D170" s="543" t="s">
        <v>1449</v>
      </c>
      <c r="E170" s="542"/>
      <c r="F170" s="541"/>
      <c r="G170" s="541">
        <v>2</v>
      </c>
      <c r="H170" s="541" t="s">
        <v>1534</v>
      </c>
      <c r="I170" s="541" t="s">
        <v>1542</v>
      </c>
      <c r="J170" s="541" t="s">
        <v>1553</v>
      </c>
      <c r="K170" s="541" t="s">
        <v>1531</v>
      </c>
      <c r="L170" s="541" t="s">
        <v>1530</v>
      </c>
      <c r="M170" s="541" t="s">
        <v>1529</v>
      </c>
      <c r="N170" s="541" t="s">
        <v>1530</v>
      </c>
      <c r="O170" s="541" t="s">
        <v>1529</v>
      </c>
      <c r="P170" s="541" t="s">
        <v>1540</v>
      </c>
      <c r="Q170" s="541" t="s">
        <v>1539</v>
      </c>
      <c r="R170" s="541" t="s">
        <v>1526</v>
      </c>
      <c r="S170" s="541"/>
      <c r="T170" s="541"/>
    </row>
    <row r="171" spans="1:20" ht="15">
      <c r="A171" s="542">
        <v>197</v>
      </c>
      <c r="B171" s="542" t="s">
        <v>1537</v>
      </c>
      <c r="C171" s="542" t="s">
        <v>1552</v>
      </c>
      <c r="D171" s="543" t="s">
        <v>1466</v>
      </c>
      <c r="E171" s="542"/>
      <c r="F171" s="541"/>
      <c r="G171" s="541">
        <v>28.6</v>
      </c>
      <c r="H171" s="541" t="s">
        <v>1534</v>
      </c>
      <c r="I171" s="541" t="s">
        <v>1542</v>
      </c>
      <c r="J171" s="541" t="s">
        <v>1541</v>
      </c>
      <c r="K171" s="541" t="s">
        <v>1531</v>
      </c>
      <c r="L171" s="541" t="s">
        <v>1530</v>
      </c>
      <c r="M171" s="541" t="s">
        <v>1529</v>
      </c>
      <c r="N171" s="541" t="s">
        <v>1530</v>
      </c>
      <c r="O171" s="541" t="s">
        <v>1529</v>
      </c>
      <c r="P171" s="541" t="s">
        <v>1540</v>
      </c>
      <c r="Q171" s="541" t="s">
        <v>1539</v>
      </c>
      <c r="R171" s="541" t="s">
        <v>1526</v>
      </c>
      <c r="S171" s="541"/>
      <c r="T171" s="541"/>
    </row>
    <row r="172" spans="1:20" ht="15">
      <c r="A172" s="542">
        <v>200</v>
      </c>
      <c r="B172" s="542" t="s">
        <v>1537</v>
      </c>
      <c r="C172" s="542" t="s">
        <v>1550</v>
      </c>
      <c r="D172" s="543" t="s">
        <v>1551</v>
      </c>
      <c r="E172" s="542"/>
      <c r="F172" s="541"/>
      <c r="G172" s="541">
        <v>2</v>
      </c>
      <c r="H172" s="541" t="s">
        <v>1534</v>
      </c>
      <c r="I172" s="541" t="s">
        <v>1542</v>
      </c>
      <c r="J172" s="541" t="s">
        <v>1541</v>
      </c>
      <c r="K172" s="541" t="s">
        <v>1531</v>
      </c>
      <c r="L172" s="541" t="s">
        <v>1530</v>
      </c>
      <c r="M172" s="541" t="s">
        <v>1529</v>
      </c>
      <c r="N172" s="541" t="s">
        <v>1530</v>
      </c>
      <c r="O172" s="541" t="s">
        <v>1529</v>
      </c>
      <c r="P172" s="541" t="s">
        <v>1540</v>
      </c>
      <c r="Q172" s="541" t="s">
        <v>1539</v>
      </c>
      <c r="R172" s="541" t="s">
        <v>1526</v>
      </c>
      <c r="S172" s="541"/>
      <c r="T172" s="541"/>
    </row>
    <row r="173" spans="1:20" ht="15">
      <c r="A173" s="542">
        <v>201</v>
      </c>
      <c r="B173" s="542" t="s">
        <v>1537</v>
      </c>
      <c r="C173" s="542" t="s">
        <v>1550</v>
      </c>
      <c r="D173" s="543" t="s">
        <v>1549</v>
      </c>
      <c r="E173" s="542"/>
      <c r="F173" s="541"/>
      <c r="G173" s="541">
        <v>2</v>
      </c>
      <c r="H173" s="541" t="s">
        <v>1534</v>
      </c>
      <c r="I173" s="541" t="s">
        <v>1542</v>
      </c>
      <c r="J173" s="541" t="s">
        <v>1541</v>
      </c>
      <c r="K173" s="541" t="s">
        <v>1531</v>
      </c>
      <c r="L173" s="541" t="s">
        <v>1530</v>
      </c>
      <c r="M173" s="541" t="s">
        <v>1529</v>
      </c>
      <c r="N173" s="541" t="s">
        <v>1530</v>
      </c>
      <c r="O173" s="541" t="s">
        <v>1529</v>
      </c>
      <c r="P173" s="541" t="s">
        <v>1540</v>
      </c>
      <c r="Q173" s="541" t="s">
        <v>1539</v>
      </c>
      <c r="R173" s="541" t="s">
        <v>1526</v>
      </c>
      <c r="S173" s="541"/>
      <c r="T173" s="541"/>
    </row>
    <row r="174" spans="1:20" ht="15">
      <c r="A174" s="542">
        <v>204</v>
      </c>
      <c r="B174" s="542" t="s">
        <v>1537</v>
      </c>
      <c r="C174" s="542" t="s">
        <v>1536</v>
      </c>
      <c r="D174" s="543" t="s">
        <v>1548</v>
      </c>
      <c r="E174" s="542"/>
      <c r="F174" s="541"/>
      <c r="G174" s="541">
        <v>3.2</v>
      </c>
      <c r="H174" s="541" t="s">
        <v>1534</v>
      </c>
      <c r="I174" s="541" t="s">
        <v>1547</v>
      </c>
      <c r="J174" s="541" t="s">
        <v>1541</v>
      </c>
      <c r="K174" s="541" t="s">
        <v>1531</v>
      </c>
      <c r="L174" s="541" t="s">
        <v>1530</v>
      </c>
      <c r="M174" s="541" t="s">
        <v>1529</v>
      </c>
      <c r="N174" s="541" t="s">
        <v>1530</v>
      </c>
      <c r="O174" s="541" t="s">
        <v>1529</v>
      </c>
      <c r="P174" s="541" t="s">
        <v>1540</v>
      </c>
      <c r="Q174" s="541" t="s">
        <v>1539</v>
      </c>
      <c r="R174" s="541" t="s">
        <v>1526</v>
      </c>
      <c r="S174" s="541"/>
      <c r="T174" s="541"/>
    </row>
    <row r="175" spans="1:20" ht="15">
      <c r="A175" s="542">
        <v>205</v>
      </c>
      <c r="B175" s="542" t="s">
        <v>1537</v>
      </c>
      <c r="C175" s="542" t="s">
        <v>1536</v>
      </c>
      <c r="D175" s="543" t="s">
        <v>1546</v>
      </c>
      <c r="E175" s="542"/>
      <c r="F175" s="541"/>
      <c r="G175" s="541">
        <v>8</v>
      </c>
      <c r="H175" s="541" t="s">
        <v>1534</v>
      </c>
      <c r="I175" s="541" t="s">
        <v>1542</v>
      </c>
      <c r="J175" s="541" t="s">
        <v>1541</v>
      </c>
      <c r="K175" s="541" t="s">
        <v>1531</v>
      </c>
      <c r="L175" s="541" t="s">
        <v>1530</v>
      </c>
      <c r="M175" s="541" t="s">
        <v>1529</v>
      </c>
      <c r="N175" s="541" t="s">
        <v>1530</v>
      </c>
      <c r="O175" s="541" t="s">
        <v>1529</v>
      </c>
      <c r="P175" s="541" t="s">
        <v>1540</v>
      </c>
      <c r="Q175" s="541" t="s">
        <v>1539</v>
      </c>
      <c r="R175" s="541" t="s">
        <v>1526</v>
      </c>
      <c r="S175" s="541"/>
      <c r="T175" s="541"/>
    </row>
    <row r="176" spans="1:20" ht="15">
      <c r="A176" s="542">
        <v>206</v>
      </c>
      <c r="B176" s="542" t="s">
        <v>1537</v>
      </c>
      <c r="C176" s="542" t="s">
        <v>1536</v>
      </c>
      <c r="D176" s="543" t="s">
        <v>1545</v>
      </c>
      <c r="E176" s="542"/>
      <c r="F176" s="541"/>
      <c r="G176" s="541">
        <v>5.7</v>
      </c>
      <c r="H176" s="541" t="s">
        <v>1534</v>
      </c>
      <c r="I176" s="541" t="s">
        <v>1542</v>
      </c>
      <c r="J176" s="541" t="s">
        <v>1541</v>
      </c>
      <c r="K176" s="541" t="s">
        <v>1531</v>
      </c>
      <c r="L176" s="541" t="s">
        <v>1530</v>
      </c>
      <c r="M176" s="541" t="s">
        <v>1529</v>
      </c>
      <c r="N176" s="541" t="s">
        <v>1530</v>
      </c>
      <c r="O176" s="541" t="s">
        <v>1529</v>
      </c>
      <c r="P176" s="541" t="s">
        <v>1540</v>
      </c>
      <c r="Q176" s="541" t="s">
        <v>1539</v>
      </c>
      <c r="R176" s="541" t="s">
        <v>1526</v>
      </c>
      <c r="S176" s="541"/>
      <c r="T176" s="541"/>
    </row>
    <row r="177" spans="1:20" ht="15">
      <c r="A177" s="542">
        <v>207</v>
      </c>
      <c r="B177" s="542" t="s">
        <v>1537</v>
      </c>
      <c r="C177" s="542" t="s">
        <v>1536</v>
      </c>
      <c r="D177" s="543" t="s">
        <v>1544</v>
      </c>
      <c r="E177" s="542"/>
      <c r="F177" s="541"/>
      <c r="G177" s="541">
        <v>3.9</v>
      </c>
      <c r="H177" s="541" t="s">
        <v>1534</v>
      </c>
      <c r="I177" s="541" t="s">
        <v>1542</v>
      </c>
      <c r="J177" s="541" t="s">
        <v>1541</v>
      </c>
      <c r="K177" s="541" t="s">
        <v>1531</v>
      </c>
      <c r="L177" s="541" t="s">
        <v>1530</v>
      </c>
      <c r="M177" s="541" t="s">
        <v>1529</v>
      </c>
      <c r="N177" s="541" t="s">
        <v>1530</v>
      </c>
      <c r="O177" s="541" t="s">
        <v>1529</v>
      </c>
      <c r="P177" s="541" t="s">
        <v>1540</v>
      </c>
      <c r="Q177" s="541" t="s">
        <v>1539</v>
      </c>
      <c r="R177" s="541" t="s">
        <v>1526</v>
      </c>
      <c r="S177" s="541"/>
      <c r="T177" s="541"/>
    </row>
    <row r="178" spans="1:20" ht="15">
      <c r="A178" s="542">
        <v>208</v>
      </c>
      <c r="B178" s="542" t="s">
        <v>1537</v>
      </c>
      <c r="C178" s="542" t="s">
        <v>1536</v>
      </c>
      <c r="D178" s="543" t="s">
        <v>1543</v>
      </c>
      <c r="E178" s="542"/>
      <c r="F178" s="541"/>
      <c r="G178" s="541">
        <v>0.2</v>
      </c>
      <c r="H178" s="541" t="s">
        <v>1534</v>
      </c>
      <c r="I178" s="541" t="s">
        <v>1542</v>
      </c>
      <c r="J178" s="541" t="s">
        <v>1541</v>
      </c>
      <c r="K178" s="541" t="s">
        <v>1531</v>
      </c>
      <c r="L178" s="541" t="s">
        <v>1530</v>
      </c>
      <c r="M178" s="541" t="s">
        <v>1529</v>
      </c>
      <c r="N178" s="541" t="s">
        <v>1530</v>
      </c>
      <c r="O178" s="541" t="s">
        <v>1529</v>
      </c>
      <c r="P178" s="541" t="s">
        <v>1540</v>
      </c>
      <c r="Q178" s="541" t="s">
        <v>1539</v>
      </c>
      <c r="R178" s="541" t="s">
        <v>1526</v>
      </c>
      <c r="S178" s="541"/>
      <c r="T178" s="541"/>
    </row>
    <row r="179" spans="1:20" ht="15">
      <c r="A179" s="542">
        <v>211</v>
      </c>
      <c r="B179" s="542" t="s">
        <v>1537</v>
      </c>
      <c r="C179" s="542" t="s">
        <v>1538</v>
      </c>
      <c r="D179" s="543" t="s">
        <v>1442</v>
      </c>
      <c r="E179" s="542"/>
      <c r="F179" s="541"/>
      <c r="G179" s="541">
        <v>0.1</v>
      </c>
      <c r="H179" s="541" t="s">
        <v>1534</v>
      </c>
      <c r="I179" s="541" t="s">
        <v>1533</v>
      </c>
      <c r="J179" s="541" t="s">
        <v>1532</v>
      </c>
      <c r="K179" s="541" t="s">
        <v>1531</v>
      </c>
      <c r="L179" s="541" t="s">
        <v>1530</v>
      </c>
      <c r="M179" s="541" t="s">
        <v>1529</v>
      </c>
      <c r="N179" s="541" t="s">
        <v>1530</v>
      </c>
      <c r="O179" s="541" t="s">
        <v>1529</v>
      </c>
      <c r="P179" s="541" t="s">
        <v>1528</v>
      </c>
      <c r="Q179" s="541" t="s">
        <v>1527</v>
      </c>
      <c r="R179" s="541" t="s">
        <v>1526</v>
      </c>
      <c r="S179" s="541"/>
      <c r="T179" s="541"/>
    </row>
    <row r="180" spans="1:20" ht="15">
      <c r="A180" s="542">
        <v>217</v>
      </c>
      <c r="B180" s="542" t="s">
        <v>1537</v>
      </c>
      <c r="C180" s="542" t="s">
        <v>1536</v>
      </c>
      <c r="D180" s="543" t="s">
        <v>1535</v>
      </c>
      <c r="E180" s="542"/>
      <c r="F180" s="541"/>
      <c r="G180" s="541">
        <v>3</v>
      </c>
      <c r="H180" s="541" t="s">
        <v>1534</v>
      </c>
      <c r="I180" s="541" t="s">
        <v>1533</v>
      </c>
      <c r="J180" s="541" t="s">
        <v>1532</v>
      </c>
      <c r="K180" s="541" t="s">
        <v>1531</v>
      </c>
      <c r="L180" s="541" t="s">
        <v>1530</v>
      </c>
      <c r="M180" s="541" t="s">
        <v>1529</v>
      </c>
      <c r="N180" s="541" t="s">
        <v>1530</v>
      </c>
      <c r="O180" s="541" t="s">
        <v>1529</v>
      </c>
      <c r="P180" s="541" t="s">
        <v>1528</v>
      </c>
      <c r="Q180" s="541" t="s">
        <v>1527</v>
      </c>
      <c r="R180" s="541" t="s">
        <v>1526</v>
      </c>
      <c r="S180" s="541"/>
      <c r="T180" s="541"/>
    </row>
    <row r="183" spans="1:20">
      <c r="A183" s="540" t="s">
        <v>1525</v>
      </c>
      <c r="B183" s="540"/>
      <c r="C183" s="540"/>
      <c r="D183" s="540"/>
      <c r="E183" s="540"/>
      <c r="F183" s="540"/>
      <c r="G183" s="540"/>
      <c r="H183" s="540"/>
      <c r="I183" s="540"/>
      <c r="J183" s="540"/>
      <c r="K183" s="540"/>
      <c r="L183" s="540"/>
      <c r="M183" s="540"/>
      <c r="N183" s="540"/>
      <c r="O183" s="540"/>
      <c r="P183" s="540"/>
      <c r="Q183" s="540"/>
    </row>
    <row r="184" spans="1:20">
      <c r="A184" s="527" t="s">
        <v>1524</v>
      </c>
      <c r="B184" s="527" t="s">
        <v>1523</v>
      </c>
      <c r="C184" s="527" t="s">
        <v>1522</v>
      </c>
      <c r="D184" s="538" t="s">
        <v>1521</v>
      </c>
      <c r="E184" s="538"/>
      <c r="F184" s="538" t="s">
        <v>1520</v>
      </c>
      <c r="G184" s="538"/>
      <c r="H184" s="538" t="s">
        <v>1519</v>
      </c>
      <c r="I184" s="538"/>
    </row>
    <row r="185" spans="1:20">
      <c r="A185" s="537" t="s">
        <v>1518</v>
      </c>
      <c r="B185" s="537" t="s">
        <v>1509</v>
      </c>
      <c r="C185" s="527" t="s">
        <v>1516</v>
      </c>
      <c r="D185" s="528">
        <v>100000</v>
      </c>
      <c r="E185" s="527" t="s">
        <v>1497</v>
      </c>
      <c r="F185" s="527">
        <v>5.15</v>
      </c>
      <c r="G185" s="527" t="s">
        <v>1514</v>
      </c>
      <c r="H185" s="527">
        <v>0.13</v>
      </c>
      <c r="I185" s="527" t="s">
        <v>1513</v>
      </c>
    </row>
    <row r="186" spans="1:20">
      <c r="A186" s="539"/>
      <c r="B186" s="536"/>
      <c r="C186" s="527" t="s">
        <v>1515</v>
      </c>
      <c r="D186" s="528">
        <v>100000</v>
      </c>
      <c r="E186" s="527" t="s">
        <v>1497</v>
      </c>
      <c r="F186" s="527">
        <v>2.85</v>
      </c>
      <c r="G186" s="527" t="s">
        <v>1514</v>
      </c>
      <c r="H186" s="527">
        <v>0.13</v>
      </c>
      <c r="I186" s="527" t="s">
        <v>1513</v>
      </c>
    </row>
    <row r="187" spans="1:20">
      <c r="A187" s="536"/>
      <c r="B187" s="531" t="s">
        <v>1507</v>
      </c>
      <c r="C187" s="529"/>
      <c r="D187" s="528">
        <v>100000</v>
      </c>
      <c r="E187" s="527" t="s">
        <v>1497</v>
      </c>
      <c r="F187" s="527">
        <v>30</v>
      </c>
      <c r="G187" s="527" t="s">
        <v>1503</v>
      </c>
      <c r="H187" s="527">
        <v>4</v>
      </c>
      <c r="I187" s="527" t="s">
        <v>1502</v>
      </c>
    </row>
    <row r="188" spans="1:20">
      <c r="A188" s="538" t="s">
        <v>1517</v>
      </c>
      <c r="B188" s="527" t="s">
        <v>1509</v>
      </c>
      <c r="C188" s="527" t="s">
        <v>1516</v>
      </c>
      <c r="D188" s="528">
        <v>112000</v>
      </c>
      <c r="E188" s="527" t="s">
        <v>1497</v>
      </c>
      <c r="F188" s="527">
        <v>2.72</v>
      </c>
      <c r="G188" s="527" t="s">
        <v>1514</v>
      </c>
      <c r="H188" s="527">
        <v>7.4999999999999997E-2</v>
      </c>
      <c r="I188" s="527" t="s">
        <v>1513</v>
      </c>
    </row>
    <row r="189" spans="1:20">
      <c r="A189" s="538"/>
      <c r="B189" s="527" t="s">
        <v>1509</v>
      </c>
      <c r="C189" s="527" t="s">
        <v>1515</v>
      </c>
      <c r="D189" s="528">
        <v>112000</v>
      </c>
      <c r="E189" s="527" t="s">
        <v>1497</v>
      </c>
      <c r="F189" s="527">
        <v>2.44</v>
      </c>
      <c r="G189" s="527" t="s">
        <v>1514</v>
      </c>
      <c r="H189" s="527">
        <v>7.4999999999999997E-2</v>
      </c>
      <c r="I189" s="527" t="s">
        <v>1513</v>
      </c>
    </row>
    <row r="190" spans="1:20" ht="27">
      <c r="A190" s="527" t="s">
        <v>1512</v>
      </c>
      <c r="B190" s="527" t="s">
        <v>1509</v>
      </c>
      <c r="C190" s="527" t="s">
        <v>1511</v>
      </c>
      <c r="D190" s="528">
        <v>100000</v>
      </c>
      <c r="E190" s="527" t="s">
        <v>1497</v>
      </c>
      <c r="F190" s="527">
        <v>300</v>
      </c>
      <c r="G190" s="527" t="s">
        <v>1503</v>
      </c>
      <c r="H190" s="527">
        <v>4</v>
      </c>
      <c r="I190" s="527" t="s">
        <v>1502</v>
      </c>
      <c r="J190" s="525"/>
      <c r="K190" s="525"/>
      <c r="L190" s="525"/>
      <c r="M190" s="525"/>
      <c r="N190" s="525"/>
      <c r="O190" s="525"/>
      <c r="P190" s="525"/>
      <c r="Q190" s="525"/>
    </row>
    <row r="191" spans="1:20">
      <c r="A191" s="537" t="s">
        <v>1510</v>
      </c>
      <c r="B191" s="527" t="s">
        <v>1509</v>
      </c>
      <c r="C191" s="527" t="s">
        <v>1508</v>
      </c>
      <c r="D191" s="528">
        <v>54600</v>
      </c>
      <c r="E191" s="527" t="s">
        <v>1497</v>
      </c>
      <c r="F191" s="527">
        <v>5</v>
      </c>
      <c r="G191" s="527" t="s">
        <v>1503</v>
      </c>
      <c r="H191" s="527">
        <v>0.1</v>
      </c>
      <c r="I191" s="527" t="s">
        <v>1502</v>
      </c>
      <c r="J191" s="525"/>
      <c r="K191" s="525"/>
      <c r="L191" s="525"/>
      <c r="M191" s="525"/>
      <c r="N191" s="525"/>
      <c r="O191" s="525"/>
      <c r="P191" s="525"/>
      <c r="Q191" s="525"/>
    </row>
    <row r="192" spans="1:20">
      <c r="A192" s="536"/>
      <c r="B192" s="531" t="s">
        <v>1507</v>
      </c>
      <c r="C192" s="529"/>
      <c r="D192" s="528">
        <v>54600</v>
      </c>
      <c r="E192" s="527" t="s">
        <v>1497</v>
      </c>
      <c r="F192" s="527">
        <v>1</v>
      </c>
      <c r="G192" s="527" t="s">
        <v>1503</v>
      </c>
      <c r="H192" s="527">
        <v>0.1</v>
      </c>
      <c r="I192" s="527" t="s">
        <v>1502</v>
      </c>
      <c r="J192" s="525"/>
      <c r="K192" s="525"/>
      <c r="L192" s="525"/>
      <c r="M192" s="525"/>
      <c r="N192" s="525"/>
      <c r="O192" s="525"/>
      <c r="P192" s="525"/>
      <c r="Q192" s="525"/>
    </row>
    <row r="193" spans="1:17">
      <c r="A193" s="527" t="s">
        <v>1506</v>
      </c>
      <c r="B193" s="535" t="s">
        <v>1505</v>
      </c>
      <c r="C193" s="534"/>
      <c r="D193" s="528">
        <v>70800</v>
      </c>
      <c r="E193" s="527" t="s">
        <v>1497</v>
      </c>
      <c r="F193" s="527">
        <v>260</v>
      </c>
      <c r="G193" s="527" t="s">
        <v>1503</v>
      </c>
      <c r="H193" s="527">
        <v>41</v>
      </c>
      <c r="I193" s="527" t="s">
        <v>1502</v>
      </c>
      <c r="J193" s="525"/>
      <c r="K193" s="525"/>
      <c r="L193" s="525"/>
      <c r="M193" s="525"/>
      <c r="N193" s="525"/>
      <c r="O193" s="525"/>
      <c r="P193" s="525"/>
      <c r="Q193" s="525"/>
    </row>
    <row r="194" spans="1:17">
      <c r="A194" s="527" t="s">
        <v>1504</v>
      </c>
      <c r="B194" s="533"/>
      <c r="C194" s="532"/>
      <c r="D194" s="528">
        <v>70800</v>
      </c>
      <c r="E194" s="527" t="s">
        <v>1497</v>
      </c>
      <c r="F194" s="527">
        <v>3.9</v>
      </c>
      <c r="G194" s="527" t="s">
        <v>1503</v>
      </c>
      <c r="H194" s="527">
        <v>3.9</v>
      </c>
      <c r="I194" s="527" t="s">
        <v>1502</v>
      </c>
      <c r="J194" s="525"/>
      <c r="K194" s="525"/>
      <c r="L194" s="525"/>
      <c r="M194" s="525"/>
      <c r="N194" s="525"/>
      <c r="O194" s="525"/>
      <c r="P194" s="525"/>
      <c r="Q194" s="525"/>
    </row>
    <row r="195" spans="1:17">
      <c r="A195" s="531" t="s">
        <v>1501</v>
      </c>
      <c r="B195" s="530"/>
      <c r="C195" s="529"/>
      <c r="D195" s="528">
        <v>112000</v>
      </c>
      <c r="E195" s="527" t="s">
        <v>1497</v>
      </c>
      <c r="F195" s="526"/>
      <c r="G195" s="526"/>
      <c r="H195" s="526"/>
      <c r="I195" s="526"/>
      <c r="J195" s="525"/>
      <c r="K195" s="525"/>
      <c r="L195" s="525"/>
      <c r="M195" s="525"/>
      <c r="N195" s="525"/>
      <c r="O195" s="525"/>
      <c r="P195" s="525"/>
      <c r="Q195" s="525"/>
    </row>
    <row r="196" spans="1:17">
      <c r="A196" s="531" t="s">
        <v>1500</v>
      </c>
      <c r="B196" s="530"/>
      <c r="C196" s="529"/>
      <c r="D196" s="528">
        <v>100000</v>
      </c>
      <c r="E196" s="527" t="s">
        <v>1497</v>
      </c>
      <c r="F196" s="526"/>
      <c r="G196" s="526"/>
      <c r="H196" s="526"/>
      <c r="I196" s="526"/>
      <c r="J196" s="525"/>
      <c r="K196" s="525"/>
      <c r="L196" s="525"/>
      <c r="M196" s="525"/>
      <c r="N196" s="525"/>
      <c r="O196" s="525"/>
      <c r="P196" s="525"/>
      <c r="Q196" s="525"/>
    </row>
    <row r="197" spans="1:17">
      <c r="A197" s="531" t="s">
        <v>1499</v>
      </c>
      <c r="B197" s="530"/>
      <c r="C197" s="529"/>
      <c r="D197" s="528">
        <v>546000</v>
      </c>
      <c r="E197" s="527" t="s">
        <v>1497</v>
      </c>
      <c r="F197" s="526"/>
      <c r="G197" s="526"/>
      <c r="H197" s="526"/>
      <c r="I197" s="526"/>
      <c r="J197" s="525"/>
      <c r="K197" s="525"/>
      <c r="L197" s="525"/>
      <c r="M197" s="525"/>
      <c r="N197" s="525"/>
      <c r="O197" s="525"/>
      <c r="P197" s="525"/>
      <c r="Q197" s="525"/>
    </row>
    <row r="198" spans="1:17">
      <c r="A198" s="531" t="s">
        <v>1498</v>
      </c>
      <c r="B198" s="530"/>
      <c r="C198" s="529"/>
      <c r="D198" s="528">
        <v>79600</v>
      </c>
      <c r="E198" s="527" t="s">
        <v>1497</v>
      </c>
      <c r="F198" s="526"/>
      <c r="G198" s="526"/>
      <c r="H198" s="526"/>
      <c r="I198" s="526"/>
      <c r="J198" s="525"/>
      <c r="K198" s="525"/>
      <c r="L198" s="525"/>
      <c r="M198" s="525"/>
      <c r="N198" s="525"/>
      <c r="O198" s="525"/>
      <c r="P198" s="525"/>
      <c r="Q198" s="525"/>
    </row>
  </sheetData>
  <mergeCells count="15">
    <mergeCell ref="A183:Q183"/>
    <mergeCell ref="A188:A189"/>
    <mergeCell ref="A195:C195"/>
    <mergeCell ref="D184:E184"/>
    <mergeCell ref="H184:I184"/>
    <mergeCell ref="F184:G184"/>
    <mergeCell ref="A196:C196"/>
    <mergeCell ref="A197:C197"/>
    <mergeCell ref="A198:C198"/>
    <mergeCell ref="B185:B186"/>
    <mergeCell ref="A185:A187"/>
    <mergeCell ref="A191:A192"/>
    <mergeCell ref="B187:C187"/>
    <mergeCell ref="B192:C192"/>
    <mergeCell ref="B193:C194"/>
  </mergeCells>
  <phoneticPr fontId="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66A61-DBFB-4467-ADCD-34F5625174FA}">
  <sheetPr filterMode="1"/>
  <dimension ref="A1:E14137"/>
  <sheetViews>
    <sheetView workbookViewId="0">
      <selection activeCell="G85" sqref="G85:G97"/>
    </sheetView>
  </sheetViews>
  <sheetFormatPr defaultRowHeight="13.5"/>
  <cols>
    <col min="1" max="1" width="51" style="547" bestFit="1" customWidth="1"/>
    <col min="2" max="2" width="5.75" style="547" bestFit="1" customWidth="1"/>
    <col min="3" max="3" width="21.75" style="547" bestFit="1" customWidth="1"/>
    <col min="4" max="5" width="11.875" style="547" bestFit="1" customWidth="1"/>
    <col min="6" max="16384" width="9" style="524"/>
  </cols>
  <sheetData>
    <row r="1" spans="1:5" ht="45" customHeight="1">
      <c r="A1" s="549" t="s">
        <v>1717</v>
      </c>
      <c r="B1" s="549" t="s">
        <v>1716</v>
      </c>
      <c r="C1" s="549" t="s">
        <v>1496</v>
      </c>
      <c r="D1" s="549" t="s">
        <v>1715</v>
      </c>
      <c r="E1" s="549" t="s">
        <v>1714</v>
      </c>
    </row>
    <row r="2" spans="1:5" hidden="1">
      <c r="A2" s="547" t="s">
        <v>1713</v>
      </c>
      <c r="B2" s="547">
        <v>2019</v>
      </c>
      <c r="C2" s="547" t="s">
        <v>1628</v>
      </c>
      <c r="D2" s="548">
        <v>279546.57</v>
      </c>
      <c r="E2" s="548">
        <v>284183.64</v>
      </c>
    </row>
    <row r="3" spans="1:5" hidden="1">
      <c r="A3" s="547" t="s">
        <v>1713</v>
      </c>
      <c r="B3" s="547">
        <v>2019</v>
      </c>
      <c r="C3" s="547" t="s">
        <v>1627</v>
      </c>
      <c r="D3" s="548">
        <v>279558</v>
      </c>
      <c r="E3" s="548"/>
    </row>
    <row r="4" spans="1:5" hidden="1">
      <c r="A4" s="547" t="s">
        <v>1713</v>
      </c>
      <c r="B4" s="547">
        <v>2019</v>
      </c>
      <c r="C4" s="547" t="s">
        <v>1626</v>
      </c>
      <c r="D4" s="548">
        <v>-11.44</v>
      </c>
      <c r="E4" s="548"/>
    </row>
    <row r="5" spans="1:5" hidden="1">
      <c r="A5" s="547" t="s">
        <v>1713</v>
      </c>
      <c r="B5" s="547">
        <v>2019</v>
      </c>
      <c r="C5" s="547" t="s">
        <v>1625</v>
      </c>
      <c r="D5" s="548">
        <v>-740.33</v>
      </c>
      <c r="E5" s="548">
        <v>-740.33</v>
      </c>
    </row>
    <row r="6" spans="1:5" hidden="1">
      <c r="A6" s="547" t="s">
        <v>1713</v>
      </c>
      <c r="B6" s="547">
        <v>2019</v>
      </c>
      <c r="C6" s="547" t="s">
        <v>1624</v>
      </c>
      <c r="D6" s="548"/>
      <c r="E6" s="548"/>
    </row>
    <row r="7" spans="1:5" hidden="1">
      <c r="A7" s="547" t="s">
        <v>1713</v>
      </c>
      <c r="B7" s="547">
        <v>2019</v>
      </c>
      <c r="C7" s="547" t="s">
        <v>1623</v>
      </c>
      <c r="D7" s="548"/>
      <c r="E7" s="548"/>
    </row>
    <row r="8" spans="1:5" hidden="1">
      <c r="A8" s="547" t="s">
        <v>1713</v>
      </c>
      <c r="B8" s="547">
        <v>2019</v>
      </c>
      <c r="C8" s="547" t="s">
        <v>1622</v>
      </c>
      <c r="D8" s="548"/>
      <c r="E8" s="548"/>
    </row>
    <row r="9" spans="1:5" hidden="1">
      <c r="A9" s="547" t="s">
        <v>1713</v>
      </c>
      <c r="B9" s="547">
        <v>2019</v>
      </c>
      <c r="C9" s="547" t="s">
        <v>1621</v>
      </c>
      <c r="D9" s="548"/>
      <c r="E9" s="548"/>
    </row>
    <row r="10" spans="1:5" hidden="1">
      <c r="A10" s="547" t="s">
        <v>1713</v>
      </c>
      <c r="B10" s="547">
        <v>2019</v>
      </c>
      <c r="C10" s="547" t="s">
        <v>1620</v>
      </c>
      <c r="D10" s="548"/>
      <c r="E10" s="548"/>
    </row>
    <row r="11" spans="1:5" hidden="1">
      <c r="A11" s="547" t="s">
        <v>1713</v>
      </c>
      <c r="B11" s="547">
        <v>2019</v>
      </c>
      <c r="C11" s="547" t="s">
        <v>1619</v>
      </c>
      <c r="D11" s="548">
        <v>95806.57</v>
      </c>
      <c r="E11" s="548">
        <v>95806.57</v>
      </c>
    </row>
    <row r="12" spans="1:5" hidden="1">
      <c r="A12" s="547" t="s">
        <v>1713</v>
      </c>
      <c r="B12" s="547">
        <v>2019</v>
      </c>
      <c r="C12" s="547" t="s">
        <v>1618</v>
      </c>
      <c r="D12" s="548">
        <v>97155.49</v>
      </c>
      <c r="E12" s="548">
        <v>97155.49</v>
      </c>
    </row>
    <row r="13" spans="1:5" hidden="1">
      <c r="A13" s="547" t="s">
        <v>1713</v>
      </c>
      <c r="B13" s="547">
        <v>2019</v>
      </c>
      <c r="C13" s="547" t="s">
        <v>1617</v>
      </c>
      <c r="D13" s="548">
        <v>-1751.57</v>
      </c>
      <c r="E13" s="548">
        <v>-1751.57</v>
      </c>
    </row>
    <row r="14" spans="1:5" hidden="1">
      <c r="A14" s="547" t="s">
        <v>1713</v>
      </c>
      <c r="B14" s="547">
        <v>2019</v>
      </c>
      <c r="C14" s="547" t="s">
        <v>1616</v>
      </c>
      <c r="D14" s="548">
        <v>-1941.95</v>
      </c>
      <c r="E14" s="548">
        <v>-1941.95</v>
      </c>
    </row>
    <row r="15" spans="1:5" hidden="1">
      <c r="A15" s="547" t="s">
        <v>1713</v>
      </c>
      <c r="B15" s="547">
        <v>2019</v>
      </c>
      <c r="C15" s="547" t="s">
        <v>1615</v>
      </c>
      <c r="D15" s="548">
        <v>-2839.42</v>
      </c>
      <c r="E15" s="548">
        <v>-2839.42</v>
      </c>
    </row>
    <row r="16" spans="1:5" hidden="1">
      <c r="A16" s="547" t="s">
        <v>1713</v>
      </c>
      <c r="B16" s="547">
        <v>2019</v>
      </c>
      <c r="C16" s="547" t="s">
        <v>1614</v>
      </c>
      <c r="D16" s="548">
        <v>492.83</v>
      </c>
      <c r="E16" s="548">
        <v>492.83</v>
      </c>
    </row>
    <row r="17" spans="1:5" hidden="1">
      <c r="A17" s="547" t="s">
        <v>1713</v>
      </c>
      <c r="B17" s="547">
        <v>2019</v>
      </c>
      <c r="C17" s="547" t="s">
        <v>1613</v>
      </c>
      <c r="D17" s="548">
        <v>986.85</v>
      </c>
      <c r="E17" s="548">
        <v>986.85</v>
      </c>
    </row>
    <row r="18" spans="1:5" hidden="1">
      <c r="A18" s="547" t="s">
        <v>1713</v>
      </c>
      <c r="B18" s="547">
        <v>2019</v>
      </c>
      <c r="C18" s="547" t="s">
        <v>1612</v>
      </c>
      <c r="D18" s="548">
        <v>25.24</v>
      </c>
      <c r="E18" s="548">
        <v>25.24</v>
      </c>
    </row>
    <row r="19" spans="1:5" hidden="1">
      <c r="A19" s="547" t="s">
        <v>1713</v>
      </c>
      <c r="B19" s="547">
        <v>2019</v>
      </c>
      <c r="C19" s="547" t="s">
        <v>1611</v>
      </c>
      <c r="D19" s="548">
        <v>-49.03</v>
      </c>
      <c r="E19" s="548">
        <v>-49.03</v>
      </c>
    </row>
    <row r="20" spans="1:5" hidden="1">
      <c r="A20" s="547" t="s">
        <v>1713</v>
      </c>
      <c r="B20" s="547">
        <v>2019</v>
      </c>
      <c r="C20" s="547" t="s">
        <v>1610</v>
      </c>
      <c r="D20" s="548">
        <v>6.34</v>
      </c>
      <c r="E20" s="548">
        <v>6.34</v>
      </c>
    </row>
    <row r="21" spans="1:5" hidden="1">
      <c r="A21" s="547" t="s">
        <v>1713</v>
      </c>
      <c r="B21" s="547">
        <v>2019</v>
      </c>
      <c r="C21" s="547" t="s">
        <v>1609</v>
      </c>
      <c r="D21" s="548">
        <v>359.43</v>
      </c>
      <c r="E21" s="548">
        <v>359.43</v>
      </c>
    </row>
    <row r="22" spans="1:5" hidden="1">
      <c r="A22" s="547" t="s">
        <v>1713</v>
      </c>
      <c r="B22" s="547">
        <v>2019</v>
      </c>
      <c r="C22" s="547" t="s">
        <v>1608</v>
      </c>
      <c r="D22" s="548">
        <v>619.94000000000005</v>
      </c>
      <c r="E22" s="548">
        <v>619.94000000000005</v>
      </c>
    </row>
    <row r="23" spans="1:5" hidden="1">
      <c r="A23" s="547" t="s">
        <v>1713</v>
      </c>
      <c r="B23" s="547">
        <v>2019</v>
      </c>
      <c r="C23" s="547" t="s">
        <v>1607</v>
      </c>
      <c r="D23" s="548">
        <v>3343.93</v>
      </c>
      <c r="E23" s="548">
        <v>3343.93</v>
      </c>
    </row>
    <row r="24" spans="1:5" hidden="1">
      <c r="A24" s="547" t="s">
        <v>1713</v>
      </c>
      <c r="B24" s="547">
        <v>2019</v>
      </c>
      <c r="C24" s="547" t="s">
        <v>1606</v>
      </c>
      <c r="D24" s="548"/>
      <c r="E24" s="548"/>
    </row>
    <row r="25" spans="1:5" hidden="1">
      <c r="A25" s="547" t="s">
        <v>1713</v>
      </c>
      <c r="B25" s="547">
        <v>2019</v>
      </c>
      <c r="C25" s="547" t="s">
        <v>1605</v>
      </c>
      <c r="D25" s="548">
        <v>-601.53</v>
      </c>
      <c r="E25" s="548">
        <v>-601.53</v>
      </c>
    </row>
    <row r="26" spans="1:5" hidden="1">
      <c r="A26" s="547" t="s">
        <v>1713</v>
      </c>
      <c r="B26" s="547">
        <v>2019</v>
      </c>
      <c r="C26" s="547" t="s">
        <v>1604</v>
      </c>
      <c r="D26" s="548">
        <v>28429.94</v>
      </c>
      <c r="E26" s="548">
        <v>28429.94</v>
      </c>
    </row>
    <row r="27" spans="1:5" hidden="1">
      <c r="A27" s="547" t="s">
        <v>1713</v>
      </c>
      <c r="B27" s="547">
        <v>2019</v>
      </c>
      <c r="C27" s="547" t="s">
        <v>1603</v>
      </c>
      <c r="D27" s="548">
        <v>10586.9</v>
      </c>
      <c r="E27" s="548">
        <v>10586.9</v>
      </c>
    </row>
    <row r="28" spans="1:5" hidden="1">
      <c r="A28" s="547" t="s">
        <v>1713</v>
      </c>
      <c r="B28" s="547">
        <v>2019</v>
      </c>
      <c r="C28" s="547" t="s">
        <v>1602</v>
      </c>
      <c r="D28" s="548"/>
      <c r="E28" s="548"/>
    </row>
    <row r="29" spans="1:5" hidden="1">
      <c r="A29" s="547" t="s">
        <v>1713</v>
      </c>
      <c r="B29" s="547">
        <v>2019</v>
      </c>
      <c r="C29" s="547" t="s">
        <v>1601</v>
      </c>
      <c r="D29" s="548">
        <v>27855.08</v>
      </c>
      <c r="E29" s="548">
        <v>27855.08</v>
      </c>
    </row>
    <row r="30" spans="1:5" hidden="1">
      <c r="A30" s="547" t="s">
        <v>1713</v>
      </c>
      <c r="B30" s="547">
        <v>2019</v>
      </c>
      <c r="C30" s="547" t="s">
        <v>1600</v>
      </c>
      <c r="D30" s="548">
        <v>7164.43</v>
      </c>
      <c r="E30" s="548">
        <v>7164.43</v>
      </c>
    </row>
    <row r="31" spans="1:5" hidden="1">
      <c r="A31" s="547" t="s">
        <v>1713</v>
      </c>
      <c r="B31" s="547">
        <v>2019</v>
      </c>
      <c r="C31" s="547" t="s">
        <v>1599</v>
      </c>
      <c r="D31" s="548">
        <v>488540.57</v>
      </c>
      <c r="E31" s="548">
        <v>493177.64</v>
      </c>
    </row>
    <row r="32" spans="1:5" hidden="1">
      <c r="A32" s="547" t="s">
        <v>1713</v>
      </c>
      <c r="B32" s="547">
        <v>2019</v>
      </c>
      <c r="C32" s="547" t="s">
        <v>1597</v>
      </c>
      <c r="D32" s="548">
        <v>448649.15</v>
      </c>
      <c r="E32" s="548">
        <v>453286.22</v>
      </c>
    </row>
    <row r="33" spans="1:5" hidden="1">
      <c r="A33" s="547" t="s">
        <v>1713</v>
      </c>
      <c r="B33" s="547">
        <v>2019</v>
      </c>
      <c r="C33" s="547" t="s">
        <v>1633</v>
      </c>
      <c r="D33" s="548"/>
      <c r="E33" s="548">
        <v>283009.77</v>
      </c>
    </row>
    <row r="34" spans="1:5" hidden="1">
      <c r="A34" s="547" t="s">
        <v>1713</v>
      </c>
      <c r="B34" s="547">
        <v>2019</v>
      </c>
      <c r="C34" s="547" t="s">
        <v>1632</v>
      </c>
      <c r="D34" s="548"/>
      <c r="E34" s="548">
        <v>1223.1099999999999</v>
      </c>
    </row>
    <row r="35" spans="1:5" hidden="1">
      <c r="A35" s="547" t="s">
        <v>1713</v>
      </c>
      <c r="B35" s="547">
        <v>2019</v>
      </c>
      <c r="C35" s="547" t="s">
        <v>1631</v>
      </c>
      <c r="D35" s="548"/>
      <c r="E35" s="548">
        <v>-37.799999999999997</v>
      </c>
    </row>
    <row r="36" spans="1:5" hidden="1">
      <c r="A36" s="547" t="s">
        <v>1713</v>
      </c>
      <c r="B36" s="547">
        <v>2019</v>
      </c>
      <c r="C36" s="547" t="s">
        <v>1630</v>
      </c>
      <c r="D36" s="548"/>
      <c r="E36" s="548">
        <v>-11.44</v>
      </c>
    </row>
    <row r="37" spans="1:5" hidden="1">
      <c r="A37" s="547" t="s">
        <v>1713</v>
      </c>
      <c r="B37" s="547">
        <v>2019</v>
      </c>
      <c r="C37" s="547" t="s">
        <v>1629</v>
      </c>
      <c r="D37" s="548"/>
      <c r="E37" s="548"/>
    </row>
    <row r="38" spans="1:5" hidden="1">
      <c r="A38" s="547" t="s">
        <v>1713</v>
      </c>
      <c r="B38" s="547">
        <v>2020</v>
      </c>
      <c r="C38" s="547" t="s">
        <v>1628</v>
      </c>
      <c r="D38" s="548">
        <v>284570.55</v>
      </c>
      <c r="E38" s="548">
        <v>289194.95</v>
      </c>
    </row>
    <row r="39" spans="1:5" hidden="1">
      <c r="A39" s="547" t="s">
        <v>1713</v>
      </c>
      <c r="B39" s="547">
        <v>2020</v>
      </c>
      <c r="C39" s="547" t="s">
        <v>1627</v>
      </c>
      <c r="D39" s="548">
        <v>284575.3</v>
      </c>
      <c r="E39" s="548"/>
    </row>
    <row r="40" spans="1:5" hidden="1">
      <c r="A40" s="547" t="s">
        <v>1713</v>
      </c>
      <c r="B40" s="547">
        <v>2020</v>
      </c>
      <c r="C40" s="547" t="s">
        <v>1626</v>
      </c>
      <c r="D40" s="548">
        <v>-4.74</v>
      </c>
      <c r="E40" s="548"/>
    </row>
    <row r="41" spans="1:5" hidden="1">
      <c r="A41" s="547" t="s">
        <v>1713</v>
      </c>
      <c r="B41" s="547">
        <v>2020</v>
      </c>
      <c r="C41" s="547" t="s">
        <v>1625</v>
      </c>
      <c r="D41" s="548">
        <v>120.25</v>
      </c>
      <c r="E41" s="548">
        <v>120.25</v>
      </c>
    </row>
    <row r="42" spans="1:5" hidden="1">
      <c r="A42" s="547" t="s">
        <v>1713</v>
      </c>
      <c r="B42" s="547">
        <v>2020</v>
      </c>
      <c r="C42" s="547" t="s">
        <v>1624</v>
      </c>
      <c r="D42" s="548"/>
      <c r="E42" s="548"/>
    </row>
    <row r="43" spans="1:5" hidden="1">
      <c r="A43" s="547" t="s">
        <v>1713</v>
      </c>
      <c r="B43" s="547">
        <v>2020</v>
      </c>
      <c r="C43" s="547" t="s">
        <v>1623</v>
      </c>
      <c r="D43" s="548"/>
      <c r="E43" s="548"/>
    </row>
    <row r="44" spans="1:5" hidden="1">
      <c r="A44" s="547" t="s">
        <v>1713</v>
      </c>
      <c r="B44" s="547">
        <v>2020</v>
      </c>
      <c r="C44" s="547" t="s">
        <v>1622</v>
      </c>
      <c r="D44" s="548"/>
      <c r="E44" s="548"/>
    </row>
    <row r="45" spans="1:5" hidden="1">
      <c r="A45" s="547" t="s">
        <v>1713</v>
      </c>
      <c r="B45" s="547">
        <v>2020</v>
      </c>
      <c r="C45" s="547" t="s">
        <v>1621</v>
      </c>
      <c r="D45" s="548"/>
      <c r="E45" s="548"/>
    </row>
    <row r="46" spans="1:5" hidden="1">
      <c r="A46" s="547" t="s">
        <v>1713</v>
      </c>
      <c r="B46" s="547">
        <v>2020</v>
      </c>
      <c r="C46" s="547" t="s">
        <v>1620</v>
      </c>
      <c r="D46" s="548"/>
      <c r="E46" s="548"/>
    </row>
    <row r="47" spans="1:5" hidden="1">
      <c r="A47" s="547" t="s">
        <v>1713</v>
      </c>
      <c r="B47" s="547">
        <v>2020</v>
      </c>
      <c r="C47" s="547" t="s">
        <v>1619</v>
      </c>
      <c r="D47" s="548">
        <v>96752.95</v>
      </c>
      <c r="E47" s="548">
        <v>96752.95</v>
      </c>
    </row>
    <row r="48" spans="1:5" hidden="1">
      <c r="A48" s="547" t="s">
        <v>1713</v>
      </c>
      <c r="B48" s="547">
        <v>2020</v>
      </c>
      <c r="C48" s="547" t="s">
        <v>1618</v>
      </c>
      <c r="D48" s="548">
        <v>99958.64</v>
      </c>
      <c r="E48" s="548">
        <v>99958.64</v>
      </c>
    </row>
    <row r="49" spans="1:5" hidden="1">
      <c r="A49" s="547" t="s">
        <v>1713</v>
      </c>
      <c r="B49" s="547">
        <v>2020</v>
      </c>
      <c r="C49" s="547" t="s">
        <v>1617</v>
      </c>
      <c r="D49" s="548">
        <v>-2100.65</v>
      </c>
      <c r="E49" s="548">
        <v>-2100.65</v>
      </c>
    </row>
    <row r="50" spans="1:5" hidden="1">
      <c r="A50" s="547" t="s">
        <v>1713</v>
      </c>
      <c r="B50" s="547">
        <v>2020</v>
      </c>
      <c r="C50" s="547" t="s">
        <v>1616</v>
      </c>
      <c r="D50" s="548">
        <v>-1055.05</v>
      </c>
      <c r="E50" s="548">
        <v>-1055.05</v>
      </c>
    </row>
    <row r="51" spans="1:5" hidden="1">
      <c r="A51" s="547" t="s">
        <v>1713</v>
      </c>
      <c r="B51" s="547">
        <v>2020</v>
      </c>
      <c r="C51" s="547" t="s">
        <v>1615</v>
      </c>
      <c r="D51" s="548">
        <v>-3016.44</v>
      </c>
      <c r="E51" s="548">
        <v>-3016.44</v>
      </c>
    </row>
    <row r="52" spans="1:5" hidden="1">
      <c r="A52" s="547" t="s">
        <v>1713</v>
      </c>
      <c r="B52" s="547">
        <v>2020</v>
      </c>
      <c r="C52" s="547" t="s">
        <v>1614</v>
      </c>
      <c r="D52" s="548">
        <v>-623.46</v>
      </c>
      <c r="E52" s="548">
        <v>-623.46</v>
      </c>
    </row>
    <row r="53" spans="1:5" hidden="1">
      <c r="A53" s="547" t="s">
        <v>1713</v>
      </c>
      <c r="B53" s="547">
        <v>2020</v>
      </c>
      <c r="C53" s="547" t="s">
        <v>1613</v>
      </c>
      <c r="D53" s="548">
        <v>1158.68</v>
      </c>
      <c r="E53" s="548">
        <v>1158.68</v>
      </c>
    </row>
    <row r="54" spans="1:5" hidden="1">
      <c r="A54" s="547" t="s">
        <v>1713</v>
      </c>
      <c r="B54" s="547">
        <v>2020</v>
      </c>
      <c r="C54" s="547" t="s">
        <v>1612</v>
      </c>
      <c r="D54" s="548">
        <v>23.06</v>
      </c>
      <c r="E54" s="548">
        <v>23.06</v>
      </c>
    </row>
    <row r="55" spans="1:5" hidden="1">
      <c r="A55" s="547" t="s">
        <v>1713</v>
      </c>
      <c r="B55" s="547">
        <v>2020</v>
      </c>
      <c r="C55" s="547" t="s">
        <v>1611</v>
      </c>
      <c r="D55" s="548">
        <v>-67.849999999999994</v>
      </c>
      <c r="E55" s="548">
        <v>-67.849999999999994</v>
      </c>
    </row>
    <row r="56" spans="1:5" hidden="1">
      <c r="A56" s="547" t="s">
        <v>1713</v>
      </c>
      <c r="B56" s="547">
        <v>2020</v>
      </c>
      <c r="C56" s="547" t="s">
        <v>1610</v>
      </c>
      <c r="D56" s="548">
        <v>7.49</v>
      </c>
      <c r="E56" s="548">
        <v>7.49</v>
      </c>
    </row>
    <row r="57" spans="1:5" hidden="1">
      <c r="A57" s="547" t="s">
        <v>1713</v>
      </c>
      <c r="B57" s="547">
        <v>2020</v>
      </c>
      <c r="C57" s="547" t="s">
        <v>1609</v>
      </c>
      <c r="D57" s="548">
        <v>298.87</v>
      </c>
      <c r="E57" s="548">
        <v>298.87</v>
      </c>
    </row>
    <row r="58" spans="1:5" hidden="1">
      <c r="A58" s="547" t="s">
        <v>1713</v>
      </c>
      <c r="B58" s="547">
        <v>2020</v>
      </c>
      <c r="C58" s="547" t="s">
        <v>1608</v>
      </c>
      <c r="D58" s="548">
        <v>889.92</v>
      </c>
      <c r="E58" s="548">
        <v>889.92</v>
      </c>
    </row>
    <row r="59" spans="1:5" hidden="1">
      <c r="A59" s="547" t="s">
        <v>1713</v>
      </c>
      <c r="B59" s="547">
        <v>2020</v>
      </c>
      <c r="C59" s="547" t="s">
        <v>1607</v>
      </c>
      <c r="D59" s="548">
        <v>3243.57</v>
      </c>
      <c r="E59" s="548">
        <v>3243.57</v>
      </c>
    </row>
    <row r="60" spans="1:5" hidden="1">
      <c r="A60" s="547" t="s">
        <v>1713</v>
      </c>
      <c r="B60" s="547">
        <v>2020</v>
      </c>
      <c r="C60" s="547" t="s">
        <v>1606</v>
      </c>
      <c r="D60" s="548"/>
      <c r="E60" s="548"/>
    </row>
    <row r="61" spans="1:5" hidden="1">
      <c r="A61" s="547" t="s">
        <v>1713</v>
      </c>
      <c r="B61" s="547">
        <v>2020</v>
      </c>
      <c r="C61" s="547" t="s">
        <v>1605</v>
      </c>
      <c r="D61" s="548">
        <v>-1963.83</v>
      </c>
      <c r="E61" s="548">
        <v>-1963.83</v>
      </c>
    </row>
    <row r="62" spans="1:5" hidden="1">
      <c r="A62" s="547" t="s">
        <v>1713</v>
      </c>
      <c r="B62" s="547">
        <v>2020</v>
      </c>
      <c r="C62" s="547" t="s">
        <v>1604</v>
      </c>
      <c r="D62" s="548">
        <v>29996.880000000001</v>
      </c>
      <c r="E62" s="548">
        <v>29996.880000000001</v>
      </c>
    </row>
    <row r="63" spans="1:5" hidden="1">
      <c r="A63" s="547" t="s">
        <v>1713</v>
      </c>
      <c r="B63" s="547">
        <v>2020</v>
      </c>
      <c r="C63" s="547" t="s">
        <v>1603</v>
      </c>
      <c r="D63" s="548">
        <v>11735.36</v>
      </c>
      <c r="E63" s="548">
        <v>11735.36</v>
      </c>
    </row>
    <row r="64" spans="1:5" hidden="1">
      <c r="A64" s="547" t="s">
        <v>1713</v>
      </c>
      <c r="B64" s="547">
        <v>2020</v>
      </c>
      <c r="C64" s="547" t="s">
        <v>1602</v>
      </c>
      <c r="D64" s="548"/>
      <c r="E64" s="548"/>
    </row>
    <row r="65" spans="1:5" hidden="1">
      <c r="A65" s="547" t="s">
        <v>1713</v>
      </c>
      <c r="B65" s="547">
        <v>2020</v>
      </c>
      <c r="C65" s="547" t="s">
        <v>1601</v>
      </c>
      <c r="D65" s="548">
        <v>29886.45</v>
      </c>
      <c r="E65" s="548">
        <v>29886.45</v>
      </c>
    </row>
    <row r="66" spans="1:5" hidden="1">
      <c r="A66" s="547" t="s">
        <v>1713</v>
      </c>
      <c r="B66" s="547">
        <v>2020</v>
      </c>
      <c r="C66" s="547" t="s">
        <v>1600</v>
      </c>
      <c r="D66" s="548">
        <v>7214.43</v>
      </c>
      <c r="E66" s="548">
        <v>7214.43</v>
      </c>
    </row>
    <row r="67" spans="1:5" hidden="1">
      <c r="A67" s="547" t="s">
        <v>1713</v>
      </c>
      <c r="B67" s="547">
        <v>2020</v>
      </c>
      <c r="C67" s="547" t="s">
        <v>1599</v>
      </c>
      <c r="D67" s="548">
        <v>502854.28</v>
      </c>
      <c r="E67" s="548">
        <v>507478.68</v>
      </c>
    </row>
    <row r="68" spans="1:5" hidden="1">
      <c r="A68" s="547" t="s">
        <v>1713</v>
      </c>
      <c r="B68" s="547">
        <v>2020</v>
      </c>
      <c r="C68" s="547" t="s">
        <v>1597</v>
      </c>
      <c r="D68" s="548">
        <v>460276.87</v>
      </c>
      <c r="E68" s="548">
        <v>464901.27</v>
      </c>
    </row>
    <row r="69" spans="1:5" hidden="1">
      <c r="A69" s="547" t="s">
        <v>1713</v>
      </c>
      <c r="B69" s="547">
        <v>2020</v>
      </c>
      <c r="C69" s="547" t="s">
        <v>1633</v>
      </c>
      <c r="D69" s="548"/>
      <c r="E69" s="548">
        <v>290159.3</v>
      </c>
    </row>
    <row r="70" spans="1:5" hidden="1">
      <c r="A70" s="547" t="s">
        <v>1713</v>
      </c>
      <c r="B70" s="547">
        <v>2020</v>
      </c>
      <c r="C70" s="547" t="s">
        <v>1632</v>
      </c>
      <c r="D70" s="548"/>
      <c r="E70" s="548">
        <v>-672.87</v>
      </c>
    </row>
    <row r="71" spans="1:5" hidden="1">
      <c r="A71" s="547" t="s">
        <v>1713</v>
      </c>
      <c r="B71" s="547">
        <v>2020</v>
      </c>
      <c r="C71" s="547" t="s">
        <v>1631</v>
      </c>
      <c r="D71" s="548"/>
      <c r="E71" s="548">
        <v>-286.74</v>
      </c>
    </row>
    <row r="72" spans="1:5" hidden="1">
      <c r="A72" s="547" t="s">
        <v>1713</v>
      </c>
      <c r="B72" s="547">
        <v>2020</v>
      </c>
      <c r="C72" s="547" t="s">
        <v>1630</v>
      </c>
      <c r="D72" s="548"/>
      <c r="E72" s="548">
        <v>-4.74</v>
      </c>
    </row>
    <row r="73" spans="1:5" hidden="1">
      <c r="A73" s="547" t="s">
        <v>1713</v>
      </c>
      <c r="B73" s="547">
        <v>2020</v>
      </c>
      <c r="C73" s="547" t="s">
        <v>1629</v>
      </c>
      <c r="D73" s="548"/>
      <c r="E73" s="548"/>
    </row>
    <row r="74" spans="1:5" hidden="1">
      <c r="A74" s="547" t="s">
        <v>1713</v>
      </c>
      <c r="B74" s="547">
        <v>2021</v>
      </c>
      <c r="C74" s="547" t="s">
        <v>1628</v>
      </c>
      <c r="D74" s="548">
        <v>296807.74</v>
      </c>
      <c r="E74" s="548">
        <v>301134.39</v>
      </c>
    </row>
    <row r="75" spans="1:5" hidden="1">
      <c r="A75" s="547" t="s">
        <v>1713</v>
      </c>
      <c r="B75" s="547">
        <v>2021</v>
      </c>
      <c r="C75" s="547" t="s">
        <v>1627</v>
      </c>
      <c r="D75" s="548">
        <v>296821.09000000003</v>
      </c>
      <c r="E75" s="548"/>
    </row>
    <row r="76" spans="1:5" hidden="1">
      <c r="A76" s="547" t="s">
        <v>1713</v>
      </c>
      <c r="B76" s="547">
        <v>2021</v>
      </c>
      <c r="C76" s="547" t="s">
        <v>1626</v>
      </c>
      <c r="D76" s="548">
        <v>-13.35</v>
      </c>
      <c r="E76" s="548"/>
    </row>
    <row r="77" spans="1:5" hidden="1">
      <c r="A77" s="547" t="s">
        <v>1713</v>
      </c>
      <c r="B77" s="547">
        <v>2021</v>
      </c>
      <c r="C77" s="547" t="s">
        <v>1625</v>
      </c>
      <c r="D77" s="548">
        <v>-268.43</v>
      </c>
      <c r="E77" s="548">
        <v>-268.43</v>
      </c>
    </row>
    <row r="78" spans="1:5" hidden="1">
      <c r="A78" s="547" t="s">
        <v>1713</v>
      </c>
      <c r="B78" s="547">
        <v>2021</v>
      </c>
      <c r="C78" s="547" t="s">
        <v>1624</v>
      </c>
      <c r="D78" s="548"/>
      <c r="E78" s="548"/>
    </row>
    <row r="79" spans="1:5" hidden="1">
      <c r="A79" s="547" t="s">
        <v>1713</v>
      </c>
      <c r="B79" s="547">
        <v>2021</v>
      </c>
      <c r="C79" s="547" t="s">
        <v>1623</v>
      </c>
      <c r="D79" s="548"/>
      <c r="E79" s="548"/>
    </row>
    <row r="80" spans="1:5" hidden="1">
      <c r="A80" s="547" t="s">
        <v>1713</v>
      </c>
      <c r="B80" s="547">
        <v>2021</v>
      </c>
      <c r="C80" s="547" t="s">
        <v>1622</v>
      </c>
      <c r="D80" s="548"/>
      <c r="E80" s="548"/>
    </row>
    <row r="81" spans="1:5" hidden="1">
      <c r="A81" s="547" t="s">
        <v>1713</v>
      </c>
      <c r="B81" s="547">
        <v>2021</v>
      </c>
      <c r="C81" s="547" t="s">
        <v>1621</v>
      </c>
      <c r="D81" s="548"/>
      <c r="E81" s="548"/>
    </row>
    <row r="82" spans="1:5" hidden="1">
      <c r="A82" s="547" t="s">
        <v>1713</v>
      </c>
      <c r="B82" s="547">
        <v>2021</v>
      </c>
      <c r="C82" s="547" t="s">
        <v>1620</v>
      </c>
      <c r="D82" s="548"/>
      <c r="E82" s="548"/>
    </row>
    <row r="83" spans="1:5" hidden="1">
      <c r="A83" s="547" t="s">
        <v>1713</v>
      </c>
      <c r="B83" s="547">
        <v>2021</v>
      </c>
      <c r="C83" s="547" t="s">
        <v>1619</v>
      </c>
      <c r="D83" s="548">
        <v>99816.14</v>
      </c>
      <c r="E83" s="548">
        <v>99087.59</v>
      </c>
    </row>
    <row r="84" spans="1:5" hidden="1">
      <c r="A84" s="547" t="s">
        <v>1713</v>
      </c>
      <c r="B84" s="547">
        <v>2021</v>
      </c>
      <c r="C84" s="547" t="s">
        <v>1618</v>
      </c>
      <c r="D84" s="548">
        <v>103301.81</v>
      </c>
      <c r="E84" s="548">
        <v>103301.81</v>
      </c>
    </row>
    <row r="85" spans="1:5" hidden="1">
      <c r="A85" s="547" t="s">
        <v>1713</v>
      </c>
      <c r="B85" s="547">
        <v>2021</v>
      </c>
      <c r="C85" s="547" t="s">
        <v>1617</v>
      </c>
      <c r="D85" s="548">
        <v>-2477.38</v>
      </c>
      <c r="E85" s="548">
        <v>-2477.38</v>
      </c>
    </row>
    <row r="86" spans="1:5" hidden="1">
      <c r="A86" s="547" t="s">
        <v>1713</v>
      </c>
      <c r="B86" s="547">
        <v>2021</v>
      </c>
      <c r="C86" s="547" t="s">
        <v>1616</v>
      </c>
      <c r="D86" s="548">
        <v>-998.82</v>
      </c>
      <c r="E86" s="548">
        <v>-998.82</v>
      </c>
    </row>
    <row r="87" spans="1:5" hidden="1">
      <c r="A87" s="547" t="s">
        <v>1713</v>
      </c>
      <c r="B87" s="547">
        <v>2021</v>
      </c>
      <c r="C87" s="547" t="s">
        <v>1615</v>
      </c>
      <c r="D87" s="548">
        <v>-1414.37</v>
      </c>
      <c r="E87" s="548">
        <v>-2142.92</v>
      </c>
    </row>
    <row r="88" spans="1:5" hidden="1">
      <c r="A88" s="547" t="s">
        <v>1713</v>
      </c>
      <c r="B88" s="547">
        <v>2021</v>
      </c>
      <c r="C88" s="547" t="s">
        <v>1614</v>
      </c>
      <c r="D88" s="548">
        <v>-904.18</v>
      </c>
      <c r="E88" s="548">
        <v>-904.18</v>
      </c>
    </row>
    <row r="89" spans="1:5" hidden="1">
      <c r="A89" s="547" t="s">
        <v>1713</v>
      </c>
      <c r="B89" s="547">
        <v>2021</v>
      </c>
      <c r="C89" s="547" t="s">
        <v>1613</v>
      </c>
      <c r="D89" s="548">
        <v>1080</v>
      </c>
      <c r="E89" s="548">
        <v>1080</v>
      </c>
    </row>
    <row r="90" spans="1:5" hidden="1">
      <c r="A90" s="547" t="s">
        <v>1713</v>
      </c>
      <c r="B90" s="547">
        <v>2021</v>
      </c>
      <c r="C90" s="547" t="s">
        <v>1612</v>
      </c>
      <c r="D90" s="548">
        <v>23.08</v>
      </c>
      <c r="E90" s="548">
        <v>23.08</v>
      </c>
    </row>
    <row r="91" spans="1:5" hidden="1">
      <c r="A91" s="547" t="s">
        <v>1713</v>
      </c>
      <c r="B91" s="547">
        <v>2021</v>
      </c>
      <c r="C91" s="547" t="s">
        <v>1611</v>
      </c>
      <c r="D91" s="548">
        <v>-101.14</v>
      </c>
      <c r="E91" s="548">
        <v>-101.14</v>
      </c>
    </row>
    <row r="92" spans="1:5" hidden="1">
      <c r="A92" s="547" t="s">
        <v>1713</v>
      </c>
      <c r="B92" s="547">
        <v>2021</v>
      </c>
      <c r="C92" s="547" t="s">
        <v>1610</v>
      </c>
      <c r="D92" s="548">
        <v>4.49</v>
      </c>
      <c r="E92" s="548">
        <v>4.49</v>
      </c>
    </row>
    <row r="93" spans="1:5" hidden="1">
      <c r="A93" s="547" t="s">
        <v>1713</v>
      </c>
      <c r="B93" s="547">
        <v>2021</v>
      </c>
      <c r="C93" s="547" t="s">
        <v>1609</v>
      </c>
      <c r="D93" s="548">
        <v>367.25</v>
      </c>
      <c r="E93" s="548">
        <v>367.25</v>
      </c>
    </row>
    <row r="94" spans="1:5" hidden="1">
      <c r="A94" s="547" t="s">
        <v>1713</v>
      </c>
      <c r="B94" s="547">
        <v>2021</v>
      </c>
      <c r="C94" s="547" t="s">
        <v>1608</v>
      </c>
      <c r="D94" s="548">
        <v>1127.43</v>
      </c>
      <c r="E94" s="548">
        <v>1127.43</v>
      </c>
    </row>
    <row r="95" spans="1:5" hidden="1">
      <c r="A95" s="547" t="s">
        <v>1713</v>
      </c>
      <c r="B95" s="547">
        <v>2021</v>
      </c>
      <c r="C95" s="547" t="s">
        <v>1607</v>
      </c>
      <c r="D95" s="548">
        <v>3979.01</v>
      </c>
      <c r="E95" s="548">
        <v>3979.01</v>
      </c>
    </row>
    <row r="96" spans="1:5" hidden="1">
      <c r="A96" s="547" t="s">
        <v>1713</v>
      </c>
      <c r="B96" s="547">
        <v>2021</v>
      </c>
      <c r="C96" s="547" t="s">
        <v>1606</v>
      </c>
      <c r="D96" s="548"/>
      <c r="E96" s="548"/>
    </row>
    <row r="97" spans="1:5" hidden="1">
      <c r="A97" s="547" t="s">
        <v>1713</v>
      </c>
      <c r="B97" s="547">
        <v>2021</v>
      </c>
      <c r="C97" s="547" t="s">
        <v>1605</v>
      </c>
      <c r="D97" s="548">
        <v>-4171.0600000000004</v>
      </c>
      <c r="E97" s="548">
        <v>-4171.0600000000004</v>
      </c>
    </row>
    <row r="98" spans="1:5" hidden="1">
      <c r="A98" s="547" t="s">
        <v>1713</v>
      </c>
      <c r="B98" s="547">
        <v>2021</v>
      </c>
      <c r="C98" s="547" t="s">
        <v>1604</v>
      </c>
      <c r="D98" s="548">
        <v>32722.67</v>
      </c>
      <c r="E98" s="548">
        <v>32722.67</v>
      </c>
    </row>
    <row r="99" spans="1:5" hidden="1">
      <c r="A99" s="547" t="s">
        <v>1713</v>
      </c>
      <c r="B99" s="547">
        <v>2021</v>
      </c>
      <c r="C99" s="547" t="s">
        <v>1603</v>
      </c>
      <c r="D99" s="548">
        <v>13642.06</v>
      </c>
      <c r="E99" s="548">
        <v>13642.06</v>
      </c>
    </row>
    <row r="100" spans="1:5" hidden="1">
      <c r="A100" s="547" t="s">
        <v>1713</v>
      </c>
      <c r="B100" s="547">
        <v>2021</v>
      </c>
      <c r="C100" s="547" t="s">
        <v>1602</v>
      </c>
      <c r="D100" s="548"/>
      <c r="E100" s="548"/>
    </row>
    <row r="101" spans="1:5" hidden="1">
      <c r="A101" s="547" t="s">
        <v>1713</v>
      </c>
      <c r="B101" s="547">
        <v>2021</v>
      </c>
      <c r="C101" s="547" t="s">
        <v>1601</v>
      </c>
      <c r="D101" s="548">
        <v>33356.800000000003</v>
      </c>
      <c r="E101" s="548">
        <v>33356.800000000003</v>
      </c>
    </row>
    <row r="102" spans="1:5" hidden="1">
      <c r="A102" s="547" t="s">
        <v>1713</v>
      </c>
      <c r="B102" s="547">
        <v>2021</v>
      </c>
      <c r="C102" s="547" t="s">
        <v>1600</v>
      </c>
      <c r="D102" s="548">
        <v>7430.86</v>
      </c>
      <c r="E102" s="548">
        <v>7430.86</v>
      </c>
    </row>
    <row r="103" spans="1:5" hidden="1">
      <c r="A103" s="547" t="s">
        <v>1713</v>
      </c>
      <c r="B103" s="547">
        <v>2021</v>
      </c>
      <c r="C103" s="547" t="s">
        <v>1599</v>
      </c>
      <c r="D103" s="548">
        <v>530242.65</v>
      </c>
      <c r="E103" s="548">
        <v>533840.75</v>
      </c>
    </row>
    <row r="104" spans="1:5" hidden="1">
      <c r="A104" s="547" t="s">
        <v>1713</v>
      </c>
      <c r="B104" s="547">
        <v>2021</v>
      </c>
      <c r="C104" s="547" t="s">
        <v>1597</v>
      </c>
      <c r="D104" s="548">
        <v>483507.84</v>
      </c>
      <c r="E104" s="548">
        <v>487105.94</v>
      </c>
    </row>
    <row r="105" spans="1:5" hidden="1">
      <c r="A105" s="547" t="s">
        <v>1713</v>
      </c>
      <c r="B105" s="547">
        <v>2021</v>
      </c>
      <c r="C105" s="547" t="s">
        <v>1633</v>
      </c>
      <c r="D105" s="548"/>
      <c r="E105" s="548">
        <v>300510.17</v>
      </c>
    </row>
    <row r="106" spans="1:5" hidden="1">
      <c r="A106" s="547" t="s">
        <v>1713</v>
      </c>
      <c r="B106" s="547">
        <v>2021</v>
      </c>
      <c r="C106" s="547" t="s">
        <v>1632</v>
      </c>
      <c r="D106" s="548"/>
      <c r="E106" s="548">
        <v>501.85</v>
      </c>
    </row>
    <row r="107" spans="1:5" hidden="1">
      <c r="A107" s="547" t="s">
        <v>1713</v>
      </c>
      <c r="B107" s="547">
        <v>2021</v>
      </c>
      <c r="C107" s="547" t="s">
        <v>1631</v>
      </c>
      <c r="D107" s="548"/>
      <c r="E107" s="548">
        <v>135.71</v>
      </c>
    </row>
    <row r="108" spans="1:5" hidden="1">
      <c r="A108" s="547" t="s">
        <v>1713</v>
      </c>
      <c r="B108" s="547">
        <v>2021</v>
      </c>
      <c r="C108" s="547" t="s">
        <v>1630</v>
      </c>
      <c r="D108" s="548"/>
      <c r="E108" s="548">
        <v>-13.35</v>
      </c>
    </row>
    <row r="109" spans="1:5" hidden="1">
      <c r="A109" s="547" t="s">
        <v>1713</v>
      </c>
      <c r="B109" s="547">
        <v>2021</v>
      </c>
      <c r="C109" s="547" t="s">
        <v>1629</v>
      </c>
      <c r="D109" s="548"/>
      <c r="E109" s="548"/>
    </row>
    <row r="110" spans="1:5" hidden="1">
      <c r="A110" s="547" t="s">
        <v>1713</v>
      </c>
      <c r="B110" s="547">
        <v>2022</v>
      </c>
      <c r="C110" s="547" t="s">
        <v>1628</v>
      </c>
      <c r="D110" s="548">
        <v>313279.21999999997</v>
      </c>
      <c r="E110" s="548">
        <v>317579.77</v>
      </c>
    </row>
    <row r="111" spans="1:5" hidden="1">
      <c r="A111" s="547" t="s">
        <v>1713</v>
      </c>
      <c r="B111" s="547">
        <v>2022</v>
      </c>
      <c r="C111" s="547" t="s">
        <v>1627</v>
      </c>
      <c r="D111" s="548">
        <v>313263.21000000002</v>
      </c>
      <c r="E111" s="548"/>
    </row>
    <row r="112" spans="1:5" hidden="1">
      <c r="A112" s="547" t="s">
        <v>1713</v>
      </c>
      <c r="B112" s="547">
        <v>2022</v>
      </c>
      <c r="C112" s="547" t="s">
        <v>1626</v>
      </c>
      <c r="D112" s="548">
        <v>16.010000000000002</v>
      </c>
      <c r="E112" s="548"/>
    </row>
    <row r="113" spans="1:5" hidden="1">
      <c r="A113" s="547" t="s">
        <v>1713</v>
      </c>
      <c r="B113" s="547">
        <v>2022</v>
      </c>
      <c r="C113" s="547" t="s">
        <v>1625</v>
      </c>
      <c r="D113" s="548">
        <v>-1430.23</v>
      </c>
      <c r="E113" s="548">
        <v>-1430.23</v>
      </c>
    </row>
    <row r="114" spans="1:5" hidden="1">
      <c r="A114" s="547" t="s">
        <v>1713</v>
      </c>
      <c r="B114" s="547">
        <v>2022</v>
      </c>
      <c r="C114" s="547" t="s">
        <v>1624</v>
      </c>
      <c r="D114" s="548"/>
      <c r="E114" s="548"/>
    </row>
    <row r="115" spans="1:5" hidden="1">
      <c r="A115" s="547" t="s">
        <v>1713</v>
      </c>
      <c r="B115" s="547">
        <v>2022</v>
      </c>
      <c r="C115" s="547" t="s">
        <v>1623</v>
      </c>
      <c r="D115" s="548"/>
      <c r="E115" s="548"/>
    </row>
    <row r="116" spans="1:5" hidden="1">
      <c r="A116" s="547" t="s">
        <v>1713</v>
      </c>
      <c r="B116" s="547">
        <v>2022</v>
      </c>
      <c r="C116" s="547" t="s">
        <v>1622</v>
      </c>
      <c r="D116" s="548"/>
      <c r="E116" s="548"/>
    </row>
    <row r="117" spans="1:5" hidden="1">
      <c r="A117" s="547" t="s">
        <v>1713</v>
      </c>
      <c r="B117" s="547">
        <v>2022</v>
      </c>
      <c r="C117" s="547" t="s">
        <v>1621</v>
      </c>
      <c r="D117" s="548"/>
      <c r="E117" s="548"/>
    </row>
    <row r="118" spans="1:5" hidden="1">
      <c r="A118" s="547" t="s">
        <v>1713</v>
      </c>
      <c r="B118" s="547">
        <v>2022</v>
      </c>
      <c r="C118" s="547" t="s">
        <v>1620</v>
      </c>
      <c r="D118" s="548"/>
      <c r="E118" s="548"/>
    </row>
    <row r="119" spans="1:5" hidden="1">
      <c r="A119" s="547" t="s">
        <v>1713</v>
      </c>
      <c r="B119" s="547">
        <v>2022</v>
      </c>
      <c r="C119" s="547" t="s">
        <v>1619</v>
      </c>
      <c r="D119" s="548">
        <v>101299.13</v>
      </c>
      <c r="E119" s="548">
        <v>99445.51</v>
      </c>
    </row>
    <row r="120" spans="1:5" hidden="1">
      <c r="A120" s="547" t="s">
        <v>1713</v>
      </c>
      <c r="B120" s="547">
        <v>2022</v>
      </c>
      <c r="C120" s="547" t="s">
        <v>1618</v>
      </c>
      <c r="D120" s="548">
        <v>100080.11</v>
      </c>
      <c r="E120" s="548">
        <v>100080.11</v>
      </c>
    </row>
    <row r="121" spans="1:5" hidden="1">
      <c r="A121" s="547" t="s">
        <v>1713</v>
      </c>
      <c r="B121" s="547">
        <v>2022</v>
      </c>
      <c r="C121" s="547" t="s">
        <v>1617</v>
      </c>
      <c r="D121" s="548">
        <v>-1877.34</v>
      </c>
      <c r="E121" s="548">
        <v>-1877.34</v>
      </c>
    </row>
    <row r="122" spans="1:5" hidden="1">
      <c r="A122" s="547" t="s">
        <v>1713</v>
      </c>
      <c r="B122" s="547">
        <v>2022</v>
      </c>
      <c r="C122" s="547" t="s">
        <v>1616</v>
      </c>
      <c r="D122" s="548">
        <v>-1369.6</v>
      </c>
      <c r="E122" s="548">
        <v>-1369.6</v>
      </c>
    </row>
    <row r="123" spans="1:5" hidden="1">
      <c r="A123" s="547" t="s">
        <v>1713</v>
      </c>
      <c r="B123" s="547">
        <v>2022</v>
      </c>
      <c r="C123" s="547" t="s">
        <v>1615</v>
      </c>
      <c r="D123" s="548">
        <v>-1990.39</v>
      </c>
      <c r="E123" s="548">
        <v>-3844.01</v>
      </c>
    </row>
    <row r="124" spans="1:5" hidden="1">
      <c r="A124" s="547" t="s">
        <v>1713</v>
      </c>
      <c r="B124" s="547">
        <v>2022</v>
      </c>
      <c r="C124" s="547" t="s">
        <v>1614</v>
      </c>
      <c r="D124" s="548">
        <v>-931.19</v>
      </c>
      <c r="E124" s="548">
        <v>-931.19</v>
      </c>
    </row>
    <row r="125" spans="1:5" hidden="1">
      <c r="A125" s="547" t="s">
        <v>1713</v>
      </c>
      <c r="B125" s="547">
        <v>2022</v>
      </c>
      <c r="C125" s="547" t="s">
        <v>1613</v>
      </c>
      <c r="D125" s="548">
        <v>1387.01</v>
      </c>
      <c r="E125" s="548">
        <v>1387.01</v>
      </c>
    </row>
    <row r="126" spans="1:5" hidden="1">
      <c r="A126" s="547" t="s">
        <v>1713</v>
      </c>
      <c r="B126" s="547">
        <v>2022</v>
      </c>
      <c r="C126" s="547" t="s">
        <v>1612</v>
      </c>
      <c r="D126" s="548">
        <v>18.28</v>
      </c>
      <c r="E126" s="548">
        <v>18.28</v>
      </c>
    </row>
    <row r="127" spans="1:5" hidden="1">
      <c r="A127" s="547" t="s">
        <v>1713</v>
      </c>
      <c r="B127" s="547">
        <v>2022</v>
      </c>
      <c r="C127" s="547" t="s">
        <v>1611</v>
      </c>
      <c r="D127" s="548">
        <v>-102.7</v>
      </c>
      <c r="E127" s="548">
        <v>-102.7</v>
      </c>
    </row>
    <row r="128" spans="1:5" hidden="1">
      <c r="A128" s="547" t="s">
        <v>1713</v>
      </c>
      <c r="B128" s="547">
        <v>2022</v>
      </c>
      <c r="C128" s="547" t="s">
        <v>1610</v>
      </c>
      <c r="D128" s="548">
        <v>9.0500000000000007</v>
      </c>
      <c r="E128" s="548">
        <v>9.0500000000000007</v>
      </c>
    </row>
    <row r="129" spans="1:5" hidden="1">
      <c r="A129" s="547" t="s">
        <v>1713</v>
      </c>
      <c r="B129" s="547">
        <v>2022</v>
      </c>
      <c r="C129" s="547" t="s">
        <v>1609</v>
      </c>
      <c r="D129" s="548">
        <v>467.45</v>
      </c>
      <c r="E129" s="548">
        <v>467.45</v>
      </c>
    </row>
    <row r="130" spans="1:5" hidden="1">
      <c r="A130" s="547" t="s">
        <v>1713</v>
      </c>
      <c r="B130" s="547">
        <v>2022</v>
      </c>
      <c r="C130" s="547" t="s">
        <v>1608</v>
      </c>
      <c r="D130" s="548">
        <v>1371.78</v>
      </c>
      <c r="E130" s="548">
        <v>1371.78</v>
      </c>
    </row>
    <row r="131" spans="1:5" hidden="1">
      <c r="A131" s="547" t="s">
        <v>1713</v>
      </c>
      <c r="B131" s="547">
        <v>2022</v>
      </c>
      <c r="C131" s="547" t="s">
        <v>1607</v>
      </c>
      <c r="D131" s="548">
        <v>4374.83</v>
      </c>
      <c r="E131" s="548">
        <v>4374.83</v>
      </c>
    </row>
    <row r="132" spans="1:5" hidden="1">
      <c r="A132" s="547" t="s">
        <v>1713</v>
      </c>
      <c r="B132" s="547">
        <v>2022</v>
      </c>
      <c r="C132" s="547" t="s">
        <v>1606</v>
      </c>
      <c r="D132" s="548"/>
      <c r="E132" s="548"/>
    </row>
    <row r="133" spans="1:5" hidden="1">
      <c r="A133" s="547" t="s">
        <v>1713</v>
      </c>
      <c r="B133" s="547">
        <v>2022</v>
      </c>
      <c r="C133" s="547" t="s">
        <v>1605</v>
      </c>
      <c r="D133" s="548">
        <v>-138.16999999999999</v>
      </c>
      <c r="E133" s="548">
        <v>-138.16999999999999</v>
      </c>
    </row>
    <row r="134" spans="1:5" hidden="1">
      <c r="A134" s="547" t="s">
        <v>1713</v>
      </c>
      <c r="B134" s="547">
        <v>2022</v>
      </c>
      <c r="C134" s="547" t="s">
        <v>1604</v>
      </c>
      <c r="D134" s="548">
        <v>34779.440000000002</v>
      </c>
      <c r="E134" s="548">
        <v>34779.440000000002</v>
      </c>
    </row>
    <row r="135" spans="1:5" hidden="1">
      <c r="A135" s="547" t="s">
        <v>1713</v>
      </c>
      <c r="B135" s="547">
        <v>2022</v>
      </c>
      <c r="C135" s="547" t="s">
        <v>1603</v>
      </c>
      <c r="D135" s="548">
        <v>10768.61</v>
      </c>
      <c r="E135" s="548">
        <v>10768.61</v>
      </c>
    </row>
    <row r="136" spans="1:5" hidden="1">
      <c r="A136" s="547" t="s">
        <v>1713</v>
      </c>
      <c r="B136" s="547">
        <v>2022</v>
      </c>
      <c r="C136" s="547" t="s">
        <v>1602</v>
      </c>
      <c r="D136" s="548"/>
      <c r="E136" s="548"/>
    </row>
    <row r="137" spans="1:5" hidden="1">
      <c r="A137" s="547" t="s">
        <v>1713</v>
      </c>
      <c r="B137" s="547">
        <v>2022</v>
      </c>
      <c r="C137" s="547" t="s">
        <v>1601</v>
      </c>
      <c r="D137" s="548">
        <v>36218.230000000003</v>
      </c>
      <c r="E137" s="548">
        <v>36218.230000000003</v>
      </c>
    </row>
    <row r="138" spans="1:5" hidden="1">
      <c r="A138" s="547" t="s">
        <v>1713</v>
      </c>
      <c r="B138" s="547">
        <v>2022</v>
      </c>
      <c r="C138" s="547" t="s">
        <v>1600</v>
      </c>
      <c r="D138" s="548">
        <v>8153.79</v>
      </c>
      <c r="E138" s="548">
        <v>8153.79</v>
      </c>
    </row>
    <row r="139" spans="1:5" hidden="1">
      <c r="A139" s="547" t="s">
        <v>1713</v>
      </c>
      <c r="B139" s="547">
        <v>2022</v>
      </c>
      <c r="C139" s="547" t="s">
        <v>1599</v>
      </c>
      <c r="D139" s="548">
        <v>553787.19999999995</v>
      </c>
      <c r="E139" s="548">
        <v>556234.14</v>
      </c>
    </row>
    <row r="140" spans="1:5" hidden="1">
      <c r="A140" s="547" t="s">
        <v>1713</v>
      </c>
      <c r="B140" s="547">
        <v>2022</v>
      </c>
      <c r="C140" s="547" t="s">
        <v>1597</v>
      </c>
      <c r="D140" s="548">
        <v>503068.17</v>
      </c>
      <c r="E140" s="548">
        <v>505515.11</v>
      </c>
    </row>
    <row r="141" spans="1:5" hidden="1">
      <c r="A141" s="547" t="s">
        <v>1713</v>
      </c>
      <c r="B141" s="547">
        <v>2022</v>
      </c>
      <c r="C141" s="547" t="s">
        <v>1633</v>
      </c>
      <c r="D141" s="548"/>
      <c r="E141" s="548">
        <v>318774.09000000003</v>
      </c>
    </row>
    <row r="142" spans="1:5" hidden="1">
      <c r="A142" s="547" t="s">
        <v>1713</v>
      </c>
      <c r="B142" s="547">
        <v>2022</v>
      </c>
      <c r="C142" s="547" t="s">
        <v>1632</v>
      </c>
      <c r="D142" s="548"/>
      <c r="E142" s="548">
        <v>-540.66999999999996</v>
      </c>
    </row>
    <row r="143" spans="1:5" hidden="1">
      <c r="A143" s="547" t="s">
        <v>1713</v>
      </c>
      <c r="B143" s="547">
        <v>2022</v>
      </c>
      <c r="C143" s="547" t="s">
        <v>1631</v>
      </c>
      <c r="D143" s="548"/>
      <c r="E143" s="548">
        <v>-669.65</v>
      </c>
    </row>
    <row r="144" spans="1:5" hidden="1">
      <c r="A144" s="547" t="s">
        <v>1713</v>
      </c>
      <c r="B144" s="547">
        <v>2022</v>
      </c>
      <c r="C144" s="547" t="s">
        <v>1630</v>
      </c>
      <c r="D144" s="548"/>
      <c r="E144" s="548">
        <v>16.010000000000002</v>
      </c>
    </row>
    <row r="145" spans="1:5" hidden="1">
      <c r="A145" s="547" t="s">
        <v>1713</v>
      </c>
      <c r="B145" s="547">
        <v>2022</v>
      </c>
      <c r="C145" s="547" t="s">
        <v>1629</v>
      </c>
      <c r="D145" s="548"/>
      <c r="E145" s="548"/>
    </row>
    <row r="146" spans="1:5" hidden="1">
      <c r="A146" s="547" t="s">
        <v>1713</v>
      </c>
      <c r="B146" s="547">
        <v>2023</v>
      </c>
      <c r="C146" s="547" t="s">
        <v>1628</v>
      </c>
      <c r="D146" s="548">
        <v>327479.01</v>
      </c>
      <c r="E146" s="548"/>
    </row>
    <row r="147" spans="1:5" hidden="1">
      <c r="A147" s="547" t="s">
        <v>1713</v>
      </c>
      <c r="B147" s="547">
        <v>2023</v>
      </c>
      <c r="C147" s="547" t="s">
        <v>1627</v>
      </c>
      <c r="D147" s="548">
        <v>327473.02</v>
      </c>
      <c r="E147" s="548"/>
    </row>
    <row r="148" spans="1:5" hidden="1">
      <c r="A148" s="547" t="s">
        <v>1713</v>
      </c>
      <c r="B148" s="547">
        <v>2023</v>
      </c>
      <c r="C148" s="547" t="s">
        <v>1626</v>
      </c>
      <c r="D148" s="548">
        <v>5.99</v>
      </c>
      <c r="E148" s="548"/>
    </row>
    <row r="149" spans="1:5" hidden="1">
      <c r="A149" s="547" t="s">
        <v>1713</v>
      </c>
      <c r="B149" s="547">
        <v>2023</v>
      </c>
      <c r="C149" s="547" t="s">
        <v>1625</v>
      </c>
      <c r="D149" s="548">
        <v>-1535.34</v>
      </c>
      <c r="E149" s="548"/>
    </row>
    <row r="150" spans="1:5" hidden="1">
      <c r="A150" s="547" t="s">
        <v>1713</v>
      </c>
      <c r="B150" s="547">
        <v>2023</v>
      </c>
      <c r="C150" s="547" t="s">
        <v>1624</v>
      </c>
      <c r="D150" s="548"/>
      <c r="E150" s="548"/>
    </row>
    <row r="151" spans="1:5" hidden="1">
      <c r="A151" s="547" t="s">
        <v>1713</v>
      </c>
      <c r="B151" s="547">
        <v>2023</v>
      </c>
      <c r="C151" s="547" t="s">
        <v>1623</v>
      </c>
      <c r="D151" s="548"/>
      <c r="E151" s="548"/>
    </row>
    <row r="152" spans="1:5" hidden="1">
      <c r="A152" s="547" t="s">
        <v>1713</v>
      </c>
      <c r="B152" s="547">
        <v>2023</v>
      </c>
      <c r="C152" s="547" t="s">
        <v>1622</v>
      </c>
      <c r="D152" s="548"/>
      <c r="E152" s="548"/>
    </row>
    <row r="153" spans="1:5" hidden="1">
      <c r="A153" s="547" t="s">
        <v>1713</v>
      </c>
      <c r="B153" s="547">
        <v>2023</v>
      </c>
      <c r="C153" s="547" t="s">
        <v>1621</v>
      </c>
      <c r="D153" s="548"/>
      <c r="E153" s="548"/>
    </row>
    <row r="154" spans="1:5" hidden="1">
      <c r="A154" s="547" t="s">
        <v>1713</v>
      </c>
      <c r="B154" s="547">
        <v>2023</v>
      </c>
      <c r="C154" s="547" t="s">
        <v>1620</v>
      </c>
      <c r="D154" s="548"/>
      <c r="E154" s="548"/>
    </row>
    <row r="155" spans="1:5" hidden="1">
      <c r="A155" s="547" t="s">
        <v>1713</v>
      </c>
      <c r="B155" s="547">
        <v>2023</v>
      </c>
      <c r="C155" s="547" t="s">
        <v>1619</v>
      </c>
      <c r="D155" s="548">
        <v>110246.28</v>
      </c>
      <c r="E155" s="548"/>
    </row>
    <row r="156" spans="1:5" hidden="1">
      <c r="A156" s="547" t="s">
        <v>1713</v>
      </c>
      <c r="B156" s="547">
        <v>2023</v>
      </c>
      <c r="C156" s="547" t="s">
        <v>1618</v>
      </c>
      <c r="D156" s="548">
        <v>108091.91</v>
      </c>
      <c r="E156" s="548"/>
    </row>
    <row r="157" spans="1:5" hidden="1">
      <c r="A157" s="547" t="s">
        <v>1713</v>
      </c>
      <c r="B157" s="547">
        <v>2023</v>
      </c>
      <c r="C157" s="547" t="s">
        <v>1617</v>
      </c>
      <c r="D157" s="548">
        <v>-2032.64</v>
      </c>
      <c r="E157" s="548"/>
    </row>
    <row r="158" spans="1:5" hidden="1">
      <c r="A158" s="547" t="s">
        <v>1713</v>
      </c>
      <c r="B158" s="547">
        <v>2023</v>
      </c>
      <c r="C158" s="547" t="s">
        <v>1616</v>
      </c>
      <c r="D158" s="548">
        <v>-2170.2399999999998</v>
      </c>
      <c r="E158" s="548"/>
    </row>
    <row r="159" spans="1:5" hidden="1">
      <c r="A159" s="547" t="s">
        <v>1713</v>
      </c>
      <c r="B159" s="547">
        <v>2023</v>
      </c>
      <c r="C159" s="547" t="s">
        <v>1615</v>
      </c>
      <c r="D159" s="548">
        <v>-3374.36</v>
      </c>
      <c r="E159" s="548"/>
    </row>
    <row r="160" spans="1:5" hidden="1">
      <c r="A160" s="547" t="s">
        <v>1713</v>
      </c>
      <c r="B160" s="547">
        <v>2023</v>
      </c>
      <c r="C160" s="547" t="s">
        <v>1614</v>
      </c>
      <c r="D160" s="548">
        <v>1088.7</v>
      </c>
      <c r="E160" s="548"/>
    </row>
    <row r="161" spans="1:5" hidden="1">
      <c r="A161" s="547" t="s">
        <v>1713</v>
      </c>
      <c r="B161" s="547">
        <v>2023</v>
      </c>
      <c r="C161" s="547" t="s">
        <v>1613</v>
      </c>
      <c r="D161" s="548">
        <v>1380.64</v>
      </c>
      <c r="E161" s="548"/>
    </row>
    <row r="162" spans="1:5" hidden="1">
      <c r="A162" s="547" t="s">
        <v>1713</v>
      </c>
      <c r="B162" s="547">
        <v>2023</v>
      </c>
      <c r="C162" s="547" t="s">
        <v>1612</v>
      </c>
      <c r="D162" s="548">
        <v>49.02</v>
      </c>
      <c r="E162" s="548"/>
    </row>
    <row r="163" spans="1:5" hidden="1">
      <c r="A163" s="547" t="s">
        <v>1713</v>
      </c>
      <c r="B163" s="547">
        <v>2023</v>
      </c>
      <c r="C163" s="547" t="s">
        <v>1611</v>
      </c>
      <c r="D163" s="548">
        <v>-101.46</v>
      </c>
      <c r="E163" s="548"/>
    </row>
    <row r="164" spans="1:5" hidden="1">
      <c r="A164" s="547" t="s">
        <v>1713</v>
      </c>
      <c r="B164" s="547">
        <v>2023</v>
      </c>
      <c r="C164" s="547" t="s">
        <v>1610</v>
      </c>
      <c r="D164" s="548">
        <v>6.37</v>
      </c>
      <c r="E164" s="548"/>
    </row>
    <row r="165" spans="1:5" hidden="1">
      <c r="A165" s="547" t="s">
        <v>1713</v>
      </c>
      <c r="B165" s="547">
        <v>2023</v>
      </c>
      <c r="C165" s="547" t="s">
        <v>1609</v>
      </c>
      <c r="D165" s="548">
        <v>511.3</v>
      </c>
      <c r="E165" s="548"/>
    </row>
    <row r="166" spans="1:5" hidden="1">
      <c r="A166" s="547" t="s">
        <v>1713</v>
      </c>
      <c r="B166" s="547">
        <v>2023</v>
      </c>
      <c r="C166" s="547" t="s">
        <v>1608</v>
      </c>
      <c r="D166" s="548">
        <v>1473.36</v>
      </c>
      <c r="E166" s="548"/>
    </row>
    <row r="167" spans="1:5" hidden="1">
      <c r="A167" s="547" t="s">
        <v>1713</v>
      </c>
      <c r="B167" s="547">
        <v>2023</v>
      </c>
      <c r="C167" s="547" t="s">
        <v>1607</v>
      </c>
      <c r="D167" s="548">
        <v>5382.19</v>
      </c>
      <c r="E167" s="548"/>
    </row>
    <row r="168" spans="1:5" hidden="1">
      <c r="A168" s="547" t="s">
        <v>1713</v>
      </c>
      <c r="B168" s="547">
        <v>2023</v>
      </c>
      <c r="C168" s="547" t="s">
        <v>1606</v>
      </c>
      <c r="D168" s="548"/>
      <c r="E168" s="548"/>
    </row>
    <row r="169" spans="1:5" hidden="1">
      <c r="A169" s="547" t="s">
        <v>1713</v>
      </c>
      <c r="B169" s="547">
        <v>2023</v>
      </c>
      <c r="C169" s="547" t="s">
        <v>1605</v>
      </c>
      <c r="D169" s="548">
        <v>-58.51</v>
      </c>
      <c r="E169" s="548"/>
    </row>
    <row r="170" spans="1:5" hidden="1">
      <c r="A170" s="547" t="s">
        <v>1713</v>
      </c>
      <c r="B170" s="547">
        <v>2023</v>
      </c>
      <c r="C170" s="547" t="s">
        <v>1604</v>
      </c>
      <c r="D170" s="548">
        <v>36595.5</v>
      </c>
      <c r="E170" s="548"/>
    </row>
    <row r="171" spans="1:5" hidden="1">
      <c r="A171" s="547" t="s">
        <v>1713</v>
      </c>
      <c r="B171" s="547">
        <v>2023</v>
      </c>
      <c r="C171" s="547" t="s">
        <v>1603</v>
      </c>
      <c r="D171" s="548">
        <v>12041.85</v>
      </c>
      <c r="E171" s="548"/>
    </row>
    <row r="172" spans="1:5" hidden="1">
      <c r="A172" s="547" t="s">
        <v>1713</v>
      </c>
      <c r="B172" s="547">
        <v>2023</v>
      </c>
      <c r="C172" s="547" t="s">
        <v>1602</v>
      </c>
      <c r="D172" s="548"/>
      <c r="E172" s="548"/>
    </row>
    <row r="173" spans="1:5" hidden="1">
      <c r="A173" s="547" t="s">
        <v>1713</v>
      </c>
      <c r="B173" s="547">
        <v>2023</v>
      </c>
      <c r="C173" s="547" t="s">
        <v>1601</v>
      </c>
      <c r="D173" s="548">
        <v>39003.800000000003</v>
      </c>
      <c r="E173" s="548"/>
    </row>
    <row r="174" spans="1:5" hidden="1">
      <c r="A174" s="547" t="s">
        <v>1713</v>
      </c>
      <c r="B174" s="547">
        <v>2023</v>
      </c>
      <c r="C174" s="547" t="s">
        <v>1600</v>
      </c>
      <c r="D174" s="548">
        <v>8398.4</v>
      </c>
      <c r="E174" s="548"/>
    </row>
    <row r="175" spans="1:5" hidden="1">
      <c r="A175" s="547" t="s">
        <v>1713</v>
      </c>
      <c r="B175" s="547">
        <v>2023</v>
      </c>
      <c r="C175" s="547" t="s">
        <v>1599</v>
      </c>
      <c r="D175" s="548">
        <v>586846.88</v>
      </c>
      <c r="E175" s="548"/>
    </row>
    <row r="176" spans="1:5" hidden="1">
      <c r="A176" s="547" t="s">
        <v>1713</v>
      </c>
      <c r="B176" s="547">
        <v>2023</v>
      </c>
      <c r="C176" s="547" t="s">
        <v>1597</v>
      </c>
      <c r="D176" s="548">
        <v>532229.49</v>
      </c>
      <c r="E176" s="548"/>
    </row>
    <row r="177" spans="1:5" hidden="1">
      <c r="A177" s="547" t="s">
        <v>1712</v>
      </c>
      <c r="B177" s="547">
        <v>2019</v>
      </c>
      <c r="C177" s="547" t="s">
        <v>1628</v>
      </c>
      <c r="D177" s="548">
        <v>267422.56</v>
      </c>
      <c r="E177" s="548">
        <v>272134.12</v>
      </c>
    </row>
    <row r="178" spans="1:5" hidden="1">
      <c r="A178" s="547" t="s">
        <v>1712</v>
      </c>
      <c r="B178" s="547">
        <v>2019</v>
      </c>
      <c r="C178" s="547" t="s">
        <v>1627</v>
      </c>
      <c r="D178" s="548">
        <v>267422.56</v>
      </c>
      <c r="E178" s="548"/>
    </row>
    <row r="179" spans="1:5" hidden="1">
      <c r="A179" s="547" t="s">
        <v>1712</v>
      </c>
      <c r="B179" s="547">
        <v>2019</v>
      </c>
      <c r="C179" s="547" t="s">
        <v>1626</v>
      </c>
      <c r="D179" s="548"/>
      <c r="E179" s="548"/>
    </row>
    <row r="180" spans="1:5" hidden="1">
      <c r="A180" s="547" t="s">
        <v>1712</v>
      </c>
      <c r="B180" s="547">
        <v>2019</v>
      </c>
      <c r="C180" s="547" t="s">
        <v>1625</v>
      </c>
      <c r="D180" s="548"/>
      <c r="E180" s="548"/>
    </row>
    <row r="181" spans="1:5" hidden="1">
      <c r="A181" s="547" t="s">
        <v>1712</v>
      </c>
      <c r="B181" s="547">
        <v>2019</v>
      </c>
      <c r="C181" s="547" t="s">
        <v>1624</v>
      </c>
      <c r="D181" s="548"/>
      <c r="E181" s="548"/>
    </row>
    <row r="182" spans="1:5" hidden="1">
      <c r="A182" s="547" t="s">
        <v>1712</v>
      </c>
      <c r="B182" s="547">
        <v>2019</v>
      </c>
      <c r="C182" s="547" t="s">
        <v>1623</v>
      </c>
      <c r="D182" s="548"/>
      <c r="E182" s="548"/>
    </row>
    <row r="183" spans="1:5" hidden="1">
      <c r="A183" s="547" t="s">
        <v>1712</v>
      </c>
      <c r="B183" s="547">
        <v>2019</v>
      </c>
      <c r="C183" s="547" t="s">
        <v>1622</v>
      </c>
      <c r="D183" s="548"/>
      <c r="E183" s="548"/>
    </row>
    <row r="184" spans="1:5" hidden="1">
      <c r="A184" s="547" t="s">
        <v>1712</v>
      </c>
      <c r="B184" s="547">
        <v>2019</v>
      </c>
      <c r="C184" s="547" t="s">
        <v>1621</v>
      </c>
      <c r="D184" s="548"/>
      <c r="E184" s="548"/>
    </row>
    <row r="185" spans="1:5" hidden="1">
      <c r="A185" s="547" t="s">
        <v>1712</v>
      </c>
      <c r="B185" s="547">
        <v>2019</v>
      </c>
      <c r="C185" s="547" t="s">
        <v>1620</v>
      </c>
      <c r="D185" s="548"/>
      <c r="E185" s="548"/>
    </row>
    <row r="186" spans="1:5" hidden="1">
      <c r="A186" s="547" t="s">
        <v>1712</v>
      </c>
      <c r="B186" s="547">
        <v>2019</v>
      </c>
      <c r="C186" s="547" t="s">
        <v>1619</v>
      </c>
      <c r="D186" s="548">
        <v>27288.27</v>
      </c>
      <c r="E186" s="548">
        <v>27288.27</v>
      </c>
    </row>
    <row r="187" spans="1:5" hidden="1">
      <c r="A187" s="547" t="s">
        <v>1712</v>
      </c>
      <c r="B187" s="547">
        <v>2019</v>
      </c>
      <c r="C187" s="547" t="s">
        <v>1618</v>
      </c>
      <c r="D187" s="548">
        <v>27288.27</v>
      </c>
      <c r="E187" s="548">
        <v>27288.27</v>
      </c>
    </row>
    <row r="188" spans="1:5" hidden="1">
      <c r="A188" s="547" t="s">
        <v>1712</v>
      </c>
      <c r="B188" s="547">
        <v>2019</v>
      </c>
      <c r="C188" s="547" t="s">
        <v>1617</v>
      </c>
      <c r="D188" s="548"/>
      <c r="E188" s="548"/>
    </row>
    <row r="189" spans="1:5" hidden="1">
      <c r="A189" s="547" t="s">
        <v>1712</v>
      </c>
      <c r="B189" s="547">
        <v>2019</v>
      </c>
      <c r="C189" s="547" t="s">
        <v>1616</v>
      </c>
      <c r="D189" s="548"/>
      <c r="E189" s="548"/>
    </row>
    <row r="190" spans="1:5" hidden="1">
      <c r="A190" s="547" t="s">
        <v>1712</v>
      </c>
      <c r="B190" s="547">
        <v>2019</v>
      </c>
      <c r="C190" s="547" t="s">
        <v>1615</v>
      </c>
      <c r="D190" s="548"/>
      <c r="E190" s="548"/>
    </row>
    <row r="191" spans="1:5" hidden="1">
      <c r="A191" s="547" t="s">
        <v>1712</v>
      </c>
      <c r="B191" s="547">
        <v>2019</v>
      </c>
      <c r="C191" s="547" t="s">
        <v>1614</v>
      </c>
      <c r="D191" s="548"/>
      <c r="E191" s="548"/>
    </row>
    <row r="192" spans="1:5" hidden="1">
      <c r="A192" s="547" t="s">
        <v>1712</v>
      </c>
      <c r="B192" s="547">
        <v>2019</v>
      </c>
      <c r="C192" s="547" t="s">
        <v>1613</v>
      </c>
      <c r="D192" s="548"/>
      <c r="E192" s="548"/>
    </row>
    <row r="193" spans="1:5" hidden="1">
      <c r="A193" s="547" t="s">
        <v>1712</v>
      </c>
      <c r="B193" s="547">
        <v>2019</v>
      </c>
      <c r="C193" s="547" t="s">
        <v>1612</v>
      </c>
      <c r="D193" s="548"/>
      <c r="E193" s="548"/>
    </row>
    <row r="194" spans="1:5" hidden="1">
      <c r="A194" s="547" t="s">
        <v>1712</v>
      </c>
      <c r="B194" s="547">
        <v>2019</v>
      </c>
      <c r="C194" s="547" t="s">
        <v>1611</v>
      </c>
      <c r="D194" s="548"/>
      <c r="E194" s="548"/>
    </row>
    <row r="195" spans="1:5" hidden="1">
      <c r="A195" s="547" t="s">
        <v>1712</v>
      </c>
      <c r="B195" s="547">
        <v>2019</v>
      </c>
      <c r="C195" s="547" t="s">
        <v>1610</v>
      </c>
      <c r="D195" s="548"/>
      <c r="E195" s="548"/>
    </row>
    <row r="196" spans="1:5" hidden="1">
      <c r="A196" s="547" t="s">
        <v>1712</v>
      </c>
      <c r="B196" s="547">
        <v>2019</v>
      </c>
      <c r="C196" s="547" t="s">
        <v>1609</v>
      </c>
      <c r="D196" s="548"/>
      <c r="E196" s="548"/>
    </row>
    <row r="197" spans="1:5" hidden="1">
      <c r="A197" s="547" t="s">
        <v>1712</v>
      </c>
      <c r="B197" s="547">
        <v>2019</v>
      </c>
      <c r="C197" s="547" t="s">
        <v>1608</v>
      </c>
      <c r="D197" s="548"/>
      <c r="E197" s="548"/>
    </row>
    <row r="198" spans="1:5" hidden="1">
      <c r="A198" s="547" t="s">
        <v>1712</v>
      </c>
      <c r="B198" s="547">
        <v>2019</v>
      </c>
      <c r="C198" s="547" t="s">
        <v>1607</v>
      </c>
      <c r="D198" s="548"/>
      <c r="E198" s="548"/>
    </row>
    <row r="199" spans="1:5" hidden="1">
      <c r="A199" s="547" t="s">
        <v>1712</v>
      </c>
      <c r="B199" s="547">
        <v>2019</v>
      </c>
      <c r="C199" s="547" t="s">
        <v>1606</v>
      </c>
      <c r="D199" s="548"/>
      <c r="E199" s="548"/>
    </row>
    <row r="200" spans="1:5" hidden="1">
      <c r="A200" s="547" t="s">
        <v>1712</v>
      </c>
      <c r="B200" s="547">
        <v>2019</v>
      </c>
      <c r="C200" s="547" t="s">
        <v>1605</v>
      </c>
      <c r="D200" s="548"/>
      <c r="E200" s="548"/>
    </row>
    <row r="201" spans="1:5" hidden="1">
      <c r="A201" s="547" t="s">
        <v>1712</v>
      </c>
      <c r="B201" s="547">
        <v>2019</v>
      </c>
      <c r="C201" s="547" t="s">
        <v>1604</v>
      </c>
      <c r="D201" s="548">
        <v>22481.87</v>
      </c>
      <c r="E201" s="548">
        <v>22481.87</v>
      </c>
    </row>
    <row r="202" spans="1:5" hidden="1">
      <c r="A202" s="547" t="s">
        <v>1712</v>
      </c>
      <c r="B202" s="547">
        <v>2019</v>
      </c>
      <c r="C202" s="547" t="s">
        <v>1603</v>
      </c>
      <c r="D202" s="548"/>
      <c r="E202" s="548"/>
    </row>
    <row r="203" spans="1:5" hidden="1">
      <c r="A203" s="547" t="s">
        <v>1712</v>
      </c>
      <c r="B203" s="547">
        <v>2019</v>
      </c>
      <c r="C203" s="547" t="s">
        <v>1602</v>
      </c>
      <c r="D203" s="548"/>
      <c r="E203" s="548"/>
    </row>
    <row r="204" spans="1:5" hidden="1">
      <c r="A204" s="547" t="s">
        <v>1712</v>
      </c>
      <c r="B204" s="547">
        <v>2019</v>
      </c>
      <c r="C204" s="547" t="s">
        <v>1601</v>
      </c>
      <c r="D204" s="548">
        <v>28061.51</v>
      </c>
      <c r="E204" s="548">
        <v>28061.51</v>
      </c>
    </row>
    <row r="205" spans="1:5" hidden="1">
      <c r="A205" s="547" t="s">
        <v>1712</v>
      </c>
      <c r="B205" s="547">
        <v>2019</v>
      </c>
      <c r="C205" s="547" t="s">
        <v>1600</v>
      </c>
      <c r="D205" s="548">
        <v>7164.43</v>
      </c>
      <c r="E205" s="548">
        <v>7164.43</v>
      </c>
    </row>
    <row r="206" spans="1:5" hidden="1">
      <c r="A206" s="547" t="s">
        <v>1712</v>
      </c>
      <c r="B206" s="547">
        <v>2019</v>
      </c>
      <c r="C206" s="547" t="s">
        <v>1599</v>
      </c>
      <c r="D206" s="548">
        <v>392605.68</v>
      </c>
      <c r="E206" s="548">
        <v>397317.24</v>
      </c>
    </row>
    <row r="207" spans="1:5" hidden="1">
      <c r="A207" s="547" t="s">
        <v>1712</v>
      </c>
      <c r="B207" s="547">
        <v>2019</v>
      </c>
      <c r="C207" s="547" t="s">
        <v>1597</v>
      </c>
      <c r="D207" s="548">
        <v>352418.64</v>
      </c>
      <c r="E207" s="548">
        <v>357130.2</v>
      </c>
    </row>
    <row r="208" spans="1:5" hidden="1">
      <c r="A208" s="547" t="s">
        <v>1712</v>
      </c>
      <c r="B208" s="547">
        <v>2019</v>
      </c>
      <c r="C208" s="547" t="s">
        <v>1633</v>
      </c>
      <c r="D208" s="548"/>
      <c r="E208" s="548">
        <v>272134.12</v>
      </c>
    </row>
    <row r="209" spans="1:5" hidden="1">
      <c r="A209" s="547" t="s">
        <v>1712</v>
      </c>
      <c r="B209" s="547">
        <v>2019</v>
      </c>
      <c r="C209" s="547" t="s">
        <v>1632</v>
      </c>
      <c r="D209" s="548"/>
      <c r="E209" s="548"/>
    </row>
    <row r="210" spans="1:5" hidden="1">
      <c r="A210" s="547" t="s">
        <v>1712</v>
      </c>
      <c r="B210" s="547">
        <v>2019</v>
      </c>
      <c r="C210" s="547" t="s">
        <v>1631</v>
      </c>
      <c r="D210" s="548"/>
      <c r="E210" s="548"/>
    </row>
    <row r="211" spans="1:5" hidden="1">
      <c r="A211" s="547" t="s">
        <v>1712</v>
      </c>
      <c r="B211" s="547">
        <v>2019</v>
      </c>
      <c r="C211" s="547" t="s">
        <v>1630</v>
      </c>
      <c r="D211" s="548"/>
      <c r="E211" s="548"/>
    </row>
    <row r="212" spans="1:5" hidden="1">
      <c r="A212" s="547" t="s">
        <v>1712</v>
      </c>
      <c r="B212" s="547">
        <v>2019</v>
      </c>
      <c r="C212" s="547" t="s">
        <v>1629</v>
      </c>
      <c r="D212" s="548"/>
      <c r="E212" s="548"/>
    </row>
    <row r="213" spans="1:5" hidden="1">
      <c r="A213" s="547" t="s">
        <v>1712</v>
      </c>
      <c r="B213" s="547">
        <v>2020</v>
      </c>
      <c r="C213" s="547" t="s">
        <v>1628</v>
      </c>
      <c r="D213" s="548">
        <v>270095.37</v>
      </c>
      <c r="E213" s="548">
        <v>274719.77</v>
      </c>
    </row>
    <row r="214" spans="1:5" hidden="1">
      <c r="A214" s="547" t="s">
        <v>1712</v>
      </c>
      <c r="B214" s="547">
        <v>2020</v>
      </c>
      <c r="C214" s="547" t="s">
        <v>1627</v>
      </c>
      <c r="D214" s="548">
        <v>270095.37</v>
      </c>
      <c r="E214" s="548"/>
    </row>
    <row r="215" spans="1:5" hidden="1">
      <c r="A215" s="547" t="s">
        <v>1712</v>
      </c>
      <c r="B215" s="547">
        <v>2020</v>
      </c>
      <c r="C215" s="547" t="s">
        <v>1626</v>
      </c>
      <c r="D215" s="548"/>
      <c r="E215" s="548"/>
    </row>
    <row r="216" spans="1:5" hidden="1">
      <c r="A216" s="547" t="s">
        <v>1712</v>
      </c>
      <c r="B216" s="547">
        <v>2020</v>
      </c>
      <c r="C216" s="547" t="s">
        <v>1625</v>
      </c>
      <c r="D216" s="548"/>
      <c r="E216" s="548"/>
    </row>
    <row r="217" spans="1:5" hidden="1">
      <c r="A217" s="547" t="s">
        <v>1712</v>
      </c>
      <c r="B217" s="547">
        <v>2020</v>
      </c>
      <c r="C217" s="547" t="s">
        <v>1624</v>
      </c>
      <c r="D217" s="548"/>
      <c r="E217" s="548"/>
    </row>
    <row r="218" spans="1:5" hidden="1">
      <c r="A218" s="547" t="s">
        <v>1712</v>
      </c>
      <c r="B218" s="547">
        <v>2020</v>
      </c>
      <c r="C218" s="547" t="s">
        <v>1623</v>
      </c>
      <c r="D218" s="548"/>
      <c r="E218" s="548"/>
    </row>
    <row r="219" spans="1:5" hidden="1">
      <c r="A219" s="547" t="s">
        <v>1712</v>
      </c>
      <c r="B219" s="547">
        <v>2020</v>
      </c>
      <c r="C219" s="547" t="s">
        <v>1622</v>
      </c>
      <c r="D219" s="548"/>
      <c r="E219" s="548"/>
    </row>
    <row r="220" spans="1:5" hidden="1">
      <c r="A220" s="547" t="s">
        <v>1712</v>
      </c>
      <c r="B220" s="547">
        <v>2020</v>
      </c>
      <c r="C220" s="547" t="s">
        <v>1621</v>
      </c>
      <c r="D220" s="548"/>
      <c r="E220" s="548"/>
    </row>
    <row r="221" spans="1:5" hidden="1">
      <c r="A221" s="547" t="s">
        <v>1712</v>
      </c>
      <c r="B221" s="547">
        <v>2020</v>
      </c>
      <c r="C221" s="547" t="s">
        <v>1620</v>
      </c>
      <c r="D221" s="548"/>
      <c r="E221" s="548"/>
    </row>
    <row r="222" spans="1:5" hidden="1">
      <c r="A222" s="547" t="s">
        <v>1712</v>
      </c>
      <c r="B222" s="547">
        <v>2020</v>
      </c>
      <c r="C222" s="547" t="s">
        <v>1619</v>
      </c>
      <c r="D222" s="548">
        <v>27824.639999999999</v>
      </c>
      <c r="E222" s="548">
        <v>27824.639999999999</v>
      </c>
    </row>
    <row r="223" spans="1:5" hidden="1">
      <c r="A223" s="547" t="s">
        <v>1712</v>
      </c>
      <c r="B223" s="547">
        <v>2020</v>
      </c>
      <c r="C223" s="547" t="s">
        <v>1618</v>
      </c>
      <c r="D223" s="548">
        <v>27824.639999999999</v>
      </c>
      <c r="E223" s="548">
        <v>27824.639999999999</v>
      </c>
    </row>
    <row r="224" spans="1:5" hidden="1">
      <c r="A224" s="547" t="s">
        <v>1712</v>
      </c>
      <c r="B224" s="547">
        <v>2020</v>
      </c>
      <c r="C224" s="547" t="s">
        <v>1617</v>
      </c>
      <c r="D224" s="548"/>
      <c r="E224" s="548"/>
    </row>
    <row r="225" spans="1:5" hidden="1">
      <c r="A225" s="547" t="s">
        <v>1712</v>
      </c>
      <c r="B225" s="547">
        <v>2020</v>
      </c>
      <c r="C225" s="547" t="s">
        <v>1616</v>
      </c>
      <c r="D225" s="548"/>
      <c r="E225" s="548"/>
    </row>
    <row r="226" spans="1:5" hidden="1">
      <c r="A226" s="547" t="s">
        <v>1712</v>
      </c>
      <c r="B226" s="547">
        <v>2020</v>
      </c>
      <c r="C226" s="547" t="s">
        <v>1615</v>
      </c>
      <c r="D226" s="548"/>
      <c r="E226" s="548"/>
    </row>
    <row r="227" spans="1:5" hidden="1">
      <c r="A227" s="547" t="s">
        <v>1712</v>
      </c>
      <c r="B227" s="547">
        <v>2020</v>
      </c>
      <c r="C227" s="547" t="s">
        <v>1614</v>
      </c>
      <c r="D227" s="548"/>
      <c r="E227" s="548"/>
    </row>
    <row r="228" spans="1:5" hidden="1">
      <c r="A228" s="547" t="s">
        <v>1712</v>
      </c>
      <c r="B228" s="547">
        <v>2020</v>
      </c>
      <c r="C228" s="547" t="s">
        <v>1613</v>
      </c>
      <c r="D228" s="548"/>
      <c r="E228" s="548"/>
    </row>
    <row r="229" spans="1:5" hidden="1">
      <c r="A229" s="547" t="s">
        <v>1712</v>
      </c>
      <c r="B229" s="547">
        <v>2020</v>
      </c>
      <c r="C229" s="547" t="s">
        <v>1612</v>
      </c>
      <c r="D229" s="548"/>
      <c r="E229" s="548"/>
    </row>
    <row r="230" spans="1:5" hidden="1">
      <c r="A230" s="547" t="s">
        <v>1712</v>
      </c>
      <c r="B230" s="547">
        <v>2020</v>
      </c>
      <c r="C230" s="547" t="s">
        <v>1611</v>
      </c>
      <c r="D230" s="548"/>
      <c r="E230" s="548"/>
    </row>
    <row r="231" spans="1:5" hidden="1">
      <c r="A231" s="547" t="s">
        <v>1712</v>
      </c>
      <c r="B231" s="547">
        <v>2020</v>
      </c>
      <c r="C231" s="547" t="s">
        <v>1610</v>
      </c>
      <c r="D231" s="548"/>
      <c r="E231" s="548"/>
    </row>
    <row r="232" spans="1:5" hidden="1">
      <c r="A232" s="547" t="s">
        <v>1712</v>
      </c>
      <c r="B232" s="547">
        <v>2020</v>
      </c>
      <c r="C232" s="547" t="s">
        <v>1609</v>
      </c>
      <c r="D232" s="548"/>
      <c r="E232" s="548"/>
    </row>
    <row r="233" spans="1:5" hidden="1">
      <c r="A233" s="547" t="s">
        <v>1712</v>
      </c>
      <c r="B233" s="547">
        <v>2020</v>
      </c>
      <c r="C233" s="547" t="s">
        <v>1608</v>
      </c>
      <c r="D233" s="548"/>
      <c r="E233" s="548"/>
    </row>
    <row r="234" spans="1:5" hidden="1">
      <c r="A234" s="547" t="s">
        <v>1712</v>
      </c>
      <c r="B234" s="547">
        <v>2020</v>
      </c>
      <c r="C234" s="547" t="s">
        <v>1607</v>
      </c>
      <c r="D234" s="548"/>
      <c r="E234" s="548"/>
    </row>
    <row r="235" spans="1:5" hidden="1">
      <c r="A235" s="547" t="s">
        <v>1712</v>
      </c>
      <c r="B235" s="547">
        <v>2020</v>
      </c>
      <c r="C235" s="547" t="s">
        <v>1606</v>
      </c>
      <c r="D235" s="548"/>
      <c r="E235" s="548"/>
    </row>
    <row r="236" spans="1:5" hidden="1">
      <c r="A236" s="547" t="s">
        <v>1712</v>
      </c>
      <c r="B236" s="547">
        <v>2020</v>
      </c>
      <c r="C236" s="547" t="s">
        <v>1605</v>
      </c>
      <c r="D236" s="548"/>
      <c r="E236" s="548"/>
    </row>
    <row r="237" spans="1:5" hidden="1">
      <c r="A237" s="547" t="s">
        <v>1712</v>
      </c>
      <c r="B237" s="547">
        <v>2020</v>
      </c>
      <c r="C237" s="547" t="s">
        <v>1604</v>
      </c>
      <c r="D237" s="548">
        <v>24564.68</v>
      </c>
      <c r="E237" s="548">
        <v>24564.68</v>
      </c>
    </row>
    <row r="238" spans="1:5" hidden="1">
      <c r="A238" s="547" t="s">
        <v>1712</v>
      </c>
      <c r="B238" s="547">
        <v>2020</v>
      </c>
      <c r="C238" s="547" t="s">
        <v>1603</v>
      </c>
      <c r="D238" s="548"/>
      <c r="E238" s="548"/>
    </row>
    <row r="239" spans="1:5" hidden="1">
      <c r="A239" s="547" t="s">
        <v>1712</v>
      </c>
      <c r="B239" s="547">
        <v>2020</v>
      </c>
      <c r="C239" s="547" t="s">
        <v>1602</v>
      </c>
      <c r="D239" s="548"/>
      <c r="E239" s="548"/>
    </row>
    <row r="240" spans="1:5" hidden="1">
      <c r="A240" s="547" t="s">
        <v>1712</v>
      </c>
      <c r="B240" s="547">
        <v>2020</v>
      </c>
      <c r="C240" s="547" t="s">
        <v>1601</v>
      </c>
      <c r="D240" s="548">
        <v>30095.89</v>
      </c>
      <c r="E240" s="548">
        <v>30095.89</v>
      </c>
    </row>
    <row r="241" spans="1:5" hidden="1">
      <c r="A241" s="547" t="s">
        <v>1712</v>
      </c>
      <c r="B241" s="547">
        <v>2020</v>
      </c>
      <c r="C241" s="547" t="s">
        <v>1600</v>
      </c>
      <c r="D241" s="548">
        <v>7214.43</v>
      </c>
      <c r="E241" s="548">
        <v>7214.43</v>
      </c>
    </row>
    <row r="242" spans="1:5" hidden="1">
      <c r="A242" s="547" t="s">
        <v>1712</v>
      </c>
      <c r="B242" s="547">
        <v>2020</v>
      </c>
      <c r="C242" s="547" t="s">
        <v>1599</v>
      </c>
      <c r="D242" s="548">
        <v>402670.8</v>
      </c>
      <c r="E242" s="548">
        <v>407295.2</v>
      </c>
    </row>
    <row r="243" spans="1:5" hidden="1">
      <c r="A243" s="547" t="s">
        <v>1712</v>
      </c>
      <c r="B243" s="547">
        <v>2020</v>
      </c>
      <c r="C243" s="547" t="s">
        <v>1597</v>
      </c>
      <c r="D243" s="548">
        <v>359795.01</v>
      </c>
      <c r="E243" s="548">
        <v>364419.41</v>
      </c>
    </row>
    <row r="244" spans="1:5" hidden="1">
      <c r="A244" s="547" t="s">
        <v>1712</v>
      </c>
      <c r="B244" s="547">
        <v>2020</v>
      </c>
      <c r="C244" s="547" t="s">
        <v>1633</v>
      </c>
      <c r="D244" s="548"/>
      <c r="E244" s="548">
        <v>274719.77</v>
      </c>
    </row>
    <row r="245" spans="1:5" hidden="1">
      <c r="A245" s="547" t="s">
        <v>1712</v>
      </c>
      <c r="B245" s="547">
        <v>2020</v>
      </c>
      <c r="C245" s="547" t="s">
        <v>1632</v>
      </c>
      <c r="D245" s="548"/>
      <c r="E245" s="548"/>
    </row>
    <row r="246" spans="1:5" hidden="1">
      <c r="A246" s="547" t="s">
        <v>1712</v>
      </c>
      <c r="B246" s="547">
        <v>2020</v>
      </c>
      <c r="C246" s="547" t="s">
        <v>1631</v>
      </c>
      <c r="D246" s="548"/>
      <c r="E246" s="548"/>
    </row>
    <row r="247" spans="1:5" hidden="1">
      <c r="A247" s="547" t="s">
        <v>1712</v>
      </c>
      <c r="B247" s="547">
        <v>2020</v>
      </c>
      <c r="C247" s="547" t="s">
        <v>1630</v>
      </c>
      <c r="D247" s="548"/>
      <c r="E247" s="548"/>
    </row>
    <row r="248" spans="1:5" hidden="1">
      <c r="A248" s="547" t="s">
        <v>1712</v>
      </c>
      <c r="B248" s="547">
        <v>2020</v>
      </c>
      <c r="C248" s="547" t="s">
        <v>1629</v>
      </c>
      <c r="D248" s="548"/>
      <c r="E248" s="548"/>
    </row>
    <row r="249" spans="1:5" hidden="1">
      <c r="A249" s="547" t="s">
        <v>1712</v>
      </c>
      <c r="B249" s="547">
        <v>2021</v>
      </c>
      <c r="C249" s="547" t="s">
        <v>1628</v>
      </c>
      <c r="D249" s="548">
        <v>280380.09000000003</v>
      </c>
      <c r="E249" s="548">
        <v>284706.74</v>
      </c>
    </row>
    <row r="250" spans="1:5" hidden="1">
      <c r="A250" s="547" t="s">
        <v>1712</v>
      </c>
      <c r="B250" s="547">
        <v>2021</v>
      </c>
      <c r="C250" s="547" t="s">
        <v>1627</v>
      </c>
      <c r="D250" s="548">
        <v>280380.09000000003</v>
      </c>
      <c r="E250" s="548"/>
    </row>
    <row r="251" spans="1:5" hidden="1">
      <c r="A251" s="547" t="s">
        <v>1712</v>
      </c>
      <c r="B251" s="547">
        <v>2021</v>
      </c>
      <c r="C251" s="547" t="s">
        <v>1626</v>
      </c>
      <c r="D251" s="548"/>
      <c r="E251" s="548"/>
    </row>
    <row r="252" spans="1:5" hidden="1">
      <c r="A252" s="547" t="s">
        <v>1712</v>
      </c>
      <c r="B252" s="547">
        <v>2021</v>
      </c>
      <c r="C252" s="547" t="s">
        <v>1625</v>
      </c>
      <c r="D252" s="548"/>
      <c r="E252" s="548"/>
    </row>
    <row r="253" spans="1:5" hidden="1">
      <c r="A253" s="547" t="s">
        <v>1712</v>
      </c>
      <c r="B253" s="547">
        <v>2021</v>
      </c>
      <c r="C253" s="547" t="s">
        <v>1624</v>
      </c>
      <c r="D253" s="548"/>
      <c r="E253" s="548"/>
    </row>
    <row r="254" spans="1:5" hidden="1">
      <c r="A254" s="547" t="s">
        <v>1712</v>
      </c>
      <c r="B254" s="547">
        <v>2021</v>
      </c>
      <c r="C254" s="547" t="s">
        <v>1623</v>
      </c>
      <c r="D254" s="548"/>
      <c r="E254" s="548"/>
    </row>
    <row r="255" spans="1:5" hidden="1">
      <c r="A255" s="547" t="s">
        <v>1712</v>
      </c>
      <c r="B255" s="547">
        <v>2021</v>
      </c>
      <c r="C255" s="547" t="s">
        <v>1622</v>
      </c>
      <c r="D255" s="548"/>
      <c r="E255" s="548"/>
    </row>
    <row r="256" spans="1:5" hidden="1">
      <c r="A256" s="547" t="s">
        <v>1712</v>
      </c>
      <c r="B256" s="547">
        <v>2021</v>
      </c>
      <c r="C256" s="547" t="s">
        <v>1621</v>
      </c>
      <c r="D256" s="548"/>
      <c r="E256" s="548"/>
    </row>
    <row r="257" spans="1:5" hidden="1">
      <c r="A257" s="547" t="s">
        <v>1712</v>
      </c>
      <c r="B257" s="547">
        <v>2021</v>
      </c>
      <c r="C257" s="547" t="s">
        <v>1620</v>
      </c>
      <c r="D257" s="548"/>
      <c r="E257" s="548"/>
    </row>
    <row r="258" spans="1:5" hidden="1">
      <c r="A258" s="547" t="s">
        <v>1712</v>
      </c>
      <c r="B258" s="547">
        <v>2021</v>
      </c>
      <c r="C258" s="547" t="s">
        <v>1619</v>
      </c>
      <c r="D258" s="548">
        <v>28412.16</v>
      </c>
      <c r="E258" s="548">
        <v>28412.16</v>
      </c>
    </row>
    <row r="259" spans="1:5" hidden="1">
      <c r="A259" s="547" t="s">
        <v>1712</v>
      </c>
      <c r="B259" s="547">
        <v>2021</v>
      </c>
      <c r="C259" s="547" t="s">
        <v>1618</v>
      </c>
      <c r="D259" s="548">
        <v>28412.16</v>
      </c>
      <c r="E259" s="548">
        <v>28412.16</v>
      </c>
    </row>
    <row r="260" spans="1:5" hidden="1">
      <c r="A260" s="547" t="s">
        <v>1712</v>
      </c>
      <c r="B260" s="547">
        <v>2021</v>
      </c>
      <c r="C260" s="547" t="s">
        <v>1617</v>
      </c>
      <c r="D260" s="548"/>
      <c r="E260" s="548"/>
    </row>
    <row r="261" spans="1:5" hidden="1">
      <c r="A261" s="547" t="s">
        <v>1712</v>
      </c>
      <c r="B261" s="547">
        <v>2021</v>
      </c>
      <c r="C261" s="547" t="s">
        <v>1616</v>
      </c>
      <c r="D261" s="548"/>
      <c r="E261" s="548"/>
    </row>
    <row r="262" spans="1:5" hidden="1">
      <c r="A262" s="547" t="s">
        <v>1712</v>
      </c>
      <c r="B262" s="547">
        <v>2021</v>
      </c>
      <c r="C262" s="547" t="s">
        <v>1615</v>
      </c>
      <c r="D262" s="548"/>
      <c r="E262" s="548"/>
    </row>
    <row r="263" spans="1:5" hidden="1">
      <c r="A263" s="547" t="s">
        <v>1712</v>
      </c>
      <c r="B263" s="547">
        <v>2021</v>
      </c>
      <c r="C263" s="547" t="s">
        <v>1614</v>
      </c>
      <c r="D263" s="548"/>
      <c r="E263" s="548"/>
    </row>
    <row r="264" spans="1:5" hidden="1">
      <c r="A264" s="547" t="s">
        <v>1712</v>
      </c>
      <c r="B264" s="547">
        <v>2021</v>
      </c>
      <c r="C264" s="547" t="s">
        <v>1613</v>
      </c>
      <c r="D264" s="548"/>
      <c r="E264" s="548"/>
    </row>
    <row r="265" spans="1:5" hidden="1">
      <c r="A265" s="547" t="s">
        <v>1712</v>
      </c>
      <c r="B265" s="547">
        <v>2021</v>
      </c>
      <c r="C265" s="547" t="s">
        <v>1612</v>
      </c>
      <c r="D265" s="548"/>
      <c r="E265" s="548"/>
    </row>
    <row r="266" spans="1:5" hidden="1">
      <c r="A266" s="547" t="s">
        <v>1712</v>
      </c>
      <c r="B266" s="547">
        <v>2021</v>
      </c>
      <c r="C266" s="547" t="s">
        <v>1611</v>
      </c>
      <c r="D266" s="548"/>
      <c r="E266" s="548"/>
    </row>
    <row r="267" spans="1:5" hidden="1">
      <c r="A267" s="547" t="s">
        <v>1712</v>
      </c>
      <c r="B267" s="547">
        <v>2021</v>
      </c>
      <c r="C267" s="547" t="s">
        <v>1610</v>
      </c>
      <c r="D267" s="548"/>
      <c r="E267" s="548"/>
    </row>
    <row r="268" spans="1:5" hidden="1">
      <c r="A268" s="547" t="s">
        <v>1712</v>
      </c>
      <c r="B268" s="547">
        <v>2021</v>
      </c>
      <c r="C268" s="547" t="s">
        <v>1609</v>
      </c>
      <c r="D268" s="548"/>
      <c r="E268" s="548"/>
    </row>
    <row r="269" spans="1:5" hidden="1">
      <c r="A269" s="547" t="s">
        <v>1712</v>
      </c>
      <c r="B269" s="547">
        <v>2021</v>
      </c>
      <c r="C269" s="547" t="s">
        <v>1608</v>
      </c>
      <c r="D269" s="548"/>
      <c r="E269" s="548"/>
    </row>
    <row r="270" spans="1:5" hidden="1">
      <c r="A270" s="547" t="s">
        <v>1712</v>
      </c>
      <c r="B270" s="547">
        <v>2021</v>
      </c>
      <c r="C270" s="547" t="s">
        <v>1607</v>
      </c>
      <c r="D270" s="548"/>
      <c r="E270" s="548"/>
    </row>
    <row r="271" spans="1:5" hidden="1">
      <c r="A271" s="547" t="s">
        <v>1712</v>
      </c>
      <c r="B271" s="547">
        <v>2021</v>
      </c>
      <c r="C271" s="547" t="s">
        <v>1606</v>
      </c>
      <c r="D271" s="548"/>
      <c r="E271" s="548"/>
    </row>
    <row r="272" spans="1:5" hidden="1">
      <c r="A272" s="547" t="s">
        <v>1712</v>
      </c>
      <c r="B272" s="547">
        <v>2021</v>
      </c>
      <c r="C272" s="547" t="s">
        <v>1605</v>
      </c>
      <c r="D272" s="548"/>
      <c r="E272" s="548"/>
    </row>
    <row r="273" spans="1:5" hidden="1">
      <c r="A273" s="547" t="s">
        <v>1712</v>
      </c>
      <c r="B273" s="547">
        <v>2021</v>
      </c>
      <c r="C273" s="547" t="s">
        <v>1604</v>
      </c>
      <c r="D273" s="548">
        <v>26053.74</v>
      </c>
      <c r="E273" s="548">
        <v>26053.74</v>
      </c>
    </row>
    <row r="274" spans="1:5" hidden="1">
      <c r="A274" s="547" t="s">
        <v>1712</v>
      </c>
      <c r="B274" s="547">
        <v>2021</v>
      </c>
      <c r="C274" s="547" t="s">
        <v>1603</v>
      </c>
      <c r="D274" s="548"/>
      <c r="E274" s="548"/>
    </row>
    <row r="275" spans="1:5" hidden="1">
      <c r="A275" s="547" t="s">
        <v>1712</v>
      </c>
      <c r="B275" s="547">
        <v>2021</v>
      </c>
      <c r="C275" s="547" t="s">
        <v>1602</v>
      </c>
      <c r="D275" s="548"/>
      <c r="E275" s="548"/>
    </row>
    <row r="276" spans="1:5" hidden="1">
      <c r="A276" s="547" t="s">
        <v>1712</v>
      </c>
      <c r="B276" s="547">
        <v>2021</v>
      </c>
      <c r="C276" s="547" t="s">
        <v>1601</v>
      </c>
      <c r="D276" s="548">
        <v>33531.78</v>
      </c>
      <c r="E276" s="548">
        <v>33531.78</v>
      </c>
    </row>
    <row r="277" spans="1:5" hidden="1">
      <c r="A277" s="547" t="s">
        <v>1712</v>
      </c>
      <c r="B277" s="547">
        <v>2021</v>
      </c>
      <c r="C277" s="547" t="s">
        <v>1600</v>
      </c>
      <c r="D277" s="548">
        <v>7430.86</v>
      </c>
      <c r="E277" s="548">
        <v>7430.86</v>
      </c>
    </row>
    <row r="278" spans="1:5" hidden="1">
      <c r="A278" s="547" t="s">
        <v>1712</v>
      </c>
      <c r="B278" s="547">
        <v>2021</v>
      </c>
      <c r="C278" s="547" t="s">
        <v>1599</v>
      </c>
      <c r="D278" s="548">
        <v>422788.6</v>
      </c>
      <c r="E278" s="548">
        <v>427115.25</v>
      </c>
    </row>
    <row r="279" spans="1:5" hidden="1">
      <c r="A279" s="547" t="s">
        <v>1712</v>
      </c>
      <c r="B279" s="547">
        <v>2021</v>
      </c>
      <c r="C279" s="547" t="s">
        <v>1597</v>
      </c>
      <c r="D279" s="548">
        <v>375808.63</v>
      </c>
      <c r="E279" s="548">
        <v>380135.28</v>
      </c>
    </row>
    <row r="280" spans="1:5" hidden="1">
      <c r="A280" s="547" t="s">
        <v>1712</v>
      </c>
      <c r="B280" s="547">
        <v>2021</v>
      </c>
      <c r="C280" s="547" t="s">
        <v>1633</v>
      </c>
      <c r="D280" s="548"/>
      <c r="E280" s="548">
        <v>284706.74</v>
      </c>
    </row>
    <row r="281" spans="1:5" hidden="1">
      <c r="A281" s="547" t="s">
        <v>1712</v>
      </c>
      <c r="B281" s="547">
        <v>2021</v>
      </c>
      <c r="C281" s="547" t="s">
        <v>1632</v>
      </c>
      <c r="D281" s="548"/>
      <c r="E281" s="548"/>
    </row>
    <row r="282" spans="1:5" hidden="1">
      <c r="A282" s="547" t="s">
        <v>1712</v>
      </c>
      <c r="B282" s="547">
        <v>2021</v>
      </c>
      <c r="C282" s="547" t="s">
        <v>1631</v>
      </c>
      <c r="D282" s="548"/>
      <c r="E282" s="548"/>
    </row>
    <row r="283" spans="1:5" hidden="1">
      <c r="A283" s="547" t="s">
        <v>1712</v>
      </c>
      <c r="B283" s="547">
        <v>2021</v>
      </c>
      <c r="C283" s="547" t="s">
        <v>1630</v>
      </c>
      <c r="D283" s="548"/>
      <c r="E283" s="548"/>
    </row>
    <row r="284" spans="1:5" hidden="1">
      <c r="A284" s="547" t="s">
        <v>1712</v>
      </c>
      <c r="B284" s="547">
        <v>2021</v>
      </c>
      <c r="C284" s="547" t="s">
        <v>1629</v>
      </c>
      <c r="D284" s="548"/>
      <c r="E284" s="548"/>
    </row>
    <row r="285" spans="1:5" hidden="1">
      <c r="A285" s="547" t="s">
        <v>1712</v>
      </c>
      <c r="B285" s="547">
        <v>2022</v>
      </c>
      <c r="C285" s="547" t="s">
        <v>1628</v>
      </c>
      <c r="D285" s="548">
        <v>307278.27</v>
      </c>
      <c r="E285" s="548">
        <v>311578.83</v>
      </c>
    </row>
    <row r="286" spans="1:5" hidden="1">
      <c r="A286" s="547" t="s">
        <v>1712</v>
      </c>
      <c r="B286" s="547">
        <v>2022</v>
      </c>
      <c r="C286" s="547" t="s">
        <v>1627</v>
      </c>
      <c r="D286" s="548">
        <v>307278.27</v>
      </c>
      <c r="E286" s="548"/>
    </row>
    <row r="287" spans="1:5" hidden="1">
      <c r="A287" s="547" t="s">
        <v>1712</v>
      </c>
      <c r="B287" s="547">
        <v>2022</v>
      </c>
      <c r="C287" s="547" t="s">
        <v>1626</v>
      </c>
      <c r="D287" s="548"/>
      <c r="E287" s="548"/>
    </row>
    <row r="288" spans="1:5" hidden="1">
      <c r="A288" s="547" t="s">
        <v>1712</v>
      </c>
      <c r="B288" s="547">
        <v>2022</v>
      </c>
      <c r="C288" s="547" t="s">
        <v>1625</v>
      </c>
      <c r="D288" s="548"/>
      <c r="E288" s="548"/>
    </row>
    <row r="289" spans="1:5" hidden="1">
      <c r="A289" s="547" t="s">
        <v>1712</v>
      </c>
      <c r="B289" s="547">
        <v>2022</v>
      </c>
      <c r="C289" s="547" t="s">
        <v>1624</v>
      </c>
      <c r="D289" s="548"/>
      <c r="E289" s="548"/>
    </row>
    <row r="290" spans="1:5" hidden="1">
      <c r="A290" s="547" t="s">
        <v>1712</v>
      </c>
      <c r="B290" s="547">
        <v>2022</v>
      </c>
      <c r="C290" s="547" t="s">
        <v>1623</v>
      </c>
      <c r="D290" s="548"/>
      <c r="E290" s="548"/>
    </row>
    <row r="291" spans="1:5" hidden="1">
      <c r="A291" s="547" t="s">
        <v>1712</v>
      </c>
      <c r="B291" s="547">
        <v>2022</v>
      </c>
      <c r="C291" s="547" t="s">
        <v>1622</v>
      </c>
      <c r="D291" s="548"/>
      <c r="E291" s="548"/>
    </row>
    <row r="292" spans="1:5" hidden="1">
      <c r="A292" s="547" t="s">
        <v>1712</v>
      </c>
      <c r="B292" s="547">
        <v>2022</v>
      </c>
      <c r="C292" s="547" t="s">
        <v>1621</v>
      </c>
      <c r="D292" s="548"/>
      <c r="E292" s="548"/>
    </row>
    <row r="293" spans="1:5" hidden="1">
      <c r="A293" s="547" t="s">
        <v>1712</v>
      </c>
      <c r="B293" s="547">
        <v>2022</v>
      </c>
      <c r="C293" s="547" t="s">
        <v>1620</v>
      </c>
      <c r="D293" s="548"/>
      <c r="E293" s="548"/>
    </row>
    <row r="294" spans="1:5" hidden="1">
      <c r="A294" s="547" t="s">
        <v>1712</v>
      </c>
      <c r="B294" s="547">
        <v>2022</v>
      </c>
      <c r="C294" s="547" t="s">
        <v>1619</v>
      </c>
      <c r="D294" s="548">
        <v>29246.639999999999</v>
      </c>
      <c r="E294" s="548">
        <v>29246.639999999999</v>
      </c>
    </row>
    <row r="295" spans="1:5" hidden="1">
      <c r="A295" s="547" t="s">
        <v>1712</v>
      </c>
      <c r="B295" s="547">
        <v>2022</v>
      </c>
      <c r="C295" s="547" t="s">
        <v>1618</v>
      </c>
      <c r="D295" s="548">
        <v>29246.639999999999</v>
      </c>
      <c r="E295" s="548">
        <v>29246.639999999999</v>
      </c>
    </row>
    <row r="296" spans="1:5" hidden="1">
      <c r="A296" s="547" t="s">
        <v>1712</v>
      </c>
      <c r="B296" s="547">
        <v>2022</v>
      </c>
      <c r="C296" s="547" t="s">
        <v>1617</v>
      </c>
      <c r="D296" s="548"/>
      <c r="E296" s="548"/>
    </row>
    <row r="297" spans="1:5" hidden="1">
      <c r="A297" s="547" t="s">
        <v>1712</v>
      </c>
      <c r="B297" s="547">
        <v>2022</v>
      </c>
      <c r="C297" s="547" t="s">
        <v>1616</v>
      </c>
      <c r="D297" s="548"/>
      <c r="E297" s="548"/>
    </row>
    <row r="298" spans="1:5" hidden="1">
      <c r="A298" s="547" t="s">
        <v>1712</v>
      </c>
      <c r="B298" s="547">
        <v>2022</v>
      </c>
      <c r="C298" s="547" t="s">
        <v>1615</v>
      </c>
      <c r="D298" s="548"/>
      <c r="E298" s="548"/>
    </row>
    <row r="299" spans="1:5" hidden="1">
      <c r="A299" s="547" t="s">
        <v>1712</v>
      </c>
      <c r="B299" s="547">
        <v>2022</v>
      </c>
      <c r="C299" s="547" t="s">
        <v>1614</v>
      </c>
      <c r="D299" s="548"/>
      <c r="E299" s="548"/>
    </row>
    <row r="300" spans="1:5" hidden="1">
      <c r="A300" s="547" t="s">
        <v>1712</v>
      </c>
      <c r="B300" s="547">
        <v>2022</v>
      </c>
      <c r="C300" s="547" t="s">
        <v>1613</v>
      </c>
      <c r="D300" s="548"/>
      <c r="E300" s="548"/>
    </row>
    <row r="301" spans="1:5" hidden="1">
      <c r="A301" s="547" t="s">
        <v>1712</v>
      </c>
      <c r="B301" s="547">
        <v>2022</v>
      </c>
      <c r="C301" s="547" t="s">
        <v>1612</v>
      </c>
      <c r="D301" s="548"/>
      <c r="E301" s="548"/>
    </row>
    <row r="302" spans="1:5" hidden="1">
      <c r="A302" s="547" t="s">
        <v>1712</v>
      </c>
      <c r="B302" s="547">
        <v>2022</v>
      </c>
      <c r="C302" s="547" t="s">
        <v>1611</v>
      </c>
      <c r="D302" s="548"/>
      <c r="E302" s="548"/>
    </row>
    <row r="303" spans="1:5" hidden="1">
      <c r="A303" s="547" t="s">
        <v>1712</v>
      </c>
      <c r="B303" s="547">
        <v>2022</v>
      </c>
      <c r="C303" s="547" t="s">
        <v>1610</v>
      </c>
      <c r="D303" s="548"/>
      <c r="E303" s="548"/>
    </row>
    <row r="304" spans="1:5" hidden="1">
      <c r="A304" s="547" t="s">
        <v>1712</v>
      </c>
      <c r="B304" s="547">
        <v>2022</v>
      </c>
      <c r="C304" s="547" t="s">
        <v>1609</v>
      </c>
      <c r="D304" s="548"/>
      <c r="E304" s="548"/>
    </row>
    <row r="305" spans="1:5" hidden="1">
      <c r="A305" s="547" t="s">
        <v>1712</v>
      </c>
      <c r="B305" s="547">
        <v>2022</v>
      </c>
      <c r="C305" s="547" t="s">
        <v>1608</v>
      </c>
      <c r="D305" s="548"/>
      <c r="E305" s="548"/>
    </row>
    <row r="306" spans="1:5" hidden="1">
      <c r="A306" s="547" t="s">
        <v>1712</v>
      </c>
      <c r="B306" s="547">
        <v>2022</v>
      </c>
      <c r="C306" s="547" t="s">
        <v>1607</v>
      </c>
      <c r="D306" s="548"/>
      <c r="E306" s="548"/>
    </row>
    <row r="307" spans="1:5" hidden="1">
      <c r="A307" s="547" t="s">
        <v>1712</v>
      </c>
      <c r="B307" s="547">
        <v>2022</v>
      </c>
      <c r="C307" s="547" t="s">
        <v>1606</v>
      </c>
      <c r="D307" s="548"/>
      <c r="E307" s="548"/>
    </row>
    <row r="308" spans="1:5" hidden="1">
      <c r="A308" s="547" t="s">
        <v>1712</v>
      </c>
      <c r="B308" s="547">
        <v>2022</v>
      </c>
      <c r="C308" s="547" t="s">
        <v>1605</v>
      </c>
      <c r="D308" s="548"/>
      <c r="E308" s="548"/>
    </row>
    <row r="309" spans="1:5" hidden="1">
      <c r="A309" s="547" t="s">
        <v>1712</v>
      </c>
      <c r="B309" s="547">
        <v>2022</v>
      </c>
      <c r="C309" s="547" t="s">
        <v>1604</v>
      </c>
      <c r="D309" s="548">
        <v>27509.360000000001</v>
      </c>
      <c r="E309" s="548">
        <v>27509.360000000001</v>
      </c>
    </row>
    <row r="310" spans="1:5" hidden="1">
      <c r="A310" s="547" t="s">
        <v>1712</v>
      </c>
      <c r="B310" s="547">
        <v>2022</v>
      </c>
      <c r="C310" s="547" t="s">
        <v>1603</v>
      </c>
      <c r="D310" s="548"/>
      <c r="E310" s="548"/>
    </row>
    <row r="311" spans="1:5" hidden="1">
      <c r="A311" s="547" t="s">
        <v>1712</v>
      </c>
      <c r="B311" s="547">
        <v>2022</v>
      </c>
      <c r="C311" s="547" t="s">
        <v>1602</v>
      </c>
      <c r="D311" s="548"/>
      <c r="E311" s="548"/>
    </row>
    <row r="312" spans="1:5" hidden="1">
      <c r="A312" s="547" t="s">
        <v>1712</v>
      </c>
      <c r="B312" s="547">
        <v>2022</v>
      </c>
      <c r="C312" s="547" t="s">
        <v>1601</v>
      </c>
      <c r="D312" s="548">
        <v>36377.379999999997</v>
      </c>
      <c r="E312" s="548">
        <v>36377.379999999997</v>
      </c>
    </row>
    <row r="313" spans="1:5" hidden="1">
      <c r="A313" s="547" t="s">
        <v>1712</v>
      </c>
      <c r="B313" s="547">
        <v>2022</v>
      </c>
      <c r="C313" s="547" t="s">
        <v>1600</v>
      </c>
      <c r="D313" s="548">
        <v>8153.79</v>
      </c>
      <c r="E313" s="548">
        <v>8153.79</v>
      </c>
    </row>
    <row r="314" spans="1:5" hidden="1">
      <c r="A314" s="547" t="s">
        <v>1712</v>
      </c>
      <c r="B314" s="547">
        <v>2022</v>
      </c>
      <c r="C314" s="547" t="s">
        <v>1599</v>
      </c>
      <c r="D314" s="548">
        <v>459507.35</v>
      </c>
      <c r="E314" s="548">
        <v>463807.91</v>
      </c>
    </row>
    <row r="315" spans="1:5" hidden="1">
      <c r="A315" s="547" t="s">
        <v>1712</v>
      </c>
      <c r="B315" s="547">
        <v>2022</v>
      </c>
      <c r="C315" s="547" t="s">
        <v>1597</v>
      </c>
      <c r="D315" s="548">
        <v>408565.44</v>
      </c>
      <c r="E315" s="548">
        <v>412866</v>
      </c>
    </row>
    <row r="316" spans="1:5" hidden="1">
      <c r="A316" s="547" t="s">
        <v>1712</v>
      </c>
      <c r="B316" s="547">
        <v>2022</v>
      </c>
      <c r="C316" s="547" t="s">
        <v>1633</v>
      </c>
      <c r="D316" s="548"/>
      <c r="E316" s="548">
        <v>311578.83</v>
      </c>
    </row>
    <row r="317" spans="1:5" hidden="1">
      <c r="A317" s="547" t="s">
        <v>1712</v>
      </c>
      <c r="B317" s="547">
        <v>2022</v>
      </c>
      <c r="C317" s="547" t="s">
        <v>1632</v>
      </c>
      <c r="D317" s="548"/>
      <c r="E317" s="548"/>
    </row>
    <row r="318" spans="1:5" hidden="1">
      <c r="A318" s="547" t="s">
        <v>1712</v>
      </c>
      <c r="B318" s="547">
        <v>2022</v>
      </c>
      <c r="C318" s="547" t="s">
        <v>1631</v>
      </c>
      <c r="D318" s="548"/>
      <c r="E318" s="548"/>
    </row>
    <row r="319" spans="1:5" hidden="1">
      <c r="A319" s="547" t="s">
        <v>1712</v>
      </c>
      <c r="B319" s="547">
        <v>2022</v>
      </c>
      <c r="C319" s="547" t="s">
        <v>1630</v>
      </c>
      <c r="D319" s="548"/>
      <c r="E319" s="548"/>
    </row>
    <row r="320" spans="1:5" hidden="1">
      <c r="A320" s="547" t="s">
        <v>1712</v>
      </c>
      <c r="B320" s="547">
        <v>2022</v>
      </c>
      <c r="C320" s="547" t="s">
        <v>1629</v>
      </c>
      <c r="D320" s="548"/>
      <c r="E320" s="548"/>
    </row>
    <row r="321" spans="1:5" hidden="1">
      <c r="A321" s="547" t="s">
        <v>1712</v>
      </c>
      <c r="B321" s="547">
        <v>2023</v>
      </c>
      <c r="C321" s="547" t="s">
        <v>1628</v>
      </c>
      <c r="D321" s="548">
        <v>314567.65999999997</v>
      </c>
      <c r="E321" s="548"/>
    </row>
    <row r="322" spans="1:5" hidden="1">
      <c r="A322" s="547" t="s">
        <v>1712</v>
      </c>
      <c r="B322" s="547">
        <v>2023</v>
      </c>
      <c r="C322" s="547" t="s">
        <v>1627</v>
      </c>
      <c r="D322" s="548">
        <v>314567.65999999997</v>
      </c>
      <c r="E322" s="548"/>
    </row>
    <row r="323" spans="1:5" hidden="1">
      <c r="A323" s="547" t="s">
        <v>1712</v>
      </c>
      <c r="B323" s="547">
        <v>2023</v>
      </c>
      <c r="C323" s="547" t="s">
        <v>1626</v>
      </c>
      <c r="D323" s="548"/>
      <c r="E323" s="548"/>
    </row>
    <row r="324" spans="1:5" hidden="1">
      <c r="A324" s="547" t="s">
        <v>1712</v>
      </c>
      <c r="B324" s="547">
        <v>2023</v>
      </c>
      <c r="C324" s="547" t="s">
        <v>1625</v>
      </c>
      <c r="D324" s="548"/>
      <c r="E324" s="548"/>
    </row>
    <row r="325" spans="1:5" hidden="1">
      <c r="A325" s="547" t="s">
        <v>1712</v>
      </c>
      <c r="B325" s="547">
        <v>2023</v>
      </c>
      <c r="C325" s="547" t="s">
        <v>1624</v>
      </c>
      <c r="D325" s="548"/>
      <c r="E325" s="548"/>
    </row>
    <row r="326" spans="1:5" hidden="1">
      <c r="A326" s="547" t="s">
        <v>1712</v>
      </c>
      <c r="B326" s="547">
        <v>2023</v>
      </c>
      <c r="C326" s="547" t="s">
        <v>1623</v>
      </c>
      <c r="D326" s="548"/>
      <c r="E326" s="548"/>
    </row>
    <row r="327" spans="1:5" hidden="1">
      <c r="A327" s="547" t="s">
        <v>1712</v>
      </c>
      <c r="B327" s="547">
        <v>2023</v>
      </c>
      <c r="C327" s="547" t="s">
        <v>1622</v>
      </c>
      <c r="D327" s="548"/>
      <c r="E327" s="548"/>
    </row>
    <row r="328" spans="1:5" hidden="1">
      <c r="A328" s="547" t="s">
        <v>1712</v>
      </c>
      <c r="B328" s="547">
        <v>2023</v>
      </c>
      <c r="C328" s="547" t="s">
        <v>1621</v>
      </c>
      <c r="D328" s="548"/>
      <c r="E328" s="548"/>
    </row>
    <row r="329" spans="1:5" hidden="1">
      <c r="A329" s="547" t="s">
        <v>1712</v>
      </c>
      <c r="B329" s="547">
        <v>2023</v>
      </c>
      <c r="C329" s="547" t="s">
        <v>1620</v>
      </c>
      <c r="D329" s="548"/>
      <c r="E329" s="548"/>
    </row>
    <row r="330" spans="1:5" hidden="1">
      <c r="A330" s="547" t="s">
        <v>1712</v>
      </c>
      <c r="B330" s="547">
        <v>2023</v>
      </c>
      <c r="C330" s="547" t="s">
        <v>1619</v>
      </c>
      <c r="D330" s="548">
        <v>29861.46</v>
      </c>
      <c r="E330" s="548"/>
    </row>
    <row r="331" spans="1:5" hidden="1">
      <c r="A331" s="547" t="s">
        <v>1712</v>
      </c>
      <c r="B331" s="547">
        <v>2023</v>
      </c>
      <c r="C331" s="547" t="s">
        <v>1618</v>
      </c>
      <c r="D331" s="548">
        <v>29861.46</v>
      </c>
      <c r="E331" s="548"/>
    </row>
    <row r="332" spans="1:5" hidden="1">
      <c r="A332" s="547" t="s">
        <v>1712</v>
      </c>
      <c r="B332" s="547">
        <v>2023</v>
      </c>
      <c r="C332" s="547" t="s">
        <v>1617</v>
      </c>
      <c r="D332" s="548"/>
      <c r="E332" s="548"/>
    </row>
    <row r="333" spans="1:5" hidden="1">
      <c r="A333" s="547" t="s">
        <v>1712</v>
      </c>
      <c r="B333" s="547">
        <v>2023</v>
      </c>
      <c r="C333" s="547" t="s">
        <v>1616</v>
      </c>
      <c r="D333" s="548"/>
      <c r="E333" s="548"/>
    </row>
    <row r="334" spans="1:5" hidden="1">
      <c r="A334" s="547" t="s">
        <v>1712</v>
      </c>
      <c r="B334" s="547">
        <v>2023</v>
      </c>
      <c r="C334" s="547" t="s">
        <v>1615</v>
      </c>
      <c r="D334" s="548"/>
      <c r="E334" s="548"/>
    </row>
    <row r="335" spans="1:5" hidden="1">
      <c r="A335" s="547" t="s">
        <v>1712</v>
      </c>
      <c r="B335" s="547">
        <v>2023</v>
      </c>
      <c r="C335" s="547" t="s">
        <v>1614</v>
      </c>
      <c r="D335" s="548"/>
      <c r="E335" s="548"/>
    </row>
    <row r="336" spans="1:5" hidden="1">
      <c r="A336" s="547" t="s">
        <v>1712</v>
      </c>
      <c r="B336" s="547">
        <v>2023</v>
      </c>
      <c r="C336" s="547" t="s">
        <v>1613</v>
      </c>
      <c r="D336" s="548"/>
      <c r="E336" s="548"/>
    </row>
    <row r="337" spans="1:5" hidden="1">
      <c r="A337" s="547" t="s">
        <v>1712</v>
      </c>
      <c r="B337" s="547">
        <v>2023</v>
      </c>
      <c r="C337" s="547" t="s">
        <v>1612</v>
      </c>
      <c r="D337" s="548"/>
      <c r="E337" s="548"/>
    </row>
    <row r="338" spans="1:5" hidden="1">
      <c r="A338" s="547" t="s">
        <v>1712</v>
      </c>
      <c r="B338" s="547">
        <v>2023</v>
      </c>
      <c r="C338" s="547" t="s">
        <v>1611</v>
      </c>
      <c r="D338" s="548"/>
      <c r="E338" s="548"/>
    </row>
    <row r="339" spans="1:5" hidden="1">
      <c r="A339" s="547" t="s">
        <v>1712</v>
      </c>
      <c r="B339" s="547">
        <v>2023</v>
      </c>
      <c r="C339" s="547" t="s">
        <v>1610</v>
      </c>
      <c r="D339" s="548"/>
      <c r="E339" s="548"/>
    </row>
    <row r="340" spans="1:5" hidden="1">
      <c r="A340" s="547" t="s">
        <v>1712</v>
      </c>
      <c r="B340" s="547">
        <v>2023</v>
      </c>
      <c r="C340" s="547" t="s">
        <v>1609</v>
      </c>
      <c r="D340" s="548"/>
      <c r="E340" s="548"/>
    </row>
    <row r="341" spans="1:5" hidden="1">
      <c r="A341" s="547" t="s">
        <v>1712</v>
      </c>
      <c r="B341" s="547">
        <v>2023</v>
      </c>
      <c r="C341" s="547" t="s">
        <v>1608</v>
      </c>
      <c r="D341" s="548"/>
      <c r="E341" s="548"/>
    </row>
    <row r="342" spans="1:5" hidden="1">
      <c r="A342" s="547" t="s">
        <v>1712</v>
      </c>
      <c r="B342" s="547">
        <v>2023</v>
      </c>
      <c r="C342" s="547" t="s">
        <v>1607</v>
      </c>
      <c r="D342" s="548"/>
      <c r="E342" s="548"/>
    </row>
    <row r="343" spans="1:5" hidden="1">
      <c r="A343" s="547" t="s">
        <v>1712</v>
      </c>
      <c r="B343" s="547">
        <v>2023</v>
      </c>
      <c r="C343" s="547" t="s">
        <v>1606</v>
      </c>
      <c r="D343" s="548"/>
      <c r="E343" s="548"/>
    </row>
    <row r="344" spans="1:5" hidden="1">
      <c r="A344" s="547" t="s">
        <v>1712</v>
      </c>
      <c r="B344" s="547">
        <v>2023</v>
      </c>
      <c r="C344" s="547" t="s">
        <v>1605</v>
      </c>
      <c r="D344" s="548"/>
      <c r="E344" s="548"/>
    </row>
    <row r="345" spans="1:5" hidden="1">
      <c r="A345" s="547" t="s">
        <v>1712</v>
      </c>
      <c r="B345" s="547">
        <v>2023</v>
      </c>
      <c r="C345" s="547" t="s">
        <v>1604</v>
      </c>
      <c r="D345" s="548">
        <v>29026.29</v>
      </c>
      <c r="E345" s="548"/>
    </row>
    <row r="346" spans="1:5" hidden="1">
      <c r="A346" s="547" t="s">
        <v>1712</v>
      </c>
      <c r="B346" s="547">
        <v>2023</v>
      </c>
      <c r="C346" s="547" t="s">
        <v>1603</v>
      </c>
      <c r="D346" s="548"/>
      <c r="E346" s="548"/>
    </row>
    <row r="347" spans="1:5" hidden="1">
      <c r="A347" s="547" t="s">
        <v>1712</v>
      </c>
      <c r="B347" s="547">
        <v>2023</v>
      </c>
      <c r="C347" s="547" t="s">
        <v>1602</v>
      </c>
      <c r="D347" s="548"/>
      <c r="E347" s="548"/>
    </row>
    <row r="348" spans="1:5" hidden="1">
      <c r="A348" s="547" t="s">
        <v>1712</v>
      </c>
      <c r="B348" s="547">
        <v>2023</v>
      </c>
      <c r="C348" s="547" t="s">
        <v>1601</v>
      </c>
      <c r="D348" s="548">
        <v>39213.72</v>
      </c>
      <c r="E348" s="548"/>
    </row>
    <row r="349" spans="1:5" hidden="1">
      <c r="A349" s="547" t="s">
        <v>1712</v>
      </c>
      <c r="B349" s="547">
        <v>2023</v>
      </c>
      <c r="C349" s="547" t="s">
        <v>1600</v>
      </c>
      <c r="D349" s="548">
        <v>8398.4</v>
      </c>
      <c r="E349" s="548"/>
    </row>
    <row r="350" spans="1:5" hidden="1">
      <c r="A350" s="547" t="s">
        <v>1712</v>
      </c>
      <c r="B350" s="547">
        <v>2023</v>
      </c>
      <c r="C350" s="547" t="s">
        <v>1599</v>
      </c>
      <c r="D350" s="548">
        <v>475978.88</v>
      </c>
      <c r="E350" s="548"/>
    </row>
    <row r="351" spans="1:5" hidden="1">
      <c r="A351" s="547" t="s">
        <v>1712</v>
      </c>
      <c r="B351" s="547">
        <v>2023</v>
      </c>
      <c r="C351" s="547" t="s">
        <v>1597</v>
      </c>
      <c r="D351" s="548">
        <v>421067.54</v>
      </c>
      <c r="E351" s="548"/>
    </row>
    <row r="352" spans="1:5" hidden="1">
      <c r="A352" s="547" t="s">
        <v>1711</v>
      </c>
      <c r="B352" s="547">
        <v>2019</v>
      </c>
      <c r="C352" s="547" t="s">
        <v>1628</v>
      </c>
      <c r="D352" s="548"/>
      <c r="E352" s="548"/>
    </row>
    <row r="353" spans="1:5" hidden="1">
      <c r="A353" s="547" t="s">
        <v>1711</v>
      </c>
      <c r="B353" s="547">
        <v>2019</v>
      </c>
      <c r="C353" s="547" t="s">
        <v>1627</v>
      </c>
      <c r="D353" s="548"/>
      <c r="E353" s="548"/>
    </row>
    <row r="354" spans="1:5" hidden="1">
      <c r="A354" s="547" t="s">
        <v>1711</v>
      </c>
      <c r="B354" s="547">
        <v>2019</v>
      </c>
      <c r="C354" s="547" t="s">
        <v>1626</v>
      </c>
      <c r="D354" s="548"/>
      <c r="E354" s="548"/>
    </row>
    <row r="355" spans="1:5" hidden="1">
      <c r="A355" s="547" t="s">
        <v>1711</v>
      </c>
      <c r="B355" s="547">
        <v>2019</v>
      </c>
      <c r="C355" s="547" t="s">
        <v>1625</v>
      </c>
      <c r="D355" s="548"/>
      <c r="E355" s="548"/>
    </row>
    <row r="356" spans="1:5" hidden="1">
      <c r="A356" s="547" t="s">
        <v>1711</v>
      </c>
      <c r="B356" s="547">
        <v>2019</v>
      </c>
      <c r="C356" s="547" t="s">
        <v>1624</v>
      </c>
      <c r="D356" s="548"/>
      <c r="E356" s="548"/>
    </row>
    <row r="357" spans="1:5" hidden="1">
      <c r="A357" s="547" t="s">
        <v>1711</v>
      </c>
      <c r="B357" s="547">
        <v>2019</v>
      </c>
      <c r="C357" s="547" t="s">
        <v>1623</v>
      </c>
      <c r="D357" s="548"/>
      <c r="E357" s="548"/>
    </row>
    <row r="358" spans="1:5" hidden="1">
      <c r="A358" s="547" t="s">
        <v>1711</v>
      </c>
      <c r="B358" s="547">
        <v>2019</v>
      </c>
      <c r="C358" s="547" t="s">
        <v>1622</v>
      </c>
      <c r="D358" s="548"/>
      <c r="E358" s="548"/>
    </row>
    <row r="359" spans="1:5" hidden="1">
      <c r="A359" s="547" t="s">
        <v>1711</v>
      </c>
      <c r="B359" s="547">
        <v>2019</v>
      </c>
      <c r="C359" s="547" t="s">
        <v>1621</v>
      </c>
      <c r="D359" s="548"/>
      <c r="E359" s="548"/>
    </row>
    <row r="360" spans="1:5" hidden="1">
      <c r="A360" s="547" t="s">
        <v>1711</v>
      </c>
      <c r="B360" s="547">
        <v>2019</v>
      </c>
      <c r="C360" s="547" t="s">
        <v>1620</v>
      </c>
      <c r="D360" s="548"/>
      <c r="E360" s="548"/>
    </row>
    <row r="361" spans="1:5" hidden="1">
      <c r="A361" s="547" t="s">
        <v>1711</v>
      </c>
      <c r="B361" s="547">
        <v>2019</v>
      </c>
      <c r="C361" s="547" t="s">
        <v>1619</v>
      </c>
      <c r="D361" s="548"/>
      <c r="E361" s="548"/>
    </row>
    <row r="362" spans="1:5" hidden="1">
      <c r="A362" s="547" t="s">
        <v>1711</v>
      </c>
      <c r="B362" s="547">
        <v>2019</v>
      </c>
      <c r="C362" s="547" t="s">
        <v>1618</v>
      </c>
      <c r="D362" s="548"/>
      <c r="E362" s="548"/>
    </row>
    <row r="363" spans="1:5" hidden="1">
      <c r="A363" s="547" t="s">
        <v>1711</v>
      </c>
      <c r="B363" s="547">
        <v>2019</v>
      </c>
      <c r="C363" s="547" t="s">
        <v>1617</v>
      </c>
      <c r="D363" s="548"/>
      <c r="E363" s="548"/>
    </row>
    <row r="364" spans="1:5" hidden="1">
      <c r="A364" s="547" t="s">
        <v>1711</v>
      </c>
      <c r="B364" s="547">
        <v>2019</v>
      </c>
      <c r="C364" s="547" t="s">
        <v>1616</v>
      </c>
      <c r="D364" s="548"/>
      <c r="E364" s="548"/>
    </row>
    <row r="365" spans="1:5" hidden="1">
      <c r="A365" s="547" t="s">
        <v>1711</v>
      </c>
      <c r="B365" s="547">
        <v>2019</v>
      </c>
      <c r="C365" s="547" t="s">
        <v>1615</v>
      </c>
      <c r="D365" s="548"/>
      <c r="E365" s="548"/>
    </row>
    <row r="366" spans="1:5" hidden="1">
      <c r="A366" s="547" t="s">
        <v>1711</v>
      </c>
      <c r="B366" s="547">
        <v>2019</v>
      </c>
      <c r="C366" s="547" t="s">
        <v>1614</v>
      </c>
      <c r="D366" s="548"/>
      <c r="E366" s="548"/>
    </row>
    <row r="367" spans="1:5" hidden="1">
      <c r="A367" s="547" t="s">
        <v>1711</v>
      </c>
      <c r="B367" s="547">
        <v>2019</v>
      </c>
      <c r="C367" s="547" t="s">
        <v>1613</v>
      </c>
      <c r="D367" s="548"/>
      <c r="E367" s="548"/>
    </row>
    <row r="368" spans="1:5" hidden="1">
      <c r="A368" s="547" t="s">
        <v>1711</v>
      </c>
      <c r="B368" s="547">
        <v>2019</v>
      </c>
      <c r="C368" s="547" t="s">
        <v>1612</v>
      </c>
      <c r="D368" s="548"/>
      <c r="E368" s="548"/>
    </row>
    <row r="369" spans="1:5" hidden="1">
      <c r="A369" s="547" t="s">
        <v>1711</v>
      </c>
      <c r="B369" s="547">
        <v>2019</v>
      </c>
      <c r="C369" s="547" t="s">
        <v>1611</v>
      </c>
      <c r="D369" s="548"/>
      <c r="E369" s="548"/>
    </row>
    <row r="370" spans="1:5" hidden="1">
      <c r="A370" s="547" t="s">
        <v>1711</v>
      </c>
      <c r="B370" s="547">
        <v>2019</v>
      </c>
      <c r="C370" s="547" t="s">
        <v>1610</v>
      </c>
      <c r="D370" s="548"/>
      <c r="E370" s="548"/>
    </row>
    <row r="371" spans="1:5" hidden="1">
      <c r="A371" s="547" t="s">
        <v>1711</v>
      </c>
      <c r="B371" s="547">
        <v>2019</v>
      </c>
      <c r="C371" s="547" t="s">
        <v>1609</v>
      </c>
      <c r="D371" s="548"/>
      <c r="E371" s="548"/>
    </row>
    <row r="372" spans="1:5" hidden="1">
      <c r="A372" s="547" t="s">
        <v>1711</v>
      </c>
      <c r="B372" s="547">
        <v>2019</v>
      </c>
      <c r="C372" s="547" t="s">
        <v>1608</v>
      </c>
      <c r="D372" s="548"/>
      <c r="E372" s="548"/>
    </row>
    <row r="373" spans="1:5" hidden="1">
      <c r="A373" s="547" t="s">
        <v>1711</v>
      </c>
      <c r="B373" s="547">
        <v>2019</v>
      </c>
      <c r="C373" s="547" t="s">
        <v>1607</v>
      </c>
      <c r="D373" s="548"/>
      <c r="E373" s="548"/>
    </row>
    <row r="374" spans="1:5" hidden="1">
      <c r="A374" s="547" t="s">
        <v>1711</v>
      </c>
      <c r="B374" s="547">
        <v>2019</v>
      </c>
      <c r="C374" s="547" t="s">
        <v>1606</v>
      </c>
      <c r="D374" s="548"/>
      <c r="E374" s="548"/>
    </row>
    <row r="375" spans="1:5" hidden="1">
      <c r="A375" s="547" t="s">
        <v>1711</v>
      </c>
      <c r="B375" s="547">
        <v>2019</v>
      </c>
      <c r="C375" s="547" t="s">
        <v>1605</v>
      </c>
      <c r="D375" s="548"/>
      <c r="E375" s="548"/>
    </row>
    <row r="376" spans="1:5" hidden="1">
      <c r="A376" s="547" t="s">
        <v>1711</v>
      </c>
      <c r="B376" s="547">
        <v>2019</v>
      </c>
      <c r="C376" s="547" t="s">
        <v>1604</v>
      </c>
      <c r="D376" s="548"/>
      <c r="E376" s="548"/>
    </row>
    <row r="377" spans="1:5" hidden="1">
      <c r="A377" s="547" t="s">
        <v>1711</v>
      </c>
      <c r="B377" s="547">
        <v>2019</v>
      </c>
      <c r="C377" s="547" t="s">
        <v>1603</v>
      </c>
      <c r="D377" s="548"/>
      <c r="E377" s="548"/>
    </row>
    <row r="378" spans="1:5" hidden="1">
      <c r="A378" s="547" t="s">
        <v>1711</v>
      </c>
      <c r="B378" s="547">
        <v>2019</v>
      </c>
      <c r="C378" s="547" t="s">
        <v>1602</v>
      </c>
      <c r="D378" s="548"/>
      <c r="E378" s="548"/>
    </row>
    <row r="379" spans="1:5" hidden="1">
      <c r="A379" s="547" t="s">
        <v>1711</v>
      </c>
      <c r="B379" s="547">
        <v>2019</v>
      </c>
      <c r="C379" s="547" t="s">
        <v>1601</v>
      </c>
      <c r="D379" s="548">
        <v>16031.54</v>
      </c>
      <c r="E379" s="548">
        <v>16031.54</v>
      </c>
    </row>
    <row r="380" spans="1:5" hidden="1">
      <c r="A380" s="547" t="s">
        <v>1711</v>
      </c>
      <c r="B380" s="547">
        <v>2019</v>
      </c>
      <c r="C380" s="547" t="s">
        <v>1600</v>
      </c>
      <c r="D380" s="548"/>
      <c r="E380" s="548"/>
    </row>
    <row r="381" spans="1:5" hidden="1">
      <c r="A381" s="547" t="s">
        <v>1711</v>
      </c>
      <c r="B381" s="547">
        <v>2019</v>
      </c>
      <c r="C381" s="547" t="s">
        <v>1599</v>
      </c>
      <c r="D381" s="548">
        <v>38990.400000000001</v>
      </c>
      <c r="E381" s="548">
        <v>38990.400000000001</v>
      </c>
    </row>
    <row r="382" spans="1:5" hidden="1">
      <c r="A382" s="547" t="s">
        <v>1711</v>
      </c>
      <c r="B382" s="547">
        <v>2019</v>
      </c>
      <c r="C382" s="547" t="s">
        <v>1597</v>
      </c>
      <c r="D382" s="548">
        <v>16031.54</v>
      </c>
      <c r="E382" s="548">
        <v>16031.54</v>
      </c>
    </row>
    <row r="383" spans="1:5" hidden="1">
      <c r="A383" s="547" t="s">
        <v>1711</v>
      </c>
      <c r="B383" s="547">
        <v>2019</v>
      </c>
      <c r="C383" s="547" t="s">
        <v>1633</v>
      </c>
      <c r="D383" s="548"/>
      <c r="E383" s="548"/>
    </row>
    <row r="384" spans="1:5" hidden="1">
      <c r="A384" s="547" t="s">
        <v>1711</v>
      </c>
      <c r="B384" s="547">
        <v>2019</v>
      </c>
      <c r="C384" s="547" t="s">
        <v>1632</v>
      </c>
      <c r="D384" s="548"/>
      <c r="E384" s="548"/>
    </row>
    <row r="385" spans="1:5" hidden="1">
      <c r="A385" s="547" t="s">
        <v>1711</v>
      </c>
      <c r="B385" s="547">
        <v>2019</v>
      </c>
      <c r="C385" s="547" t="s">
        <v>1631</v>
      </c>
      <c r="D385" s="548"/>
      <c r="E385" s="548"/>
    </row>
    <row r="386" spans="1:5" hidden="1">
      <c r="A386" s="547" t="s">
        <v>1711</v>
      </c>
      <c r="B386" s="547">
        <v>2019</v>
      </c>
      <c r="C386" s="547" t="s">
        <v>1630</v>
      </c>
      <c r="D386" s="548"/>
      <c r="E386" s="548"/>
    </row>
    <row r="387" spans="1:5" hidden="1">
      <c r="A387" s="547" t="s">
        <v>1711</v>
      </c>
      <c r="B387" s="547">
        <v>2019</v>
      </c>
      <c r="C387" s="547" t="s">
        <v>1629</v>
      </c>
      <c r="D387" s="548"/>
      <c r="E387" s="548"/>
    </row>
    <row r="388" spans="1:5" hidden="1">
      <c r="A388" s="547" t="s">
        <v>1711</v>
      </c>
      <c r="B388" s="547">
        <v>2020</v>
      </c>
      <c r="C388" s="547" t="s">
        <v>1628</v>
      </c>
      <c r="D388" s="548"/>
      <c r="E388" s="548"/>
    </row>
    <row r="389" spans="1:5" hidden="1">
      <c r="A389" s="547" t="s">
        <v>1711</v>
      </c>
      <c r="B389" s="547">
        <v>2020</v>
      </c>
      <c r="C389" s="547" t="s">
        <v>1627</v>
      </c>
      <c r="D389" s="548"/>
      <c r="E389" s="548"/>
    </row>
    <row r="390" spans="1:5" hidden="1">
      <c r="A390" s="547" t="s">
        <v>1711</v>
      </c>
      <c r="B390" s="547">
        <v>2020</v>
      </c>
      <c r="C390" s="547" t="s">
        <v>1626</v>
      </c>
      <c r="D390" s="548"/>
      <c r="E390" s="548"/>
    </row>
    <row r="391" spans="1:5" hidden="1">
      <c r="A391" s="547" t="s">
        <v>1711</v>
      </c>
      <c r="B391" s="547">
        <v>2020</v>
      </c>
      <c r="C391" s="547" t="s">
        <v>1625</v>
      </c>
      <c r="D391" s="548"/>
      <c r="E391" s="548"/>
    </row>
    <row r="392" spans="1:5" hidden="1">
      <c r="A392" s="547" t="s">
        <v>1711</v>
      </c>
      <c r="B392" s="547">
        <v>2020</v>
      </c>
      <c r="C392" s="547" t="s">
        <v>1624</v>
      </c>
      <c r="D392" s="548"/>
      <c r="E392" s="548"/>
    </row>
    <row r="393" spans="1:5" hidden="1">
      <c r="A393" s="547" t="s">
        <v>1711</v>
      </c>
      <c r="B393" s="547">
        <v>2020</v>
      </c>
      <c r="C393" s="547" t="s">
        <v>1623</v>
      </c>
      <c r="D393" s="548"/>
      <c r="E393" s="548"/>
    </row>
    <row r="394" spans="1:5" hidden="1">
      <c r="A394" s="547" t="s">
        <v>1711</v>
      </c>
      <c r="B394" s="547">
        <v>2020</v>
      </c>
      <c r="C394" s="547" t="s">
        <v>1622</v>
      </c>
      <c r="D394" s="548"/>
      <c r="E394" s="548"/>
    </row>
    <row r="395" spans="1:5" hidden="1">
      <c r="A395" s="547" t="s">
        <v>1711</v>
      </c>
      <c r="B395" s="547">
        <v>2020</v>
      </c>
      <c r="C395" s="547" t="s">
        <v>1621</v>
      </c>
      <c r="D395" s="548"/>
      <c r="E395" s="548"/>
    </row>
    <row r="396" spans="1:5" hidden="1">
      <c r="A396" s="547" t="s">
        <v>1711</v>
      </c>
      <c r="B396" s="547">
        <v>2020</v>
      </c>
      <c r="C396" s="547" t="s">
        <v>1620</v>
      </c>
      <c r="D396" s="548"/>
      <c r="E396" s="548"/>
    </row>
    <row r="397" spans="1:5" hidden="1">
      <c r="A397" s="547" t="s">
        <v>1711</v>
      </c>
      <c r="B397" s="547">
        <v>2020</v>
      </c>
      <c r="C397" s="547" t="s">
        <v>1619</v>
      </c>
      <c r="D397" s="548"/>
      <c r="E397" s="548"/>
    </row>
    <row r="398" spans="1:5" hidden="1">
      <c r="A398" s="547" t="s">
        <v>1711</v>
      </c>
      <c r="B398" s="547">
        <v>2020</v>
      </c>
      <c r="C398" s="547" t="s">
        <v>1618</v>
      </c>
      <c r="D398" s="548"/>
      <c r="E398" s="548"/>
    </row>
    <row r="399" spans="1:5" hidden="1">
      <c r="A399" s="547" t="s">
        <v>1711</v>
      </c>
      <c r="B399" s="547">
        <v>2020</v>
      </c>
      <c r="C399" s="547" t="s">
        <v>1617</v>
      </c>
      <c r="D399" s="548"/>
      <c r="E399" s="548"/>
    </row>
    <row r="400" spans="1:5" hidden="1">
      <c r="A400" s="547" t="s">
        <v>1711</v>
      </c>
      <c r="B400" s="547">
        <v>2020</v>
      </c>
      <c r="C400" s="547" t="s">
        <v>1616</v>
      </c>
      <c r="D400" s="548"/>
      <c r="E400" s="548"/>
    </row>
    <row r="401" spans="1:5" hidden="1">
      <c r="A401" s="547" t="s">
        <v>1711</v>
      </c>
      <c r="B401" s="547">
        <v>2020</v>
      </c>
      <c r="C401" s="547" t="s">
        <v>1615</v>
      </c>
      <c r="D401" s="548"/>
      <c r="E401" s="548"/>
    </row>
    <row r="402" spans="1:5" hidden="1">
      <c r="A402" s="547" t="s">
        <v>1711</v>
      </c>
      <c r="B402" s="547">
        <v>2020</v>
      </c>
      <c r="C402" s="547" t="s">
        <v>1614</v>
      </c>
      <c r="D402" s="548"/>
      <c r="E402" s="548"/>
    </row>
    <row r="403" spans="1:5" hidden="1">
      <c r="A403" s="547" t="s">
        <v>1711</v>
      </c>
      <c r="B403" s="547">
        <v>2020</v>
      </c>
      <c r="C403" s="547" t="s">
        <v>1613</v>
      </c>
      <c r="D403" s="548"/>
      <c r="E403" s="548"/>
    </row>
    <row r="404" spans="1:5" hidden="1">
      <c r="A404" s="547" t="s">
        <v>1711</v>
      </c>
      <c r="B404" s="547">
        <v>2020</v>
      </c>
      <c r="C404" s="547" t="s">
        <v>1612</v>
      </c>
      <c r="D404" s="548"/>
      <c r="E404" s="548"/>
    </row>
    <row r="405" spans="1:5" hidden="1">
      <c r="A405" s="547" t="s">
        <v>1711</v>
      </c>
      <c r="B405" s="547">
        <v>2020</v>
      </c>
      <c r="C405" s="547" t="s">
        <v>1611</v>
      </c>
      <c r="D405" s="548"/>
      <c r="E405" s="548"/>
    </row>
    <row r="406" spans="1:5" hidden="1">
      <c r="A406" s="547" t="s">
        <v>1711</v>
      </c>
      <c r="B406" s="547">
        <v>2020</v>
      </c>
      <c r="C406" s="547" t="s">
        <v>1610</v>
      </c>
      <c r="D406" s="548"/>
      <c r="E406" s="548"/>
    </row>
    <row r="407" spans="1:5" hidden="1">
      <c r="A407" s="547" t="s">
        <v>1711</v>
      </c>
      <c r="B407" s="547">
        <v>2020</v>
      </c>
      <c r="C407" s="547" t="s">
        <v>1609</v>
      </c>
      <c r="D407" s="548"/>
      <c r="E407" s="548"/>
    </row>
    <row r="408" spans="1:5" hidden="1">
      <c r="A408" s="547" t="s">
        <v>1711</v>
      </c>
      <c r="B408" s="547">
        <v>2020</v>
      </c>
      <c r="C408" s="547" t="s">
        <v>1608</v>
      </c>
      <c r="D408" s="548"/>
      <c r="E408" s="548"/>
    </row>
    <row r="409" spans="1:5" hidden="1">
      <c r="A409" s="547" t="s">
        <v>1711</v>
      </c>
      <c r="B409" s="547">
        <v>2020</v>
      </c>
      <c r="C409" s="547" t="s">
        <v>1607</v>
      </c>
      <c r="D409" s="548"/>
      <c r="E409" s="548"/>
    </row>
    <row r="410" spans="1:5" hidden="1">
      <c r="A410" s="547" t="s">
        <v>1711</v>
      </c>
      <c r="B410" s="547">
        <v>2020</v>
      </c>
      <c r="C410" s="547" t="s">
        <v>1606</v>
      </c>
      <c r="D410" s="548"/>
      <c r="E410" s="548"/>
    </row>
    <row r="411" spans="1:5" hidden="1">
      <c r="A411" s="547" t="s">
        <v>1711</v>
      </c>
      <c r="B411" s="547">
        <v>2020</v>
      </c>
      <c r="C411" s="547" t="s">
        <v>1605</v>
      </c>
      <c r="D411" s="548"/>
      <c r="E411" s="548"/>
    </row>
    <row r="412" spans="1:5" hidden="1">
      <c r="A412" s="547" t="s">
        <v>1711</v>
      </c>
      <c r="B412" s="547">
        <v>2020</v>
      </c>
      <c r="C412" s="547" t="s">
        <v>1604</v>
      </c>
      <c r="D412" s="548"/>
      <c r="E412" s="548"/>
    </row>
    <row r="413" spans="1:5" hidden="1">
      <c r="A413" s="547" t="s">
        <v>1711</v>
      </c>
      <c r="B413" s="547">
        <v>2020</v>
      </c>
      <c r="C413" s="547" t="s">
        <v>1603</v>
      </c>
      <c r="D413" s="548"/>
      <c r="E413" s="548"/>
    </row>
    <row r="414" spans="1:5" hidden="1">
      <c r="A414" s="547" t="s">
        <v>1711</v>
      </c>
      <c r="B414" s="547">
        <v>2020</v>
      </c>
      <c r="C414" s="547" t="s">
        <v>1602</v>
      </c>
      <c r="D414" s="548"/>
      <c r="E414" s="548"/>
    </row>
    <row r="415" spans="1:5" hidden="1">
      <c r="A415" s="547" t="s">
        <v>1711</v>
      </c>
      <c r="B415" s="547">
        <v>2020</v>
      </c>
      <c r="C415" s="547" t="s">
        <v>1601</v>
      </c>
      <c r="D415" s="548">
        <v>16655.52</v>
      </c>
      <c r="E415" s="548">
        <v>16655.52</v>
      </c>
    </row>
    <row r="416" spans="1:5" hidden="1">
      <c r="A416" s="547" t="s">
        <v>1711</v>
      </c>
      <c r="B416" s="547">
        <v>2020</v>
      </c>
      <c r="C416" s="547" t="s">
        <v>1600</v>
      </c>
      <c r="D416" s="548"/>
      <c r="E416" s="548"/>
    </row>
    <row r="417" spans="1:5" hidden="1">
      <c r="A417" s="547" t="s">
        <v>1711</v>
      </c>
      <c r="B417" s="547">
        <v>2020</v>
      </c>
      <c r="C417" s="547" t="s">
        <v>1599</v>
      </c>
      <c r="D417" s="548">
        <v>40383.620000000003</v>
      </c>
      <c r="E417" s="548">
        <v>40383.620000000003</v>
      </c>
    </row>
    <row r="418" spans="1:5" hidden="1">
      <c r="A418" s="547" t="s">
        <v>1711</v>
      </c>
      <c r="B418" s="547">
        <v>2020</v>
      </c>
      <c r="C418" s="547" t="s">
        <v>1597</v>
      </c>
      <c r="D418" s="548">
        <v>16655.52</v>
      </c>
      <c r="E418" s="548">
        <v>16655.52</v>
      </c>
    </row>
    <row r="419" spans="1:5" hidden="1">
      <c r="A419" s="547" t="s">
        <v>1711</v>
      </c>
      <c r="B419" s="547">
        <v>2020</v>
      </c>
      <c r="C419" s="547" t="s">
        <v>1633</v>
      </c>
      <c r="D419" s="548"/>
      <c r="E419" s="548"/>
    </row>
    <row r="420" spans="1:5" hidden="1">
      <c r="A420" s="547" t="s">
        <v>1711</v>
      </c>
      <c r="B420" s="547">
        <v>2020</v>
      </c>
      <c r="C420" s="547" t="s">
        <v>1632</v>
      </c>
      <c r="D420" s="548"/>
      <c r="E420" s="548"/>
    </row>
    <row r="421" spans="1:5" hidden="1">
      <c r="A421" s="547" t="s">
        <v>1711</v>
      </c>
      <c r="B421" s="547">
        <v>2020</v>
      </c>
      <c r="C421" s="547" t="s">
        <v>1631</v>
      </c>
      <c r="D421" s="548"/>
      <c r="E421" s="548"/>
    </row>
    <row r="422" spans="1:5" hidden="1">
      <c r="A422" s="547" t="s">
        <v>1711</v>
      </c>
      <c r="B422" s="547">
        <v>2020</v>
      </c>
      <c r="C422" s="547" t="s">
        <v>1630</v>
      </c>
      <c r="D422" s="548"/>
      <c r="E422" s="548"/>
    </row>
    <row r="423" spans="1:5" hidden="1">
      <c r="A423" s="547" t="s">
        <v>1711</v>
      </c>
      <c r="B423" s="547">
        <v>2020</v>
      </c>
      <c r="C423" s="547" t="s">
        <v>1629</v>
      </c>
      <c r="D423" s="548"/>
      <c r="E423" s="548"/>
    </row>
    <row r="424" spans="1:5" hidden="1">
      <c r="A424" s="547" t="s">
        <v>1711</v>
      </c>
      <c r="B424" s="547">
        <v>2021</v>
      </c>
      <c r="C424" s="547" t="s">
        <v>1628</v>
      </c>
      <c r="D424" s="548"/>
      <c r="E424" s="548"/>
    </row>
    <row r="425" spans="1:5" hidden="1">
      <c r="A425" s="547" t="s">
        <v>1711</v>
      </c>
      <c r="B425" s="547">
        <v>2021</v>
      </c>
      <c r="C425" s="547" t="s">
        <v>1627</v>
      </c>
      <c r="D425" s="548"/>
      <c r="E425" s="548"/>
    </row>
    <row r="426" spans="1:5" hidden="1">
      <c r="A426" s="547" t="s">
        <v>1711</v>
      </c>
      <c r="B426" s="547">
        <v>2021</v>
      </c>
      <c r="C426" s="547" t="s">
        <v>1626</v>
      </c>
      <c r="D426" s="548"/>
      <c r="E426" s="548"/>
    </row>
    <row r="427" spans="1:5" hidden="1">
      <c r="A427" s="547" t="s">
        <v>1711</v>
      </c>
      <c r="B427" s="547">
        <v>2021</v>
      </c>
      <c r="C427" s="547" t="s">
        <v>1625</v>
      </c>
      <c r="D427" s="548"/>
      <c r="E427" s="548"/>
    </row>
    <row r="428" spans="1:5" hidden="1">
      <c r="A428" s="547" t="s">
        <v>1711</v>
      </c>
      <c r="B428" s="547">
        <v>2021</v>
      </c>
      <c r="C428" s="547" t="s">
        <v>1624</v>
      </c>
      <c r="D428" s="548"/>
      <c r="E428" s="548"/>
    </row>
    <row r="429" spans="1:5" hidden="1">
      <c r="A429" s="547" t="s">
        <v>1711</v>
      </c>
      <c r="B429" s="547">
        <v>2021</v>
      </c>
      <c r="C429" s="547" t="s">
        <v>1623</v>
      </c>
      <c r="D429" s="548"/>
      <c r="E429" s="548"/>
    </row>
    <row r="430" spans="1:5" hidden="1">
      <c r="A430" s="547" t="s">
        <v>1711</v>
      </c>
      <c r="B430" s="547">
        <v>2021</v>
      </c>
      <c r="C430" s="547" t="s">
        <v>1622</v>
      </c>
      <c r="D430" s="548"/>
      <c r="E430" s="548"/>
    </row>
    <row r="431" spans="1:5" hidden="1">
      <c r="A431" s="547" t="s">
        <v>1711</v>
      </c>
      <c r="B431" s="547">
        <v>2021</v>
      </c>
      <c r="C431" s="547" t="s">
        <v>1621</v>
      </c>
      <c r="D431" s="548"/>
      <c r="E431" s="548"/>
    </row>
    <row r="432" spans="1:5" hidden="1">
      <c r="A432" s="547" t="s">
        <v>1711</v>
      </c>
      <c r="B432" s="547">
        <v>2021</v>
      </c>
      <c r="C432" s="547" t="s">
        <v>1620</v>
      </c>
      <c r="D432" s="548"/>
      <c r="E432" s="548"/>
    </row>
    <row r="433" spans="1:5" hidden="1">
      <c r="A433" s="547" t="s">
        <v>1711</v>
      </c>
      <c r="B433" s="547">
        <v>2021</v>
      </c>
      <c r="C433" s="547" t="s">
        <v>1619</v>
      </c>
      <c r="D433" s="548"/>
      <c r="E433" s="548"/>
    </row>
    <row r="434" spans="1:5" hidden="1">
      <c r="A434" s="547" t="s">
        <v>1711</v>
      </c>
      <c r="B434" s="547">
        <v>2021</v>
      </c>
      <c r="C434" s="547" t="s">
        <v>1618</v>
      </c>
      <c r="D434" s="548"/>
      <c r="E434" s="548"/>
    </row>
    <row r="435" spans="1:5" hidden="1">
      <c r="A435" s="547" t="s">
        <v>1711</v>
      </c>
      <c r="B435" s="547">
        <v>2021</v>
      </c>
      <c r="C435" s="547" t="s">
        <v>1617</v>
      </c>
      <c r="D435" s="548"/>
      <c r="E435" s="548"/>
    </row>
    <row r="436" spans="1:5" hidden="1">
      <c r="A436" s="547" t="s">
        <v>1711</v>
      </c>
      <c r="B436" s="547">
        <v>2021</v>
      </c>
      <c r="C436" s="547" t="s">
        <v>1616</v>
      </c>
      <c r="D436" s="548"/>
      <c r="E436" s="548"/>
    </row>
    <row r="437" spans="1:5" hidden="1">
      <c r="A437" s="547" t="s">
        <v>1711</v>
      </c>
      <c r="B437" s="547">
        <v>2021</v>
      </c>
      <c r="C437" s="547" t="s">
        <v>1615</v>
      </c>
      <c r="D437" s="548"/>
      <c r="E437" s="548"/>
    </row>
    <row r="438" spans="1:5" hidden="1">
      <c r="A438" s="547" t="s">
        <v>1711</v>
      </c>
      <c r="B438" s="547">
        <v>2021</v>
      </c>
      <c r="C438" s="547" t="s">
        <v>1614</v>
      </c>
      <c r="D438" s="548"/>
      <c r="E438" s="548"/>
    </row>
    <row r="439" spans="1:5" hidden="1">
      <c r="A439" s="547" t="s">
        <v>1711</v>
      </c>
      <c r="B439" s="547">
        <v>2021</v>
      </c>
      <c r="C439" s="547" t="s">
        <v>1613</v>
      </c>
      <c r="D439" s="548"/>
      <c r="E439" s="548"/>
    </row>
    <row r="440" spans="1:5" hidden="1">
      <c r="A440" s="547" t="s">
        <v>1711</v>
      </c>
      <c r="B440" s="547">
        <v>2021</v>
      </c>
      <c r="C440" s="547" t="s">
        <v>1612</v>
      </c>
      <c r="D440" s="548"/>
      <c r="E440" s="548"/>
    </row>
    <row r="441" spans="1:5" hidden="1">
      <c r="A441" s="547" t="s">
        <v>1711</v>
      </c>
      <c r="B441" s="547">
        <v>2021</v>
      </c>
      <c r="C441" s="547" t="s">
        <v>1611</v>
      </c>
      <c r="D441" s="548"/>
      <c r="E441" s="548"/>
    </row>
    <row r="442" spans="1:5" hidden="1">
      <c r="A442" s="547" t="s">
        <v>1711</v>
      </c>
      <c r="B442" s="547">
        <v>2021</v>
      </c>
      <c r="C442" s="547" t="s">
        <v>1610</v>
      </c>
      <c r="D442" s="548"/>
      <c r="E442" s="548"/>
    </row>
    <row r="443" spans="1:5" hidden="1">
      <c r="A443" s="547" t="s">
        <v>1711</v>
      </c>
      <c r="B443" s="547">
        <v>2021</v>
      </c>
      <c r="C443" s="547" t="s">
        <v>1609</v>
      </c>
      <c r="D443" s="548"/>
      <c r="E443" s="548"/>
    </row>
    <row r="444" spans="1:5" hidden="1">
      <c r="A444" s="547" t="s">
        <v>1711</v>
      </c>
      <c r="B444" s="547">
        <v>2021</v>
      </c>
      <c r="C444" s="547" t="s">
        <v>1608</v>
      </c>
      <c r="D444" s="548"/>
      <c r="E444" s="548"/>
    </row>
    <row r="445" spans="1:5" hidden="1">
      <c r="A445" s="547" t="s">
        <v>1711</v>
      </c>
      <c r="B445" s="547">
        <v>2021</v>
      </c>
      <c r="C445" s="547" t="s">
        <v>1607</v>
      </c>
      <c r="D445" s="548"/>
      <c r="E445" s="548"/>
    </row>
    <row r="446" spans="1:5" hidden="1">
      <c r="A446" s="547" t="s">
        <v>1711</v>
      </c>
      <c r="B446" s="547">
        <v>2021</v>
      </c>
      <c r="C446" s="547" t="s">
        <v>1606</v>
      </c>
      <c r="D446" s="548"/>
      <c r="E446" s="548"/>
    </row>
    <row r="447" spans="1:5" hidden="1">
      <c r="A447" s="547" t="s">
        <v>1711</v>
      </c>
      <c r="B447" s="547">
        <v>2021</v>
      </c>
      <c r="C447" s="547" t="s">
        <v>1605</v>
      </c>
      <c r="D447" s="548"/>
      <c r="E447" s="548"/>
    </row>
    <row r="448" spans="1:5" hidden="1">
      <c r="A448" s="547" t="s">
        <v>1711</v>
      </c>
      <c r="B448" s="547">
        <v>2021</v>
      </c>
      <c r="C448" s="547" t="s">
        <v>1604</v>
      </c>
      <c r="D448" s="548"/>
      <c r="E448" s="548"/>
    </row>
    <row r="449" spans="1:5" hidden="1">
      <c r="A449" s="547" t="s">
        <v>1711</v>
      </c>
      <c r="B449" s="547">
        <v>2021</v>
      </c>
      <c r="C449" s="547" t="s">
        <v>1603</v>
      </c>
      <c r="D449" s="548"/>
      <c r="E449" s="548"/>
    </row>
    <row r="450" spans="1:5" hidden="1">
      <c r="A450" s="547" t="s">
        <v>1711</v>
      </c>
      <c r="B450" s="547">
        <v>2021</v>
      </c>
      <c r="C450" s="547" t="s">
        <v>1602</v>
      </c>
      <c r="D450" s="548"/>
      <c r="E450" s="548"/>
    </row>
    <row r="451" spans="1:5" hidden="1">
      <c r="A451" s="547" t="s">
        <v>1711</v>
      </c>
      <c r="B451" s="547">
        <v>2021</v>
      </c>
      <c r="C451" s="547" t="s">
        <v>1601</v>
      </c>
      <c r="D451" s="548">
        <v>16456.3</v>
      </c>
      <c r="E451" s="548">
        <v>16456.3</v>
      </c>
    </row>
    <row r="452" spans="1:5" hidden="1">
      <c r="A452" s="547" t="s">
        <v>1711</v>
      </c>
      <c r="B452" s="547">
        <v>2021</v>
      </c>
      <c r="C452" s="547" t="s">
        <v>1600</v>
      </c>
      <c r="D452" s="548"/>
      <c r="E452" s="548"/>
    </row>
    <row r="453" spans="1:5" hidden="1">
      <c r="A453" s="547" t="s">
        <v>1711</v>
      </c>
      <c r="B453" s="547">
        <v>2021</v>
      </c>
      <c r="C453" s="547" t="s">
        <v>1599</v>
      </c>
      <c r="D453" s="548">
        <v>39512.519999999997</v>
      </c>
      <c r="E453" s="548">
        <v>39512.519999999997</v>
      </c>
    </row>
    <row r="454" spans="1:5" hidden="1">
      <c r="A454" s="547" t="s">
        <v>1711</v>
      </c>
      <c r="B454" s="547">
        <v>2021</v>
      </c>
      <c r="C454" s="547" t="s">
        <v>1597</v>
      </c>
      <c r="D454" s="548">
        <v>16456.3</v>
      </c>
      <c r="E454" s="548">
        <v>16456.3</v>
      </c>
    </row>
    <row r="455" spans="1:5" hidden="1">
      <c r="A455" s="547" t="s">
        <v>1711</v>
      </c>
      <c r="B455" s="547">
        <v>2021</v>
      </c>
      <c r="C455" s="547" t="s">
        <v>1633</v>
      </c>
      <c r="D455" s="548"/>
      <c r="E455" s="548"/>
    </row>
    <row r="456" spans="1:5" hidden="1">
      <c r="A456" s="547" t="s">
        <v>1711</v>
      </c>
      <c r="B456" s="547">
        <v>2021</v>
      </c>
      <c r="C456" s="547" t="s">
        <v>1632</v>
      </c>
      <c r="D456" s="548"/>
      <c r="E456" s="548"/>
    </row>
    <row r="457" spans="1:5" hidden="1">
      <c r="A457" s="547" t="s">
        <v>1711</v>
      </c>
      <c r="B457" s="547">
        <v>2021</v>
      </c>
      <c r="C457" s="547" t="s">
        <v>1631</v>
      </c>
      <c r="D457" s="548"/>
      <c r="E457" s="548"/>
    </row>
    <row r="458" spans="1:5" hidden="1">
      <c r="A458" s="547" t="s">
        <v>1711</v>
      </c>
      <c r="B458" s="547">
        <v>2021</v>
      </c>
      <c r="C458" s="547" t="s">
        <v>1630</v>
      </c>
      <c r="D458" s="548"/>
      <c r="E458" s="548"/>
    </row>
    <row r="459" spans="1:5" hidden="1">
      <c r="A459" s="547" t="s">
        <v>1711</v>
      </c>
      <c r="B459" s="547">
        <v>2021</v>
      </c>
      <c r="C459" s="547" t="s">
        <v>1629</v>
      </c>
      <c r="D459" s="548"/>
      <c r="E459" s="548"/>
    </row>
    <row r="460" spans="1:5" hidden="1">
      <c r="A460" s="547" t="s">
        <v>1711</v>
      </c>
      <c r="B460" s="547">
        <v>2022</v>
      </c>
      <c r="C460" s="547" t="s">
        <v>1628</v>
      </c>
      <c r="D460" s="548"/>
      <c r="E460" s="548"/>
    </row>
    <row r="461" spans="1:5" hidden="1">
      <c r="A461" s="547" t="s">
        <v>1711</v>
      </c>
      <c r="B461" s="547">
        <v>2022</v>
      </c>
      <c r="C461" s="547" t="s">
        <v>1627</v>
      </c>
      <c r="D461" s="548"/>
      <c r="E461" s="548"/>
    </row>
    <row r="462" spans="1:5" hidden="1">
      <c r="A462" s="547" t="s">
        <v>1711</v>
      </c>
      <c r="B462" s="547">
        <v>2022</v>
      </c>
      <c r="C462" s="547" t="s">
        <v>1626</v>
      </c>
      <c r="D462" s="548"/>
      <c r="E462" s="548"/>
    </row>
    <row r="463" spans="1:5" hidden="1">
      <c r="A463" s="547" t="s">
        <v>1711</v>
      </c>
      <c r="B463" s="547">
        <v>2022</v>
      </c>
      <c r="C463" s="547" t="s">
        <v>1625</v>
      </c>
      <c r="D463" s="548"/>
      <c r="E463" s="548"/>
    </row>
    <row r="464" spans="1:5" hidden="1">
      <c r="A464" s="547" t="s">
        <v>1711</v>
      </c>
      <c r="B464" s="547">
        <v>2022</v>
      </c>
      <c r="C464" s="547" t="s">
        <v>1624</v>
      </c>
      <c r="D464" s="548"/>
      <c r="E464" s="548"/>
    </row>
    <row r="465" spans="1:5" hidden="1">
      <c r="A465" s="547" t="s">
        <v>1711</v>
      </c>
      <c r="B465" s="547">
        <v>2022</v>
      </c>
      <c r="C465" s="547" t="s">
        <v>1623</v>
      </c>
      <c r="D465" s="548"/>
      <c r="E465" s="548"/>
    </row>
    <row r="466" spans="1:5" hidden="1">
      <c r="A466" s="547" t="s">
        <v>1711</v>
      </c>
      <c r="B466" s="547">
        <v>2022</v>
      </c>
      <c r="C466" s="547" t="s">
        <v>1622</v>
      </c>
      <c r="D466" s="548"/>
      <c r="E466" s="548"/>
    </row>
    <row r="467" spans="1:5" hidden="1">
      <c r="A467" s="547" t="s">
        <v>1711</v>
      </c>
      <c r="B467" s="547">
        <v>2022</v>
      </c>
      <c r="C467" s="547" t="s">
        <v>1621</v>
      </c>
      <c r="D467" s="548"/>
      <c r="E467" s="548"/>
    </row>
    <row r="468" spans="1:5" hidden="1">
      <c r="A468" s="547" t="s">
        <v>1711</v>
      </c>
      <c r="B468" s="547">
        <v>2022</v>
      </c>
      <c r="C468" s="547" t="s">
        <v>1620</v>
      </c>
      <c r="D468" s="548"/>
      <c r="E468" s="548"/>
    </row>
    <row r="469" spans="1:5" hidden="1">
      <c r="A469" s="547" t="s">
        <v>1711</v>
      </c>
      <c r="B469" s="547">
        <v>2022</v>
      </c>
      <c r="C469" s="547" t="s">
        <v>1619</v>
      </c>
      <c r="D469" s="548"/>
      <c r="E469" s="548"/>
    </row>
    <row r="470" spans="1:5" hidden="1">
      <c r="A470" s="547" t="s">
        <v>1711</v>
      </c>
      <c r="B470" s="547">
        <v>2022</v>
      </c>
      <c r="C470" s="547" t="s">
        <v>1618</v>
      </c>
      <c r="D470" s="548"/>
      <c r="E470" s="548"/>
    </row>
    <row r="471" spans="1:5" hidden="1">
      <c r="A471" s="547" t="s">
        <v>1711</v>
      </c>
      <c r="B471" s="547">
        <v>2022</v>
      </c>
      <c r="C471" s="547" t="s">
        <v>1617</v>
      </c>
      <c r="D471" s="548"/>
      <c r="E471" s="548"/>
    </row>
    <row r="472" spans="1:5" hidden="1">
      <c r="A472" s="547" t="s">
        <v>1711</v>
      </c>
      <c r="B472" s="547">
        <v>2022</v>
      </c>
      <c r="C472" s="547" t="s">
        <v>1616</v>
      </c>
      <c r="D472" s="548"/>
      <c r="E472" s="548"/>
    </row>
    <row r="473" spans="1:5" hidden="1">
      <c r="A473" s="547" t="s">
        <v>1711</v>
      </c>
      <c r="B473" s="547">
        <v>2022</v>
      </c>
      <c r="C473" s="547" t="s">
        <v>1615</v>
      </c>
      <c r="D473" s="548"/>
      <c r="E473" s="548"/>
    </row>
    <row r="474" spans="1:5" hidden="1">
      <c r="A474" s="547" t="s">
        <v>1711</v>
      </c>
      <c r="B474" s="547">
        <v>2022</v>
      </c>
      <c r="C474" s="547" t="s">
        <v>1614</v>
      </c>
      <c r="D474" s="548"/>
      <c r="E474" s="548"/>
    </row>
    <row r="475" spans="1:5" hidden="1">
      <c r="A475" s="547" t="s">
        <v>1711</v>
      </c>
      <c r="B475" s="547">
        <v>2022</v>
      </c>
      <c r="C475" s="547" t="s">
        <v>1613</v>
      </c>
      <c r="D475" s="548"/>
      <c r="E475" s="548"/>
    </row>
    <row r="476" spans="1:5" hidden="1">
      <c r="A476" s="547" t="s">
        <v>1711</v>
      </c>
      <c r="B476" s="547">
        <v>2022</v>
      </c>
      <c r="C476" s="547" t="s">
        <v>1612</v>
      </c>
      <c r="D476" s="548"/>
      <c r="E476" s="548"/>
    </row>
    <row r="477" spans="1:5" hidden="1">
      <c r="A477" s="547" t="s">
        <v>1711</v>
      </c>
      <c r="B477" s="547">
        <v>2022</v>
      </c>
      <c r="C477" s="547" t="s">
        <v>1611</v>
      </c>
      <c r="D477" s="548"/>
      <c r="E477" s="548"/>
    </row>
    <row r="478" spans="1:5" hidden="1">
      <c r="A478" s="547" t="s">
        <v>1711</v>
      </c>
      <c r="B478" s="547">
        <v>2022</v>
      </c>
      <c r="C478" s="547" t="s">
        <v>1610</v>
      </c>
      <c r="D478" s="548"/>
      <c r="E478" s="548"/>
    </row>
    <row r="479" spans="1:5" hidden="1">
      <c r="A479" s="547" t="s">
        <v>1711</v>
      </c>
      <c r="B479" s="547">
        <v>2022</v>
      </c>
      <c r="C479" s="547" t="s">
        <v>1609</v>
      </c>
      <c r="D479" s="548"/>
      <c r="E479" s="548"/>
    </row>
    <row r="480" spans="1:5" hidden="1">
      <c r="A480" s="547" t="s">
        <v>1711</v>
      </c>
      <c r="B480" s="547">
        <v>2022</v>
      </c>
      <c r="C480" s="547" t="s">
        <v>1608</v>
      </c>
      <c r="D480" s="548"/>
      <c r="E480" s="548"/>
    </row>
    <row r="481" spans="1:5" hidden="1">
      <c r="A481" s="547" t="s">
        <v>1711</v>
      </c>
      <c r="B481" s="547">
        <v>2022</v>
      </c>
      <c r="C481" s="547" t="s">
        <v>1607</v>
      </c>
      <c r="D481" s="548"/>
      <c r="E481" s="548"/>
    </row>
    <row r="482" spans="1:5" hidden="1">
      <c r="A482" s="547" t="s">
        <v>1711</v>
      </c>
      <c r="B482" s="547">
        <v>2022</v>
      </c>
      <c r="C482" s="547" t="s">
        <v>1606</v>
      </c>
      <c r="D482" s="548"/>
      <c r="E482" s="548"/>
    </row>
    <row r="483" spans="1:5" hidden="1">
      <c r="A483" s="547" t="s">
        <v>1711</v>
      </c>
      <c r="B483" s="547">
        <v>2022</v>
      </c>
      <c r="C483" s="547" t="s">
        <v>1605</v>
      </c>
      <c r="D483" s="548"/>
      <c r="E483" s="548"/>
    </row>
    <row r="484" spans="1:5" hidden="1">
      <c r="A484" s="547" t="s">
        <v>1711</v>
      </c>
      <c r="B484" s="547">
        <v>2022</v>
      </c>
      <c r="C484" s="547" t="s">
        <v>1604</v>
      </c>
      <c r="D484" s="548"/>
      <c r="E484" s="548"/>
    </row>
    <row r="485" spans="1:5" hidden="1">
      <c r="A485" s="547" t="s">
        <v>1711</v>
      </c>
      <c r="B485" s="547">
        <v>2022</v>
      </c>
      <c r="C485" s="547" t="s">
        <v>1603</v>
      </c>
      <c r="D485" s="548"/>
      <c r="E485" s="548"/>
    </row>
    <row r="486" spans="1:5" hidden="1">
      <c r="A486" s="547" t="s">
        <v>1711</v>
      </c>
      <c r="B486" s="547">
        <v>2022</v>
      </c>
      <c r="C486" s="547" t="s">
        <v>1602</v>
      </c>
      <c r="D486" s="548"/>
      <c r="E486" s="548"/>
    </row>
    <row r="487" spans="1:5" hidden="1">
      <c r="A487" s="547" t="s">
        <v>1711</v>
      </c>
      <c r="B487" s="547">
        <v>2022</v>
      </c>
      <c r="C487" s="547" t="s">
        <v>1601</v>
      </c>
      <c r="D487" s="548">
        <v>16618.48</v>
      </c>
      <c r="E487" s="548">
        <v>16618.48</v>
      </c>
    </row>
    <row r="488" spans="1:5" hidden="1">
      <c r="A488" s="547" t="s">
        <v>1711</v>
      </c>
      <c r="B488" s="547">
        <v>2022</v>
      </c>
      <c r="C488" s="547" t="s">
        <v>1600</v>
      </c>
      <c r="D488" s="548"/>
      <c r="E488" s="548"/>
    </row>
    <row r="489" spans="1:5" hidden="1">
      <c r="A489" s="547" t="s">
        <v>1711</v>
      </c>
      <c r="B489" s="547">
        <v>2022</v>
      </c>
      <c r="C489" s="547" t="s">
        <v>1599</v>
      </c>
      <c r="D489" s="548">
        <v>39890.550000000003</v>
      </c>
      <c r="E489" s="548"/>
    </row>
    <row r="490" spans="1:5" hidden="1">
      <c r="A490" s="547" t="s">
        <v>1711</v>
      </c>
      <c r="B490" s="547">
        <v>2022</v>
      </c>
      <c r="C490" s="547" t="s">
        <v>1597</v>
      </c>
      <c r="D490" s="548">
        <v>16618.48</v>
      </c>
      <c r="E490" s="548"/>
    </row>
    <row r="491" spans="1:5" hidden="1">
      <c r="A491" s="547" t="s">
        <v>1711</v>
      </c>
      <c r="B491" s="547">
        <v>2022</v>
      </c>
      <c r="C491" s="547" t="s">
        <v>1633</v>
      </c>
      <c r="D491" s="548"/>
      <c r="E491" s="548"/>
    </row>
    <row r="492" spans="1:5" hidden="1">
      <c r="A492" s="547" t="s">
        <v>1711</v>
      </c>
      <c r="B492" s="547">
        <v>2022</v>
      </c>
      <c r="C492" s="547" t="s">
        <v>1632</v>
      </c>
      <c r="D492" s="548"/>
      <c r="E492" s="548"/>
    </row>
    <row r="493" spans="1:5" hidden="1">
      <c r="A493" s="547" t="s">
        <v>1711</v>
      </c>
      <c r="B493" s="547">
        <v>2022</v>
      </c>
      <c r="C493" s="547" t="s">
        <v>1631</v>
      </c>
      <c r="D493" s="548"/>
      <c r="E493" s="548"/>
    </row>
    <row r="494" spans="1:5" hidden="1">
      <c r="A494" s="547" t="s">
        <v>1711</v>
      </c>
      <c r="B494" s="547">
        <v>2022</v>
      </c>
      <c r="C494" s="547" t="s">
        <v>1630</v>
      </c>
      <c r="D494" s="548"/>
      <c r="E494" s="548"/>
    </row>
    <row r="495" spans="1:5" hidden="1">
      <c r="A495" s="547" t="s">
        <v>1711</v>
      </c>
      <c r="B495" s="547">
        <v>2022</v>
      </c>
      <c r="C495" s="547" t="s">
        <v>1629</v>
      </c>
      <c r="D495" s="548"/>
      <c r="E495" s="548"/>
    </row>
    <row r="496" spans="1:5" hidden="1">
      <c r="A496" s="547" t="s">
        <v>1711</v>
      </c>
      <c r="B496" s="547">
        <v>2023</v>
      </c>
      <c r="C496" s="547" t="s">
        <v>1628</v>
      </c>
      <c r="D496" s="548"/>
      <c r="E496" s="548"/>
    </row>
    <row r="497" spans="1:5" hidden="1">
      <c r="A497" s="547" t="s">
        <v>1711</v>
      </c>
      <c r="B497" s="547">
        <v>2023</v>
      </c>
      <c r="C497" s="547" t="s">
        <v>1627</v>
      </c>
      <c r="D497" s="548"/>
      <c r="E497" s="548"/>
    </row>
    <row r="498" spans="1:5" hidden="1">
      <c r="A498" s="547" t="s">
        <v>1711</v>
      </c>
      <c r="B498" s="547">
        <v>2023</v>
      </c>
      <c r="C498" s="547" t="s">
        <v>1626</v>
      </c>
      <c r="D498" s="548"/>
      <c r="E498" s="548"/>
    </row>
    <row r="499" spans="1:5" hidden="1">
      <c r="A499" s="547" t="s">
        <v>1711</v>
      </c>
      <c r="B499" s="547">
        <v>2023</v>
      </c>
      <c r="C499" s="547" t="s">
        <v>1625</v>
      </c>
      <c r="D499" s="548"/>
      <c r="E499" s="548"/>
    </row>
    <row r="500" spans="1:5" hidden="1">
      <c r="A500" s="547" t="s">
        <v>1711</v>
      </c>
      <c r="B500" s="547">
        <v>2023</v>
      </c>
      <c r="C500" s="547" t="s">
        <v>1624</v>
      </c>
      <c r="D500" s="548"/>
      <c r="E500" s="548"/>
    </row>
    <row r="501" spans="1:5" hidden="1">
      <c r="A501" s="547" t="s">
        <v>1711</v>
      </c>
      <c r="B501" s="547">
        <v>2023</v>
      </c>
      <c r="C501" s="547" t="s">
        <v>1623</v>
      </c>
      <c r="D501" s="548"/>
      <c r="E501" s="548"/>
    </row>
    <row r="502" spans="1:5" hidden="1">
      <c r="A502" s="547" t="s">
        <v>1711</v>
      </c>
      <c r="B502" s="547">
        <v>2023</v>
      </c>
      <c r="C502" s="547" t="s">
        <v>1622</v>
      </c>
      <c r="D502" s="548"/>
      <c r="E502" s="548"/>
    </row>
    <row r="503" spans="1:5" hidden="1">
      <c r="A503" s="547" t="s">
        <v>1711</v>
      </c>
      <c r="B503" s="547">
        <v>2023</v>
      </c>
      <c r="C503" s="547" t="s">
        <v>1621</v>
      </c>
      <c r="D503" s="548"/>
      <c r="E503" s="548"/>
    </row>
    <row r="504" spans="1:5" hidden="1">
      <c r="A504" s="547" t="s">
        <v>1711</v>
      </c>
      <c r="B504" s="547">
        <v>2023</v>
      </c>
      <c r="C504" s="547" t="s">
        <v>1620</v>
      </c>
      <c r="D504" s="548"/>
      <c r="E504" s="548"/>
    </row>
    <row r="505" spans="1:5" hidden="1">
      <c r="A505" s="547" t="s">
        <v>1711</v>
      </c>
      <c r="B505" s="547">
        <v>2023</v>
      </c>
      <c r="C505" s="547" t="s">
        <v>1619</v>
      </c>
      <c r="D505" s="548"/>
      <c r="E505" s="548"/>
    </row>
    <row r="506" spans="1:5" hidden="1">
      <c r="A506" s="547" t="s">
        <v>1711</v>
      </c>
      <c r="B506" s="547">
        <v>2023</v>
      </c>
      <c r="C506" s="547" t="s">
        <v>1618</v>
      </c>
      <c r="D506" s="548"/>
      <c r="E506" s="548"/>
    </row>
    <row r="507" spans="1:5" hidden="1">
      <c r="A507" s="547" t="s">
        <v>1711</v>
      </c>
      <c r="B507" s="547">
        <v>2023</v>
      </c>
      <c r="C507" s="547" t="s">
        <v>1617</v>
      </c>
      <c r="D507" s="548"/>
      <c r="E507" s="548"/>
    </row>
    <row r="508" spans="1:5" hidden="1">
      <c r="A508" s="547" t="s">
        <v>1711</v>
      </c>
      <c r="B508" s="547">
        <v>2023</v>
      </c>
      <c r="C508" s="547" t="s">
        <v>1616</v>
      </c>
      <c r="D508" s="548"/>
      <c r="E508" s="548"/>
    </row>
    <row r="509" spans="1:5" hidden="1">
      <c r="A509" s="547" t="s">
        <v>1711</v>
      </c>
      <c r="B509" s="547">
        <v>2023</v>
      </c>
      <c r="C509" s="547" t="s">
        <v>1615</v>
      </c>
      <c r="D509" s="548"/>
      <c r="E509" s="548"/>
    </row>
    <row r="510" spans="1:5" hidden="1">
      <c r="A510" s="547" t="s">
        <v>1711</v>
      </c>
      <c r="B510" s="547">
        <v>2023</v>
      </c>
      <c r="C510" s="547" t="s">
        <v>1614</v>
      </c>
      <c r="D510" s="548"/>
      <c r="E510" s="548"/>
    </row>
    <row r="511" spans="1:5" hidden="1">
      <c r="A511" s="547" t="s">
        <v>1711</v>
      </c>
      <c r="B511" s="547">
        <v>2023</v>
      </c>
      <c r="C511" s="547" t="s">
        <v>1613</v>
      </c>
      <c r="D511" s="548"/>
      <c r="E511" s="548"/>
    </row>
    <row r="512" spans="1:5" hidden="1">
      <c r="A512" s="547" t="s">
        <v>1711</v>
      </c>
      <c r="B512" s="547">
        <v>2023</v>
      </c>
      <c r="C512" s="547" t="s">
        <v>1612</v>
      </c>
      <c r="D512" s="548"/>
      <c r="E512" s="548"/>
    </row>
    <row r="513" spans="1:5" hidden="1">
      <c r="A513" s="547" t="s">
        <v>1711</v>
      </c>
      <c r="B513" s="547">
        <v>2023</v>
      </c>
      <c r="C513" s="547" t="s">
        <v>1611</v>
      </c>
      <c r="D513" s="548"/>
      <c r="E513" s="548"/>
    </row>
    <row r="514" spans="1:5" hidden="1">
      <c r="A514" s="547" t="s">
        <v>1711</v>
      </c>
      <c r="B514" s="547">
        <v>2023</v>
      </c>
      <c r="C514" s="547" t="s">
        <v>1610</v>
      </c>
      <c r="D514" s="548"/>
      <c r="E514" s="548"/>
    </row>
    <row r="515" spans="1:5" hidden="1">
      <c r="A515" s="547" t="s">
        <v>1711</v>
      </c>
      <c r="B515" s="547">
        <v>2023</v>
      </c>
      <c r="C515" s="547" t="s">
        <v>1609</v>
      </c>
      <c r="D515" s="548"/>
      <c r="E515" s="548"/>
    </row>
    <row r="516" spans="1:5" hidden="1">
      <c r="A516" s="547" t="s">
        <v>1711</v>
      </c>
      <c r="B516" s="547">
        <v>2023</v>
      </c>
      <c r="C516" s="547" t="s">
        <v>1608</v>
      </c>
      <c r="D516" s="548"/>
      <c r="E516" s="548"/>
    </row>
    <row r="517" spans="1:5" hidden="1">
      <c r="A517" s="547" t="s">
        <v>1711</v>
      </c>
      <c r="B517" s="547">
        <v>2023</v>
      </c>
      <c r="C517" s="547" t="s">
        <v>1607</v>
      </c>
      <c r="D517" s="548"/>
      <c r="E517" s="548"/>
    </row>
    <row r="518" spans="1:5" hidden="1">
      <c r="A518" s="547" t="s">
        <v>1711</v>
      </c>
      <c r="B518" s="547">
        <v>2023</v>
      </c>
      <c r="C518" s="547" t="s">
        <v>1606</v>
      </c>
      <c r="D518" s="548"/>
      <c r="E518" s="548"/>
    </row>
    <row r="519" spans="1:5" hidden="1">
      <c r="A519" s="547" t="s">
        <v>1711</v>
      </c>
      <c r="B519" s="547">
        <v>2023</v>
      </c>
      <c r="C519" s="547" t="s">
        <v>1605</v>
      </c>
      <c r="D519" s="548"/>
      <c r="E519" s="548"/>
    </row>
    <row r="520" spans="1:5" hidden="1">
      <c r="A520" s="547" t="s">
        <v>1711</v>
      </c>
      <c r="B520" s="547">
        <v>2023</v>
      </c>
      <c r="C520" s="547" t="s">
        <v>1604</v>
      </c>
      <c r="D520" s="548"/>
      <c r="E520" s="548"/>
    </row>
    <row r="521" spans="1:5" hidden="1">
      <c r="A521" s="547" t="s">
        <v>1711</v>
      </c>
      <c r="B521" s="547">
        <v>2023</v>
      </c>
      <c r="C521" s="547" t="s">
        <v>1603</v>
      </c>
      <c r="D521" s="548"/>
      <c r="E521" s="548"/>
    </row>
    <row r="522" spans="1:5" hidden="1">
      <c r="A522" s="547" t="s">
        <v>1711</v>
      </c>
      <c r="B522" s="547">
        <v>2023</v>
      </c>
      <c r="C522" s="547" t="s">
        <v>1602</v>
      </c>
      <c r="D522" s="548"/>
      <c r="E522" s="548"/>
    </row>
    <row r="523" spans="1:5" hidden="1">
      <c r="A523" s="547" t="s">
        <v>1711</v>
      </c>
      <c r="B523" s="547">
        <v>2023</v>
      </c>
      <c r="C523" s="547" t="s">
        <v>1601</v>
      </c>
      <c r="D523" s="548">
        <v>15803.07</v>
      </c>
      <c r="E523" s="548"/>
    </row>
    <row r="524" spans="1:5" hidden="1">
      <c r="A524" s="547" t="s">
        <v>1711</v>
      </c>
      <c r="B524" s="547">
        <v>2023</v>
      </c>
      <c r="C524" s="547" t="s">
        <v>1600</v>
      </c>
      <c r="D524" s="548"/>
      <c r="E524" s="548"/>
    </row>
    <row r="525" spans="1:5" hidden="1">
      <c r="A525" s="547" t="s">
        <v>1711</v>
      </c>
      <c r="B525" s="547">
        <v>2023</v>
      </c>
      <c r="C525" s="547" t="s">
        <v>1599</v>
      </c>
      <c r="D525" s="548">
        <v>37932.26</v>
      </c>
      <c r="E525" s="548"/>
    </row>
    <row r="526" spans="1:5" hidden="1">
      <c r="A526" s="547" t="s">
        <v>1711</v>
      </c>
      <c r="B526" s="547">
        <v>2023</v>
      </c>
      <c r="C526" s="547" t="s">
        <v>1597</v>
      </c>
      <c r="D526" s="548">
        <v>15803.07</v>
      </c>
      <c r="E526" s="548"/>
    </row>
    <row r="527" spans="1:5" hidden="1">
      <c r="A527" s="547" t="s">
        <v>1710</v>
      </c>
      <c r="B527" s="547">
        <v>2019</v>
      </c>
      <c r="C527" s="547" t="s">
        <v>1628</v>
      </c>
      <c r="D527" s="548"/>
      <c r="E527" s="548"/>
    </row>
    <row r="528" spans="1:5" hidden="1">
      <c r="A528" s="547" t="s">
        <v>1710</v>
      </c>
      <c r="B528" s="547">
        <v>2019</v>
      </c>
      <c r="C528" s="547" t="s">
        <v>1627</v>
      </c>
      <c r="D528" s="548"/>
      <c r="E528" s="548"/>
    </row>
    <row r="529" spans="1:5" hidden="1">
      <c r="A529" s="547" t="s">
        <v>1710</v>
      </c>
      <c r="B529" s="547">
        <v>2019</v>
      </c>
      <c r="C529" s="547" t="s">
        <v>1626</v>
      </c>
      <c r="D529" s="548"/>
      <c r="E529" s="548"/>
    </row>
    <row r="530" spans="1:5" hidden="1">
      <c r="A530" s="547" t="s">
        <v>1710</v>
      </c>
      <c r="B530" s="547">
        <v>2019</v>
      </c>
      <c r="C530" s="547" t="s">
        <v>1625</v>
      </c>
      <c r="D530" s="548"/>
      <c r="E530" s="548"/>
    </row>
    <row r="531" spans="1:5" hidden="1">
      <c r="A531" s="547" t="s">
        <v>1710</v>
      </c>
      <c r="B531" s="547">
        <v>2019</v>
      </c>
      <c r="C531" s="547" t="s">
        <v>1624</v>
      </c>
      <c r="D531" s="548"/>
      <c r="E531" s="548"/>
    </row>
    <row r="532" spans="1:5" hidden="1">
      <c r="A532" s="547" t="s">
        <v>1710</v>
      </c>
      <c r="B532" s="547">
        <v>2019</v>
      </c>
      <c r="C532" s="547" t="s">
        <v>1623</v>
      </c>
      <c r="D532" s="548"/>
      <c r="E532" s="548"/>
    </row>
    <row r="533" spans="1:5" hidden="1">
      <c r="A533" s="547" t="s">
        <v>1710</v>
      </c>
      <c r="B533" s="547">
        <v>2019</v>
      </c>
      <c r="C533" s="547" t="s">
        <v>1622</v>
      </c>
      <c r="D533" s="548"/>
      <c r="E533" s="548"/>
    </row>
    <row r="534" spans="1:5" hidden="1">
      <c r="A534" s="547" t="s">
        <v>1710</v>
      </c>
      <c r="B534" s="547">
        <v>2019</v>
      </c>
      <c r="C534" s="547" t="s">
        <v>1621</v>
      </c>
      <c r="D534" s="548"/>
      <c r="E534" s="548"/>
    </row>
    <row r="535" spans="1:5" hidden="1">
      <c r="A535" s="547" t="s">
        <v>1710</v>
      </c>
      <c r="B535" s="547">
        <v>2019</v>
      </c>
      <c r="C535" s="547" t="s">
        <v>1620</v>
      </c>
      <c r="D535" s="548"/>
      <c r="E535" s="548"/>
    </row>
    <row r="536" spans="1:5" hidden="1">
      <c r="A536" s="547" t="s">
        <v>1710</v>
      </c>
      <c r="B536" s="547">
        <v>2019</v>
      </c>
      <c r="C536" s="547" t="s">
        <v>1619</v>
      </c>
      <c r="D536" s="548"/>
      <c r="E536" s="548"/>
    </row>
    <row r="537" spans="1:5" hidden="1">
      <c r="A537" s="547" t="s">
        <v>1710</v>
      </c>
      <c r="B537" s="547">
        <v>2019</v>
      </c>
      <c r="C537" s="547" t="s">
        <v>1618</v>
      </c>
      <c r="D537" s="548"/>
      <c r="E537" s="548"/>
    </row>
    <row r="538" spans="1:5" hidden="1">
      <c r="A538" s="547" t="s">
        <v>1710</v>
      </c>
      <c r="B538" s="547">
        <v>2019</v>
      </c>
      <c r="C538" s="547" t="s">
        <v>1617</v>
      </c>
      <c r="D538" s="548"/>
      <c r="E538" s="548"/>
    </row>
    <row r="539" spans="1:5" hidden="1">
      <c r="A539" s="547" t="s">
        <v>1710</v>
      </c>
      <c r="B539" s="547">
        <v>2019</v>
      </c>
      <c r="C539" s="547" t="s">
        <v>1616</v>
      </c>
      <c r="D539" s="548"/>
      <c r="E539" s="548"/>
    </row>
    <row r="540" spans="1:5" hidden="1">
      <c r="A540" s="547" t="s">
        <v>1710</v>
      </c>
      <c r="B540" s="547">
        <v>2019</v>
      </c>
      <c r="C540" s="547" t="s">
        <v>1615</v>
      </c>
      <c r="D540" s="548"/>
      <c r="E540" s="548"/>
    </row>
    <row r="541" spans="1:5" hidden="1">
      <c r="A541" s="547" t="s">
        <v>1710</v>
      </c>
      <c r="B541" s="547">
        <v>2019</v>
      </c>
      <c r="C541" s="547" t="s">
        <v>1614</v>
      </c>
      <c r="D541" s="548"/>
      <c r="E541" s="548"/>
    </row>
    <row r="542" spans="1:5" hidden="1">
      <c r="A542" s="547" t="s">
        <v>1710</v>
      </c>
      <c r="B542" s="547">
        <v>2019</v>
      </c>
      <c r="C542" s="547" t="s">
        <v>1613</v>
      </c>
      <c r="D542" s="548"/>
      <c r="E542" s="548"/>
    </row>
    <row r="543" spans="1:5" hidden="1">
      <c r="A543" s="547" t="s">
        <v>1710</v>
      </c>
      <c r="B543" s="547">
        <v>2019</v>
      </c>
      <c r="C543" s="547" t="s">
        <v>1612</v>
      </c>
      <c r="D543" s="548"/>
      <c r="E543" s="548"/>
    </row>
    <row r="544" spans="1:5" hidden="1">
      <c r="A544" s="547" t="s">
        <v>1710</v>
      </c>
      <c r="B544" s="547">
        <v>2019</v>
      </c>
      <c r="C544" s="547" t="s">
        <v>1611</v>
      </c>
      <c r="D544" s="548"/>
      <c r="E544" s="548"/>
    </row>
    <row r="545" spans="1:5" hidden="1">
      <c r="A545" s="547" t="s">
        <v>1710</v>
      </c>
      <c r="B545" s="547">
        <v>2019</v>
      </c>
      <c r="C545" s="547" t="s">
        <v>1610</v>
      </c>
      <c r="D545" s="548"/>
      <c r="E545" s="548"/>
    </row>
    <row r="546" spans="1:5" hidden="1">
      <c r="A546" s="547" t="s">
        <v>1710</v>
      </c>
      <c r="B546" s="547">
        <v>2019</v>
      </c>
      <c r="C546" s="547" t="s">
        <v>1609</v>
      </c>
      <c r="D546" s="548"/>
      <c r="E546" s="548"/>
    </row>
    <row r="547" spans="1:5" hidden="1">
      <c r="A547" s="547" t="s">
        <v>1710</v>
      </c>
      <c r="B547" s="547">
        <v>2019</v>
      </c>
      <c r="C547" s="547" t="s">
        <v>1608</v>
      </c>
      <c r="D547" s="548"/>
      <c r="E547" s="548"/>
    </row>
    <row r="548" spans="1:5" hidden="1">
      <c r="A548" s="547" t="s">
        <v>1710</v>
      </c>
      <c r="B548" s="547">
        <v>2019</v>
      </c>
      <c r="C548" s="547" t="s">
        <v>1607</v>
      </c>
      <c r="D548" s="548"/>
      <c r="E548" s="548"/>
    </row>
    <row r="549" spans="1:5" hidden="1">
      <c r="A549" s="547" t="s">
        <v>1710</v>
      </c>
      <c r="B549" s="547">
        <v>2019</v>
      </c>
      <c r="C549" s="547" t="s">
        <v>1606</v>
      </c>
      <c r="D549" s="548"/>
      <c r="E549" s="548"/>
    </row>
    <row r="550" spans="1:5" hidden="1">
      <c r="A550" s="547" t="s">
        <v>1710</v>
      </c>
      <c r="B550" s="547">
        <v>2019</v>
      </c>
      <c r="C550" s="547" t="s">
        <v>1605</v>
      </c>
      <c r="D550" s="548"/>
      <c r="E550" s="548"/>
    </row>
    <row r="551" spans="1:5" hidden="1">
      <c r="A551" s="547" t="s">
        <v>1710</v>
      </c>
      <c r="B551" s="547">
        <v>2019</v>
      </c>
      <c r="C551" s="547" t="s">
        <v>1604</v>
      </c>
      <c r="D551" s="548"/>
      <c r="E551" s="548"/>
    </row>
    <row r="552" spans="1:5" hidden="1">
      <c r="A552" s="547" t="s">
        <v>1710</v>
      </c>
      <c r="B552" s="547">
        <v>2019</v>
      </c>
      <c r="C552" s="547" t="s">
        <v>1603</v>
      </c>
      <c r="D552" s="548"/>
      <c r="E552" s="548"/>
    </row>
    <row r="553" spans="1:5" hidden="1">
      <c r="A553" s="547" t="s">
        <v>1710</v>
      </c>
      <c r="B553" s="547">
        <v>2019</v>
      </c>
      <c r="C553" s="547" t="s">
        <v>1602</v>
      </c>
      <c r="D553" s="548"/>
      <c r="E553" s="548"/>
    </row>
    <row r="554" spans="1:5" hidden="1">
      <c r="A554" s="547" t="s">
        <v>1710</v>
      </c>
      <c r="B554" s="547">
        <v>2019</v>
      </c>
      <c r="C554" s="547" t="s">
        <v>1601</v>
      </c>
      <c r="D554" s="548">
        <v>4281.28</v>
      </c>
      <c r="E554" s="548">
        <v>4281.28</v>
      </c>
    </row>
    <row r="555" spans="1:5" hidden="1">
      <c r="A555" s="547" t="s">
        <v>1710</v>
      </c>
      <c r="B555" s="547">
        <v>2019</v>
      </c>
      <c r="C555" s="547" t="s">
        <v>1600</v>
      </c>
      <c r="D555" s="548"/>
      <c r="E555" s="548"/>
    </row>
    <row r="556" spans="1:5" hidden="1">
      <c r="A556" s="547" t="s">
        <v>1710</v>
      </c>
      <c r="B556" s="547">
        <v>2019</v>
      </c>
      <c r="C556" s="547" t="s">
        <v>1599</v>
      </c>
      <c r="D556" s="548">
        <v>10412.530000000001</v>
      </c>
      <c r="E556" s="548">
        <v>10412.530000000001</v>
      </c>
    </row>
    <row r="557" spans="1:5" hidden="1">
      <c r="A557" s="547" t="s">
        <v>1710</v>
      </c>
      <c r="B557" s="547">
        <v>2019</v>
      </c>
      <c r="C557" s="547" t="s">
        <v>1597</v>
      </c>
      <c r="D557" s="548">
        <v>4281.28</v>
      </c>
      <c r="E557" s="548">
        <v>4281.28</v>
      </c>
    </row>
    <row r="558" spans="1:5" hidden="1">
      <c r="A558" s="547" t="s">
        <v>1710</v>
      </c>
      <c r="B558" s="547">
        <v>2019</v>
      </c>
      <c r="C558" s="547" t="s">
        <v>1633</v>
      </c>
      <c r="D558" s="548"/>
      <c r="E558" s="548"/>
    </row>
    <row r="559" spans="1:5" hidden="1">
      <c r="A559" s="547" t="s">
        <v>1710</v>
      </c>
      <c r="B559" s="547">
        <v>2019</v>
      </c>
      <c r="C559" s="547" t="s">
        <v>1632</v>
      </c>
      <c r="D559" s="548"/>
      <c r="E559" s="548"/>
    </row>
    <row r="560" spans="1:5" hidden="1">
      <c r="A560" s="547" t="s">
        <v>1710</v>
      </c>
      <c r="B560" s="547">
        <v>2019</v>
      </c>
      <c r="C560" s="547" t="s">
        <v>1631</v>
      </c>
      <c r="D560" s="548"/>
      <c r="E560" s="548"/>
    </row>
    <row r="561" spans="1:5" hidden="1">
      <c r="A561" s="547" t="s">
        <v>1710</v>
      </c>
      <c r="B561" s="547">
        <v>2019</v>
      </c>
      <c r="C561" s="547" t="s">
        <v>1630</v>
      </c>
      <c r="D561" s="548"/>
      <c r="E561" s="548"/>
    </row>
    <row r="562" spans="1:5" hidden="1">
      <c r="A562" s="547" t="s">
        <v>1710</v>
      </c>
      <c r="B562" s="547">
        <v>2019</v>
      </c>
      <c r="C562" s="547" t="s">
        <v>1629</v>
      </c>
      <c r="D562" s="548"/>
      <c r="E562" s="548"/>
    </row>
    <row r="563" spans="1:5" hidden="1">
      <c r="A563" s="547" t="s">
        <v>1710</v>
      </c>
      <c r="B563" s="547">
        <v>2020</v>
      </c>
      <c r="C563" s="547" t="s">
        <v>1628</v>
      </c>
      <c r="D563" s="548"/>
      <c r="E563" s="548"/>
    </row>
    <row r="564" spans="1:5" hidden="1">
      <c r="A564" s="547" t="s">
        <v>1710</v>
      </c>
      <c r="B564" s="547">
        <v>2020</v>
      </c>
      <c r="C564" s="547" t="s">
        <v>1627</v>
      </c>
      <c r="D564" s="548"/>
      <c r="E564" s="548"/>
    </row>
    <row r="565" spans="1:5" hidden="1">
      <c r="A565" s="547" t="s">
        <v>1710</v>
      </c>
      <c r="B565" s="547">
        <v>2020</v>
      </c>
      <c r="C565" s="547" t="s">
        <v>1626</v>
      </c>
      <c r="D565" s="548"/>
      <c r="E565" s="548"/>
    </row>
    <row r="566" spans="1:5" hidden="1">
      <c r="A566" s="547" t="s">
        <v>1710</v>
      </c>
      <c r="B566" s="547">
        <v>2020</v>
      </c>
      <c r="C566" s="547" t="s">
        <v>1625</v>
      </c>
      <c r="D566" s="548"/>
      <c r="E566" s="548"/>
    </row>
    <row r="567" spans="1:5" hidden="1">
      <c r="A567" s="547" t="s">
        <v>1710</v>
      </c>
      <c r="B567" s="547">
        <v>2020</v>
      </c>
      <c r="C567" s="547" t="s">
        <v>1624</v>
      </c>
      <c r="D567" s="548"/>
      <c r="E567" s="548"/>
    </row>
    <row r="568" spans="1:5" hidden="1">
      <c r="A568" s="547" t="s">
        <v>1710</v>
      </c>
      <c r="B568" s="547">
        <v>2020</v>
      </c>
      <c r="C568" s="547" t="s">
        <v>1623</v>
      </c>
      <c r="D568" s="548"/>
      <c r="E568" s="548"/>
    </row>
    <row r="569" spans="1:5" hidden="1">
      <c r="A569" s="547" t="s">
        <v>1710</v>
      </c>
      <c r="B569" s="547">
        <v>2020</v>
      </c>
      <c r="C569" s="547" t="s">
        <v>1622</v>
      </c>
      <c r="D569" s="548"/>
      <c r="E569" s="548"/>
    </row>
    <row r="570" spans="1:5" hidden="1">
      <c r="A570" s="547" t="s">
        <v>1710</v>
      </c>
      <c r="B570" s="547">
        <v>2020</v>
      </c>
      <c r="C570" s="547" t="s">
        <v>1621</v>
      </c>
      <c r="D570" s="548"/>
      <c r="E570" s="548"/>
    </row>
    <row r="571" spans="1:5" hidden="1">
      <c r="A571" s="547" t="s">
        <v>1710</v>
      </c>
      <c r="B571" s="547">
        <v>2020</v>
      </c>
      <c r="C571" s="547" t="s">
        <v>1620</v>
      </c>
      <c r="D571" s="548"/>
      <c r="E571" s="548"/>
    </row>
    <row r="572" spans="1:5" hidden="1">
      <c r="A572" s="547" t="s">
        <v>1710</v>
      </c>
      <c r="B572" s="547">
        <v>2020</v>
      </c>
      <c r="C572" s="547" t="s">
        <v>1619</v>
      </c>
      <c r="D572" s="548"/>
      <c r="E572" s="548"/>
    </row>
    <row r="573" spans="1:5" hidden="1">
      <c r="A573" s="547" t="s">
        <v>1710</v>
      </c>
      <c r="B573" s="547">
        <v>2020</v>
      </c>
      <c r="C573" s="547" t="s">
        <v>1618</v>
      </c>
      <c r="D573" s="548"/>
      <c r="E573" s="548"/>
    </row>
    <row r="574" spans="1:5" hidden="1">
      <c r="A574" s="547" t="s">
        <v>1710</v>
      </c>
      <c r="B574" s="547">
        <v>2020</v>
      </c>
      <c r="C574" s="547" t="s">
        <v>1617</v>
      </c>
      <c r="D574" s="548"/>
      <c r="E574" s="548"/>
    </row>
    <row r="575" spans="1:5" hidden="1">
      <c r="A575" s="547" t="s">
        <v>1710</v>
      </c>
      <c r="B575" s="547">
        <v>2020</v>
      </c>
      <c r="C575" s="547" t="s">
        <v>1616</v>
      </c>
      <c r="D575" s="548"/>
      <c r="E575" s="548"/>
    </row>
    <row r="576" spans="1:5" hidden="1">
      <c r="A576" s="547" t="s">
        <v>1710</v>
      </c>
      <c r="B576" s="547">
        <v>2020</v>
      </c>
      <c r="C576" s="547" t="s">
        <v>1615</v>
      </c>
      <c r="D576" s="548"/>
      <c r="E576" s="548"/>
    </row>
    <row r="577" spans="1:5" hidden="1">
      <c r="A577" s="547" t="s">
        <v>1710</v>
      </c>
      <c r="B577" s="547">
        <v>2020</v>
      </c>
      <c r="C577" s="547" t="s">
        <v>1614</v>
      </c>
      <c r="D577" s="548"/>
      <c r="E577" s="548"/>
    </row>
    <row r="578" spans="1:5" hidden="1">
      <c r="A578" s="547" t="s">
        <v>1710</v>
      </c>
      <c r="B578" s="547">
        <v>2020</v>
      </c>
      <c r="C578" s="547" t="s">
        <v>1613</v>
      </c>
      <c r="D578" s="548"/>
      <c r="E578" s="548"/>
    </row>
    <row r="579" spans="1:5" hidden="1">
      <c r="A579" s="547" t="s">
        <v>1710</v>
      </c>
      <c r="B579" s="547">
        <v>2020</v>
      </c>
      <c r="C579" s="547" t="s">
        <v>1612</v>
      </c>
      <c r="D579" s="548"/>
      <c r="E579" s="548"/>
    </row>
    <row r="580" spans="1:5" hidden="1">
      <c r="A580" s="547" t="s">
        <v>1710</v>
      </c>
      <c r="B580" s="547">
        <v>2020</v>
      </c>
      <c r="C580" s="547" t="s">
        <v>1611</v>
      </c>
      <c r="D580" s="548"/>
      <c r="E580" s="548"/>
    </row>
    <row r="581" spans="1:5" hidden="1">
      <c r="A581" s="547" t="s">
        <v>1710</v>
      </c>
      <c r="B581" s="547">
        <v>2020</v>
      </c>
      <c r="C581" s="547" t="s">
        <v>1610</v>
      </c>
      <c r="D581" s="548"/>
      <c r="E581" s="548"/>
    </row>
    <row r="582" spans="1:5" hidden="1">
      <c r="A582" s="547" t="s">
        <v>1710</v>
      </c>
      <c r="B582" s="547">
        <v>2020</v>
      </c>
      <c r="C582" s="547" t="s">
        <v>1609</v>
      </c>
      <c r="D582" s="548"/>
      <c r="E582" s="548"/>
    </row>
    <row r="583" spans="1:5" hidden="1">
      <c r="A583" s="547" t="s">
        <v>1710</v>
      </c>
      <c r="B583" s="547">
        <v>2020</v>
      </c>
      <c r="C583" s="547" t="s">
        <v>1608</v>
      </c>
      <c r="D583" s="548"/>
      <c r="E583" s="548"/>
    </row>
    <row r="584" spans="1:5" hidden="1">
      <c r="A584" s="547" t="s">
        <v>1710</v>
      </c>
      <c r="B584" s="547">
        <v>2020</v>
      </c>
      <c r="C584" s="547" t="s">
        <v>1607</v>
      </c>
      <c r="D584" s="548"/>
      <c r="E584" s="548"/>
    </row>
    <row r="585" spans="1:5" hidden="1">
      <c r="A585" s="547" t="s">
        <v>1710</v>
      </c>
      <c r="B585" s="547">
        <v>2020</v>
      </c>
      <c r="C585" s="547" t="s">
        <v>1606</v>
      </c>
      <c r="D585" s="548"/>
      <c r="E585" s="548"/>
    </row>
    <row r="586" spans="1:5" hidden="1">
      <c r="A586" s="547" t="s">
        <v>1710</v>
      </c>
      <c r="B586" s="547">
        <v>2020</v>
      </c>
      <c r="C586" s="547" t="s">
        <v>1605</v>
      </c>
      <c r="D586" s="548"/>
      <c r="E586" s="548"/>
    </row>
    <row r="587" spans="1:5" hidden="1">
      <c r="A587" s="547" t="s">
        <v>1710</v>
      </c>
      <c r="B587" s="547">
        <v>2020</v>
      </c>
      <c r="C587" s="547" t="s">
        <v>1604</v>
      </c>
      <c r="D587" s="548"/>
      <c r="E587" s="548"/>
    </row>
    <row r="588" spans="1:5" hidden="1">
      <c r="A588" s="547" t="s">
        <v>1710</v>
      </c>
      <c r="B588" s="547">
        <v>2020</v>
      </c>
      <c r="C588" s="547" t="s">
        <v>1603</v>
      </c>
      <c r="D588" s="548"/>
      <c r="E588" s="548"/>
    </row>
    <row r="589" spans="1:5" hidden="1">
      <c r="A589" s="547" t="s">
        <v>1710</v>
      </c>
      <c r="B589" s="547">
        <v>2020</v>
      </c>
      <c r="C589" s="547" t="s">
        <v>1602</v>
      </c>
      <c r="D589" s="548"/>
      <c r="E589" s="548"/>
    </row>
    <row r="590" spans="1:5" hidden="1">
      <c r="A590" s="547" t="s">
        <v>1710</v>
      </c>
      <c r="B590" s="547">
        <v>2020</v>
      </c>
      <c r="C590" s="547" t="s">
        <v>1601</v>
      </c>
      <c r="D590" s="548">
        <v>4501.2700000000004</v>
      </c>
      <c r="E590" s="548">
        <v>4501.2700000000004</v>
      </c>
    </row>
    <row r="591" spans="1:5" hidden="1">
      <c r="A591" s="547" t="s">
        <v>1710</v>
      </c>
      <c r="B591" s="547">
        <v>2020</v>
      </c>
      <c r="C591" s="547" t="s">
        <v>1600</v>
      </c>
      <c r="D591" s="548"/>
      <c r="E591" s="548"/>
    </row>
    <row r="592" spans="1:5" hidden="1">
      <c r="A592" s="547" t="s">
        <v>1710</v>
      </c>
      <c r="B592" s="547">
        <v>2020</v>
      </c>
      <c r="C592" s="547" t="s">
        <v>1599</v>
      </c>
      <c r="D592" s="548">
        <v>10913.96</v>
      </c>
      <c r="E592" s="548">
        <v>10913.96</v>
      </c>
    </row>
    <row r="593" spans="1:5" hidden="1">
      <c r="A593" s="547" t="s">
        <v>1710</v>
      </c>
      <c r="B593" s="547">
        <v>2020</v>
      </c>
      <c r="C593" s="547" t="s">
        <v>1597</v>
      </c>
      <c r="D593" s="548">
        <v>4501.2700000000004</v>
      </c>
      <c r="E593" s="548">
        <v>4501.2700000000004</v>
      </c>
    </row>
    <row r="594" spans="1:5" hidden="1">
      <c r="A594" s="547" t="s">
        <v>1710</v>
      </c>
      <c r="B594" s="547">
        <v>2020</v>
      </c>
      <c r="C594" s="547" t="s">
        <v>1633</v>
      </c>
      <c r="D594" s="548"/>
      <c r="E594" s="548"/>
    </row>
    <row r="595" spans="1:5" hidden="1">
      <c r="A595" s="547" t="s">
        <v>1710</v>
      </c>
      <c r="B595" s="547">
        <v>2020</v>
      </c>
      <c r="C595" s="547" t="s">
        <v>1632</v>
      </c>
      <c r="D595" s="548"/>
      <c r="E595" s="548"/>
    </row>
    <row r="596" spans="1:5" hidden="1">
      <c r="A596" s="547" t="s">
        <v>1710</v>
      </c>
      <c r="B596" s="547">
        <v>2020</v>
      </c>
      <c r="C596" s="547" t="s">
        <v>1631</v>
      </c>
      <c r="D596" s="548"/>
      <c r="E596" s="548"/>
    </row>
    <row r="597" spans="1:5" hidden="1">
      <c r="A597" s="547" t="s">
        <v>1710</v>
      </c>
      <c r="B597" s="547">
        <v>2020</v>
      </c>
      <c r="C597" s="547" t="s">
        <v>1630</v>
      </c>
      <c r="D597" s="548"/>
      <c r="E597" s="548"/>
    </row>
    <row r="598" spans="1:5" hidden="1">
      <c r="A598" s="547" t="s">
        <v>1710</v>
      </c>
      <c r="B598" s="547">
        <v>2020</v>
      </c>
      <c r="C598" s="547" t="s">
        <v>1629</v>
      </c>
      <c r="D598" s="548"/>
      <c r="E598" s="548"/>
    </row>
    <row r="599" spans="1:5" hidden="1">
      <c r="A599" s="547" t="s">
        <v>1710</v>
      </c>
      <c r="B599" s="547">
        <v>2021</v>
      </c>
      <c r="C599" s="547" t="s">
        <v>1628</v>
      </c>
      <c r="D599" s="548"/>
      <c r="E599" s="548"/>
    </row>
    <row r="600" spans="1:5" hidden="1">
      <c r="A600" s="547" t="s">
        <v>1710</v>
      </c>
      <c r="B600" s="547">
        <v>2021</v>
      </c>
      <c r="C600" s="547" t="s">
        <v>1627</v>
      </c>
      <c r="D600" s="548"/>
      <c r="E600" s="548"/>
    </row>
    <row r="601" spans="1:5" hidden="1">
      <c r="A601" s="547" t="s">
        <v>1710</v>
      </c>
      <c r="B601" s="547">
        <v>2021</v>
      </c>
      <c r="C601" s="547" t="s">
        <v>1626</v>
      </c>
      <c r="D601" s="548"/>
      <c r="E601" s="548"/>
    </row>
    <row r="602" spans="1:5" hidden="1">
      <c r="A602" s="547" t="s">
        <v>1710</v>
      </c>
      <c r="B602" s="547">
        <v>2021</v>
      </c>
      <c r="C602" s="547" t="s">
        <v>1625</v>
      </c>
      <c r="D602" s="548"/>
      <c r="E602" s="548"/>
    </row>
    <row r="603" spans="1:5" hidden="1">
      <c r="A603" s="547" t="s">
        <v>1710</v>
      </c>
      <c r="B603" s="547">
        <v>2021</v>
      </c>
      <c r="C603" s="547" t="s">
        <v>1624</v>
      </c>
      <c r="D603" s="548"/>
      <c r="E603" s="548"/>
    </row>
    <row r="604" spans="1:5" hidden="1">
      <c r="A604" s="547" t="s">
        <v>1710</v>
      </c>
      <c r="B604" s="547">
        <v>2021</v>
      </c>
      <c r="C604" s="547" t="s">
        <v>1623</v>
      </c>
      <c r="D604" s="548"/>
      <c r="E604" s="548"/>
    </row>
    <row r="605" spans="1:5" hidden="1">
      <c r="A605" s="547" t="s">
        <v>1710</v>
      </c>
      <c r="B605" s="547">
        <v>2021</v>
      </c>
      <c r="C605" s="547" t="s">
        <v>1622</v>
      </c>
      <c r="D605" s="548"/>
      <c r="E605" s="548"/>
    </row>
    <row r="606" spans="1:5" hidden="1">
      <c r="A606" s="547" t="s">
        <v>1710</v>
      </c>
      <c r="B606" s="547">
        <v>2021</v>
      </c>
      <c r="C606" s="547" t="s">
        <v>1621</v>
      </c>
      <c r="D606" s="548"/>
      <c r="E606" s="548"/>
    </row>
    <row r="607" spans="1:5" hidden="1">
      <c r="A607" s="547" t="s">
        <v>1710</v>
      </c>
      <c r="B607" s="547">
        <v>2021</v>
      </c>
      <c r="C607" s="547" t="s">
        <v>1620</v>
      </c>
      <c r="D607" s="548"/>
      <c r="E607" s="548"/>
    </row>
    <row r="608" spans="1:5" hidden="1">
      <c r="A608" s="547" t="s">
        <v>1710</v>
      </c>
      <c r="B608" s="547">
        <v>2021</v>
      </c>
      <c r="C608" s="547" t="s">
        <v>1619</v>
      </c>
      <c r="D608" s="548"/>
      <c r="E608" s="548"/>
    </row>
    <row r="609" spans="1:5" hidden="1">
      <c r="A609" s="547" t="s">
        <v>1710</v>
      </c>
      <c r="B609" s="547">
        <v>2021</v>
      </c>
      <c r="C609" s="547" t="s">
        <v>1618</v>
      </c>
      <c r="D609" s="548"/>
      <c r="E609" s="548"/>
    </row>
    <row r="610" spans="1:5" hidden="1">
      <c r="A610" s="547" t="s">
        <v>1710</v>
      </c>
      <c r="B610" s="547">
        <v>2021</v>
      </c>
      <c r="C610" s="547" t="s">
        <v>1617</v>
      </c>
      <c r="D610" s="548"/>
      <c r="E610" s="548"/>
    </row>
    <row r="611" spans="1:5" hidden="1">
      <c r="A611" s="547" t="s">
        <v>1710</v>
      </c>
      <c r="B611" s="547">
        <v>2021</v>
      </c>
      <c r="C611" s="547" t="s">
        <v>1616</v>
      </c>
      <c r="D611" s="548"/>
      <c r="E611" s="548"/>
    </row>
    <row r="612" spans="1:5" hidden="1">
      <c r="A612" s="547" t="s">
        <v>1710</v>
      </c>
      <c r="B612" s="547">
        <v>2021</v>
      </c>
      <c r="C612" s="547" t="s">
        <v>1615</v>
      </c>
      <c r="D612" s="548"/>
      <c r="E612" s="548"/>
    </row>
    <row r="613" spans="1:5" hidden="1">
      <c r="A613" s="547" t="s">
        <v>1710</v>
      </c>
      <c r="B613" s="547">
        <v>2021</v>
      </c>
      <c r="C613" s="547" t="s">
        <v>1614</v>
      </c>
      <c r="D613" s="548"/>
      <c r="E613" s="548"/>
    </row>
    <row r="614" spans="1:5" hidden="1">
      <c r="A614" s="547" t="s">
        <v>1710</v>
      </c>
      <c r="B614" s="547">
        <v>2021</v>
      </c>
      <c r="C614" s="547" t="s">
        <v>1613</v>
      </c>
      <c r="D614" s="548"/>
      <c r="E614" s="548"/>
    </row>
    <row r="615" spans="1:5" hidden="1">
      <c r="A615" s="547" t="s">
        <v>1710</v>
      </c>
      <c r="B615" s="547">
        <v>2021</v>
      </c>
      <c r="C615" s="547" t="s">
        <v>1612</v>
      </c>
      <c r="D615" s="548"/>
      <c r="E615" s="548"/>
    </row>
    <row r="616" spans="1:5" hidden="1">
      <c r="A616" s="547" t="s">
        <v>1710</v>
      </c>
      <c r="B616" s="547">
        <v>2021</v>
      </c>
      <c r="C616" s="547" t="s">
        <v>1611</v>
      </c>
      <c r="D616" s="548"/>
      <c r="E616" s="548"/>
    </row>
    <row r="617" spans="1:5" hidden="1">
      <c r="A617" s="547" t="s">
        <v>1710</v>
      </c>
      <c r="B617" s="547">
        <v>2021</v>
      </c>
      <c r="C617" s="547" t="s">
        <v>1610</v>
      </c>
      <c r="D617" s="548"/>
      <c r="E617" s="548"/>
    </row>
    <row r="618" spans="1:5" hidden="1">
      <c r="A618" s="547" t="s">
        <v>1710</v>
      </c>
      <c r="B618" s="547">
        <v>2021</v>
      </c>
      <c r="C618" s="547" t="s">
        <v>1609</v>
      </c>
      <c r="D618" s="548"/>
      <c r="E618" s="548"/>
    </row>
    <row r="619" spans="1:5" hidden="1">
      <c r="A619" s="547" t="s">
        <v>1710</v>
      </c>
      <c r="B619" s="547">
        <v>2021</v>
      </c>
      <c r="C619" s="547" t="s">
        <v>1608</v>
      </c>
      <c r="D619" s="548"/>
      <c r="E619" s="548"/>
    </row>
    <row r="620" spans="1:5" hidden="1">
      <c r="A620" s="547" t="s">
        <v>1710</v>
      </c>
      <c r="B620" s="547">
        <v>2021</v>
      </c>
      <c r="C620" s="547" t="s">
        <v>1607</v>
      </c>
      <c r="D620" s="548"/>
      <c r="E620" s="548"/>
    </row>
    <row r="621" spans="1:5" hidden="1">
      <c r="A621" s="547" t="s">
        <v>1710</v>
      </c>
      <c r="B621" s="547">
        <v>2021</v>
      </c>
      <c r="C621" s="547" t="s">
        <v>1606</v>
      </c>
      <c r="D621" s="548"/>
      <c r="E621" s="548"/>
    </row>
    <row r="622" spans="1:5" hidden="1">
      <c r="A622" s="547" t="s">
        <v>1710</v>
      </c>
      <c r="B622" s="547">
        <v>2021</v>
      </c>
      <c r="C622" s="547" t="s">
        <v>1605</v>
      </c>
      <c r="D622" s="548"/>
      <c r="E622" s="548"/>
    </row>
    <row r="623" spans="1:5" hidden="1">
      <c r="A623" s="547" t="s">
        <v>1710</v>
      </c>
      <c r="B623" s="547">
        <v>2021</v>
      </c>
      <c r="C623" s="547" t="s">
        <v>1604</v>
      </c>
      <c r="D623" s="548"/>
      <c r="E623" s="548"/>
    </row>
    <row r="624" spans="1:5" hidden="1">
      <c r="A624" s="547" t="s">
        <v>1710</v>
      </c>
      <c r="B624" s="547">
        <v>2021</v>
      </c>
      <c r="C624" s="547" t="s">
        <v>1603</v>
      </c>
      <c r="D624" s="548"/>
      <c r="E624" s="548"/>
    </row>
    <row r="625" spans="1:5" hidden="1">
      <c r="A625" s="547" t="s">
        <v>1710</v>
      </c>
      <c r="B625" s="547">
        <v>2021</v>
      </c>
      <c r="C625" s="547" t="s">
        <v>1602</v>
      </c>
      <c r="D625" s="548"/>
      <c r="E625" s="548"/>
    </row>
    <row r="626" spans="1:5" hidden="1">
      <c r="A626" s="547" t="s">
        <v>1710</v>
      </c>
      <c r="B626" s="547">
        <v>2021</v>
      </c>
      <c r="C626" s="547" t="s">
        <v>1601</v>
      </c>
      <c r="D626" s="548">
        <v>5008.46</v>
      </c>
      <c r="E626" s="548">
        <v>5008.46</v>
      </c>
    </row>
    <row r="627" spans="1:5" hidden="1">
      <c r="A627" s="547" t="s">
        <v>1710</v>
      </c>
      <c r="B627" s="547">
        <v>2021</v>
      </c>
      <c r="C627" s="547" t="s">
        <v>1600</v>
      </c>
      <c r="D627" s="548"/>
      <c r="E627" s="548"/>
    </row>
    <row r="628" spans="1:5" hidden="1">
      <c r="A628" s="547" t="s">
        <v>1710</v>
      </c>
      <c r="B628" s="547">
        <v>2021</v>
      </c>
      <c r="C628" s="547" t="s">
        <v>1599</v>
      </c>
      <c r="D628" s="548">
        <v>12025.59</v>
      </c>
      <c r="E628" s="548">
        <v>12025.59</v>
      </c>
    </row>
    <row r="629" spans="1:5" hidden="1">
      <c r="A629" s="547" t="s">
        <v>1710</v>
      </c>
      <c r="B629" s="547">
        <v>2021</v>
      </c>
      <c r="C629" s="547" t="s">
        <v>1597</v>
      </c>
      <c r="D629" s="548">
        <v>5008.46</v>
      </c>
      <c r="E629" s="548">
        <v>5008.46</v>
      </c>
    </row>
    <row r="630" spans="1:5" hidden="1">
      <c r="A630" s="547" t="s">
        <v>1710</v>
      </c>
      <c r="B630" s="547">
        <v>2021</v>
      </c>
      <c r="C630" s="547" t="s">
        <v>1633</v>
      </c>
      <c r="D630" s="548"/>
      <c r="E630" s="548"/>
    </row>
    <row r="631" spans="1:5" hidden="1">
      <c r="A631" s="547" t="s">
        <v>1710</v>
      </c>
      <c r="B631" s="547">
        <v>2021</v>
      </c>
      <c r="C631" s="547" t="s">
        <v>1632</v>
      </c>
      <c r="D631" s="548"/>
      <c r="E631" s="548"/>
    </row>
    <row r="632" spans="1:5" hidden="1">
      <c r="A632" s="547" t="s">
        <v>1710</v>
      </c>
      <c r="B632" s="547">
        <v>2021</v>
      </c>
      <c r="C632" s="547" t="s">
        <v>1631</v>
      </c>
      <c r="D632" s="548"/>
      <c r="E632" s="548"/>
    </row>
    <row r="633" spans="1:5" hidden="1">
      <c r="A633" s="547" t="s">
        <v>1710</v>
      </c>
      <c r="B633" s="547">
        <v>2021</v>
      </c>
      <c r="C633" s="547" t="s">
        <v>1630</v>
      </c>
      <c r="D633" s="548"/>
      <c r="E633" s="548"/>
    </row>
    <row r="634" spans="1:5" hidden="1">
      <c r="A634" s="547" t="s">
        <v>1710</v>
      </c>
      <c r="B634" s="547">
        <v>2021</v>
      </c>
      <c r="C634" s="547" t="s">
        <v>1629</v>
      </c>
      <c r="D634" s="548"/>
      <c r="E634" s="548"/>
    </row>
    <row r="635" spans="1:5" hidden="1">
      <c r="A635" s="547" t="s">
        <v>1710</v>
      </c>
      <c r="B635" s="547">
        <v>2022</v>
      </c>
      <c r="C635" s="547" t="s">
        <v>1628</v>
      </c>
      <c r="D635" s="548"/>
      <c r="E635" s="548"/>
    </row>
    <row r="636" spans="1:5" hidden="1">
      <c r="A636" s="547" t="s">
        <v>1710</v>
      </c>
      <c r="B636" s="547">
        <v>2022</v>
      </c>
      <c r="C636" s="547" t="s">
        <v>1627</v>
      </c>
      <c r="D636" s="548"/>
      <c r="E636" s="548"/>
    </row>
    <row r="637" spans="1:5" hidden="1">
      <c r="A637" s="547" t="s">
        <v>1710</v>
      </c>
      <c r="B637" s="547">
        <v>2022</v>
      </c>
      <c r="C637" s="547" t="s">
        <v>1626</v>
      </c>
      <c r="D637" s="548"/>
      <c r="E637" s="548"/>
    </row>
    <row r="638" spans="1:5" hidden="1">
      <c r="A638" s="547" t="s">
        <v>1710</v>
      </c>
      <c r="B638" s="547">
        <v>2022</v>
      </c>
      <c r="C638" s="547" t="s">
        <v>1625</v>
      </c>
      <c r="D638" s="548"/>
      <c r="E638" s="548"/>
    </row>
    <row r="639" spans="1:5" hidden="1">
      <c r="A639" s="547" t="s">
        <v>1710</v>
      </c>
      <c r="B639" s="547">
        <v>2022</v>
      </c>
      <c r="C639" s="547" t="s">
        <v>1624</v>
      </c>
      <c r="D639" s="548"/>
      <c r="E639" s="548"/>
    </row>
    <row r="640" spans="1:5" hidden="1">
      <c r="A640" s="547" t="s">
        <v>1710</v>
      </c>
      <c r="B640" s="547">
        <v>2022</v>
      </c>
      <c r="C640" s="547" t="s">
        <v>1623</v>
      </c>
      <c r="D640" s="548"/>
      <c r="E640" s="548"/>
    </row>
    <row r="641" spans="1:5" hidden="1">
      <c r="A641" s="547" t="s">
        <v>1710</v>
      </c>
      <c r="B641" s="547">
        <v>2022</v>
      </c>
      <c r="C641" s="547" t="s">
        <v>1622</v>
      </c>
      <c r="D641" s="548"/>
      <c r="E641" s="548"/>
    </row>
    <row r="642" spans="1:5" hidden="1">
      <c r="A642" s="547" t="s">
        <v>1710</v>
      </c>
      <c r="B642" s="547">
        <v>2022</v>
      </c>
      <c r="C642" s="547" t="s">
        <v>1621</v>
      </c>
      <c r="D642" s="548"/>
      <c r="E642" s="548"/>
    </row>
    <row r="643" spans="1:5" hidden="1">
      <c r="A643" s="547" t="s">
        <v>1710</v>
      </c>
      <c r="B643" s="547">
        <v>2022</v>
      </c>
      <c r="C643" s="547" t="s">
        <v>1620</v>
      </c>
      <c r="D643" s="548"/>
      <c r="E643" s="548"/>
    </row>
    <row r="644" spans="1:5" hidden="1">
      <c r="A644" s="547" t="s">
        <v>1710</v>
      </c>
      <c r="B644" s="547">
        <v>2022</v>
      </c>
      <c r="C644" s="547" t="s">
        <v>1619</v>
      </c>
      <c r="D644" s="548"/>
      <c r="E644" s="548"/>
    </row>
    <row r="645" spans="1:5" hidden="1">
      <c r="A645" s="547" t="s">
        <v>1710</v>
      </c>
      <c r="B645" s="547">
        <v>2022</v>
      </c>
      <c r="C645" s="547" t="s">
        <v>1618</v>
      </c>
      <c r="D645" s="548"/>
      <c r="E645" s="548"/>
    </row>
    <row r="646" spans="1:5" hidden="1">
      <c r="A646" s="547" t="s">
        <v>1710</v>
      </c>
      <c r="B646" s="547">
        <v>2022</v>
      </c>
      <c r="C646" s="547" t="s">
        <v>1617</v>
      </c>
      <c r="D646" s="548"/>
      <c r="E646" s="548"/>
    </row>
    <row r="647" spans="1:5" hidden="1">
      <c r="A647" s="547" t="s">
        <v>1710</v>
      </c>
      <c r="B647" s="547">
        <v>2022</v>
      </c>
      <c r="C647" s="547" t="s">
        <v>1616</v>
      </c>
      <c r="D647" s="548"/>
      <c r="E647" s="548"/>
    </row>
    <row r="648" spans="1:5" hidden="1">
      <c r="A648" s="547" t="s">
        <v>1710</v>
      </c>
      <c r="B648" s="547">
        <v>2022</v>
      </c>
      <c r="C648" s="547" t="s">
        <v>1615</v>
      </c>
      <c r="D648" s="548"/>
      <c r="E648" s="548"/>
    </row>
    <row r="649" spans="1:5" hidden="1">
      <c r="A649" s="547" t="s">
        <v>1710</v>
      </c>
      <c r="B649" s="547">
        <v>2022</v>
      </c>
      <c r="C649" s="547" t="s">
        <v>1614</v>
      </c>
      <c r="D649" s="548"/>
      <c r="E649" s="548"/>
    </row>
    <row r="650" spans="1:5" hidden="1">
      <c r="A650" s="547" t="s">
        <v>1710</v>
      </c>
      <c r="B650" s="547">
        <v>2022</v>
      </c>
      <c r="C650" s="547" t="s">
        <v>1613</v>
      </c>
      <c r="D650" s="548"/>
      <c r="E650" s="548"/>
    </row>
    <row r="651" spans="1:5" hidden="1">
      <c r="A651" s="547" t="s">
        <v>1710</v>
      </c>
      <c r="B651" s="547">
        <v>2022</v>
      </c>
      <c r="C651" s="547" t="s">
        <v>1612</v>
      </c>
      <c r="D651" s="548"/>
      <c r="E651" s="548"/>
    </row>
    <row r="652" spans="1:5" hidden="1">
      <c r="A652" s="547" t="s">
        <v>1710</v>
      </c>
      <c r="B652" s="547">
        <v>2022</v>
      </c>
      <c r="C652" s="547" t="s">
        <v>1611</v>
      </c>
      <c r="D652" s="548"/>
      <c r="E652" s="548"/>
    </row>
    <row r="653" spans="1:5" hidden="1">
      <c r="A653" s="547" t="s">
        <v>1710</v>
      </c>
      <c r="B653" s="547">
        <v>2022</v>
      </c>
      <c r="C653" s="547" t="s">
        <v>1610</v>
      </c>
      <c r="D653" s="548"/>
      <c r="E653" s="548"/>
    </row>
    <row r="654" spans="1:5" hidden="1">
      <c r="A654" s="547" t="s">
        <v>1710</v>
      </c>
      <c r="B654" s="547">
        <v>2022</v>
      </c>
      <c r="C654" s="547" t="s">
        <v>1609</v>
      </c>
      <c r="D654" s="548"/>
      <c r="E654" s="548"/>
    </row>
    <row r="655" spans="1:5" hidden="1">
      <c r="A655" s="547" t="s">
        <v>1710</v>
      </c>
      <c r="B655" s="547">
        <v>2022</v>
      </c>
      <c r="C655" s="547" t="s">
        <v>1608</v>
      </c>
      <c r="D655" s="548"/>
      <c r="E655" s="548"/>
    </row>
    <row r="656" spans="1:5" hidden="1">
      <c r="A656" s="547" t="s">
        <v>1710</v>
      </c>
      <c r="B656" s="547">
        <v>2022</v>
      </c>
      <c r="C656" s="547" t="s">
        <v>1607</v>
      </c>
      <c r="D656" s="548"/>
      <c r="E656" s="548"/>
    </row>
    <row r="657" spans="1:5" hidden="1">
      <c r="A657" s="547" t="s">
        <v>1710</v>
      </c>
      <c r="B657" s="547">
        <v>2022</v>
      </c>
      <c r="C657" s="547" t="s">
        <v>1606</v>
      </c>
      <c r="D657" s="548"/>
      <c r="E657" s="548"/>
    </row>
    <row r="658" spans="1:5" hidden="1">
      <c r="A658" s="547" t="s">
        <v>1710</v>
      </c>
      <c r="B658" s="547">
        <v>2022</v>
      </c>
      <c r="C658" s="547" t="s">
        <v>1605</v>
      </c>
      <c r="D658" s="548"/>
      <c r="E658" s="548"/>
    </row>
    <row r="659" spans="1:5" hidden="1">
      <c r="A659" s="547" t="s">
        <v>1710</v>
      </c>
      <c r="B659" s="547">
        <v>2022</v>
      </c>
      <c r="C659" s="547" t="s">
        <v>1604</v>
      </c>
      <c r="D659" s="548"/>
      <c r="E659" s="548"/>
    </row>
    <row r="660" spans="1:5" hidden="1">
      <c r="A660" s="547" t="s">
        <v>1710</v>
      </c>
      <c r="B660" s="547">
        <v>2022</v>
      </c>
      <c r="C660" s="547" t="s">
        <v>1603</v>
      </c>
      <c r="D660" s="548"/>
      <c r="E660" s="548"/>
    </row>
    <row r="661" spans="1:5" hidden="1">
      <c r="A661" s="547" t="s">
        <v>1710</v>
      </c>
      <c r="B661" s="547">
        <v>2022</v>
      </c>
      <c r="C661" s="547" t="s">
        <v>1602</v>
      </c>
      <c r="D661" s="548"/>
      <c r="E661" s="548"/>
    </row>
    <row r="662" spans="1:5" hidden="1">
      <c r="A662" s="547" t="s">
        <v>1710</v>
      </c>
      <c r="B662" s="547">
        <v>2022</v>
      </c>
      <c r="C662" s="547" t="s">
        <v>1601</v>
      </c>
      <c r="D662" s="548">
        <v>5134.46</v>
      </c>
      <c r="E662" s="548">
        <v>5134.46</v>
      </c>
    </row>
    <row r="663" spans="1:5" hidden="1">
      <c r="A663" s="547" t="s">
        <v>1710</v>
      </c>
      <c r="B663" s="547">
        <v>2022</v>
      </c>
      <c r="C663" s="547" t="s">
        <v>1600</v>
      </c>
      <c r="D663" s="548"/>
      <c r="E663" s="548"/>
    </row>
    <row r="664" spans="1:5" hidden="1">
      <c r="A664" s="547" t="s">
        <v>1710</v>
      </c>
      <c r="B664" s="547">
        <v>2022</v>
      </c>
      <c r="C664" s="547" t="s">
        <v>1599</v>
      </c>
      <c r="D664" s="548">
        <v>12324.62</v>
      </c>
      <c r="E664" s="548"/>
    </row>
    <row r="665" spans="1:5" hidden="1">
      <c r="A665" s="547" t="s">
        <v>1710</v>
      </c>
      <c r="B665" s="547">
        <v>2022</v>
      </c>
      <c r="C665" s="547" t="s">
        <v>1597</v>
      </c>
      <c r="D665" s="548">
        <v>5134.46</v>
      </c>
      <c r="E665" s="548"/>
    </row>
    <row r="666" spans="1:5" hidden="1">
      <c r="A666" s="547" t="s">
        <v>1710</v>
      </c>
      <c r="B666" s="547">
        <v>2022</v>
      </c>
      <c r="C666" s="547" t="s">
        <v>1633</v>
      </c>
      <c r="D666" s="548"/>
      <c r="E666" s="548"/>
    </row>
    <row r="667" spans="1:5" hidden="1">
      <c r="A667" s="547" t="s">
        <v>1710</v>
      </c>
      <c r="B667" s="547">
        <v>2022</v>
      </c>
      <c r="C667" s="547" t="s">
        <v>1632</v>
      </c>
      <c r="D667" s="548"/>
      <c r="E667" s="548"/>
    </row>
    <row r="668" spans="1:5" hidden="1">
      <c r="A668" s="547" t="s">
        <v>1710</v>
      </c>
      <c r="B668" s="547">
        <v>2022</v>
      </c>
      <c r="C668" s="547" t="s">
        <v>1631</v>
      </c>
      <c r="D668" s="548"/>
      <c r="E668" s="548"/>
    </row>
    <row r="669" spans="1:5" hidden="1">
      <c r="A669" s="547" t="s">
        <v>1710</v>
      </c>
      <c r="B669" s="547">
        <v>2022</v>
      </c>
      <c r="C669" s="547" t="s">
        <v>1630</v>
      </c>
      <c r="D669" s="548"/>
      <c r="E669" s="548"/>
    </row>
    <row r="670" spans="1:5" hidden="1">
      <c r="A670" s="547" t="s">
        <v>1710</v>
      </c>
      <c r="B670" s="547">
        <v>2022</v>
      </c>
      <c r="C670" s="547" t="s">
        <v>1629</v>
      </c>
      <c r="D670" s="548"/>
      <c r="E670" s="548"/>
    </row>
    <row r="671" spans="1:5" hidden="1">
      <c r="A671" s="547" t="s">
        <v>1710</v>
      </c>
      <c r="B671" s="547">
        <v>2023</v>
      </c>
      <c r="C671" s="547" t="s">
        <v>1628</v>
      </c>
      <c r="D671" s="548"/>
      <c r="E671" s="548"/>
    </row>
    <row r="672" spans="1:5" hidden="1">
      <c r="A672" s="547" t="s">
        <v>1710</v>
      </c>
      <c r="B672" s="547">
        <v>2023</v>
      </c>
      <c r="C672" s="547" t="s">
        <v>1627</v>
      </c>
      <c r="D672" s="548"/>
      <c r="E672" s="548"/>
    </row>
    <row r="673" spans="1:5" hidden="1">
      <c r="A673" s="547" t="s">
        <v>1710</v>
      </c>
      <c r="B673" s="547">
        <v>2023</v>
      </c>
      <c r="C673" s="547" t="s">
        <v>1626</v>
      </c>
      <c r="D673" s="548"/>
      <c r="E673" s="548"/>
    </row>
    <row r="674" spans="1:5" hidden="1">
      <c r="A674" s="547" t="s">
        <v>1710</v>
      </c>
      <c r="B674" s="547">
        <v>2023</v>
      </c>
      <c r="C674" s="547" t="s">
        <v>1625</v>
      </c>
      <c r="D674" s="548"/>
      <c r="E674" s="548"/>
    </row>
    <row r="675" spans="1:5" hidden="1">
      <c r="A675" s="547" t="s">
        <v>1710</v>
      </c>
      <c r="B675" s="547">
        <v>2023</v>
      </c>
      <c r="C675" s="547" t="s">
        <v>1624</v>
      </c>
      <c r="D675" s="548"/>
      <c r="E675" s="548"/>
    </row>
    <row r="676" spans="1:5" hidden="1">
      <c r="A676" s="547" t="s">
        <v>1710</v>
      </c>
      <c r="B676" s="547">
        <v>2023</v>
      </c>
      <c r="C676" s="547" t="s">
        <v>1623</v>
      </c>
      <c r="D676" s="548"/>
      <c r="E676" s="548"/>
    </row>
    <row r="677" spans="1:5" hidden="1">
      <c r="A677" s="547" t="s">
        <v>1710</v>
      </c>
      <c r="B677" s="547">
        <v>2023</v>
      </c>
      <c r="C677" s="547" t="s">
        <v>1622</v>
      </c>
      <c r="D677" s="548"/>
      <c r="E677" s="548"/>
    </row>
    <row r="678" spans="1:5" hidden="1">
      <c r="A678" s="547" t="s">
        <v>1710</v>
      </c>
      <c r="B678" s="547">
        <v>2023</v>
      </c>
      <c r="C678" s="547" t="s">
        <v>1621</v>
      </c>
      <c r="D678" s="548"/>
      <c r="E678" s="548"/>
    </row>
    <row r="679" spans="1:5" hidden="1">
      <c r="A679" s="547" t="s">
        <v>1710</v>
      </c>
      <c r="B679" s="547">
        <v>2023</v>
      </c>
      <c r="C679" s="547" t="s">
        <v>1620</v>
      </c>
      <c r="D679" s="548"/>
      <c r="E679" s="548"/>
    </row>
    <row r="680" spans="1:5" hidden="1">
      <c r="A680" s="547" t="s">
        <v>1710</v>
      </c>
      <c r="B680" s="547">
        <v>2023</v>
      </c>
      <c r="C680" s="547" t="s">
        <v>1619</v>
      </c>
      <c r="D680" s="548"/>
      <c r="E680" s="548"/>
    </row>
    <row r="681" spans="1:5" hidden="1">
      <c r="A681" s="547" t="s">
        <v>1710</v>
      </c>
      <c r="B681" s="547">
        <v>2023</v>
      </c>
      <c r="C681" s="547" t="s">
        <v>1618</v>
      </c>
      <c r="D681" s="548"/>
      <c r="E681" s="548"/>
    </row>
    <row r="682" spans="1:5" hidden="1">
      <c r="A682" s="547" t="s">
        <v>1710</v>
      </c>
      <c r="B682" s="547">
        <v>2023</v>
      </c>
      <c r="C682" s="547" t="s">
        <v>1617</v>
      </c>
      <c r="D682" s="548"/>
      <c r="E682" s="548"/>
    </row>
    <row r="683" spans="1:5" hidden="1">
      <c r="A683" s="547" t="s">
        <v>1710</v>
      </c>
      <c r="B683" s="547">
        <v>2023</v>
      </c>
      <c r="C683" s="547" t="s">
        <v>1616</v>
      </c>
      <c r="D683" s="548"/>
      <c r="E683" s="548"/>
    </row>
    <row r="684" spans="1:5" hidden="1">
      <c r="A684" s="547" t="s">
        <v>1710</v>
      </c>
      <c r="B684" s="547">
        <v>2023</v>
      </c>
      <c r="C684" s="547" t="s">
        <v>1615</v>
      </c>
      <c r="D684" s="548"/>
      <c r="E684" s="548"/>
    </row>
    <row r="685" spans="1:5" hidden="1">
      <c r="A685" s="547" t="s">
        <v>1710</v>
      </c>
      <c r="B685" s="547">
        <v>2023</v>
      </c>
      <c r="C685" s="547" t="s">
        <v>1614</v>
      </c>
      <c r="D685" s="548"/>
      <c r="E685" s="548"/>
    </row>
    <row r="686" spans="1:5" hidden="1">
      <c r="A686" s="547" t="s">
        <v>1710</v>
      </c>
      <c r="B686" s="547">
        <v>2023</v>
      </c>
      <c r="C686" s="547" t="s">
        <v>1613</v>
      </c>
      <c r="D686" s="548"/>
      <c r="E686" s="548"/>
    </row>
    <row r="687" spans="1:5" hidden="1">
      <c r="A687" s="547" t="s">
        <v>1710</v>
      </c>
      <c r="B687" s="547">
        <v>2023</v>
      </c>
      <c r="C687" s="547" t="s">
        <v>1612</v>
      </c>
      <c r="D687" s="548"/>
      <c r="E687" s="548"/>
    </row>
    <row r="688" spans="1:5" hidden="1">
      <c r="A688" s="547" t="s">
        <v>1710</v>
      </c>
      <c r="B688" s="547">
        <v>2023</v>
      </c>
      <c r="C688" s="547" t="s">
        <v>1611</v>
      </c>
      <c r="D688" s="548"/>
      <c r="E688" s="548"/>
    </row>
    <row r="689" spans="1:5" hidden="1">
      <c r="A689" s="547" t="s">
        <v>1710</v>
      </c>
      <c r="B689" s="547">
        <v>2023</v>
      </c>
      <c r="C689" s="547" t="s">
        <v>1610</v>
      </c>
      <c r="D689" s="548"/>
      <c r="E689" s="548"/>
    </row>
    <row r="690" spans="1:5" hidden="1">
      <c r="A690" s="547" t="s">
        <v>1710</v>
      </c>
      <c r="B690" s="547">
        <v>2023</v>
      </c>
      <c r="C690" s="547" t="s">
        <v>1609</v>
      </c>
      <c r="D690" s="548"/>
      <c r="E690" s="548"/>
    </row>
    <row r="691" spans="1:5" hidden="1">
      <c r="A691" s="547" t="s">
        <v>1710</v>
      </c>
      <c r="B691" s="547">
        <v>2023</v>
      </c>
      <c r="C691" s="547" t="s">
        <v>1608</v>
      </c>
      <c r="D691" s="548"/>
      <c r="E691" s="548"/>
    </row>
    <row r="692" spans="1:5" hidden="1">
      <c r="A692" s="547" t="s">
        <v>1710</v>
      </c>
      <c r="B692" s="547">
        <v>2023</v>
      </c>
      <c r="C692" s="547" t="s">
        <v>1607</v>
      </c>
      <c r="D692" s="548"/>
      <c r="E692" s="548"/>
    </row>
    <row r="693" spans="1:5" hidden="1">
      <c r="A693" s="547" t="s">
        <v>1710</v>
      </c>
      <c r="B693" s="547">
        <v>2023</v>
      </c>
      <c r="C693" s="547" t="s">
        <v>1606</v>
      </c>
      <c r="D693" s="548"/>
      <c r="E693" s="548"/>
    </row>
    <row r="694" spans="1:5" hidden="1">
      <c r="A694" s="547" t="s">
        <v>1710</v>
      </c>
      <c r="B694" s="547">
        <v>2023</v>
      </c>
      <c r="C694" s="547" t="s">
        <v>1605</v>
      </c>
      <c r="D694" s="548"/>
      <c r="E694" s="548"/>
    </row>
    <row r="695" spans="1:5" hidden="1">
      <c r="A695" s="547" t="s">
        <v>1710</v>
      </c>
      <c r="B695" s="547">
        <v>2023</v>
      </c>
      <c r="C695" s="547" t="s">
        <v>1604</v>
      </c>
      <c r="D695" s="548"/>
      <c r="E695" s="548"/>
    </row>
    <row r="696" spans="1:5" hidden="1">
      <c r="A696" s="547" t="s">
        <v>1710</v>
      </c>
      <c r="B696" s="547">
        <v>2023</v>
      </c>
      <c r="C696" s="547" t="s">
        <v>1603</v>
      </c>
      <c r="D696" s="548"/>
      <c r="E696" s="548"/>
    </row>
    <row r="697" spans="1:5" hidden="1">
      <c r="A697" s="547" t="s">
        <v>1710</v>
      </c>
      <c r="B697" s="547">
        <v>2023</v>
      </c>
      <c r="C697" s="547" t="s">
        <v>1602</v>
      </c>
      <c r="D697" s="548"/>
      <c r="E697" s="548"/>
    </row>
    <row r="698" spans="1:5" hidden="1">
      <c r="A698" s="547" t="s">
        <v>1710</v>
      </c>
      <c r="B698" s="547">
        <v>2023</v>
      </c>
      <c r="C698" s="547" t="s">
        <v>1601</v>
      </c>
      <c r="D698" s="548">
        <v>5342.77</v>
      </c>
      <c r="E698" s="548"/>
    </row>
    <row r="699" spans="1:5" hidden="1">
      <c r="A699" s="547" t="s">
        <v>1710</v>
      </c>
      <c r="B699" s="547">
        <v>2023</v>
      </c>
      <c r="C699" s="547" t="s">
        <v>1600</v>
      </c>
      <c r="D699" s="548"/>
      <c r="E699" s="548"/>
    </row>
    <row r="700" spans="1:5" hidden="1">
      <c r="A700" s="547" t="s">
        <v>1710</v>
      </c>
      <c r="B700" s="547">
        <v>2023</v>
      </c>
      <c r="C700" s="547" t="s">
        <v>1599</v>
      </c>
      <c r="D700" s="548">
        <v>12824.3</v>
      </c>
      <c r="E700" s="548"/>
    </row>
    <row r="701" spans="1:5" hidden="1">
      <c r="A701" s="547" t="s">
        <v>1710</v>
      </c>
      <c r="B701" s="547">
        <v>2023</v>
      </c>
      <c r="C701" s="547" t="s">
        <v>1597</v>
      </c>
      <c r="D701" s="548">
        <v>5342.77</v>
      </c>
      <c r="E701" s="548"/>
    </row>
    <row r="702" spans="1:5" hidden="1">
      <c r="A702" s="547" t="s">
        <v>1709</v>
      </c>
      <c r="B702" s="547">
        <v>2019</v>
      </c>
      <c r="C702" s="547" t="s">
        <v>1628</v>
      </c>
      <c r="D702" s="548"/>
      <c r="E702" s="548"/>
    </row>
    <row r="703" spans="1:5" hidden="1">
      <c r="A703" s="547" t="s">
        <v>1709</v>
      </c>
      <c r="B703" s="547">
        <v>2019</v>
      </c>
      <c r="C703" s="547" t="s">
        <v>1627</v>
      </c>
      <c r="D703" s="548"/>
      <c r="E703" s="548"/>
    </row>
    <row r="704" spans="1:5" hidden="1">
      <c r="A704" s="547" t="s">
        <v>1709</v>
      </c>
      <c r="B704" s="547">
        <v>2019</v>
      </c>
      <c r="C704" s="547" t="s">
        <v>1626</v>
      </c>
      <c r="D704" s="548"/>
      <c r="E704" s="548"/>
    </row>
    <row r="705" spans="1:5" hidden="1">
      <c r="A705" s="547" t="s">
        <v>1709</v>
      </c>
      <c r="B705" s="547">
        <v>2019</v>
      </c>
      <c r="C705" s="547" t="s">
        <v>1625</v>
      </c>
      <c r="D705" s="548"/>
      <c r="E705" s="548"/>
    </row>
    <row r="706" spans="1:5" hidden="1">
      <c r="A706" s="547" t="s">
        <v>1709</v>
      </c>
      <c r="B706" s="547">
        <v>2019</v>
      </c>
      <c r="C706" s="547" t="s">
        <v>1624</v>
      </c>
      <c r="D706" s="548"/>
      <c r="E706" s="548"/>
    </row>
    <row r="707" spans="1:5" hidden="1">
      <c r="A707" s="547" t="s">
        <v>1709</v>
      </c>
      <c r="B707" s="547">
        <v>2019</v>
      </c>
      <c r="C707" s="547" t="s">
        <v>1623</v>
      </c>
      <c r="D707" s="548"/>
      <c r="E707" s="548"/>
    </row>
    <row r="708" spans="1:5" hidden="1">
      <c r="A708" s="547" t="s">
        <v>1709</v>
      </c>
      <c r="B708" s="547">
        <v>2019</v>
      </c>
      <c r="C708" s="547" t="s">
        <v>1622</v>
      </c>
      <c r="D708" s="548"/>
      <c r="E708" s="548"/>
    </row>
    <row r="709" spans="1:5" hidden="1">
      <c r="A709" s="547" t="s">
        <v>1709</v>
      </c>
      <c r="B709" s="547">
        <v>2019</v>
      </c>
      <c r="C709" s="547" t="s">
        <v>1621</v>
      </c>
      <c r="D709" s="548"/>
      <c r="E709" s="548"/>
    </row>
    <row r="710" spans="1:5" hidden="1">
      <c r="A710" s="547" t="s">
        <v>1709</v>
      </c>
      <c r="B710" s="547">
        <v>2019</v>
      </c>
      <c r="C710" s="547" t="s">
        <v>1620</v>
      </c>
      <c r="D710" s="548"/>
      <c r="E710" s="548"/>
    </row>
    <row r="711" spans="1:5" hidden="1">
      <c r="A711" s="547" t="s">
        <v>1709</v>
      </c>
      <c r="B711" s="547">
        <v>2019</v>
      </c>
      <c r="C711" s="547" t="s">
        <v>1619</v>
      </c>
      <c r="D711" s="548"/>
      <c r="E711" s="548"/>
    </row>
    <row r="712" spans="1:5" hidden="1">
      <c r="A712" s="547" t="s">
        <v>1709</v>
      </c>
      <c r="B712" s="547">
        <v>2019</v>
      </c>
      <c r="C712" s="547" t="s">
        <v>1618</v>
      </c>
      <c r="D712" s="548"/>
      <c r="E712" s="548"/>
    </row>
    <row r="713" spans="1:5" hidden="1">
      <c r="A713" s="547" t="s">
        <v>1709</v>
      </c>
      <c r="B713" s="547">
        <v>2019</v>
      </c>
      <c r="C713" s="547" t="s">
        <v>1617</v>
      </c>
      <c r="D713" s="548"/>
      <c r="E713" s="548"/>
    </row>
    <row r="714" spans="1:5" hidden="1">
      <c r="A714" s="547" t="s">
        <v>1709</v>
      </c>
      <c r="B714" s="547">
        <v>2019</v>
      </c>
      <c r="C714" s="547" t="s">
        <v>1616</v>
      </c>
      <c r="D714" s="548"/>
      <c r="E714" s="548"/>
    </row>
    <row r="715" spans="1:5" hidden="1">
      <c r="A715" s="547" t="s">
        <v>1709</v>
      </c>
      <c r="B715" s="547">
        <v>2019</v>
      </c>
      <c r="C715" s="547" t="s">
        <v>1615</v>
      </c>
      <c r="D715" s="548"/>
      <c r="E715" s="548"/>
    </row>
    <row r="716" spans="1:5" hidden="1">
      <c r="A716" s="547" t="s">
        <v>1709</v>
      </c>
      <c r="B716" s="547">
        <v>2019</v>
      </c>
      <c r="C716" s="547" t="s">
        <v>1614</v>
      </c>
      <c r="D716" s="548"/>
      <c r="E716" s="548"/>
    </row>
    <row r="717" spans="1:5" hidden="1">
      <c r="A717" s="547" t="s">
        <v>1709</v>
      </c>
      <c r="B717" s="547">
        <v>2019</v>
      </c>
      <c r="C717" s="547" t="s">
        <v>1613</v>
      </c>
      <c r="D717" s="548"/>
      <c r="E717" s="548"/>
    </row>
    <row r="718" spans="1:5" hidden="1">
      <c r="A718" s="547" t="s">
        <v>1709</v>
      </c>
      <c r="B718" s="547">
        <v>2019</v>
      </c>
      <c r="C718" s="547" t="s">
        <v>1612</v>
      </c>
      <c r="D718" s="548"/>
      <c r="E718" s="548"/>
    </row>
    <row r="719" spans="1:5" hidden="1">
      <c r="A719" s="547" t="s">
        <v>1709</v>
      </c>
      <c r="B719" s="547">
        <v>2019</v>
      </c>
      <c r="C719" s="547" t="s">
        <v>1611</v>
      </c>
      <c r="D719" s="548"/>
      <c r="E719" s="548"/>
    </row>
    <row r="720" spans="1:5" hidden="1">
      <c r="A720" s="547" t="s">
        <v>1709</v>
      </c>
      <c r="B720" s="547">
        <v>2019</v>
      </c>
      <c r="C720" s="547" t="s">
        <v>1610</v>
      </c>
      <c r="D720" s="548"/>
      <c r="E720" s="548"/>
    </row>
    <row r="721" spans="1:5" hidden="1">
      <c r="A721" s="547" t="s">
        <v>1709</v>
      </c>
      <c r="B721" s="547">
        <v>2019</v>
      </c>
      <c r="C721" s="547" t="s">
        <v>1609</v>
      </c>
      <c r="D721" s="548"/>
      <c r="E721" s="548"/>
    </row>
    <row r="722" spans="1:5" hidden="1">
      <c r="A722" s="547" t="s">
        <v>1709</v>
      </c>
      <c r="B722" s="547">
        <v>2019</v>
      </c>
      <c r="C722" s="547" t="s">
        <v>1608</v>
      </c>
      <c r="D722" s="548"/>
      <c r="E722" s="548"/>
    </row>
    <row r="723" spans="1:5" hidden="1">
      <c r="A723" s="547" t="s">
        <v>1709</v>
      </c>
      <c r="B723" s="547">
        <v>2019</v>
      </c>
      <c r="C723" s="547" t="s">
        <v>1607</v>
      </c>
      <c r="D723" s="548"/>
      <c r="E723" s="548"/>
    </row>
    <row r="724" spans="1:5" hidden="1">
      <c r="A724" s="547" t="s">
        <v>1709</v>
      </c>
      <c r="B724" s="547">
        <v>2019</v>
      </c>
      <c r="C724" s="547" t="s">
        <v>1606</v>
      </c>
      <c r="D724" s="548"/>
      <c r="E724" s="548"/>
    </row>
    <row r="725" spans="1:5" hidden="1">
      <c r="A725" s="547" t="s">
        <v>1709</v>
      </c>
      <c r="B725" s="547">
        <v>2019</v>
      </c>
      <c r="C725" s="547" t="s">
        <v>1605</v>
      </c>
      <c r="D725" s="548"/>
      <c r="E725" s="548"/>
    </row>
    <row r="726" spans="1:5" hidden="1">
      <c r="A726" s="547" t="s">
        <v>1709</v>
      </c>
      <c r="B726" s="547">
        <v>2019</v>
      </c>
      <c r="C726" s="547" t="s">
        <v>1604</v>
      </c>
      <c r="D726" s="548"/>
      <c r="E726" s="548"/>
    </row>
    <row r="727" spans="1:5" hidden="1">
      <c r="A727" s="547" t="s">
        <v>1709</v>
      </c>
      <c r="B727" s="547">
        <v>2019</v>
      </c>
      <c r="C727" s="547" t="s">
        <v>1603</v>
      </c>
      <c r="D727" s="548"/>
      <c r="E727" s="548"/>
    </row>
    <row r="728" spans="1:5" hidden="1">
      <c r="A728" s="547" t="s">
        <v>1709</v>
      </c>
      <c r="B728" s="547">
        <v>2019</v>
      </c>
      <c r="C728" s="547" t="s">
        <v>1602</v>
      </c>
      <c r="D728" s="548"/>
      <c r="E728" s="548"/>
    </row>
    <row r="729" spans="1:5" hidden="1">
      <c r="A729" s="547" t="s">
        <v>1709</v>
      </c>
      <c r="B729" s="547">
        <v>2019</v>
      </c>
      <c r="C729" s="547" t="s">
        <v>1601</v>
      </c>
      <c r="D729" s="548">
        <v>4990.13</v>
      </c>
      <c r="E729" s="548">
        <v>4990.13</v>
      </c>
    </row>
    <row r="730" spans="1:5" hidden="1">
      <c r="A730" s="547" t="s">
        <v>1709</v>
      </c>
      <c r="B730" s="547">
        <v>2019</v>
      </c>
      <c r="C730" s="547" t="s">
        <v>1600</v>
      </c>
      <c r="D730" s="548"/>
      <c r="E730" s="548"/>
    </row>
    <row r="731" spans="1:5" hidden="1">
      <c r="A731" s="547" t="s">
        <v>1709</v>
      </c>
      <c r="B731" s="547">
        <v>2019</v>
      </c>
      <c r="C731" s="547" t="s">
        <v>1599</v>
      </c>
      <c r="D731" s="548">
        <v>12136.52</v>
      </c>
      <c r="E731" s="548">
        <v>12136.52</v>
      </c>
    </row>
    <row r="732" spans="1:5" hidden="1">
      <c r="A732" s="547" t="s">
        <v>1709</v>
      </c>
      <c r="B732" s="547">
        <v>2019</v>
      </c>
      <c r="C732" s="547" t="s">
        <v>1597</v>
      </c>
      <c r="D732" s="548">
        <v>4990.13</v>
      </c>
      <c r="E732" s="548">
        <v>4990.13</v>
      </c>
    </row>
    <row r="733" spans="1:5" hidden="1">
      <c r="A733" s="547" t="s">
        <v>1709</v>
      </c>
      <c r="B733" s="547">
        <v>2019</v>
      </c>
      <c r="C733" s="547" t="s">
        <v>1633</v>
      </c>
      <c r="D733" s="548"/>
      <c r="E733" s="548"/>
    </row>
    <row r="734" spans="1:5" hidden="1">
      <c r="A734" s="547" t="s">
        <v>1709</v>
      </c>
      <c r="B734" s="547">
        <v>2019</v>
      </c>
      <c r="C734" s="547" t="s">
        <v>1632</v>
      </c>
      <c r="D734" s="548"/>
      <c r="E734" s="548"/>
    </row>
    <row r="735" spans="1:5" hidden="1">
      <c r="A735" s="547" t="s">
        <v>1709</v>
      </c>
      <c r="B735" s="547">
        <v>2019</v>
      </c>
      <c r="C735" s="547" t="s">
        <v>1631</v>
      </c>
      <c r="D735" s="548"/>
      <c r="E735" s="548"/>
    </row>
    <row r="736" spans="1:5" hidden="1">
      <c r="A736" s="547" t="s">
        <v>1709</v>
      </c>
      <c r="B736" s="547">
        <v>2019</v>
      </c>
      <c r="C736" s="547" t="s">
        <v>1630</v>
      </c>
      <c r="D736" s="548"/>
      <c r="E736" s="548"/>
    </row>
    <row r="737" spans="1:5" hidden="1">
      <c r="A737" s="547" t="s">
        <v>1709</v>
      </c>
      <c r="B737" s="547">
        <v>2019</v>
      </c>
      <c r="C737" s="547" t="s">
        <v>1629</v>
      </c>
      <c r="D737" s="548"/>
      <c r="E737" s="548"/>
    </row>
    <row r="738" spans="1:5" hidden="1">
      <c r="A738" s="547" t="s">
        <v>1709</v>
      </c>
      <c r="B738" s="547">
        <v>2020</v>
      </c>
      <c r="C738" s="547" t="s">
        <v>1628</v>
      </c>
      <c r="D738" s="548"/>
      <c r="E738" s="548"/>
    </row>
    <row r="739" spans="1:5" hidden="1">
      <c r="A739" s="547" t="s">
        <v>1709</v>
      </c>
      <c r="B739" s="547">
        <v>2020</v>
      </c>
      <c r="C739" s="547" t="s">
        <v>1627</v>
      </c>
      <c r="D739" s="548"/>
      <c r="E739" s="548"/>
    </row>
    <row r="740" spans="1:5" hidden="1">
      <c r="A740" s="547" t="s">
        <v>1709</v>
      </c>
      <c r="B740" s="547">
        <v>2020</v>
      </c>
      <c r="C740" s="547" t="s">
        <v>1626</v>
      </c>
      <c r="D740" s="548"/>
      <c r="E740" s="548"/>
    </row>
    <row r="741" spans="1:5" hidden="1">
      <c r="A741" s="547" t="s">
        <v>1709</v>
      </c>
      <c r="B741" s="547">
        <v>2020</v>
      </c>
      <c r="C741" s="547" t="s">
        <v>1625</v>
      </c>
      <c r="D741" s="548"/>
      <c r="E741" s="548"/>
    </row>
    <row r="742" spans="1:5" hidden="1">
      <c r="A742" s="547" t="s">
        <v>1709</v>
      </c>
      <c r="B742" s="547">
        <v>2020</v>
      </c>
      <c r="C742" s="547" t="s">
        <v>1624</v>
      </c>
      <c r="D742" s="548"/>
      <c r="E742" s="548"/>
    </row>
    <row r="743" spans="1:5" hidden="1">
      <c r="A743" s="547" t="s">
        <v>1709</v>
      </c>
      <c r="B743" s="547">
        <v>2020</v>
      </c>
      <c r="C743" s="547" t="s">
        <v>1623</v>
      </c>
      <c r="D743" s="548"/>
      <c r="E743" s="548"/>
    </row>
    <row r="744" spans="1:5" hidden="1">
      <c r="A744" s="547" t="s">
        <v>1709</v>
      </c>
      <c r="B744" s="547">
        <v>2020</v>
      </c>
      <c r="C744" s="547" t="s">
        <v>1622</v>
      </c>
      <c r="D744" s="548"/>
      <c r="E744" s="548"/>
    </row>
    <row r="745" spans="1:5" hidden="1">
      <c r="A745" s="547" t="s">
        <v>1709</v>
      </c>
      <c r="B745" s="547">
        <v>2020</v>
      </c>
      <c r="C745" s="547" t="s">
        <v>1621</v>
      </c>
      <c r="D745" s="548"/>
      <c r="E745" s="548"/>
    </row>
    <row r="746" spans="1:5" hidden="1">
      <c r="A746" s="547" t="s">
        <v>1709</v>
      </c>
      <c r="B746" s="547">
        <v>2020</v>
      </c>
      <c r="C746" s="547" t="s">
        <v>1620</v>
      </c>
      <c r="D746" s="548"/>
      <c r="E746" s="548"/>
    </row>
    <row r="747" spans="1:5" hidden="1">
      <c r="A747" s="547" t="s">
        <v>1709</v>
      </c>
      <c r="B747" s="547">
        <v>2020</v>
      </c>
      <c r="C747" s="547" t="s">
        <v>1619</v>
      </c>
      <c r="D747" s="548"/>
      <c r="E747" s="548"/>
    </row>
    <row r="748" spans="1:5" hidden="1">
      <c r="A748" s="547" t="s">
        <v>1709</v>
      </c>
      <c r="B748" s="547">
        <v>2020</v>
      </c>
      <c r="C748" s="547" t="s">
        <v>1618</v>
      </c>
      <c r="D748" s="548"/>
      <c r="E748" s="548"/>
    </row>
    <row r="749" spans="1:5" hidden="1">
      <c r="A749" s="547" t="s">
        <v>1709</v>
      </c>
      <c r="B749" s="547">
        <v>2020</v>
      </c>
      <c r="C749" s="547" t="s">
        <v>1617</v>
      </c>
      <c r="D749" s="548"/>
      <c r="E749" s="548"/>
    </row>
    <row r="750" spans="1:5" hidden="1">
      <c r="A750" s="547" t="s">
        <v>1709</v>
      </c>
      <c r="B750" s="547">
        <v>2020</v>
      </c>
      <c r="C750" s="547" t="s">
        <v>1616</v>
      </c>
      <c r="D750" s="548"/>
      <c r="E750" s="548"/>
    </row>
    <row r="751" spans="1:5" hidden="1">
      <c r="A751" s="547" t="s">
        <v>1709</v>
      </c>
      <c r="B751" s="547">
        <v>2020</v>
      </c>
      <c r="C751" s="547" t="s">
        <v>1615</v>
      </c>
      <c r="D751" s="548"/>
      <c r="E751" s="548"/>
    </row>
    <row r="752" spans="1:5" hidden="1">
      <c r="A752" s="547" t="s">
        <v>1709</v>
      </c>
      <c r="B752" s="547">
        <v>2020</v>
      </c>
      <c r="C752" s="547" t="s">
        <v>1614</v>
      </c>
      <c r="D752" s="548"/>
      <c r="E752" s="548"/>
    </row>
    <row r="753" spans="1:5" hidden="1">
      <c r="A753" s="547" t="s">
        <v>1709</v>
      </c>
      <c r="B753" s="547">
        <v>2020</v>
      </c>
      <c r="C753" s="547" t="s">
        <v>1613</v>
      </c>
      <c r="D753" s="548"/>
      <c r="E753" s="548"/>
    </row>
    <row r="754" spans="1:5" hidden="1">
      <c r="A754" s="547" t="s">
        <v>1709</v>
      </c>
      <c r="B754" s="547">
        <v>2020</v>
      </c>
      <c r="C754" s="547" t="s">
        <v>1612</v>
      </c>
      <c r="D754" s="548"/>
      <c r="E754" s="548"/>
    </row>
    <row r="755" spans="1:5" hidden="1">
      <c r="A755" s="547" t="s">
        <v>1709</v>
      </c>
      <c r="B755" s="547">
        <v>2020</v>
      </c>
      <c r="C755" s="547" t="s">
        <v>1611</v>
      </c>
      <c r="D755" s="548"/>
      <c r="E755" s="548"/>
    </row>
    <row r="756" spans="1:5" hidden="1">
      <c r="A756" s="547" t="s">
        <v>1709</v>
      </c>
      <c r="B756" s="547">
        <v>2020</v>
      </c>
      <c r="C756" s="547" t="s">
        <v>1610</v>
      </c>
      <c r="D756" s="548"/>
      <c r="E756" s="548"/>
    </row>
    <row r="757" spans="1:5" hidden="1">
      <c r="A757" s="547" t="s">
        <v>1709</v>
      </c>
      <c r="B757" s="547">
        <v>2020</v>
      </c>
      <c r="C757" s="547" t="s">
        <v>1609</v>
      </c>
      <c r="D757" s="548"/>
      <c r="E757" s="548"/>
    </row>
    <row r="758" spans="1:5" hidden="1">
      <c r="A758" s="547" t="s">
        <v>1709</v>
      </c>
      <c r="B758" s="547">
        <v>2020</v>
      </c>
      <c r="C758" s="547" t="s">
        <v>1608</v>
      </c>
      <c r="D758" s="548"/>
      <c r="E758" s="548"/>
    </row>
    <row r="759" spans="1:5" hidden="1">
      <c r="A759" s="547" t="s">
        <v>1709</v>
      </c>
      <c r="B759" s="547">
        <v>2020</v>
      </c>
      <c r="C759" s="547" t="s">
        <v>1607</v>
      </c>
      <c r="D759" s="548"/>
      <c r="E759" s="548"/>
    </row>
    <row r="760" spans="1:5" hidden="1">
      <c r="A760" s="547" t="s">
        <v>1709</v>
      </c>
      <c r="B760" s="547">
        <v>2020</v>
      </c>
      <c r="C760" s="547" t="s">
        <v>1606</v>
      </c>
      <c r="D760" s="548"/>
      <c r="E760" s="548"/>
    </row>
    <row r="761" spans="1:5" hidden="1">
      <c r="A761" s="547" t="s">
        <v>1709</v>
      </c>
      <c r="B761" s="547">
        <v>2020</v>
      </c>
      <c r="C761" s="547" t="s">
        <v>1605</v>
      </c>
      <c r="D761" s="548"/>
      <c r="E761" s="548"/>
    </row>
    <row r="762" spans="1:5" hidden="1">
      <c r="A762" s="547" t="s">
        <v>1709</v>
      </c>
      <c r="B762" s="547">
        <v>2020</v>
      </c>
      <c r="C762" s="547" t="s">
        <v>1604</v>
      </c>
      <c r="D762" s="548"/>
      <c r="E762" s="548"/>
    </row>
    <row r="763" spans="1:5" hidden="1">
      <c r="A763" s="547" t="s">
        <v>1709</v>
      </c>
      <c r="B763" s="547">
        <v>2020</v>
      </c>
      <c r="C763" s="547" t="s">
        <v>1603</v>
      </c>
      <c r="D763" s="548"/>
      <c r="E763" s="548"/>
    </row>
    <row r="764" spans="1:5" hidden="1">
      <c r="A764" s="547" t="s">
        <v>1709</v>
      </c>
      <c r="B764" s="547">
        <v>2020</v>
      </c>
      <c r="C764" s="547" t="s">
        <v>1602</v>
      </c>
      <c r="D764" s="548"/>
      <c r="E764" s="548"/>
    </row>
    <row r="765" spans="1:5" hidden="1">
      <c r="A765" s="547" t="s">
        <v>1709</v>
      </c>
      <c r="B765" s="547">
        <v>2020</v>
      </c>
      <c r="C765" s="547" t="s">
        <v>1601</v>
      </c>
      <c r="D765" s="548">
        <v>5732.96</v>
      </c>
      <c r="E765" s="548">
        <v>5732.96</v>
      </c>
    </row>
    <row r="766" spans="1:5" hidden="1">
      <c r="A766" s="547" t="s">
        <v>1709</v>
      </c>
      <c r="B766" s="547">
        <v>2020</v>
      </c>
      <c r="C766" s="547" t="s">
        <v>1600</v>
      </c>
      <c r="D766" s="548"/>
      <c r="E766" s="548"/>
    </row>
    <row r="767" spans="1:5" hidden="1">
      <c r="A767" s="547" t="s">
        <v>1709</v>
      </c>
      <c r="B767" s="547">
        <v>2020</v>
      </c>
      <c r="C767" s="547" t="s">
        <v>1599</v>
      </c>
      <c r="D767" s="548">
        <v>13900.37</v>
      </c>
      <c r="E767" s="548">
        <v>13900.37</v>
      </c>
    </row>
    <row r="768" spans="1:5" hidden="1">
      <c r="A768" s="547" t="s">
        <v>1709</v>
      </c>
      <c r="B768" s="547">
        <v>2020</v>
      </c>
      <c r="C768" s="547" t="s">
        <v>1597</v>
      </c>
      <c r="D768" s="548">
        <v>5732.96</v>
      </c>
      <c r="E768" s="548">
        <v>5732.96</v>
      </c>
    </row>
    <row r="769" spans="1:5" hidden="1">
      <c r="A769" s="547" t="s">
        <v>1709</v>
      </c>
      <c r="B769" s="547">
        <v>2020</v>
      </c>
      <c r="C769" s="547" t="s">
        <v>1633</v>
      </c>
      <c r="D769" s="548"/>
      <c r="E769" s="548"/>
    </row>
    <row r="770" spans="1:5" hidden="1">
      <c r="A770" s="547" t="s">
        <v>1709</v>
      </c>
      <c r="B770" s="547">
        <v>2020</v>
      </c>
      <c r="C770" s="547" t="s">
        <v>1632</v>
      </c>
      <c r="D770" s="548"/>
      <c r="E770" s="548"/>
    </row>
    <row r="771" spans="1:5" hidden="1">
      <c r="A771" s="547" t="s">
        <v>1709</v>
      </c>
      <c r="B771" s="547">
        <v>2020</v>
      </c>
      <c r="C771" s="547" t="s">
        <v>1631</v>
      </c>
      <c r="D771" s="548"/>
      <c r="E771" s="548"/>
    </row>
    <row r="772" spans="1:5" hidden="1">
      <c r="A772" s="547" t="s">
        <v>1709</v>
      </c>
      <c r="B772" s="547">
        <v>2020</v>
      </c>
      <c r="C772" s="547" t="s">
        <v>1630</v>
      </c>
      <c r="D772" s="548"/>
      <c r="E772" s="548"/>
    </row>
    <row r="773" spans="1:5" hidden="1">
      <c r="A773" s="547" t="s">
        <v>1709</v>
      </c>
      <c r="B773" s="547">
        <v>2020</v>
      </c>
      <c r="C773" s="547" t="s">
        <v>1629</v>
      </c>
      <c r="D773" s="548"/>
      <c r="E773" s="548"/>
    </row>
    <row r="774" spans="1:5" hidden="1">
      <c r="A774" s="547" t="s">
        <v>1709</v>
      </c>
      <c r="B774" s="547">
        <v>2021</v>
      </c>
      <c r="C774" s="547" t="s">
        <v>1628</v>
      </c>
      <c r="D774" s="548"/>
      <c r="E774" s="548"/>
    </row>
    <row r="775" spans="1:5" hidden="1">
      <c r="A775" s="547" t="s">
        <v>1709</v>
      </c>
      <c r="B775" s="547">
        <v>2021</v>
      </c>
      <c r="C775" s="547" t="s">
        <v>1627</v>
      </c>
      <c r="D775" s="548"/>
      <c r="E775" s="548"/>
    </row>
    <row r="776" spans="1:5" hidden="1">
      <c r="A776" s="547" t="s">
        <v>1709</v>
      </c>
      <c r="B776" s="547">
        <v>2021</v>
      </c>
      <c r="C776" s="547" t="s">
        <v>1626</v>
      </c>
      <c r="D776" s="548"/>
      <c r="E776" s="548"/>
    </row>
    <row r="777" spans="1:5" hidden="1">
      <c r="A777" s="547" t="s">
        <v>1709</v>
      </c>
      <c r="B777" s="547">
        <v>2021</v>
      </c>
      <c r="C777" s="547" t="s">
        <v>1625</v>
      </c>
      <c r="D777" s="548"/>
      <c r="E777" s="548"/>
    </row>
    <row r="778" spans="1:5" hidden="1">
      <c r="A778" s="547" t="s">
        <v>1709</v>
      </c>
      <c r="B778" s="547">
        <v>2021</v>
      </c>
      <c r="C778" s="547" t="s">
        <v>1624</v>
      </c>
      <c r="D778" s="548"/>
      <c r="E778" s="548"/>
    </row>
    <row r="779" spans="1:5" hidden="1">
      <c r="A779" s="547" t="s">
        <v>1709</v>
      </c>
      <c r="B779" s="547">
        <v>2021</v>
      </c>
      <c r="C779" s="547" t="s">
        <v>1623</v>
      </c>
      <c r="D779" s="548"/>
      <c r="E779" s="548"/>
    </row>
    <row r="780" spans="1:5" hidden="1">
      <c r="A780" s="547" t="s">
        <v>1709</v>
      </c>
      <c r="B780" s="547">
        <v>2021</v>
      </c>
      <c r="C780" s="547" t="s">
        <v>1622</v>
      </c>
      <c r="D780" s="548"/>
      <c r="E780" s="548"/>
    </row>
    <row r="781" spans="1:5" hidden="1">
      <c r="A781" s="547" t="s">
        <v>1709</v>
      </c>
      <c r="B781" s="547">
        <v>2021</v>
      </c>
      <c r="C781" s="547" t="s">
        <v>1621</v>
      </c>
      <c r="D781" s="548"/>
      <c r="E781" s="548"/>
    </row>
    <row r="782" spans="1:5" hidden="1">
      <c r="A782" s="547" t="s">
        <v>1709</v>
      </c>
      <c r="B782" s="547">
        <v>2021</v>
      </c>
      <c r="C782" s="547" t="s">
        <v>1620</v>
      </c>
      <c r="D782" s="548"/>
      <c r="E782" s="548"/>
    </row>
    <row r="783" spans="1:5" hidden="1">
      <c r="A783" s="547" t="s">
        <v>1709</v>
      </c>
      <c r="B783" s="547">
        <v>2021</v>
      </c>
      <c r="C783" s="547" t="s">
        <v>1619</v>
      </c>
      <c r="D783" s="548"/>
      <c r="E783" s="548"/>
    </row>
    <row r="784" spans="1:5" hidden="1">
      <c r="A784" s="547" t="s">
        <v>1709</v>
      </c>
      <c r="B784" s="547">
        <v>2021</v>
      </c>
      <c r="C784" s="547" t="s">
        <v>1618</v>
      </c>
      <c r="D784" s="548"/>
      <c r="E784" s="548"/>
    </row>
    <row r="785" spans="1:5" hidden="1">
      <c r="A785" s="547" t="s">
        <v>1709</v>
      </c>
      <c r="B785" s="547">
        <v>2021</v>
      </c>
      <c r="C785" s="547" t="s">
        <v>1617</v>
      </c>
      <c r="D785" s="548"/>
      <c r="E785" s="548"/>
    </row>
    <row r="786" spans="1:5" hidden="1">
      <c r="A786" s="547" t="s">
        <v>1709</v>
      </c>
      <c r="B786" s="547">
        <v>2021</v>
      </c>
      <c r="C786" s="547" t="s">
        <v>1616</v>
      </c>
      <c r="D786" s="548"/>
      <c r="E786" s="548"/>
    </row>
    <row r="787" spans="1:5" hidden="1">
      <c r="A787" s="547" t="s">
        <v>1709</v>
      </c>
      <c r="B787" s="547">
        <v>2021</v>
      </c>
      <c r="C787" s="547" t="s">
        <v>1615</v>
      </c>
      <c r="D787" s="548"/>
      <c r="E787" s="548"/>
    </row>
    <row r="788" spans="1:5" hidden="1">
      <c r="A788" s="547" t="s">
        <v>1709</v>
      </c>
      <c r="B788" s="547">
        <v>2021</v>
      </c>
      <c r="C788" s="547" t="s">
        <v>1614</v>
      </c>
      <c r="D788" s="548"/>
      <c r="E788" s="548"/>
    </row>
    <row r="789" spans="1:5" hidden="1">
      <c r="A789" s="547" t="s">
        <v>1709</v>
      </c>
      <c r="B789" s="547">
        <v>2021</v>
      </c>
      <c r="C789" s="547" t="s">
        <v>1613</v>
      </c>
      <c r="D789" s="548"/>
      <c r="E789" s="548"/>
    </row>
    <row r="790" spans="1:5" hidden="1">
      <c r="A790" s="547" t="s">
        <v>1709</v>
      </c>
      <c r="B790" s="547">
        <v>2021</v>
      </c>
      <c r="C790" s="547" t="s">
        <v>1612</v>
      </c>
      <c r="D790" s="548"/>
      <c r="E790" s="548"/>
    </row>
    <row r="791" spans="1:5" hidden="1">
      <c r="A791" s="547" t="s">
        <v>1709</v>
      </c>
      <c r="B791" s="547">
        <v>2021</v>
      </c>
      <c r="C791" s="547" t="s">
        <v>1611</v>
      </c>
      <c r="D791" s="548"/>
      <c r="E791" s="548"/>
    </row>
    <row r="792" spans="1:5" hidden="1">
      <c r="A792" s="547" t="s">
        <v>1709</v>
      </c>
      <c r="B792" s="547">
        <v>2021</v>
      </c>
      <c r="C792" s="547" t="s">
        <v>1610</v>
      </c>
      <c r="D792" s="548"/>
      <c r="E792" s="548"/>
    </row>
    <row r="793" spans="1:5" hidden="1">
      <c r="A793" s="547" t="s">
        <v>1709</v>
      </c>
      <c r="B793" s="547">
        <v>2021</v>
      </c>
      <c r="C793" s="547" t="s">
        <v>1609</v>
      </c>
      <c r="D793" s="548"/>
      <c r="E793" s="548"/>
    </row>
    <row r="794" spans="1:5" hidden="1">
      <c r="A794" s="547" t="s">
        <v>1709</v>
      </c>
      <c r="B794" s="547">
        <v>2021</v>
      </c>
      <c r="C794" s="547" t="s">
        <v>1608</v>
      </c>
      <c r="D794" s="548"/>
      <c r="E794" s="548"/>
    </row>
    <row r="795" spans="1:5" hidden="1">
      <c r="A795" s="547" t="s">
        <v>1709</v>
      </c>
      <c r="B795" s="547">
        <v>2021</v>
      </c>
      <c r="C795" s="547" t="s">
        <v>1607</v>
      </c>
      <c r="D795" s="548"/>
      <c r="E795" s="548"/>
    </row>
    <row r="796" spans="1:5" hidden="1">
      <c r="A796" s="547" t="s">
        <v>1709</v>
      </c>
      <c r="B796" s="547">
        <v>2021</v>
      </c>
      <c r="C796" s="547" t="s">
        <v>1606</v>
      </c>
      <c r="D796" s="548"/>
      <c r="E796" s="548"/>
    </row>
    <row r="797" spans="1:5" hidden="1">
      <c r="A797" s="547" t="s">
        <v>1709</v>
      </c>
      <c r="B797" s="547">
        <v>2021</v>
      </c>
      <c r="C797" s="547" t="s">
        <v>1605</v>
      </c>
      <c r="D797" s="548"/>
      <c r="E797" s="548"/>
    </row>
    <row r="798" spans="1:5" hidden="1">
      <c r="A798" s="547" t="s">
        <v>1709</v>
      </c>
      <c r="B798" s="547">
        <v>2021</v>
      </c>
      <c r="C798" s="547" t="s">
        <v>1604</v>
      </c>
      <c r="D798" s="548"/>
      <c r="E798" s="548"/>
    </row>
    <row r="799" spans="1:5" hidden="1">
      <c r="A799" s="547" t="s">
        <v>1709</v>
      </c>
      <c r="B799" s="547">
        <v>2021</v>
      </c>
      <c r="C799" s="547" t="s">
        <v>1603</v>
      </c>
      <c r="D799" s="548"/>
      <c r="E799" s="548"/>
    </row>
    <row r="800" spans="1:5" hidden="1">
      <c r="A800" s="547" t="s">
        <v>1709</v>
      </c>
      <c r="B800" s="547">
        <v>2021</v>
      </c>
      <c r="C800" s="547" t="s">
        <v>1602</v>
      </c>
      <c r="D800" s="548"/>
      <c r="E800" s="548"/>
    </row>
    <row r="801" spans="1:5" hidden="1">
      <c r="A801" s="547" t="s">
        <v>1709</v>
      </c>
      <c r="B801" s="547">
        <v>2021</v>
      </c>
      <c r="C801" s="547" t="s">
        <v>1601</v>
      </c>
      <c r="D801" s="548">
        <v>8063.49</v>
      </c>
      <c r="E801" s="548">
        <v>8063.49</v>
      </c>
    </row>
    <row r="802" spans="1:5" hidden="1">
      <c r="A802" s="547" t="s">
        <v>1709</v>
      </c>
      <c r="B802" s="547">
        <v>2021</v>
      </c>
      <c r="C802" s="547" t="s">
        <v>1600</v>
      </c>
      <c r="D802" s="548"/>
      <c r="E802" s="548"/>
    </row>
    <row r="803" spans="1:5" hidden="1">
      <c r="A803" s="547" t="s">
        <v>1709</v>
      </c>
      <c r="B803" s="547">
        <v>2021</v>
      </c>
      <c r="C803" s="547" t="s">
        <v>1599</v>
      </c>
      <c r="D803" s="548">
        <v>19360.91</v>
      </c>
      <c r="E803" s="548">
        <v>19360.91</v>
      </c>
    </row>
    <row r="804" spans="1:5" hidden="1">
      <c r="A804" s="547" t="s">
        <v>1709</v>
      </c>
      <c r="B804" s="547">
        <v>2021</v>
      </c>
      <c r="C804" s="547" t="s">
        <v>1597</v>
      </c>
      <c r="D804" s="548">
        <v>8063.49</v>
      </c>
      <c r="E804" s="548">
        <v>8063.49</v>
      </c>
    </row>
    <row r="805" spans="1:5" hidden="1">
      <c r="A805" s="547" t="s">
        <v>1709</v>
      </c>
      <c r="B805" s="547">
        <v>2021</v>
      </c>
      <c r="C805" s="547" t="s">
        <v>1633</v>
      </c>
      <c r="D805" s="548"/>
      <c r="E805" s="548"/>
    </row>
    <row r="806" spans="1:5" hidden="1">
      <c r="A806" s="547" t="s">
        <v>1709</v>
      </c>
      <c r="B806" s="547">
        <v>2021</v>
      </c>
      <c r="C806" s="547" t="s">
        <v>1632</v>
      </c>
      <c r="D806" s="548"/>
      <c r="E806" s="548"/>
    </row>
    <row r="807" spans="1:5" hidden="1">
      <c r="A807" s="547" t="s">
        <v>1709</v>
      </c>
      <c r="B807" s="547">
        <v>2021</v>
      </c>
      <c r="C807" s="547" t="s">
        <v>1631</v>
      </c>
      <c r="D807" s="548"/>
      <c r="E807" s="548"/>
    </row>
    <row r="808" spans="1:5" hidden="1">
      <c r="A808" s="547" t="s">
        <v>1709</v>
      </c>
      <c r="B808" s="547">
        <v>2021</v>
      </c>
      <c r="C808" s="547" t="s">
        <v>1630</v>
      </c>
      <c r="D808" s="548"/>
      <c r="E808" s="548"/>
    </row>
    <row r="809" spans="1:5" hidden="1">
      <c r="A809" s="547" t="s">
        <v>1709</v>
      </c>
      <c r="B809" s="547">
        <v>2021</v>
      </c>
      <c r="C809" s="547" t="s">
        <v>1629</v>
      </c>
      <c r="D809" s="548"/>
      <c r="E809" s="548"/>
    </row>
    <row r="810" spans="1:5" hidden="1">
      <c r="A810" s="547" t="s">
        <v>1709</v>
      </c>
      <c r="B810" s="547">
        <v>2022</v>
      </c>
      <c r="C810" s="547" t="s">
        <v>1628</v>
      </c>
      <c r="D810" s="548"/>
      <c r="E810" s="548"/>
    </row>
    <row r="811" spans="1:5" hidden="1">
      <c r="A811" s="547" t="s">
        <v>1709</v>
      </c>
      <c r="B811" s="547">
        <v>2022</v>
      </c>
      <c r="C811" s="547" t="s">
        <v>1627</v>
      </c>
      <c r="D811" s="548"/>
      <c r="E811" s="548"/>
    </row>
    <row r="812" spans="1:5" hidden="1">
      <c r="A812" s="547" t="s">
        <v>1709</v>
      </c>
      <c r="B812" s="547">
        <v>2022</v>
      </c>
      <c r="C812" s="547" t="s">
        <v>1626</v>
      </c>
      <c r="D812" s="548"/>
      <c r="E812" s="548"/>
    </row>
    <row r="813" spans="1:5" hidden="1">
      <c r="A813" s="547" t="s">
        <v>1709</v>
      </c>
      <c r="B813" s="547">
        <v>2022</v>
      </c>
      <c r="C813" s="547" t="s">
        <v>1625</v>
      </c>
      <c r="D813" s="548"/>
      <c r="E813" s="548"/>
    </row>
    <row r="814" spans="1:5" hidden="1">
      <c r="A814" s="547" t="s">
        <v>1709</v>
      </c>
      <c r="B814" s="547">
        <v>2022</v>
      </c>
      <c r="C814" s="547" t="s">
        <v>1624</v>
      </c>
      <c r="D814" s="548"/>
      <c r="E814" s="548"/>
    </row>
    <row r="815" spans="1:5" hidden="1">
      <c r="A815" s="547" t="s">
        <v>1709</v>
      </c>
      <c r="B815" s="547">
        <v>2022</v>
      </c>
      <c r="C815" s="547" t="s">
        <v>1623</v>
      </c>
      <c r="D815" s="548"/>
      <c r="E815" s="548"/>
    </row>
    <row r="816" spans="1:5" hidden="1">
      <c r="A816" s="547" t="s">
        <v>1709</v>
      </c>
      <c r="B816" s="547">
        <v>2022</v>
      </c>
      <c r="C816" s="547" t="s">
        <v>1622</v>
      </c>
      <c r="D816" s="548"/>
      <c r="E816" s="548"/>
    </row>
    <row r="817" spans="1:5" hidden="1">
      <c r="A817" s="547" t="s">
        <v>1709</v>
      </c>
      <c r="B817" s="547">
        <v>2022</v>
      </c>
      <c r="C817" s="547" t="s">
        <v>1621</v>
      </c>
      <c r="D817" s="548"/>
      <c r="E817" s="548"/>
    </row>
    <row r="818" spans="1:5" hidden="1">
      <c r="A818" s="547" t="s">
        <v>1709</v>
      </c>
      <c r="B818" s="547">
        <v>2022</v>
      </c>
      <c r="C818" s="547" t="s">
        <v>1620</v>
      </c>
      <c r="D818" s="548"/>
      <c r="E818" s="548"/>
    </row>
    <row r="819" spans="1:5" hidden="1">
      <c r="A819" s="547" t="s">
        <v>1709</v>
      </c>
      <c r="B819" s="547">
        <v>2022</v>
      </c>
      <c r="C819" s="547" t="s">
        <v>1619</v>
      </c>
      <c r="D819" s="548"/>
      <c r="E819" s="548"/>
    </row>
    <row r="820" spans="1:5" hidden="1">
      <c r="A820" s="547" t="s">
        <v>1709</v>
      </c>
      <c r="B820" s="547">
        <v>2022</v>
      </c>
      <c r="C820" s="547" t="s">
        <v>1618</v>
      </c>
      <c r="D820" s="548"/>
      <c r="E820" s="548"/>
    </row>
    <row r="821" spans="1:5" hidden="1">
      <c r="A821" s="547" t="s">
        <v>1709</v>
      </c>
      <c r="B821" s="547">
        <v>2022</v>
      </c>
      <c r="C821" s="547" t="s">
        <v>1617</v>
      </c>
      <c r="D821" s="548"/>
      <c r="E821" s="548"/>
    </row>
    <row r="822" spans="1:5" hidden="1">
      <c r="A822" s="547" t="s">
        <v>1709</v>
      </c>
      <c r="B822" s="547">
        <v>2022</v>
      </c>
      <c r="C822" s="547" t="s">
        <v>1616</v>
      </c>
      <c r="D822" s="548"/>
      <c r="E822" s="548"/>
    </row>
    <row r="823" spans="1:5" hidden="1">
      <c r="A823" s="547" t="s">
        <v>1709</v>
      </c>
      <c r="B823" s="547">
        <v>2022</v>
      </c>
      <c r="C823" s="547" t="s">
        <v>1615</v>
      </c>
      <c r="D823" s="548"/>
      <c r="E823" s="548"/>
    </row>
    <row r="824" spans="1:5" hidden="1">
      <c r="A824" s="547" t="s">
        <v>1709</v>
      </c>
      <c r="B824" s="547">
        <v>2022</v>
      </c>
      <c r="C824" s="547" t="s">
        <v>1614</v>
      </c>
      <c r="D824" s="548"/>
      <c r="E824" s="548"/>
    </row>
    <row r="825" spans="1:5" hidden="1">
      <c r="A825" s="547" t="s">
        <v>1709</v>
      </c>
      <c r="B825" s="547">
        <v>2022</v>
      </c>
      <c r="C825" s="547" t="s">
        <v>1613</v>
      </c>
      <c r="D825" s="548"/>
      <c r="E825" s="548"/>
    </row>
    <row r="826" spans="1:5" hidden="1">
      <c r="A826" s="547" t="s">
        <v>1709</v>
      </c>
      <c r="B826" s="547">
        <v>2022</v>
      </c>
      <c r="C826" s="547" t="s">
        <v>1612</v>
      </c>
      <c r="D826" s="548"/>
      <c r="E826" s="548"/>
    </row>
    <row r="827" spans="1:5" hidden="1">
      <c r="A827" s="547" t="s">
        <v>1709</v>
      </c>
      <c r="B827" s="547">
        <v>2022</v>
      </c>
      <c r="C827" s="547" t="s">
        <v>1611</v>
      </c>
      <c r="D827" s="548"/>
      <c r="E827" s="548"/>
    </row>
    <row r="828" spans="1:5" hidden="1">
      <c r="A828" s="547" t="s">
        <v>1709</v>
      </c>
      <c r="B828" s="547">
        <v>2022</v>
      </c>
      <c r="C828" s="547" t="s">
        <v>1610</v>
      </c>
      <c r="D828" s="548"/>
      <c r="E828" s="548"/>
    </row>
    <row r="829" spans="1:5" hidden="1">
      <c r="A829" s="547" t="s">
        <v>1709</v>
      </c>
      <c r="B829" s="547">
        <v>2022</v>
      </c>
      <c r="C829" s="547" t="s">
        <v>1609</v>
      </c>
      <c r="D829" s="548"/>
      <c r="E829" s="548"/>
    </row>
    <row r="830" spans="1:5" hidden="1">
      <c r="A830" s="547" t="s">
        <v>1709</v>
      </c>
      <c r="B830" s="547">
        <v>2022</v>
      </c>
      <c r="C830" s="547" t="s">
        <v>1608</v>
      </c>
      <c r="D830" s="548"/>
      <c r="E830" s="548"/>
    </row>
    <row r="831" spans="1:5" hidden="1">
      <c r="A831" s="547" t="s">
        <v>1709</v>
      </c>
      <c r="B831" s="547">
        <v>2022</v>
      </c>
      <c r="C831" s="547" t="s">
        <v>1607</v>
      </c>
      <c r="D831" s="548"/>
      <c r="E831" s="548"/>
    </row>
    <row r="832" spans="1:5" hidden="1">
      <c r="A832" s="547" t="s">
        <v>1709</v>
      </c>
      <c r="B832" s="547">
        <v>2022</v>
      </c>
      <c r="C832" s="547" t="s">
        <v>1606</v>
      </c>
      <c r="D832" s="548"/>
      <c r="E832" s="548"/>
    </row>
    <row r="833" spans="1:5" hidden="1">
      <c r="A833" s="547" t="s">
        <v>1709</v>
      </c>
      <c r="B833" s="547">
        <v>2022</v>
      </c>
      <c r="C833" s="547" t="s">
        <v>1605</v>
      </c>
      <c r="D833" s="548"/>
      <c r="E833" s="548"/>
    </row>
    <row r="834" spans="1:5" hidden="1">
      <c r="A834" s="547" t="s">
        <v>1709</v>
      </c>
      <c r="B834" s="547">
        <v>2022</v>
      </c>
      <c r="C834" s="547" t="s">
        <v>1604</v>
      </c>
      <c r="D834" s="548"/>
      <c r="E834" s="548"/>
    </row>
    <row r="835" spans="1:5" hidden="1">
      <c r="A835" s="547" t="s">
        <v>1709</v>
      </c>
      <c r="B835" s="547">
        <v>2022</v>
      </c>
      <c r="C835" s="547" t="s">
        <v>1603</v>
      </c>
      <c r="D835" s="548"/>
      <c r="E835" s="548"/>
    </row>
    <row r="836" spans="1:5" hidden="1">
      <c r="A836" s="547" t="s">
        <v>1709</v>
      </c>
      <c r="B836" s="547">
        <v>2022</v>
      </c>
      <c r="C836" s="547" t="s">
        <v>1602</v>
      </c>
      <c r="D836" s="548"/>
      <c r="E836" s="548"/>
    </row>
    <row r="837" spans="1:5" hidden="1">
      <c r="A837" s="547" t="s">
        <v>1709</v>
      </c>
      <c r="B837" s="547">
        <v>2022</v>
      </c>
      <c r="C837" s="547" t="s">
        <v>1601</v>
      </c>
      <c r="D837" s="548">
        <v>9373.24</v>
      </c>
      <c r="E837" s="548">
        <v>9373.24</v>
      </c>
    </row>
    <row r="838" spans="1:5" hidden="1">
      <c r="A838" s="547" t="s">
        <v>1709</v>
      </c>
      <c r="B838" s="547">
        <v>2022</v>
      </c>
      <c r="C838" s="547" t="s">
        <v>1600</v>
      </c>
      <c r="D838" s="548"/>
      <c r="E838" s="548"/>
    </row>
    <row r="839" spans="1:5" hidden="1">
      <c r="A839" s="547" t="s">
        <v>1709</v>
      </c>
      <c r="B839" s="547">
        <v>2022</v>
      </c>
      <c r="C839" s="547" t="s">
        <v>1599</v>
      </c>
      <c r="D839" s="548">
        <v>22499.27</v>
      </c>
      <c r="E839" s="548"/>
    </row>
    <row r="840" spans="1:5" hidden="1">
      <c r="A840" s="547" t="s">
        <v>1709</v>
      </c>
      <c r="B840" s="547">
        <v>2022</v>
      </c>
      <c r="C840" s="547" t="s">
        <v>1597</v>
      </c>
      <c r="D840" s="548">
        <v>9373.24</v>
      </c>
      <c r="E840" s="548"/>
    </row>
    <row r="841" spans="1:5" hidden="1">
      <c r="A841" s="547" t="s">
        <v>1709</v>
      </c>
      <c r="B841" s="547">
        <v>2022</v>
      </c>
      <c r="C841" s="547" t="s">
        <v>1633</v>
      </c>
      <c r="D841" s="548"/>
      <c r="E841" s="548"/>
    </row>
    <row r="842" spans="1:5" hidden="1">
      <c r="A842" s="547" t="s">
        <v>1709</v>
      </c>
      <c r="B842" s="547">
        <v>2022</v>
      </c>
      <c r="C842" s="547" t="s">
        <v>1632</v>
      </c>
      <c r="D842" s="548"/>
      <c r="E842" s="548"/>
    </row>
    <row r="843" spans="1:5" hidden="1">
      <c r="A843" s="547" t="s">
        <v>1709</v>
      </c>
      <c r="B843" s="547">
        <v>2022</v>
      </c>
      <c r="C843" s="547" t="s">
        <v>1631</v>
      </c>
      <c r="D843" s="548"/>
      <c r="E843" s="548"/>
    </row>
    <row r="844" spans="1:5" hidden="1">
      <c r="A844" s="547" t="s">
        <v>1709</v>
      </c>
      <c r="B844" s="547">
        <v>2022</v>
      </c>
      <c r="C844" s="547" t="s">
        <v>1630</v>
      </c>
      <c r="D844" s="548"/>
      <c r="E844" s="548"/>
    </row>
    <row r="845" spans="1:5" hidden="1">
      <c r="A845" s="547" t="s">
        <v>1709</v>
      </c>
      <c r="B845" s="547">
        <v>2022</v>
      </c>
      <c r="C845" s="547" t="s">
        <v>1629</v>
      </c>
      <c r="D845" s="548"/>
      <c r="E845" s="548"/>
    </row>
    <row r="846" spans="1:5" hidden="1">
      <c r="A846" s="547" t="s">
        <v>1709</v>
      </c>
      <c r="B846" s="547">
        <v>2023</v>
      </c>
      <c r="C846" s="547" t="s">
        <v>1628</v>
      </c>
      <c r="D846" s="548"/>
      <c r="E846" s="548"/>
    </row>
    <row r="847" spans="1:5" hidden="1">
      <c r="A847" s="547" t="s">
        <v>1709</v>
      </c>
      <c r="B847" s="547">
        <v>2023</v>
      </c>
      <c r="C847" s="547" t="s">
        <v>1627</v>
      </c>
      <c r="D847" s="548"/>
      <c r="E847" s="548"/>
    </row>
    <row r="848" spans="1:5" hidden="1">
      <c r="A848" s="547" t="s">
        <v>1709</v>
      </c>
      <c r="B848" s="547">
        <v>2023</v>
      </c>
      <c r="C848" s="547" t="s">
        <v>1626</v>
      </c>
      <c r="D848" s="548"/>
      <c r="E848" s="548"/>
    </row>
    <row r="849" spans="1:5" hidden="1">
      <c r="A849" s="547" t="s">
        <v>1709</v>
      </c>
      <c r="B849" s="547">
        <v>2023</v>
      </c>
      <c r="C849" s="547" t="s">
        <v>1625</v>
      </c>
      <c r="D849" s="548"/>
      <c r="E849" s="548"/>
    </row>
    <row r="850" spans="1:5" hidden="1">
      <c r="A850" s="547" t="s">
        <v>1709</v>
      </c>
      <c r="B850" s="547">
        <v>2023</v>
      </c>
      <c r="C850" s="547" t="s">
        <v>1624</v>
      </c>
      <c r="D850" s="548"/>
      <c r="E850" s="548"/>
    </row>
    <row r="851" spans="1:5" hidden="1">
      <c r="A851" s="547" t="s">
        <v>1709</v>
      </c>
      <c r="B851" s="547">
        <v>2023</v>
      </c>
      <c r="C851" s="547" t="s">
        <v>1623</v>
      </c>
      <c r="D851" s="548"/>
      <c r="E851" s="548"/>
    </row>
    <row r="852" spans="1:5" hidden="1">
      <c r="A852" s="547" t="s">
        <v>1709</v>
      </c>
      <c r="B852" s="547">
        <v>2023</v>
      </c>
      <c r="C852" s="547" t="s">
        <v>1622</v>
      </c>
      <c r="D852" s="548"/>
      <c r="E852" s="548"/>
    </row>
    <row r="853" spans="1:5" hidden="1">
      <c r="A853" s="547" t="s">
        <v>1709</v>
      </c>
      <c r="B853" s="547">
        <v>2023</v>
      </c>
      <c r="C853" s="547" t="s">
        <v>1621</v>
      </c>
      <c r="D853" s="548"/>
      <c r="E853" s="548"/>
    </row>
    <row r="854" spans="1:5" hidden="1">
      <c r="A854" s="547" t="s">
        <v>1709</v>
      </c>
      <c r="B854" s="547">
        <v>2023</v>
      </c>
      <c r="C854" s="547" t="s">
        <v>1620</v>
      </c>
      <c r="D854" s="548"/>
      <c r="E854" s="548"/>
    </row>
    <row r="855" spans="1:5" hidden="1">
      <c r="A855" s="547" t="s">
        <v>1709</v>
      </c>
      <c r="B855" s="547">
        <v>2023</v>
      </c>
      <c r="C855" s="547" t="s">
        <v>1619</v>
      </c>
      <c r="D855" s="548"/>
      <c r="E855" s="548"/>
    </row>
    <row r="856" spans="1:5" hidden="1">
      <c r="A856" s="547" t="s">
        <v>1709</v>
      </c>
      <c r="B856" s="547">
        <v>2023</v>
      </c>
      <c r="C856" s="547" t="s">
        <v>1618</v>
      </c>
      <c r="D856" s="548"/>
      <c r="E856" s="548"/>
    </row>
    <row r="857" spans="1:5" hidden="1">
      <c r="A857" s="547" t="s">
        <v>1709</v>
      </c>
      <c r="B857" s="547">
        <v>2023</v>
      </c>
      <c r="C857" s="547" t="s">
        <v>1617</v>
      </c>
      <c r="D857" s="548"/>
      <c r="E857" s="548"/>
    </row>
    <row r="858" spans="1:5" hidden="1">
      <c r="A858" s="547" t="s">
        <v>1709</v>
      </c>
      <c r="B858" s="547">
        <v>2023</v>
      </c>
      <c r="C858" s="547" t="s">
        <v>1616</v>
      </c>
      <c r="D858" s="548"/>
      <c r="E858" s="548"/>
    </row>
    <row r="859" spans="1:5" hidden="1">
      <c r="A859" s="547" t="s">
        <v>1709</v>
      </c>
      <c r="B859" s="547">
        <v>2023</v>
      </c>
      <c r="C859" s="547" t="s">
        <v>1615</v>
      </c>
      <c r="D859" s="548"/>
      <c r="E859" s="548"/>
    </row>
    <row r="860" spans="1:5" hidden="1">
      <c r="A860" s="547" t="s">
        <v>1709</v>
      </c>
      <c r="B860" s="547">
        <v>2023</v>
      </c>
      <c r="C860" s="547" t="s">
        <v>1614</v>
      </c>
      <c r="D860" s="548"/>
      <c r="E860" s="548"/>
    </row>
    <row r="861" spans="1:5" hidden="1">
      <c r="A861" s="547" t="s">
        <v>1709</v>
      </c>
      <c r="B861" s="547">
        <v>2023</v>
      </c>
      <c r="C861" s="547" t="s">
        <v>1613</v>
      </c>
      <c r="D861" s="548"/>
      <c r="E861" s="548"/>
    </row>
    <row r="862" spans="1:5" hidden="1">
      <c r="A862" s="547" t="s">
        <v>1709</v>
      </c>
      <c r="B862" s="547">
        <v>2023</v>
      </c>
      <c r="C862" s="547" t="s">
        <v>1612</v>
      </c>
      <c r="D862" s="548"/>
      <c r="E862" s="548"/>
    </row>
    <row r="863" spans="1:5" hidden="1">
      <c r="A863" s="547" t="s">
        <v>1709</v>
      </c>
      <c r="B863" s="547">
        <v>2023</v>
      </c>
      <c r="C863" s="547" t="s">
        <v>1611</v>
      </c>
      <c r="D863" s="548"/>
      <c r="E863" s="548"/>
    </row>
    <row r="864" spans="1:5" hidden="1">
      <c r="A864" s="547" t="s">
        <v>1709</v>
      </c>
      <c r="B864" s="547">
        <v>2023</v>
      </c>
      <c r="C864" s="547" t="s">
        <v>1610</v>
      </c>
      <c r="D864" s="548"/>
      <c r="E864" s="548"/>
    </row>
    <row r="865" spans="1:5" hidden="1">
      <c r="A865" s="547" t="s">
        <v>1709</v>
      </c>
      <c r="B865" s="547">
        <v>2023</v>
      </c>
      <c r="C865" s="547" t="s">
        <v>1609</v>
      </c>
      <c r="D865" s="548"/>
      <c r="E865" s="548"/>
    </row>
    <row r="866" spans="1:5" hidden="1">
      <c r="A866" s="547" t="s">
        <v>1709</v>
      </c>
      <c r="B866" s="547">
        <v>2023</v>
      </c>
      <c r="C866" s="547" t="s">
        <v>1608</v>
      </c>
      <c r="D866" s="548"/>
      <c r="E866" s="548"/>
    </row>
    <row r="867" spans="1:5" hidden="1">
      <c r="A867" s="547" t="s">
        <v>1709</v>
      </c>
      <c r="B867" s="547">
        <v>2023</v>
      </c>
      <c r="C867" s="547" t="s">
        <v>1607</v>
      </c>
      <c r="D867" s="548"/>
      <c r="E867" s="548"/>
    </row>
    <row r="868" spans="1:5" hidden="1">
      <c r="A868" s="547" t="s">
        <v>1709</v>
      </c>
      <c r="B868" s="547">
        <v>2023</v>
      </c>
      <c r="C868" s="547" t="s">
        <v>1606</v>
      </c>
      <c r="D868" s="548"/>
      <c r="E868" s="548"/>
    </row>
    <row r="869" spans="1:5" hidden="1">
      <c r="A869" s="547" t="s">
        <v>1709</v>
      </c>
      <c r="B869" s="547">
        <v>2023</v>
      </c>
      <c r="C869" s="547" t="s">
        <v>1605</v>
      </c>
      <c r="D869" s="548"/>
      <c r="E869" s="548"/>
    </row>
    <row r="870" spans="1:5" hidden="1">
      <c r="A870" s="547" t="s">
        <v>1709</v>
      </c>
      <c r="B870" s="547">
        <v>2023</v>
      </c>
      <c r="C870" s="547" t="s">
        <v>1604</v>
      </c>
      <c r="D870" s="548"/>
      <c r="E870" s="548"/>
    </row>
    <row r="871" spans="1:5" hidden="1">
      <c r="A871" s="547" t="s">
        <v>1709</v>
      </c>
      <c r="B871" s="547">
        <v>2023</v>
      </c>
      <c r="C871" s="547" t="s">
        <v>1603</v>
      </c>
      <c r="D871" s="548"/>
      <c r="E871" s="548"/>
    </row>
    <row r="872" spans="1:5" hidden="1">
      <c r="A872" s="547" t="s">
        <v>1709</v>
      </c>
      <c r="B872" s="547">
        <v>2023</v>
      </c>
      <c r="C872" s="547" t="s">
        <v>1602</v>
      </c>
      <c r="D872" s="548"/>
      <c r="E872" s="548"/>
    </row>
    <row r="873" spans="1:5" hidden="1">
      <c r="A873" s="547" t="s">
        <v>1709</v>
      </c>
      <c r="B873" s="547">
        <v>2023</v>
      </c>
      <c r="C873" s="547" t="s">
        <v>1601</v>
      </c>
      <c r="D873" s="548">
        <v>10887.3</v>
      </c>
      <c r="E873" s="548"/>
    </row>
    <row r="874" spans="1:5" hidden="1">
      <c r="A874" s="547" t="s">
        <v>1709</v>
      </c>
      <c r="B874" s="547">
        <v>2023</v>
      </c>
      <c r="C874" s="547" t="s">
        <v>1600</v>
      </c>
      <c r="D874" s="548"/>
      <c r="E874" s="548"/>
    </row>
    <row r="875" spans="1:5" hidden="1">
      <c r="A875" s="547" t="s">
        <v>1709</v>
      </c>
      <c r="B875" s="547">
        <v>2023</v>
      </c>
      <c r="C875" s="547" t="s">
        <v>1599</v>
      </c>
      <c r="D875" s="548">
        <v>26132.89</v>
      </c>
      <c r="E875" s="548"/>
    </row>
    <row r="876" spans="1:5" hidden="1">
      <c r="A876" s="547" t="s">
        <v>1709</v>
      </c>
      <c r="B876" s="547">
        <v>2023</v>
      </c>
      <c r="C876" s="547" t="s">
        <v>1597</v>
      </c>
      <c r="D876" s="548">
        <v>10887.3</v>
      </c>
      <c r="E876" s="548"/>
    </row>
    <row r="877" spans="1:5" hidden="1">
      <c r="A877" s="547" t="s">
        <v>1708</v>
      </c>
      <c r="B877" s="547">
        <v>2019</v>
      </c>
      <c r="C877" s="547" t="s">
        <v>1628</v>
      </c>
      <c r="D877" s="548">
        <v>18638.349999999999</v>
      </c>
      <c r="E877" s="548">
        <v>18563.86</v>
      </c>
    </row>
    <row r="878" spans="1:5" hidden="1">
      <c r="A878" s="547" t="s">
        <v>1708</v>
      </c>
      <c r="B878" s="547">
        <v>2019</v>
      </c>
      <c r="C878" s="547" t="s">
        <v>1627</v>
      </c>
      <c r="D878" s="548">
        <v>18638.349999999999</v>
      </c>
      <c r="E878" s="548"/>
    </row>
    <row r="879" spans="1:5" hidden="1">
      <c r="A879" s="547" t="s">
        <v>1708</v>
      </c>
      <c r="B879" s="547">
        <v>2019</v>
      </c>
      <c r="C879" s="547" t="s">
        <v>1626</v>
      </c>
      <c r="D879" s="548"/>
      <c r="E879" s="548"/>
    </row>
    <row r="880" spans="1:5" hidden="1">
      <c r="A880" s="547" t="s">
        <v>1708</v>
      </c>
      <c r="B880" s="547">
        <v>2019</v>
      </c>
      <c r="C880" s="547" t="s">
        <v>1625</v>
      </c>
      <c r="D880" s="548">
        <v>50.81</v>
      </c>
      <c r="E880" s="548">
        <v>50.81</v>
      </c>
    </row>
    <row r="881" spans="1:5" hidden="1">
      <c r="A881" s="547" t="s">
        <v>1708</v>
      </c>
      <c r="B881" s="547">
        <v>2019</v>
      </c>
      <c r="C881" s="547" t="s">
        <v>1624</v>
      </c>
      <c r="D881" s="548"/>
      <c r="E881" s="548"/>
    </row>
    <row r="882" spans="1:5" hidden="1">
      <c r="A882" s="547" t="s">
        <v>1708</v>
      </c>
      <c r="B882" s="547">
        <v>2019</v>
      </c>
      <c r="C882" s="547" t="s">
        <v>1623</v>
      </c>
      <c r="D882" s="548"/>
      <c r="E882" s="548"/>
    </row>
    <row r="883" spans="1:5" hidden="1">
      <c r="A883" s="547" t="s">
        <v>1708</v>
      </c>
      <c r="B883" s="547">
        <v>2019</v>
      </c>
      <c r="C883" s="547" t="s">
        <v>1622</v>
      </c>
      <c r="D883" s="548"/>
      <c r="E883" s="548"/>
    </row>
    <row r="884" spans="1:5" hidden="1">
      <c r="A884" s="547" t="s">
        <v>1708</v>
      </c>
      <c r="B884" s="547">
        <v>2019</v>
      </c>
      <c r="C884" s="547" t="s">
        <v>1621</v>
      </c>
      <c r="D884" s="548"/>
      <c r="E884" s="548"/>
    </row>
    <row r="885" spans="1:5" hidden="1">
      <c r="A885" s="547" t="s">
        <v>1708</v>
      </c>
      <c r="B885" s="547">
        <v>2019</v>
      </c>
      <c r="C885" s="547" t="s">
        <v>1620</v>
      </c>
      <c r="D885" s="548"/>
      <c r="E885" s="548"/>
    </row>
    <row r="886" spans="1:5" hidden="1">
      <c r="A886" s="547" t="s">
        <v>1708</v>
      </c>
      <c r="B886" s="547">
        <v>2019</v>
      </c>
      <c r="C886" s="547" t="s">
        <v>1619</v>
      </c>
      <c r="D886" s="548">
        <v>81667.05</v>
      </c>
      <c r="E886" s="548">
        <v>81667.05</v>
      </c>
    </row>
    <row r="887" spans="1:5" hidden="1">
      <c r="A887" s="547" t="s">
        <v>1708</v>
      </c>
      <c r="B887" s="547">
        <v>2019</v>
      </c>
      <c r="C887" s="547" t="s">
        <v>1618</v>
      </c>
      <c r="D887" s="548">
        <v>72240.88</v>
      </c>
      <c r="E887" s="548">
        <v>72240.88</v>
      </c>
    </row>
    <row r="888" spans="1:5" hidden="1">
      <c r="A888" s="547" t="s">
        <v>1708</v>
      </c>
      <c r="B888" s="547">
        <v>2019</v>
      </c>
      <c r="C888" s="547" t="s">
        <v>1617</v>
      </c>
      <c r="D888" s="548">
        <v>49.05</v>
      </c>
      <c r="E888" s="548">
        <v>49.05</v>
      </c>
    </row>
    <row r="889" spans="1:5" hidden="1">
      <c r="A889" s="547" t="s">
        <v>1708</v>
      </c>
      <c r="B889" s="547">
        <v>2019</v>
      </c>
      <c r="C889" s="547" t="s">
        <v>1616</v>
      </c>
      <c r="D889" s="548">
        <v>539.64</v>
      </c>
      <c r="E889" s="548">
        <v>539.64</v>
      </c>
    </row>
    <row r="890" spans="1:5" hidden="1">
      <c r="A890" s="547" t="s">
        <v>1708</v>
      </c>
      <c r="B890" s="547">
        <v>2019</v>
      </c>
      <c r="C890" s="547" t="s">
        <v>1615</v>
      </c>
      <c r="D890" s="548">
        <v>173.42</v>
      </c>
      <c r="E890" s="548">
        <v>173.42</v>
      </c>
    </row>
    <row r="891" spans="1:5" hidden="1">
      <c r="A891" s="547" t="s">
        <v>1708</v>
      </c>
      <c r="B891" s="547">
        <v>2019</v>
      </c>
      <c r="C891" s="547" t="s">
        <v>1614</v>
      </c>
      <c r="D891" s="548">
        <v>2122.1999999999998</v>
      </c>
      <c r="E891" s="548">
        <v>2122.1999999999998</v>
      </c>
    </row>
    <row r="892" spans="1:5" hidden="1">
      <c r="A892" s="547" t="s">
        <v>1708</v>
      </c>
      <c r="B892" s="547">
        <v>2019</v>
      </c>
      <c r="C892" s="547" t="s">
        <v>1613</v>
      </c>
      <c r="D892" s="548">
        <v>1053.33</v>
      </c>
      <c r="E892" s="548">
        <v>1053.33</v>
      </c>
    </row>
    <row r="893" spans="1:5" hidden="1">
      <c r="A893" s="547" t="s">
        <v>1708</v>
      </c>
      <c r="B893" s="547">
        <v>2019</v>
      </c>
      <c r="C893" s="547" t="s">
        <v>1612</v>
      </c>
      <c r="D893" s="548">
        <v>41.24</v>
      </c>
      <c r="E893" s="548">
        <v>41.24</v>
      </c>
    </row>
    <row r="894" spans="1:5" hidden="1">
      <c r="A894" s="547" t="s">
        <v>1708</v>
      </c>
      <c r="B894" s="547">
        <v>2019</v>
      </c>
      <c r="C894" s="547" t="s">
        <v>1611</v>
      </c>
      <c r="D894" s="548">
        <v>13.45</v>
      </c>
      <c r="E894" s="548">
        <v>13.45</v>
      </c>
    </row>
    <row r="895" spans="1:5" hidden="1">
      <c r="A895" s="547" t="s">
        <v>1708</v>
      </c>
      <c r="B895" s="547">
        <v>2019</v>
      </c>
      <c r="C895" s="547" t="s">
        <v>1610</v>
      </c>
      <c r="D895" s="548">
        <v>5.53</v>
      </c>
      <c r="E895" s="548">
        <v>5.53</v>
      </c>
    </row>
    <row r="896" spans="1:5" hidden="1">
      <c r="A896" s="547" t="s">
        <v>1708</v>
      </c>
      <c r="B896" s="547">
        <v>2019</v>
      </c>
      <c r="C896" s="547" t="s">
        <v>1609</v>
      </c>
      <c r="D896" s="548">
        <v>561.19000000000005</v>
      </c>
      <c r="E896" s="548">
        <v>561.19000000000005</v>
      </c>
    </row>
    <row r="897" spans="1:5" hidden="1">
      <c r="A897" s="547" t="s">
        <v>1708</v>
      </c>
      <c r="B897" s="547">
        <v>2019</v>
      </c>
      <c r="C897" s="547" t="s">
        <v>1608</v>
      </c>
      <c r="D897" s="548">
        <v>872.04</v>
      </c>
      <c r="E897" s="548">
        <v>872.04</v>
      </c>
    </row>
    <row r="898" spans="1:5" hidden="1">
      <c r="A898" s="547" t="s">
        <v>1708</v>
      </c>
      <c r="B898" s="547">
        <v>2019</v>
      </c>
      <c r="C898" s="547" t="s">
        <v>1607</v>
      </c>
      <c r="D898" s="548">
        <v>3616.03</v>
      </c>
      <c r="E898" s="548">
        <v>3616.03</v>
      </c>
    </row>
    <row r="899" spans="1:5" hidden="1">
      <c r="A899" s="547" t="s">
        <v>1708</v>
      </c>
      <c r="B899" s="547">
        <v>2019</v>
      </c>
      <c r="C899" s="547" t="s">
        <v>1606</v>
      </c>
      <c r="D899" s="548"/>
      <c r="E899" s="548"/>
    </row>
    <row r="900" spans="1:5" hidden="1">
      <c r="A900" s="547" t="s">
        <v>1708</v>
      </c>
      <c r="B900" s="547">
        <v>2019</v>
      </c>
      <c r="C900" s="547" t="s">
        <v>1605</v>
      </c>
      <c r="D900" s="548">
        <v>379.06</v>
      </c>
      <c r="E900" s="548">
        <v>379.06</v>
      </c>
    </row>
    <row r="901" spans="1:5" hidden="1">
      <c r="A901" s="547" t="s">
        <v>1708</v>
      </c>
      <c r="B901" s="547">
        <v>2019</v>
      </c>
      <c r="C901" s="547" t="s">
        <v>1604</v>
      </c>
      <c r="D901" s="548">
        <v>6395.09</v>
      </c>
      <c r="E901" s="548">
        <v>6395.09</v>
      </c>
    </row>
    <row r="902" spans="1:5" hidden="1">
      <c r="A902" s="547" t="s">
        <v>1708</v>
      </c>
      <c r="B902" s="547">
        <v>2019</v>
      </c>
      <c r="C902" s="547" t="s">
        <v>1603</v>
      </c>
      <c r="D902" s="548">
        <v>10599.94</v>
      </c>
      <c r="E902" s="548">
        <v>10599.94</v>
      </c>
    </row>
    <row r="903" spans="1:5" hidden="1">
      <c r="A903" s="547" t="s">
        <v>1708</v>
      </c>
      <c r="B903" s="547">
        <v>2019</v>
      </c>
      <c r="C903" s="547" t="s">
        <v>1602</v>
      </c>
      <c r="D903" s="548"/>
      <c r="E903" s="548"/>
    </row>
    <row r="904" spans="1:5" hidden="1">
      <c r="A904" s="547" t="s">
        <v>1708</v>
      </c>
      <c r="B904" s="547">
        <v>2019</v>
      </c>
      <c r="C904" s="547" t="s">
        <v>1601</v>
      </c>
      <c r="D904" s="548">
        <v>59.71</v>
      </c>
      <c r="E904" s="548">
        <v>59.71</v>
      </c>
    </row>
    <row r="905" spans="1:5" hidden="1">
      <c r="A905" s="547" t="s">
        <v>1708</v>
      </c>
      <c r="B905" s="547">
        <v>2019</v>
      </c>
      <c r="C905" s="547" t="s">
        <v>1600</v>
      </c>
      <c r="D905" s="548"/>
      <c r="E905" s="548"/>
    </row>
    <row r="906" spans="1:5" hidden="1">
      <c r="A906" s="547" t="s">
        <v>1708</v>
      </c>
      <c r="B906" s="547">
        <v>2019</v>
      </c>
      <c r="C906" s="547" t="s">
        <v>1599</v>
      </c>
      <c r="D906" s="548">
        <v>117496.45</v>
      </c>
      <c r="E906" s="548">
        <v>117421.96</v>
      </c>
    </row>
    <row r="907" spans="1:5" hidden="1">
      <c r="A907" s="547" t="s">
        <v>1708</v>
      </c>
      <c r="B907" s="547">
        <v>2019</v>
      </c>
      <c r="C907" s="547" t="s">
        <v>1597</v>
      </c>
      <c r="D907" s="548">
        <v>117410.94</v>
      </c>
      <c r="E907" s="548">
        <v>117336.45</v>
      </c>
    </row>
    <row r="908" spans="1:5" hidden="1">
      <c r="A908" s="547" t="s">
        <v>1708</v>
      </c>
      <c r="B908" s="547">
        <v>2019</v>
      </c>
      <c r="C908" s="547" t="s">
        <v>1633</v>
      </c>
      <c r="D908" s="548"/>
      <c r="E908" s="548">
        <v>18563.86</v>
      </c>
    </row>
    <row r="909" spans="1:5" hidden="1">
      <c r="A909" s="547" t="s">
        <v>1708</v>
      </c>
      <c r="B909" s="547">
        <v>2019</v>
      </c>
      <c r="C909" s="547" t="s">
        <v>1632</v>
      </c>
      <c r="D909" s="548"/>
      <c r="E909" s="548"/>
    </row>
    <row r="910" spans="1:5" hidden="1">
      <c r="A910" s="547" t="s">
        <v>1708</v>
      </c>
      <c r="B910" s="547">
        <v>2019</v>
      </c>
      <c r="C910" s="547" t="s">
        <v>1631</v>
      </c>
      <c r="D910" s="548"/>
      <c r="E910" s="548"/>
    </row>
    <row r="911" spans="1:5" hidden="1">
      <c r="A911" s="547" t="s">
        <v>1708</v>
      </c>
      <c r="B911" s="547">
        <v>2019</v>
      </c>
      <c r="C911" s="547" t="s">
        <v>1630</v>
      </c>
      <c r="D911" s="548"/>
      <c r="E911" s="548"/>
    </row>
    <row r="912" spans="1:5" hidden="1">
      <c r="A912" s="547" t="s">
        <v>1708</v>
      </c>
      <c r="B912" s="547">
        <v>2019</v>
      </c>
      <c r="C912" s="547" t="s">
        <v>1629</v>
      </c>
      <c r="D912" s="548"/>
      <c r="E912" s="548"/>
    </row>
    <row r="913" spans="1:5" hidden="1">
      <c r="A913" s="547" t="s">
        <v>1708</v>
      </c>
      <c r="B913" s="547">
        <v>2020</v>
      </c>
      <c r="C913" s="547" t="s">
        <v>1628</v>
      </c>
      <c r="D913" s="548">
        <v>18830.689999999999</v>
      </c>
      <c r="E913" s="548">
        <v>18830.689999999999</v>
      </c>
    </row>
    <row r="914" spans="1:5" hidden="1">
      <c r="A914" s="547" t="s">
        <v>1708</v>
      </c>
      <c r="B914" s="547">
        <v>2020</v>
      </c>
      <c r="C914" s="547" t="s">
        <v>1627</v>
      </c>
      <c r="D914" s="548">
        <v>18830.689999999999</v>
      </c>
      <c r="E914" s="548"/>
    </row>
    <row r="915" spans="1:5" hidden="1">
      <c r="A915" s="547" t="s">
        <v>1708</v>
      </c>
      <c r="B915" s="547">
        <v>2020</v>
      </c>
      <c r="C915" s="547" t="s">
        <v>1626</v>
      </c>
      <c r="D915" s="548"/>
      <c r="E915" s="548"/>
    </row>
    <row r="916" spans="1:5" hidden="1">
      <c r="A916" s="547" t="s">
        <v>1708</v>
      </c>
      <c r="B916" s="547">
        <v>2020</v>
      </c>
      <c r="C916" s="547" t="s">
        <v>1625</v>
      </c>
      <c r="D916" s="548">
        <v>289.39</v>
      </c>
      <c r="E916" s="548">
        <v>289.39</v>
      </c>
    </row>
    <row r="917" spans="1:5" hidden="1">
      <c r="A917" s="547" t="s">
        <v>1708</v>
      </c>
      <c r="B917" s="547">
        <v>2020</v>
      </c>
      <c r="C917" s="547" t="s">
        <v>1624</v>
      </c>
      <c r="D917" s="548"/>
      <c r="E917" s="548"/>
    </row>
    <row r="918" spans="1:5" hidden="1">
      <c r="A918" s="547" t="s">
        <v>1708</v>
      </c>
      <c r="B918" s="547">
        <v>2020</v>
      </c>
      <c r="C918" s="547" t="s">
        <v>1623</v>
      </c>
      <c r="D918" s="548"/>
      <c r="E918" s="548"/>
    </row>
    <row r="919" spans="1:5" hidden="1">
      <c r="A919" s="547" t="s">
        <v>1708</v>
      </c>
      <c r="B919" s="547">
        <v>2020</v>
      </c>
      <c r="C919" s="547" t="s">
        <v>1622</v>
      </c>
      <c r="D919" s="548"/>
      <c r="E919" s="548"/>
    </row>
    <row r="920" spans="1:5" hidden="1">
      <c r="A920" s="547" t="s">
        <v>1708</v>
      </c>
      <c r="B920" s="547">
        <v>2020</v>
      </c>
      <c r="C920" s="547" t="s">
        <v>1621</v>
      </c>
      <c r="D920" s="548"/>
      <c r="E920" s="548"/>
    </row>
    <row r="921" spans="1:5" hidden="1">
      <c r="A921" s="547" t="s">
        <v>1708</v>
      </c>
      <c r="B921" s="547">
        <v>2020</v>
      </c>
      <c r="C921" s="547" t="s">
        <v>1620</v>
      </c>
      <c r="D921" s="548"/>
      <c r="E921" s="548"/>
    </row>
    <row r="922" spans="1:5" hidden="1">
      <c r="A922" s="547" t="s">
        <v>1708</v>
      </c>
      <c r="B922" s="547">
        <v>2020</v>
      </c>
      <c r="C922" s="547" t="s">
        <v>1619</v>
      </c>
      <c r="D922" s="548">
        <v>86599.55</v>
      </c>
      <c r="E922" s="548">
        <v>86599.55</v>
      </c>
    </row>
    <row r="923" spans="1:5" hidden="1">
      <c r="A923" s="547" t="s">
        <v>1708</v>
      </c>
      <c r="B923" s="547">
        <v>2020</v>
      </c>
      <c r="C923" s="547" t="s">
        <v>1618</v>
      </c>
      <c r="D923" s="548">
        <v>77431.08</v>
      </c>
      <c r="E923" s="548">
        <v>77431.08</v>
      </c>
    </row>
    <row r="924" spans="1:5" hidden="1">
      <c r="A924" s="547" t="s">
        <v>1708</v>
      </c>
      <c r="B924" s="547">
        <v>2020</v>
      </c>
      <c r="C924" s="547" t="s">
        <v>1617</v>
      </c>
      <c r="D924" s="548">
        <v>70.69</v>
      </c>
      <c r="E924" s="548">
        <v>70.69</v>
      </c>
    </row>
    <row r="925" spans="1:5" hidden="1">
      <c r="A925" s="547" t="s">
        <v>1708</v>
      </c>
      <c r="B925" s="547">
        <v>2020</v>
      </c>
      <c r="C925" s="547" t="s">
        <v>1616</v>
      </c>
      <c r="D925" s="548">
        <v>390.99</v>
      </c>
      <c r="E925" s="548">
        <v>390.99</v>
      </c>
    </row>
    <row r="926" spans="1:5" hidden="1">
      <c r="A926" s="547" t="s">
        <v>1708</v>
      </c>
      <c r="B926" s="547">
        <v>2020</v>
      </c>
      <c r="C926" s="547" t="s">
        <v>1615</v>
      </c>
      <c r="D926" s="548">
        <v>173.53</v>
      </c>
      <c r="E926" s="548">
        <v>173.53</v>
      </c>
    </row>
    <row r="927" spans="1:5" hidden="1">
      <c r="A927" s="547" t="s">
        <v>1708</v>
      </c>
      <c r="B927" s="547">
        <v>2020</v>
      </c>
      <c r="C927" s="547" t="s">
        <v>1614</v>
      </c>
      <c r="D927" s="548">
        <v>1790.7</v>
      </c>
      <c r="E927" s="548">
        <v>1790.7</v>
      </c>
    </row>
    <row r="928" spans="1:5" hidden="1">
      <c r="A928" s="547" t="s">
        <v>1708</v>
      </c>
      <c r="B928" s="547">
        <v>2020</v>
      </c>
      <c r="C928" s="547" t="s">
        <v>1613</v>
      </c>
      <c r="D928" s="548">
        <v>1183.04</v>
      </c>
      <c r="E928" s="548">
        <v>1183.04</v>
      </c>
    </row>
    <row r="929" spans="1:5" hidden="1">
      <c r="A929" s="547" t="s">
        <v>1708</v>
      </c>
      <c r="B929" s="547">
        <v>2020</v>
      </c>
      <c r="C929" s="547" t="s">
        <v>1612</v>
      </c>
      <c r="D929" s="548">
        <v>40.94</v>
      </c>
      <c r="E929" s="548">
        <v>40.94</v>
      </c>
    </row>
    <row r="930" spans="1:5" hidden="1">
      <c r="A930" s="547" t="s">
        <v>1708</v>
      </c>
      <c r="B930" s="547">
        <v>2020</v>
      </c>
      <c r="C930" s="547" t="s">
        <v>1611</v>
      </c>
      <c r="D930" s="548">
        <v>15.48</v>
      </c>
      <c r="E930" s="548">
        <v>15.48</v>
      </c>
    </row>
    <row r="931" spans="1:5" hidden="1">
      <c r="A931" s="547" t="s">
        <v>1708</v>
      </c>
      <c r="B931" s="547">
        <v>2020</v>
      </c>
      <c r="C931" s="547" t="s">
        <v>1610</v>
      </c>
      <c r="D931" s="548">
        <v>5.41</v>
      </c>
      <c r="E931" s="548">
        <v>5.41</v>
      </c>
    </row>
    <row r="932" spans="1:5" hidden="1">
      <c r="A932" s="547" t="s">
        <v>1708</v>
      </c>
      <c r="B932" s="547">
        <v>2020</v>
      </c>
      <c r="C932" s="547" t="s">
        <v>1609</v>
      </c>
      <c r="D932" s="548">
        <v>623.46</v>
      </c>
      <c r="E932" s="548">
        <v>623.46</v>
      </c>
    </row>
    <row r="933" spans="1:5" hidden="1">
      <c r="A933" s="547" t="s">
        <v>1708</v>
      </c>
      <c r="B933" s="547">
        <v>2020</v>
      </c>
      <c r="C933" s="547" t="s">
        <v>1608</v>
      </c>
      <c r="D933" s="548">
        <v>1079.05</v>
      </c>
      <c r="E933" s="548">
        <v>1079.05</v>
      </c>
    </row>
    <row r="934" spans="1:5" hidden="1">
      <c r="A934" s="547" t="s">
        <v>1708</v>
      </c>
      <c r="B934" s="547">
        <v>2020</v>
      </c>
      <c r="C934" s="547" t="s">
        <v>1607</v>
      </c>
      <c r="D934" s="548">
        <v>3436.54</v>
      </c>
      <c r="E934" s="548">
        <v>3436.54</v>
      </c>
    </row>
    <row r="935" spans="1:5" hidden="1">
      <c r="A935" s="547" t="s">
        <v>1708</v>
      </c>
      <c r="B935" s="547">
        <v>2020</v>
      </c>
      <c r="C935" s="547" t="s">
        <v>1606</v>
      </c>
      <c r="D935" s="548"/>
      <c r="E935" s="548"/>
    </row>
    <row r="936" spans="1:5" hidden="1">
      <c r="A936" s="547" t="s">
        <v>1708</v>
      </c>
      <c r="B936" s="547">
        <v>2020</v>
      </c>
      <c r="C936" s="547" t="s">
        <v>1605</v>
      </c>
      <c r="D936" s="548">
        <v>358.63</v>
      </c>
      <c r="E936" s="548">
        <v>358.63</v>
      </c>
    </row>
    <row r="937" spans="1:5" hidden="1">
      <c r="A937" s="547" t="s">
        <v>1708</v>
      </c>
      <c r="B937" s="547">
        <v>2020</v>
      </c>
      <c r="C937" s="547" t="s">
        <v>1604</v>
      </c>
      <c r="D937" s="548">
        <v>6081.08</v>
      </c>
      <c r="E937" s="548">
        <v>6081.08</v>
      </c>
    </row>
    <row r="938" spans="1:5" hidden="1">
      <c r="A938" s="547" t="s">
        <v>1708</v>
      </c>
      <c r="B938" s="547">
        <v>2020</v>
      </c>
      <c r="C938" s="547" t="s">
        <v>1603</v>
      </c>
      <c r="D938" s="548">
        <v>11745.69</v>
      </c>
      <c r="E938" s="548">
        <v>11745.69</v>
      </c>
    </row>
    <row r="939" spans="1:5" hidden="1">
      <c r="A939" s="547" t="s">
        <v>1708</v>
      </c>
      <c r="B939" s="547">
        <v>2020</v>
      </c>
      <c r="C939" s="547" t="s">
        <v>1602</v>
      </c>
      <c r="D939" s="548"/>
      <c r="E939" s="548"/>
    </row>
    <row r="940" spans="1:5" hidden="1">
      <c r="A940" s="547" t="s">
        <v>1708</v>
      </c>
      <c r="B940" s="547">
        <v>2020</v>
      </c>
      <c r="C940" s="547" t="s">
        <v>1601</v>
      </c>
      <c r="D940" s="548">
        <v>58.39</v>
      </c>
      <c r="E940" s="548">
        <v>58.39</v>
      </c>
    </row>
    <row r="941" spans="1:5" hidden="1">
      <c r="A941" s="547" t="s">
        <v>1708</v>
      </c>
      <c r="B941" s="547">
        <v>2020</v>
      </c>
      <c r="C941" s="547" t="s">
        <v>1600</v>
      </c>
      <c r="D941" s="548"/>
      <c r="E941" s="548"/>
    </row>
    <row r="942" spans="1:5" hidden="1">
      <c r="A942" s="547" t="s">
        <v>1708</v>
      </c>
      <c r="B942" s="547">
        <v>2020</v>
      </c>
      <c r="C942" s="547" t="s">
        <v>1599</v>
      </c>
      <c r="D942" s="548">
        <v>123687.97</v>
      </c>
      <c r="E942" s="548">
        <v>123687.97</v>
      </c>
    </row>
    <row r="943" spans="1:5" hidden="1">
      <c r="A943" s="547" t="s">
        <v>1708</v>
      </c>
      <c r="B943" s="547">
        <v>2020</v>
      </c>
      <c r="C943" s="547" t="s">
        <v>1597</v>
      </c>
      <c r="D943" s="548">
        <v>123604.79</v>
      </c>
      <c r="E943" s="548">
        <v>123604.79</v>
      </c>
    </row>
    <row r="944" spans="1:5" hidden="1">
      <c r="A944" s="547" t="s">
        <v>1708</v>
      </c>
      <c r="B944" s="547">
        <v>2020</v>
      </c>
      <c r="C944" s="547" t="s">
        <v>1633</v>
      </c>
      <c r="D944" s="548"/>
      <c r="E944" s="548">
        <v>18830.689999999999</v>
      </c>
    </row>
    <row r="945" spans="1:5" hidden="1">
      <c r="A945" s="547" t="s">
        <v>1708</v>
      </c>
      <c r="B945" s="547">
        <v>2020</v>
      </c>
      <c r="C945" s="547" t="s">
        <v>1632</v>
      </c>
      <c r="D945" s="548"/>
      <c r="E945" s="548"/>
    </row>
    <row r="946" spans="1:5" hidden="1">
      <c r="A946" s="547" t="s">
        <v>1708</v>
      </c>
      <c r="B946" s="547">
        <v>2020</v>
      </c>
      <c r="C946" s="547" t="s">
        <v>1631</v>
      </c>
      <c r="D946" s="548"/>
      <c r="E946" s="548"/>
    </row>
    <row r="947" spans="1:5" hidden="1">
      <c r="A947" s="547" t="s">
        <v>1708</v>
      </c>
      <c r="B947" s="547">
        <v>2020</v>
      </c>
      <c r="C947" s="547" t="s">
        <v>1630</v>
      </c>
      <c r="D947" s="548"/>
      <c r="E947" s="548"/>
    </row>
    <row r="948" spans="1:5" hidden="1">
      <c r="A948" s="547" t="s">
        <v>1708</v>
      </c>
      <c r="B948" s="547">
        <v>2020</v>
      </c>
      <c r="C948" s="547" t="s">
        <v>1629</v>
      </c>
      <c r="D948" s="548"/>
      <c r="E948" s="548"/>
    </row>
    <row r="949" spans="1:5" hidden="1">
      <c r="A949" s="547" t="s">
        <v>1708</v>
      </c>
      <c r="B949" s="547">
        <v>2021</v>
      </c>
      <c r="C949" s="547" t="s">
        <v>1628</v>
      </c>
      <c r="D949" s="548">
        <v>19228.54</v>
      </c>
      <c r="E949" s="548">
        <v>19228.54</v>
      </c>
    </row>
    <row r="950" spans="1:5" hidden="1">
      <c r="A950" s="547" t="s">
        <v>1708</v>
      </c>
      <c r="B950" s="547">
        <v>2021</v>
      </c>
      <c r="C950" s="547" t="s">
        <v>1627</v>
      </c>
      <c r="D950" s="548">
        <v>19228.54</v>
      </c>
      <c r="E950" s="548"/>
    </row>
    <row r="951" spans="1:5" hidden="1">
      <c r="A951" s="547" t="s">
        <v>1708</v>
      </c>
      <c r="B951" s="547">
        <v>2021</v>
      </c>
      <c r="C951" s="547" t="s">
        <v>1626</v>
      </c>
      <c r="D951" s="548"/>
      <c r="E951" s="548"/>
    </row>
    <row r="952" spans="1:5" hidden="1">
      <c r="A952" s="547" t="s">
        <v>1708</v>
      </c>
      <c r="B952" s="547">
        <v>2021</v>
      </c>
      <c r="C952" s="547" t="s">
        <v>1625</v>
      </c>
      <c r="D952" s="548">
        <v>129.37</v>
      </c>
      <c r="E952" s="548">
        <v>129.37</v>
      </c>
    </row>
    <row r="953" spans="1:5" hidden="1">
      <c r="A953" s="547" t="s">
        <v>1708</v>
      </c>
      <c r="B953" s="547">
        <v>2021</v>
      </c>
      <c r="C953" s="547" t="s">
        <v>1624</v>
      </c>
      <c r="D953" s="548"/>
      <c r="E953" s="548"/>
    </row>
    <row r="954" spans="1:5" hidden="1">
      <c r="A954" s="547" t="s">
        <v>1708</v>
      </c>
      <c r="B954" s="547">
        <v>2021</v>
      </c>
      <c r="C954" s="547" t="s">
        <v>1623</v>
      </c>
      <c r="D954" s="548"/>
      <c r="E954" s="548"/>
    </row>
    <row r="955" spans="1:5" hidden="1">
      <c r="A955" s="547" t="s">
        <v>1708</v>
      </c>
      <c r="B955" s="547">
        <v>2021</v>
      </c>
      <c r="C955" s="547" t="s">
        <v>1622</v>
      </c>
      <c r="D955" s="548"/>
      <c r="E955" s="548"/>
    </row>
    <row r="956" spans="1:5" hidden="1">
      <c r="A956" s="547" t="s">
        <v>1708</v>
      </c>
      <c r="B956" s="547">
        <v>2021</v>
      </c>
      <c r="C956" s="547" t="s">
        <v>1621</v>
      </c>
      <c r="D956" s="548"/>
      <c r="E956" s="548"/>
    </row>
    <row r="957" spans="1:5" hidden="1">
      <c r="A957" s="547" t="s">
        <v>1708</v>
      </c>
      <c r="B957" s="547">
        <v>2021</v>
      </c>
      <c r="C957" s="547" t="s">
        <v>1620</v>
      </c>
      <c r="D957" s="548"/>
      <c r="E957" s="548"/>
    </row>
    <row r="958" spans="1:5" hidden="1">
      <c r="A958" s="547" t="s">
        <v>1708</v>
      </c>
      <c r="B958" s="547">
        <v>2021</v>
      </c>
      <c r="C958" s="547" t="s">
        <v>1619</v>
      </c>
      <c r="D958" s="548">
        <v>83158.210000000006</v>
      </c>
      <c r="E958" s="548">
        <v>83158.210000000006</v>
      </c>
    </row>
    <row r="959" spans="1:5" hidden="1">
      <c r="A959" s="547" t="s">
        <v>1708</v>
      </c>
      <c r="B959" s="547">
        <v>2021</v>
      </c>
      <c r="C959" s="547" t="s">
        <v>1618</v>
      </c>
      <c r="D959" s="548">
        <v>73276.06</v>
      </c>
      <c r="E959" s="548">
        <v>73276.06</v>
      </c>
    </row>
    <row r="960" spans="1:5" hidden="1">
      <c r="A960" s="547" t="s">
        <v>1708</v>
      </c>
      <c r="B960" s="547">
        <v>2021</v>
      </c>
      <c r="C960" s="547" t="s">
        <v>1617</v>
      </c>
      <c r="D960" s="548">
        <v>52.63</v>
      </c>
      <c r="E960" s="548">
        <v>52.63</v>
      </c>
    </row>
    <row r="961" spans="1:5" hidden="1">
      <c r="A961" s="547" t="s">
        <v>1708</v>
      </c>
      <c r="B961" s="547">
        <v>2021</v>
      </c>
      <c r="C961" s="547" t="s">
        <v>1616</v>
      </c>
      <c r="D961" s="548">
        <v>231.38</v>
      </c>
      <c r="E961" s="548">
        <v>231.38</v>
      </c>
    </row>
    <row r="962" spans="1:5" hidden="1">
      <c r="A962" s="547" t="s">
        <v>1708</v>
      </c>
      <c r="B962" s="547">
        <v>2021</v>
      </c>
      <c r="C962" s="547" t="s">
        <v>1615</v>
      </c>
      <c r="D962" s="548">
        <v>111.01</v>
      </c>
      <c r="E962" s="548">
        <v>111.01</v>
      </c>
    </row>
    <row r="963" spans="1:5" hidden="1">
      <c r="A963" s="547" t="s">
        <v>1708</v>
      </c>
      <c r="B963" s="547">
        <v>2021</v>
      </c>
      <c r="C963" s="547" t="s">
        <v>1614</v>
      </c>
      <c r="D963" s="548">
        <v>1973.03</v>
      </c>
      <c r="E963" s="548">
        <v>1973.03</v>
      </c>
    </row>
    <row r="964" spans="1:5" hidden="1">
      <c r="A964" s="547" t="s">
        <v>1708</v>
      </c>
      <c r="B964" s="547">
        <v>2021</v>
      </c>
      <c r="C964" s="547" t="s">
        <v>1613</v>
      </c>
      <c r="D964" s="548">
        <v>1141.3699999999999</v>
      </c>
      <c r="E964" s="548">
        <v>1141.3699999999999</v>
      </c>
    </row>
    <row r="965" spans="1:5" hidden="1">
      <c r="A965" s="547" t="s">
        <v>1708</v>
      </c>
      <c r="B965" s="547">
        <v>2021</v>
      </c>
      <c r="C965" s="547" t="s">
        <v>1612</v>
      </c>
      <c r="D965" s="548">
        <v>47.66</v>
      </c>
      <c r="E965" s="548">
        <v>47.66</v>
      </c>
    </row>
    <row r="966" spans="1:5" hidden="1">
      <c r="A966" s="547" t="s">
        <v>1708</v>
      </c>
      <c r="B966" s="547">
        <v>2021</v>
      </c>
      <c r="C966" s="547" t="s">
        <v>1611</v>
      </c>
      <c r="D966" s="548">
        <v>14.38</v>
      </c>
      <c r="E966" s="548">
        <v>14.38</v>
      </c>
    </row>
    <row r="967" spans="1:5" hidden="1">
      <c r="A967" s="547" t="s">
        <v>1708</v>
      </c>
      <c r="B967" s="547">
        <v>2021</v>
      </c>
      <c r="C967" s="547" t="s">
        <v>1610</v>
      </c>
      <c r="D967" s="548">
        <v>5.66</v>
      </c>
      <c r="E967" s="548">
        <v>5.66</v>
      </c>
    </row>
    <row r="968" spans="1:5" hidden="1">
      <c r="A968" s="547" t="s">
        <v>1708</v>
      </c>
      <c r="B968" s="547">
        <v>2021</v>
      </c>
      <c r="C968" s="547" t="s">
        <v>1609</v>
      </c>
      <c r="D968" s="548">
        <v>420.29</v>
      </c>
      <c r="E968" s="548">
        <v>420.29</v>
      </c>
    </row>
    <row r="969" spans="1:5" hidden="1">
      <c r="A969" s="547" t="s">
        <v>1708</v>
      </c>
      <c r="B969" s="547">
        <v>2021</v>
      </c>
      <c r="C969" s="547" t="s">
        <v>1608</v>
      </c>
      <c r="D969" s="548">
        <v>1337.79</v>
      </c>
      <c r="E969" s="548">
        <v>1337.79</v>
      </c>
    </row>
    <row r="970" spans="1:5" hidden="1">
      <c r="A970" s="547" t="s">
        <v>1708</v>
      </c>
      <c r="B970" s="547">
        <v>2021</v>
      </c>
      <c r="C970" s="547" t="s">
        <v>1607</v>
      </c>
      <c r="D970" s="548">
        <v>4247.71</v>
      </c>
      <c r="E970" s="548">
        <v>4247.71</v>
      </c>
    </row>
    <row r="971" spans="1:5" hidden="1">
      <c r="A971" s="547" t="s">
        <v>1708</v>
      </c>
      <c r="B971" s="547">
        <v>2021</v>
      </c>
      <c r="C971" s="547" t="s">
        <v>1606</v>
      </c>
      <c r="D971" s="548"/>
      <c r="E971" s="548"/>
    </row>
    <row r="972" spans="1:5" hidden="1">
      <c r="A972" s="547" t="s">
        <v>1708</v>
      </c>
      <c r="B972" s="547">
        <v>2021</v>
      </c>
      <c r="C972" s="547" t="s">
        <v>1605</v>
      </c>
      <c r="D972" s="548">
        <v>299.26</v>
      </c>
      <c r="E972" s="548">
        <v>299.26</v>
      </c>
    </row>
    <row r="973" spans="1:5" hidden="1">
      <c r="A973" s="547" t="s">
        <v>1708</v>
      </c>
      <c r="B973" s="547">
        <v>2021</v>
      </c>
      <c r="C973" s="547" t="s">
        <v>1604</v>
      </c>
      <c r="D973" s="548">
        <v>7357.61</v>
      </c>
      <c r="E973" s="548">
        <v>7357.61</v>
      </c>
    </row>
    <row r="974" spans="1:5" hidden="1">
      <c r="A974" s="547" t="s">
        <v>1708</v>
      </c>
      <c r="B974" s="547">
        <v>2021</v>
      </c>
      <c r="C974" s="547" t="s">
        <v>1603</v>
      </c>
      <c r="D974" s="548">
        <v>13646.57</v>
      </c>
      <c r="E974" s="548">
        <v>13646.57</v>
      </c>
    </row>
    <row r="975" spans="1:5" hidden="1">
      <c r="A975" s="547" t="s">
        <v>1708</v>
      </c>
      <c r="B975" s="547">
        <v>2021</v>
      </c>
      <c r="C975" s="547" t="s">
        <v>1602</v>
      </c>
      <c r="D975" s="548"/>
      <c r="E975" s="548"/>
    </row>
    <row r="976" spans="1:5" hidden="1">
      <c r="A976" s="547" t="s">
        <v>1708</v>
      </c>
      <c r="B976" s="547">
        <v>2021</v>
      </c>
      <c r="C976" s="547" t="s">
        <v>1601</v>
      </c>
      <c r="D976" s="548">
        <v>72.98</v>
      </c>
      <c r="E976" s="548">
        <v>72.98</v>
      </c>
    </row>
    <row r="977" spans="1:5" hidden="1">
      <c r="A977" s="547" t="s">
        <v>1708</v>
      </c>
      <c r="B977" s="547">
        <v>2021</v>
      </c>
      <c r="C977" s="547" t="s">
        <v>1600</v>
      </c>
      <c r="D977" s="548"/>
      <c r="E977" s="548"/>
    </row>
    <row r="978" spans="1:5" hidden="1">
      <c r="A978" s="547" t="s">
        <v>1708</v>
      </c>
      <c r="B978" s="547">
        <v>2021</v>
      </c>
      <c r="C978" s="547" t="s">
        <v>1599</v>
      </c>
      <c r="D978" s="548">
        <v>123695.52</v>
      </c>
      <c r="E978" s="548">
        <v>123695.52</v>
      </c>
    </row>
    <row r="979" spans="1:5" hidden="1">
      <c r="A979" s="547" t="s">
        <v>1708</v>
      </c>
      <c r="B979" s="547">
        <v>2021</v>
      </c>
      <c r="C979" s="547" t="s">
        <v>1597</v>
      </c>
      <c r="D979" s="548">
        <v>123593.28</v>
      </c>
      <c r="E979" s="548">
        <v>123593.28</v>
      </c>
    </row>
    <row r="980" spans="1:5" hidden="1">
      <c r="A980" s="547" t="s">
        <v>1708</v>
      </c>
      <c r="B980" s="547">
        <v>2021</v>
      </c>
      <c r="C980" s="547" t="s">
        <v>1633</v>
      </c>
      <c r="D980" s="548"/>
      <c r="E980" s="548">
        <v>19228.54</v>
      </c>
    </row>
    <row r="981" spans="1:5" hidden="1">
      <c r="A981" s="547" t="s">
        <v>1708</v>
      </c>
      <c r="B981" s="547">
        <v>2021</v>
      </c>
      <c r="C981" s="547" t="s">
        <v>1632</v>
      </c>
      <c r="D981" s="548"/>
      <c r="E981" s="548"/>
    </row>
    <row r="982" spans="1:5" hidden="1">
      <c r="A982" s="547" t="s">
        <v>1708</v>
      </c>
      <c r="B982" s="547">
        <v>2021</v>
      </c>
      <c r="C982" s="547" t="s">
        <v>1631</v>
      </c>
      <c r="D982" s="548"/>
      <c r="E982" s="548"/>
    </row>
    <row r="983" spans="1:5" hidden="1">
      <c r="A983" s="547" t="s">
        <v>1708</v>
      </c>
      <c r="B983" s="547">
        <v>2021</v>
      </c>
      <c r="C983" s="547" t="s">
        <v>1630</v>
      </c>
      <c r="D983" s="548"/>
      <c r="E983" s="548"/>
    </row>
    <row r="984" spans="1:5" hidden="1">
      <c r="A984" s="547" t="s">
        <v>1708</v>
      </c>
      <c r="B984" s="547">
        <v>2021</v>
      </c>
      <c r="C984" s="547" t="s">
        <v>1629</v>
      </c>
      <c r="D984" s="548"/>
      <c r="E984" s="548"/>
    </row>
    <row r="985" spans="1:5" hidden="1">
      <c r="A985" s="547" t="s">
        <v>1708</v>
      </c>
      <c r="B985" s="547">
        <v>2022</v>
      </c>
      <c r="C985" s="547" t="s">
        <v>1628</v>
      </c>
      <c r="D985" s="548">
        <v>17061.97</v>
      </c>
      <c r="E985" s="548">
        <v>17061.97</v>
      </c>
    </row>
    <row r="986" spans="1:5" hidden="1">
      <c r="A986" s="547" t="s">
        <v>1708</v>
      </c>
      <c r="B986" s="547">
        <v>2022</v>
      </c>
      <c r="C986" s="547" t="s">
        <v>1627</v>
      </c>
      <c r="D986" s="548">
        <v>17061.97</v>
      </c>
      <c r="E986" s="548"/>
    </row>
    <row r="987" spans="1:5" hidden="1">
      <c r="A987" s="547" t="s">
        <v>1708</v>
      </c>
      <c r="B987" s="547">
        <v>2022</v>
      </c>
      <c r="C987" s="547" t="s">
        <v>1626</v>
      </c>
      <c r="D987" s="548"/>
      <c r="E987" s="548"/>
    </row>
    <row r="988" spans="1:5" hidden="1">
      <c r="A988" s="547" t="s">
        <v>1708</v>
      </c>
      <c r="B988" s="547">
        <v>2022</v>
      </c>
      <c r="C988" s="547" t="s">
        <v>1625</v>
      </c>
      <c r="D988" s="548">
        <v>49.93</v>
      </c>
      <c r="E988" s="548">
        <v>49.93</v>
      </c>
    </row>
    <row r="989" spans="1:5" hidden="1">
      <c r="A989" s="547" t="s">
        <v>1708</v>
      </c>
      <c r="B989" s="547">
        <v>2022</v>
      </c>
      <c r="C989" s="547" t="s">
        <v>1624</v>
      </c>
      <c r="D989" s="548"/>
      <c r="E989" s="548"/>
    </row>
    <row r="990" spans="1:5" hidden="1">
      <c r="A990" s="547" t="s">
        <v>1708</v>
      </c>
      <c r="B990" s="547">
        <v>2022</v>
      </c>
      <c r="C990" s="547" t="s">
        <v>1623</v>
      </c>
      <c r="D990" s="548"/>
      <c r="E990" s="548"/>
    </row>
    <row r="991" spans="1:5" hidden="1">
      <c r="A991" s="547" t="s">
        <v>1708</v>
      </c>
      <c r="B991" s="547">
        <v>2022</v>
      </c>
      <c r="C991" s="547" t="s">
        <v>1622</v>
      </c>
      <c r="D991" s="548"/>
      <c r="E991" s="548"/>
    </row>
    <row r="992" spans="1:5" hidden="1">
      <c r="A992" s="547" t="s">
        <v>1708</v>
      </c>
      <c r="B992" s="547">
        <v>2022</v>
      </c>
      <c r="C992" s="547" t="s">
        <v>1621</v>
      </c>
      <c r="D992" s="548"/>
      <c r="E992" s="548"/>
    </row>
    <row r="993" spans="1:5" hidden="1">
      <c r="A993" s="547" t="s">
        <v>1708</v>
      </c>
      <c r="B993" s="547">
        <v>2022</v>
      </c>
      <c r="C993" s="547" t="s">
        <v>1620</v>
      </c>
      <c r="D993" s="548"/>
      <c r="E993" s="548"/>
    </row>
    <row r="994" spans="1:5" hidden="1">
      <c r="A994" s="547" t="s">
        <v>1708</v>
      </c>
      <c r="B994" s="547">
        <v>2022</v>
      </c>
      <c r="C994" s="547" t="s">
        <v>1619</v>
      </c>
      <c r="D994" s="548">
        <v>82990.009999999995</v>
      </c>
      <c r="E994" s="548">
        <v>82990.009999999995</v>
      </c>
    </row>
    <row r="995" spans="1:5" hidden="1">
      <c r="A995" s="547" t="s">
        <v>1708</v>
      </c>
      <c r="B995" s="547">
        <v>2022</v>
      </c>
      <c r="C995" s="547" t="s">
        <v>1618</v>
      </c>
      <c r="D995" s="548">
        <v>72605.87</v>
      </c>
      <c r="E995" s="548">
        <v>72605.87</v>
      </c>
    </row>
    <row r="996" spans="1:5" hidden="1">
      <c r="A996" s="547" t="s">
        <v>1708</v>
      </c>
      <c r="B996" s="547">
        <v>2022</v>
      </c>
      <c r="C996" s="547" t="s">
        <v>1617</v>
      </c>
      <c r="D996" s="548">
        <v>2.96</v>
      </c>
      <c r="E996" s="548">
        <v>2.96</v>
      </c>
    </row>
    <row r="997" spans="1:5" hidden="1">
      <c r="A997" s="547" t="s">
        <v>1708</v>
      </c>
      <c r="B997" s="547">
        <v>2022</v>
      </c>
      <c r="C997" s="547" t="s">
        <v>1616</v>
      </c>
      <c r="D997" s="548">
        <v>168.18</v>
      </c>
      <c r="E997" s="548">
        <v>168.18</v>
      </c>
    </row>
    <row r="998" spans="1:5" hidden="1">
      <c r="A998" s="547" t="s">
        <v>1708</v>
      </c>
      <c r="B998" s="547">
        <v>2022</v>
      </c>
      <c r="C998" s="547" t="s">
        <v>1615</v>
      </c>
      <c r="D998" s="548">
        <v>63.88</v>
      </c>
      <c r="E998" s="548">
        <v>63.88</v>
      </c>
    </row>
    <row r="999" spans="1:5" hidden="1">
      <c r="A999" s="547" t="s">
        <v>1708</v>
      </c>
      <c r="B999" s="547">
        <v>2022</v>
      </c>
      <c r="C999" s="547" t="s">
        <v>1614</v>
      </c>
      <c r="D999" s="548">
        <v>1862.79</v>
      </c>
      <c r="E999" s="548">
        <v>1862.79</v>
      </c>
    </row>
    <row r="1000" spans="1:5" hidden="1">
      <c r="A1000" s="547" t="s">
        <v>1708</v>
      </c>
      <c r="B1000" s="547">
        <v>2022</v>
      </c>
      <c r="C1000" s="547" t="s">
        <v>1613</v>
      </c>
      <c r="D1000" s="548">
        <v>1389.36</v>
      </c>
      <c r="E1000" s="548">
        <v>1389.36</v>
      </c>
    </row>
    <row r="1001" spans="1:5" hidden="1">
      <c r="A1001" s="547" t="s">
        <v>1708</v>
      </c>
      <c r="B1001" s="547">
        <v>2022</v>
      </c>
      <c r="C1001" s="547" t="s">
        <v>1612</v>
      </c>
      <c r="D1001" s="548">
        <v>45.02</v>
      </c>
      <c r="E1001" s="548">
        <v>45.02</v>
      </c>
    </row>
    <row r="1002" spans="1:5" hidden="1">
      <c r="A1002" s="547" t="s">
        <v>1708</v>
      </c>
      <c r="B1002" s="547">
        <v>2022</v>
      </c>
      <c r="C1002" s="547" t="s">
        <v>1611</v>
      </c>
      <c r="D1002" s="548">
        <v>8.7899999999999991</v>
      </c>
      <c r="E1002" s="548">
        <v>8.7899999999999991</v>
      </c>
    </row>
    <row r="1003" spans="1:5" hidden="1">
      <c r="A1003" s="547" t="s">
        <v>1708</v>
      </c>
      <c r="B1003" s="547">
        <v>2022</v>
      </c>
      <c r="C1003" s="547" t="s">
        <v>1610</v>
      </c>
      <c r="D1003" s="548">
        <v>5.27</v>
      </c>
      <c r="E1003" s="548">
        <v>5.27</v>
      </c>
    </row>
    <row r="1004" spans="1:5" hidden="1">
      <c r="A1004" s="547" t="s">
        <v>1708</v>
      </c>
      <c r="B1004" s="547">
        <v>2022</v>
      </c>
      <c r="C1004" s="547" t="s">
        <v>1609</v>
      </c>
      <c r="D1004" s="548">
        <v>384.31</v>
      </c>
      <c r="E1004" s="548">
        <v>384.31</v>
      </c>
    </row>
    <row r="1005" spans="1:5" hidden="1">
      <c r="A1005" s="547" t="s">
        <v>1708</v>
      </c>
      <c r="B1005" s="547">
        <v>2022</v>
      </c>
      <c r="C1005" s="547" t="s">
        <v>1608</v>
      </c>
      <c r="D1005" s="548">
        <v>1584.52</v>
      </c>
      <c r="E1005" s="548">
        <v>1584.52</v>
      </c>
    </row>
    <row r="1006" spans="1:5" hidden="1">
      <c r="A1006" s="547" t="s">
        <v>1708</v>
      </c>
      <c r="B1006" s="547">
        <v>2022</v>
      </c>
      <c r="C1006" s="547" t="s">
        <v>1607</v>
      </c>
      <c r="D1006" s="548">
        <v>4614.07</v>
      </c>
      <c r="E1006" s="548">
        <v>4614.07</v>
      </c>
    </row>
    <row r="1007" spans="1:5" hidden="1">
      <c r="A1007" s="547" t="s">
        <v>1708</v>
      </c>
      <c r="B1007" s="547">
        <v>2022</v>
      </c>
      <c r="C1007" s="547" t="s">
        <v>1606</v>
      </c>
      <c r="D1007" s="548"/>
      <c r="E1007" s="548"/>
    </row>
    <row r="1008" spans="1:5" hidden="1">
      <c r="A1008" s="547" t="s">
        <v>1708</v>
      </c>
      <c r="B1008" s="547">
        <v>2022</v>
      </c>
      <c r="C1008" s="547" t="s">
        <v>1605</v>
      </c>
      <c r="D1008" s="548">
        <v>254.99</v>
      </c>
      <c r="E1008" s="548">
        <v>254.99</v>
      </c>
    </row>
    <row r="1009" spans="1:5" hidden="1">
      <c r="A1009" s="547" t="s">
        <v>1708</v>
      </c>
      <c r="B1009" s="547">
        <v>2022</v>
      </c>
      <c r="C1009" s="547" t="s">
        <v>1604</v>
      </c>
      <c r="D1009" s="548">
        <v>7900.12</v>
      </c>
      <c r="E1009" s="548">
        <v>7900.12</v>
      </c>
    </row>
    <row r="1010" spans="1:5" hidden="1">
      <c r="A1010" s="547" t="s">
        <v>1708</v>
      </c>
      <c r="B1010" s="547">
        <v>2022</v>
      </c>
      <c r="C1010" s="547" t="s">
        <v>1603</v>
      </c>
      <c r="D1010" s="548">
        <v>10928.33</v>
      </c>
      <c r="E1010" s="548">
        <v>10928.33</v>
      </c>
    </row>
    <row r="1011" spans="1:5" hidden="1">
      <c r="A1011" s="547" t="s">
        <v>1708</v>
      </c>
      <c r="B1011" s="547">
        <v>2022</v>
      </c>
      <c r="C1011" s="547" t="s">
        <v>1602</v>
      </c>
      <c r="D1011" s="548"/>
      <c r="E1011" s="548"/>
    </row>
    <row r="1012" spans="1:5" hidden="1">
      <c r="A1012" s="547" t="s">
        <v>1708</v>
      </c>
      <c r="B1012" s="547">
        <v>2022</v>
      </c>
      <c r="C1012" s="547" t="s">
        <v>1601</v>
      </c>
      <c r="D1012" s="548">
        <v>87.72</v>
      </c>
      <c r="E1012" s="548">
        <v>87.72</v>
      </c>
    </row>
    <row r="1013" spans="1:5" hidden="1">
      <c r="A1013" s="547" t="s">
        <v>1708</v>
      </c>
      <c r="B1013" s="547">
        <v>2022</v>
      </c>
      <c r="C1013" s="547" t="s">
        <v>1600</v>
      </c>
      <c r="D1013" s="548"/>
      <c r="E1013" s="548"/>
    </row>
    <row r="1014" spans="1:5" hidden="1">
      <c r="A1014" s="547" t="s">
        <v>1708</v>
      </c>
      <c r="B1014" s="547">
        <v>2022</v>
      </c>
      <c r="C1014" s="547" t="s">
        <v>1599</v>
      </c>
      <c r="D1014" s="548">
        <v>119140.93</v>
      </c>
      <c r="E1014" s="548">
        <v>119140.93</v>
      </c>
    </row>
    <row r="1015" spans="1:5" hidden="1">
      <c r="A1015" s="547" t="s">
        <v>1708</v>
      </c>
      <c r="B1015" s="547">
        <v>2022</v>
      </c>
      <c r="C1015" s="547" t="s">
        <v>1597</v>
      </c>
      <c r="D1015" s="548">
        <v>119018.09</v>
      </c>
      <c r="E1015" s="548">
        <v>119018.09</v>
      </c>
    </row>
    <row r="1016" spans="1:5" hidden="1">
      <c r="A1016" s="547" t="s">
        <v>1708</v>
      </c>
      <c r="B1016" s="547">
        <v>2022</v>
      </c>
      <c r="C1016" s="547" t="s">
        <v>1633</v>
      </c>
      <c r="D1016" s="548"/>
      <c r="E1016" s="548">
        <v>17061.97</v>
      </c>
    </row>
    <row r="1017" spans="1:5" hidden="1">
      <c r="A1017" s="547" t="s">
        <v>1708</v>
      </c>
      <c r="B1017" s="547">
        <v>2022</v>
      </c>
      <c r="C1017" s="547" t="s">
        <v>1632</v>
      </c>
      <c r="D1017" s="548"/>
      <c r="E1017" s="548"/>
    </row>
    <row r="1018" spans="1:5" hidden="1">
      <c r="A1018" s="547" t="s">
        <v>1708</v>
      </c>
      <c r="B1018" s="547">
        <v>2022</v>
      </c>
      <c r="C1018" s="547" t="s">
        <v>1631</v>
      </c>
      <c r="D1018" s="548"/>
      <c r="E1018" s="548"/>
    </row>
    <row r="1019" spans="1:5" hidden="1">
      <c r="A1019" s="547" t="s">
        <v>1708</v>
      </c>
      <c r="B1019" s="547">
        <v>2022</v>
      </c>
      <c r="C1019" s="547" t="s">
        <v>1630</v>
      </c>
      <c r="D1019" s="548"/>
      <c r="E1019" s="548"/>
    </row>
    <row r="1020" spans="1:5" hidden="1">
      <c r="A1020" s="547" t="s">
        <v>1708</v>
      </c>
      <c r="B1020" s="547">
        <v>2022</v>
      </c>
      <c r="C1020" s="547" t="s">
        <v>1629</v>
      </c>
      <c r="D1020" s="548"/>
      <c r="E1020" s="548"/>
    </row>
    <row r="1021" spans="1:5" hidden="1">
      <c r="A1021" s="547" t="s">
        <v>1708</v>
      </c>
      <c r="B1021" s="547">
        <v>2023</v>
      </c>
      <c r="C1021" s="547" t="s">
        <v>1628</v>
      </c>
      <c r="D1021" s="548">
        <v>28608.37</v>
      </c>
      <c r="E1021" s="548"/>
    </row>
    <row r="1022" spans="1:5" hidden="1">
      <c r="A1022" s="547" t="s">
        <v>1708</v>
      </c>
      <c r="B1022" s="547">
        <v>2023</v>
      </c>
      <c r="C1022" s="547" t="s">
        <v>1627</v>
      </c>
      <c r="D1022" s="548">
        <v>28608.37</v>
      </c>
      <c r="E1022" s="548"/>
    </row>
    <row r="1023" spans="1:5" hidden="1">
      <c r="A1023" s="547" t="s">
        <v>1708</v>
      </c>
      <c r="B1023" s="547">
        <v>2023</v>
      </c>
      <c r="C1023" s="547" t="s">
        <v>1626</v>
      </c>
      <c r="D1023" s="548"/>
      <c r="E1023" s="548"/>
    </row>
    <row r="1024" spans="1:5" hidden="1">
      <c r="A1024" s="547" t="s">
        <v>1708</v>
      </c>
      <c r="B1024" s="547">
        <v>2023</v>
      </c>
      <c r="C1024" s="547" t="s">
        <v>1625</v>
      </c>
      <c r="D1024" s="548">
        <v>23.05</v>
      </c>
      <c r="E1024" s="548"/>
    </row>
    <row r="1025" spans="1:5" hidden="1">
      <c r="A1025" s="547" t="s">
        <v>1708</v>
      </c>
      <c r="B1025" s="547">
        <v>2023</v>
      </c>
      <c r="C1025" s="547" t="s">
        <v>1624</v>
      </c>
      <c r="D1025" s="548"/>
      <c r="E1025" s="548"/>
    </row>
    <row r="1026" spans="1:5" hidden="1">
      <c r="A1026" s="547" t="s">
        <v>1708</v>
      </c>
      <c r="B1026" s="547">
        <v>2023</v>
      </c>
      <c r="C1026" s="547" t="s">
        <v>1623</v>
      </c>
      <c r="D1026" s="548"/>
      <c r="E1026" s="548"/>
    </row>
    <row r="1027" spans="1:5" hidden="1">
      <c r="A1027" s="547" t="s">
        <v>1708</v>
      </c>
      <c r="B1027" s="547">
        <v>2023</v>
      </c>
      <c r="C1027" s="547" t="s">
        <v>1622</v>
      </c>
      <c r="D1027" s="548"/>
      <c r="E1027" s="548"/>
    </row>
    <row r="1028" spans="1:5" hidden="1">
      <c r="A1028" s="547" t="s">
        <v>1708</v>
      </c>
      <c r="B1028" s="547">
        <v>2023</v>
      </c>
      <c r="C1028" s="547" t="s">
        <v>1621</v>
      </c>
      <c r="D1028" s="548"/>
      <c r="E1028" s="548"/>
    </row>
    <row r="1029" spans="1:5" hidden="1">
      <c r="A1029" s="547" t="s">
        <v>1708</v>
      </c>
      <c r="B1029" s="547">
        <v>2023</v>
      </c>
      <c r="C1029" s="547" t="s">
        <v>1620</v>
      </c>
      <c r="D1029" s="548"/>
      <c r="E1029" s="548"/>
    </row>
    <row r="1030" spans="1:5" hidden="1">
      <c r="A1030" s="547" t="s">
        <v>1708</v>
      </c>
      <c r="B1030" s="547">
        <v>2023</v>
      </c>
      <c r="C1030" s="547" t="s">
        <v>1619</v>
      </c>
      <c r="D1030" s="548">
        <v>94558.15</v>
      </c>
      <c r="E1030" s="548"/>
    </row>
    <row r="1031" spans="1:5" hidden="1">
      <c r="A1031" s="547" t="s">
        <v>1708</v>
      </c>
      <c r="B1031" s="547">
        <v>2023</v>
      </c>
      <c r="C1031" s="547" t="s">
        <v>1618</v>
      </c>
      <c r="D1031" s="548">
        <v>80564.539999999994</v>
      </c>
      <c r="E1031" s="548"/>
    </row>
    <row r="1032" spans="1:5" hidden="1">
      <c r="A1032" s="547" t="s">
        <v>1708</v>
      </c>
      <c r="B1032" s="547">
        <v>2023</v>
      </c>
      <c r="C1032" s="547" t="s">
        <v>1617</v>
      </c>
      <c r="D1032" s="548"/>
      <c r="E1032" s="548"/>
    </row>
    <row r="1033" spans="1:5" hidden="1">
      <c r="A1033" s="547" t="s">
        <v>1708</v>
      </c>
      <c r="B1033" s="547">
        <v>2023</v>
      </c>
      <c r="C1033" s="547" t="s">
        <v>1616</v>
      </c>
      <c r="D1033" s="548">
        <v>70.3</v>
      </c>
      <c r="E1033" s="548"/>
    </row>
    <row r="1034" spans="1:5" hidden="1">
      <c r="A1034" s="547" t="s">
        <v>1708</v>
      </c>
      <c r="B1034" s="547">
        <v>2023</v>
      </c>
      <c r="C1034" s="547" t="s">
        <v>1615</v>
      </c>
      <c r="D1034" s="548">
        <v>19.04</v>
      </c>
      <c r="E1034" s="548"/>
    </row>
    <row r="1035" spans="1:5" hidden="1">
      <c r="A1035" s="547" t="s">
        <v>1708</v>
      </c>
      <c r="B1035" s="547">
        <v>2023</v>
      </c>
      <c r="C1035" s="547" t="s">
        <v>1614</v>
      </c>
      <c r="D1035" s="548">
        <v>3976.2</v>
      </c>
      <c r="E1035" s="548"/>
    </row>
    <row r="1036" spans="1:5" hidden="1">
      <c r="A1036" s="547" t="s">
        <v>1708</v>
      </c>
      <c r="B1036" s="547">
        <v>2023</v>
      </c>
      <c r="C1036" s="547" t="s">
        <v>1613</v>
      </c>
      <c r="D1036" s="548">
        <v>1906.68</v>
      </c>
      <c r="E1036" s="548"/>
    </row>
    <row r="1037" spans="1:5" hidden="1">
      <c r="A1037" s="547" t="s">
        <v>1708</v>
      </c>
      <c r="B1037" s="547">
        <v>2023</v>
      </c>
      <c r="C1037" s="547" t="s">
        <v>1612</v>
      </c>
      <c r="D1037" s="548">
        <v>43.76</v>
      </c>
      <c r="E1037" s="548"/>
    </row>
    <row r="1038" spans="1:5" hidden="1">
      <c r="A1038" s="547" t="s">
        <v>1708</v>
      </c>
      <c r="B1038" s="547">
        <v>2023</v>
      </c>
      <c r="C1038" s="547" t="s">
        <v>1611</v>
      </c>
      <c r="D1038" s="548">
        <v>11.37</v>
      </c>
      <c r="E1038" s="548"/>
    </row>
    <row r="1039" spans="1:5" hidden="1">
      <c r="A1039" s="547" t="s">
        <v>1708</v>
      </c>
      <c r="B1039" s="547">
        <v>2023</v>
      </c>
      <c r="C1039" s="547" t="s">
        <v>1610</v>
      </c>
      <c r="D1039" s="548">
        <v>4.78</v>
      </c>
      <c r="E1039" s="548"/>
    </row>
    <row r="1040" spans="1:5" hidden="1">
      <c r="A1040" s="547" t="s">
        <v>1708</v>
      </c>
      <c r="B1040" s="547">
        <v>2023</v>
      </c>
      <c r="C1040" s="547" t="s">
        <v>1609</v>
      </c>
      <c r="D1040" s="548">
        <v>397.49</v>
      </c>
      <c r="E1040" s="548"/>
    </row>
    <row r="1041" spans="1:5" hidden="1">
      <c r="A1041" s="547" t="s">
        <v>1708</v>
      </c>
      <c r="B1041" s="547">
        <v>2023</v>
      </c>
      <c r="C1041" s="547" t="s">
        <v>1608</v>
      </c>
      <c r="D1041" s="548">
        <v>1700.78</v>
      </c>
      <c r="E1041" s="548"/>
    </row>
    <row r="1042" spans="1:5" hidden="1">
      <c r="A1042" s="547" t="s">
        <v>1708</v>
      </c>
      <c r="B1042" s="547">
        <v>2023</v>
      </c>
      <c r="C1042" s="547" t="s">
        <v>1607</v>
      </c>
      <c r="D1042" s="548">
        <v>5601.62</v>
      </c>
      <c r="E1042" s="548"/>
    </row>
    <row r="1043" spans="1:5" hidden="1">
      <c r="A1043" s="547" t="s">
        <v>1708</v>
      </c>
      <c r="B1043" s="547">
        <v>2023</v>
      </c>
      <c r="C1043" s="547" t="s">
        <v>1606</v>
      </c>
      <c r="D1043" s="548"/>
      <c r="E1043" s="548"/>
    </row>
    <row r="1044" spans="1:5" hidden="1">
      <c r="A1044" s="547" t="s">
        <v>1708</v>
      </c>
      <c r="B1044" s="547">
        <v>2023</v>
      </c>
      <c r="C1044" s="547" t="s">
        <v>1605</v>
      </c>
      <c r="D1044" s="548">
        <v>261.58999999999997</v>
      </c>
      <c r="E1044" s="548"/>
    </row>
    <row r="1045" spans="1:5" hidden="1">
      <c r="A1045" s="547" t="s">
        <v>1708</v>
      </c>
      <c r="B1045" s="547">
        <v>2023</v>
      </c>
      <c r="C1045" s="547" t="s">
        <v>1604</v>
      </c>
      <c r="D1045" s="548">
        <v>8386.94</v>
      </c>
      <c r="E1045" s="548"/>
    </row>
    <row r="1046" spans="1:5" hidden="1">
      <c r="A1046" s="547" t="s">
        <v>1708</v>
      </c>
      <c r="B1046" s="547">
        <v>2023</v>
      </c>
      <c r="C1046" s="547" t="s">
        <v>1603</v>
      </c>
      <c r="D1046" s="548">
        <v>12268.79</v>
      </c>
      <c r="E1046" s="548"/>
    </row>
    <row r="1047" spans="1:5" hidden="1">
      <c r="A1047" s="547" t="s">
        <v>1708</v>
      </c>
      <c r="B1047" s="547">
        <v>2023</v>
      </c>
      <c r="C1047" s="547" t="s">
        <v>1602</v>
      </c>
      <c r="D1047" s="548"/>
      <c r="E1047" s="548"/>
    </row>
    <row r="1048" spans="1:5" hidden="1">
      <c r="A1048" s="547" t="s">
        <v>1708</v>
      </c>
      <c r="B1048" s="547">
        <v>2023</v>
      </c>
      <c r="C1048" s="547" t="s">
        <v>1601</v>
      </c>
      <c r="D1048" s="548">
        <v>61.74</v>
      </c>
      <c r="E1048" s="548"/>
    </row>
    <row r="1049" spans="1:5" hidden="1">
      <c r="A1049" s="547" t="s">
        <v>1708</v>
      </c>
      <c r="B1049" s="547">
        <v>2023</v>
      </c>
      <c r="C1049" s="547" t="s">
        <v>1600</v>
      </c>
      <c r="D1049" s="548"/>
      <c r="E1049" s="548"/>
    </row>
    <row r="1050" spans="1:5" hidden="1">
      <c r="A1050" s="547" t="s">
        <v>1708</v>
      </c>
      <c r="B1050" s="547">
        <v>2023</v>
      </c>
      <c r="C1050" s="547" t="s">
        <v>1599</v>
      </c>
      <c r="D1050" s="548">
        <v>143993.5</v>
      </c>
      <c r="E1050" s="548"/>
    </row>
    <row r="1051" spans="1:5" hidden="1">
      <c r="A1051" s="547" t="s">
        <v>1708</v>
      </c>
      <c r="B1051" s="547">
        <v>2023</v>
      </c>
      <c r="C1051" s="547" t="s">
        <v>1597</v>
      </c>
      <c r="D1051" s="548">
        <v>143907.04</v>
      </c>
      <c r="E1051" s="548"/>
    </row>
    <row r="1052" spans="1:5" hidden="1">
      <c r="A1052" s="547" t="s">
        <v>1707</v>
      </c>
      <c r="B1052" s="547">
        <v>2019</v>
      </c>
      <c r="C1052" s="547" t="s">
        <v>1628</v>
      </c>
      <c r="D1052" s="548"/>
      <c r="E1052" s="548"/>
    </row>
    <row r="1053" spans="1:5" hidden="1">
      <c r="A1053" s="547" t="s">
        <v>1707</v>
      </c>
      <c r="B1053" s="547">
        <v>2019</v>
      </c>
      <c r="C1053" s="547" t="s">
        <v>1627</v>
      </c>
      <c r="D1053" s="548"/>
      <c r="E1053" s="548"/>
    </row>
    <row r="1054" spans="1:5" hidden="1">
      <c r="A1054" s="547" t="s">
        <v>1707</v>
      </c>
      <c r="B1054" s="547">
        <v>2019</v>
      </c>
      <c r="C1054" s="547" t="s">
        <v>1626</v>
      </c>
      <c r="D1054" s="548"/>
      <c r="E1054" s="548"/>
    </row>
    <row r="1055" spans="1:5" hidden="1">
      <c r="A1055" s="547" t="s">
        <v>1707</v>
      </c>
      <c r="B1055" s="547">
        <v>2019</v>
      </c>
      <c r="C1055" s="547" t="s">
        <v>1625</v>
      </c>
      <c r="D1055" s="548"/>
      <c r="E1055" s="548"/>
    </row>
    <row r="1056" spans="1:5" hidden="1">
      <c r="A1056" s="547" t="s">
        <v>1707</v>
      </c>
      <c r="B1056" s="547">
        <v>2019</v>
      </c>
      <c r="C1056" s="547" t="s">
        <v>1624</v>
      </c>
      <c r="D1056" s="548"/>
      <c r="E1056" s="548"/>
    </row>
    <row r="1057" spans="1:5" hidden="1">
      <c r="A1057" s="547" t="s">
        <v>1707</v>
      </c>
      <c r="B1057" s="547">
        <v>2019</v>
      </c>
      <c r="C1057" s="547" t="s">
        <v>1623</v>
      </c>
      <c r="D1057" s="548"/>
      <c r="E1057" s="548"/>
    </row>
    <row r="1058" spans="1:5" hidden="1">
      <c r="A1058" s="547" t="s">
        <v>1707</v>
      </c>
      <c r="B1058" s="547">
        <v>2019</v>
      </c>
      <c r="C1058" s="547" t="s">
        <v>1622</v>
      </c>
      <c r="D1058" s="548"/>
      <c r="E1058" s="548"/>
    </row>
    <row r="1059" spans="1:5" hidden="1">
      <c r="A1059" s="547" t="s">
        <v>1707</v>
      </c>
      <c r="B1059" s="547">
        <v>2019</v>
      </c>
      <c r="C1059" s="547" t="s">
        <v>1621</v>
      </c>
      <c r="D1059" s="548"/>
      <c r="E1059" s="548"/>
    </row>
    <row r="1060" spans="1:5" hidden="1">
      <c r="A1060" s="547" t="s">
        <v>1707</v>
      </c>
      <c r="B1060" s="547">
        <v>2019</v>
      </c>
      <c r="C1060" s="547" t="s">
        <v>1620</v>
      </c>
      <c r="D1060" s="548"/>
      <c r="E1060" s="548"/>
    </row>
    <row r="1061" spans="1:5" hidden="1">
      <c r="A1061" s="547" t="s">
        <v>1707</v>
      </c>
      <c r="B1061" s="547">
        <v>2019</v>
      </c>
      <c r="C1061" s="547" t="s">
        <v>1619</v>
      </c>
      <c r="D1061" s="548">
        <v>1641.57</v>
      </c>
      <c r="E1061" s="548">
        <v>1641.57</v>
      </c>
    </row>
    <row r="1062" spans="1:5" hidden="1">
      <c r="A1062" s="547" t="s">
        <v>1707</v>
      </c>
      <c r="B1062" s="547">
        <v>2019</v>
      </c>
      <c r="C1062" s="547" t="s">
        <v>1618</v>
      </c>
      <c r="D1062" s="548"/>
      <c r="E1062" s="548"/>
    </row>
    <row r="1063" spans="1:5" hidden="1">
      <c r="A1063" s="547" t="s">
        <v>1707</v>
      </c>
      <c r="B1063" s="547">
        <v>2019</v>
      </c>
      <c r="C1063" s="547" t="s">
        <v>1617</v>
      </c>
      <c r="D1063" s="548"/>
      <c r="E1063" s="548"/>
    </row>
    <row r="1064" spans="1:5" hidden="1">
      <c r="A1064" s="547" t="s">
        <v>1707</v>
      </c>
      <c r="B1064" s="547">
        <v>2019</v>
      </c>
      <c r="C1064" s="547" t="s">
        <v>1616</v>
      </c>
      <c r="D1064" s="548">
        <v>828.81</v>
      </c>
      <c r="E1064" s="548">
        <v>828.81</v>
      </c>
    </row>
    <row r="1065" spans="1:5" hidden="1">
      <c r="A1065" s="547" t="s">
        <v>1707</v>
      </c>
      <c r="B1065" s="547">
        <v>2019</v>
      </c>
      <c r="C1065" s="547" t="s">
        <v>1615</v>
      </c>
      <c r="D1065" s="548">
        <v>37.07</v>
      </c>
      <c r="E1065" s="548">
        <v>37.07</v>
      </c>
    </row>
    <row r="1066" spans="1:5" hidden="1">
      <c r="A1066" s="547" t="s">
        <v>1707</v>
      </c>
      <c r="B1066" s="547">
        <v>2019</v>
      </c>
      <c r="C1066" s="547" t="s">
        <v>1614</v>
      </c>
      <c r="D1066" s="548">
        <v>775.69</v>
      </c>
      <c r="E1066" s="548">
        <v>775.69</v>
      </c>
    </row>
    <row r="1067" spans="1:5" hidden="1">
      <c r="A1067" s="547" t="s">
        <v>1707</v>
      </c>
      <c r="B1067" s="547">
        <v>2019</v>
      </c>
      <c r="C1067" s="547" t="s">
        <v>1613</v>
      </c>
      <c r="D1067" s="548"/>
      <c r="E1067" s="548"/>
    </row>
    <row r="1068" spans="1:5" hidden="1">
      <c r="A1068" s="547" t="s">
        <v>1707</v>
      </c>
      <c r="B1068" s="547">
        <v>2019</v>
      </c>
      <c r="C1068" s="547" t="s">
        <v>1612</v>
      </c>
      <c r="D1068" s="548"/>
      <c r="E1068" s="548"/>
    </row>
    <row r="1069" spans="1:5" hidden="1">
      <c r="A1069" s="547" t="s">
        <v>1707</v>
      </c>
      <c r="B1069" s="547">
        <v>2019</v>
      </c>
      <c r="C1069" s="547" t="s">
        <v>1611</v>
      </c>
      <c r="D1069" s="548"/>
      <c r="E1069" s="548"/>
    </row>
    <row r="1070" spans="1:5" hidden="1">
      <c r="A1070" s="547" t="s">
        <v>1707</v>
      </c>
      <c r="B1070" s="547">
        <v>2019</v>
      </c>
      <c r="C1070" s="547" t="s">
        <v>1610</v>
      </c>
      <c r="D1070" s="548"/>
      <c r="E1070" s="548"/>
    </row>
    <row r="1071" spans="1:5" hidden="1">
      <c r="A1071" s="547" t="s">
        <v>1707</v>
      </c>
      <c r="B1071" s="547">
        <v>2019</v>
      </c>
      <c r="C1071" s="547" t="s">
        <v>1609</v>
      </c>
      <c r="D1071" s="548"/>
      <c r="E1071" s="548"/>
    </row>
    <row r="1072" spans="1:5" hidden="1">
      <c r="A1072" s="547" t="s">
        <v>1707</v>
      </c>
      <c r="B1072" s="547">
        <v>2019</v>
      </c>
      <c r="C1072" s="547" t="s">
        <v>1608</v>
      </c>
      <c r="D1072" s="548"/>
      <c r="E1072" s="548"/>
    </row>
    <row r="1073" spans="1:5" hidden="1">
      <c r="A1073" s="547" t="s">
        <v>1707</v>
      </c>
      <c r="B1073" s="547">
        <v>2019</v>
      </c>
      <c r="C1073" s="547" t="s">
        <v>1607</v>
      </c>
      <c r="D1073" s="548"/>
      <c r="E1073" s="548"/>
    </row>
    <row r="1074" spans="1:5" hidden="1">
      <c r="A1074" s="547" t="s">
        <v>1707</v>
      </c>
      <c r="B1074" s="547">
        <v>2019</v>
      </c>
      <c r="C1074" s="547" t="s">
        <v>1606</v>
      </c>
      <c r="D1074" s="548"/>
      <c r="E1074" s="548"/>
    </row>
    <row r="1075" spans="1:5" hidden="1">
      <c r="A1075" s="547" t="s">
        <v>1707</v>
      </c>
      <c r="B1075" s="547">
        <v>2019</v>
      </c>
      <c r="C1075" s="547" t="s">
        <v>1605</v>
      </c>
      <c r="D1075" s="548"/>
      <c r="E1075" s="548"/>
    </row>
    <row r="1076" spans="1:5" hidden="1">
      <c r="A1076" s="547" t="s">
        <v>1707</v>
      </c>
      <c r="B1076" s="547">
        <v>2019</v>
      </c>
      <c r="C1076" s="547" t="s">
        <v>1604</v>
      </c>
      <c r="D1076" s="548"/>
      <c r="E1076" s="548"/>
    </row>
    <row r="1077" spans="1:5" hidden="1">
      <c r="A1077" s="547" t="s">
        <v>1707</v>
      </c>
      <c r="B1077" s="547">
        <v>2019</v>
      </c>
      <c r="C1077" s="547" t="s">
        <v>1603</v>
      </c>
      <c r="D1077" s="548"/>
      <c r="E1077" s="548"/>
    </row>
    <row r="1078" spans="1:5" hidden="1">
      <c r="A1078" s="547" t="s">
        <v>1707</v>
      </c>
      <c r="B1078" s="547">
        <v>2019</v>
      </c>
      <c r="C1078" s="547" t="s">
        <v>1602</v>
      </c>
      <c r="D1078" s="548"/>
      <c r="E1078" s="548"/>
    </row>
    <row r="1079" spans="1:5" hidden="1">
      <c r="A1079" s="547" t="s">
        <v>1707</v>
      </c>
      <c r="B1079" s="547">
        <v>2019</v>
      </c>
      <c r="C1079" s="547" t="s">
        <v>1601</v>
      </c>
      <c r="D1079" s="548"/>
      <c r="E1079" s="548"/>
    </row>
    <row r="1080" spans="1:5" hidden="1">
      <c r="A1080" s="547" t="s">
        <v>1707</v>
      </c>
      <c r="B1080" s="547">
        <v>2019</v>
      </c>
      <c r="C1080" s="547" t="s">
        <v>1600</v>
      </c>
      <c r="D1080" s="548"/>
      <c r="E1080" s="548"/>
    </row>
    <row r="1081" spans="1:5" hidden="1">
      <c r="A1081" s="547" t="s">
        <v>1707</v>
      </c>
      <c r="B1081" s="547">
        <v>2019</v>
      </c>
      <c r="C1081" s="547" t="s">
        <v>1599</v>
      </c>
      <c r="D1081" s="548">
        <v>1641.57</v>
      </c>
      <c r="E1081" s="548">
        <v>1641.57</v>
      </c>
    </row>
    <row r="1082" spans="1:5" hidden="1">
      <c r="A1082" s="547" t="s">
        <v>1707</v>
      </c>
      <c r="B1082" s="547">
        <v>2019</v>
      </c>
      <c r="C1082" s="547" t="s">
        <v>1597</v>
      </c>
      <c r="D1082" s="548">
        <v>1641.57</v>
      </c>
      <c r="E1082" s="548">
        <v>1641.57</v>
      </c>
    </row>
    <row r="1083" spans="1:5" hidden="1">
      <c r="A1083" s="547" t="s">
        <v>1707</v>
      </c>
      <c r="B1083" s="547">
        <v>2019</v>
      </c>
      <c r="C1083" s="547" t="s">
        <v>1633</v>
      </c>
      <c r="D1083" s="548"/>
      <c r="E1083" s="548"/>
    </row>
    <row r="1084" spans="1:5" hidden="1">
      <c r="A1084" s="547" t="s">
        <v>1707</v>
      </c>
      <c r="B1084" s="547">
        <v>2019</v>
      </c>
      <c r="C1084" s="547" t="s">
        <v>1632</v>
      </c>
      <c r="D1084" s="548"/>
      <c r="E1084" s="548"/>
    </row>
    <row r="1085" spans="1:5" hidden="1">
      <c r="A1085" s="547" t="s">
        <v>1707</v>
      </c>
      <c r="B1085" s="547">
        <v>2019</v>
      </c>
      <c r="C1085" s="547" t="s">
        <v>1631</v>
      </c>
      <c r="D1085" s="548"/>
      <c r="E1085" s="548"/>
    </row>
    <row r="1086" spans="1:5" hidden="1">
      <c r="A1086" s="547" t="s">
        <v>1707</v>
      </c>
      <c r="B1086" s="547">
        <v>2019</v>
      </c>
      <c r="C1086" s="547" t="s">
        <v>1630</v>
      </c>
      <c r="D1086" s="548"/>
      <c r="E1086" s="548"/>
    </row>
    <row r="1087" spans="1:5" hidden="1">
      <c r="A1087" s="547" t="s">
        <v>1707</v>
      </c>
      <c r="B1087" s="547">
        <v>2019</v>
      </c>
      <c r="C1087" s="547" t="s">
        <v>1629</v>
      </c>
      <c r="D1087" s="548"/>
      <c r="E1087" s="548"/>
    </row>
    <row r="1088" spans="1:5" hidden="1">
      <c r="A1088" s="547" t="s">
        <v>1707</v>
      </c>
      <c r="B1088" s="547">
        <v>2020</v>
      </c>
      <c r="C1088" s="547" t="s">
        <v>1628</v>
      </c>
      <c r="D1088" s="548"/>
      <c r="E1088" s="548"/>
    </row>
    <row r="1089" spans="1:5" hidden="1">
      <c r="A1089" s="547" t="s">
        <v>1707</v>
      </c>
      <c r="B1089" s="547">
        <v>2020</v>
      </c>
      <c r="C1089" s="547" t="s">
        <v>1627</v>
      </c>
      <c r="D1089" s="548"/>
      <c r="E1089" s="548"/>
    </row>
    <row r="1090" spans="1:5" hidden="1">
      <c r="A1090" s="547" t="s">
        <v>1707</v>
      </c>
      <c r="B1090" s="547">
        <v>2020</v>
      </c>
      <c r="C1090" s="547" t="s">
        <v>1626</v>
      </c>
      <c r="D1090" s="548"/>
      <c r="E1090" s="548"/>
    </row>
    <row r="1091" spans="1:5" hidden="1">
      <c r="A1091" s="547" t="s">
        <v>1707</v>
      </c>
      <c r="B1091" s="547">
        <v>2020</v>
      </c>
      <c r="C1091" s="547" t="s">
        <v>1625</v>
      </c>
      <c r="D1091" s="548"/>
      <c r="E1091" s="548"/>
    </row>
    <row r="1092" spans="1:5" hidden="1">
      <c r="A1092" s="547" t="s">
        <v>1707</v>
      </c>
      <c r="B1092" s="547">
        <v>2020</v>
      </c>
      <c r="C1092" s="547" t="s">
        <v>1624</v>
      </c>
      <c r="D1092" s="548"/>
      <c r="E1092" s="548"/>
    </row>
    <row r="1093" spans="1:5" hidden="1">
      <c r="A1093" s="547" t="s">
        <v>1707</v>
      </c>
      <c r="B1093" s="547">
        <v>2020</v>
      </c>
      <c r="C1093" s="547" t="s">
        <v>1623</v>
      </c>
      <c r="D1093" s="548"/>
      <c r="E1093" s="548"/>
    </row>
    <row r="1094" spans="1:5" hidden="1">
      <c r="A1094" s="547" t="s">
        <v>1707</v>
      </c>
      <c r="B1094" s="547">
        <v>2020</v>
      </c>
      <c r="C1094" s="547" t="s">
        <v>1622</v>
      </c>
      <c r="D1094" s="548"/>
      <c r="E1094" s="548"/>
    </row>
    <row r="1095" spans="1:5" hidden="1">
      <c r="A1095" s="547" t="s">
        <v>1707</v>
      </c>
      <c r="B1095" s="547">
        <v>2020</v>
      </c>
      <c r="C1095" s="547" t="s">
        <v>1621</v>
      </c>
      <c r="D1095" s="548"/>
      <c r="E1095" s="548"/>
    </row>
    <row r="1096" spans="1:5" hidden="1">
      <c r="A1096" s="547" t="s">
        <v>1707</v>
      </c>
      <c r="B1096" s="547">
        <v>2020</v>
      </c>
      <c r="C1096" s="547" t="s">
        <v>1620</v>
      </c>
      <c r="D1096" s="548"/>
      <c r="E1096" s="548"/>
    </row>
    <row r="1097" spans="1:5" hidden="1">
      <c r="A1097" s="547" t="s">
        <v>1707</v>
      </c>
      <c r="B1097" s="547">
        <v>2020</v>
      </c>
      <c r="C1097" s="547" t="s">
        <v>1619</v>
      </c>
      <c r="D1097" s="548">
        <v>1117.0899999999999</v>
      </c>
      <c r="E1097" s="548">
        <v>1117.0899999999999</v>
      </c>
    </row>
    <row r="1098" spans="1:5" hidden="1">
      <c r="A1098" s="547" t="s">
        <v>1707</v>
      </c>
      <c r="B1098" s="547">
        <v>2020</v>
      </c>
      <c r="C1098" s="547" t="s">
        <v>1618</v>
      </c>
      <c r="D1098" s="548"/>
      <c r="E1098" s="548"/>
    </row>
    <row r="1099" spans="1:5" hidden="1">
      <c r="A1099" s="547" t="s">
        <v>1707</v>
      </c>
      <c r="B1099" s="547">
        <v>2020</v>
      </c>
      <c r="C1099" s="547" t="s">
        <v>1617</v>
      </c>
      <c r="D1099" s="548"/>
      <c r="E1099" s="548"/>
    </row>
    <row r="1100" spans="1:5" hidden="1">
      <c r="A1100" s="547" t="s">
        <v>1707</v>
      </c>
      <c r="B1100" s="547">
        <v>2020</v>
      </c>
      <c r="C1100" s="547" t="s">
        <v>1616</v>
      </c>
      <c r="D1100" s="548">
        <v>365.38</v>
      </c>
      <c r="E1100" s="548">
        <v>365.38</v>
      </c>
    </row>
    <row r="1101" spans="1:5" hidden="1">
      <c r="A1101" s="547" t="s">
        <v>1707</v>
      </c>
      <c r="B1101" s="547">
        <v>2020</v>
      </c>
      <c r="C1101" s="547" t="s">
        <v>1615</v>
      </c>
      <c r="D1101" s="548">
        <v>26.77</v>
      </c>
      <c r="E1101" s="548">
        <v>26.77</v>
      </c>
    </row>
    <row r="1102" spans="1:5" hidden="1">
      <c r="A1102" s="547" t="s">
        <v>1707</v>
      </c>
      <c r="B1102" s="547">
        <v>2020</v>
      </c>
      <c r="C1102" s="547" t="s">
        <v>1614</v>
      </c>
      <c r="D1102" s="548">
        <v>724.94</v>
      </c>
      <c r="E1102" s="548">
        <v>724.94</v>
      </c>
    </row>
    <row r="1103" spans="1:5" hidden="1">
      <c r="A1103" s="547" t="s">
        <v>1707</v>
      </c>
      <c r="B1103" s="547">
        <v>2020</v>
      </c>
      <c r="C1103" s="547" t="s">
        <v>1613</v>
      </c>
      <c r="D1103" s="548"/>
      <c r="E1103" s="548"/>
    </row>
    <row r="1104" spans="1:5" hidden="1">
      <c r="A1104" s="547" t="s">
        <v>1707</v>
      </c>
      <c r="B1104" s="547">
        <v>2020</v>
      </c>
      <c r="C1104" s="547" t="s">
        <v>1612</v>
      </c>
      <c r="D1104" s="548"/>
      <c r="E1104" s="548"/>
    </row>
    <row r="1105" spans="1:5" hidden="1">
      <c r="A1105" s="547" t="s">
        <v>1707</v>
      </c>
      <c r="B1105" s="547">
        <v>2020</v>
      </c>
      <c r="C1105" s="547" t="s">
        <v>1611</v>
      </c>
      <c r="D1105" s="548"/>
      <c r="E1105" s="548"/>
    </row>
    <row r="1106" spans="1:5" hidden="1">
      <c r="A1106" s="547" t="s">
        <v>1707</v>
      </c>
      <c r="B1106" s="547">
        <v>2020</v>
      </c>
      <c r="C1106" s="547" t="s">
        <v>1610</v>
      </c>
      <c r="D1106" s="548"/>
      <c r="E1106" s="548"/>
    </row>
    <row r="1107" spans="1:5" hidden="1">
      <c r="A1107" s="547" t="s">
        <v>1707</v>
      </c>
      <c r="B1107" s="547">
        <v>2020</v>
      </c>
      <c r="C1107" s="547" t="s">
        <v>1609</v>
      </c>
      <c r="D1107" s="548"/>
      <c r="E1107" s="548"/>
    </row>
    <row r="1108" spans="1:5" hidden="1">
      <c r="A1108" s="547" t="s">
        <v>1707</v>
      </c>
      <c r="B1108" s="547">
        <v>2020</v>
      </c>
      <c r="C1108" s="547" t="s">
        <v>1608</v>
      </c>
      <c r="D1108" s="548"/>
      <c r="E1108" s="548"/>
    </row>
    <row r="1109" spans="1:5" hidden="1">
      <c r="A1109" s="547" t="s">
        <v>1707</v>
      </c>
      <c r="B1109" s="547">
        <v>2020</v>
      </c>
      <c r="C1109" s="547" t="s">
        <v>1607</v>
      </c>
      <c r="D1109" s="548"/>
      <c r="E1109" s="548"/>
    </row>
    <row r="1110" spans="1:5" hidden="1">
      <c r="A1110" s="547" t="s">
        <v>1707</v>
      </c>
      <c r="B1110" s="547">
        <v>2020</v>
      </c>
      <c r="C1110" s="547" t="s">
        <v>1606</v>
      </c>
      <c r="D1110" s="548"/>
      <c r="E1110" s="548"/>
    </row>
    <row r="1111" spans="1:5" hidden="1">
      <c r="A1111" s="547" t="s">
        <v>1707</v>
      </c>
      <c r="B1111" s="547">
        <v>2020</v>
      </c>
      <c r="C1111" s="547" t="s">
        <v>1605</v>
      </c>
      <c r="D1111" s="548"/>
      <c r="E1111" s="548"/>
    </row>
    <row r="1112" spans="1:5" hidden="1">
      <c r="A1112" s="547" t="s">
        <v>1707</v>
      </c>
      <c r="B1112" s="547">
        <v>2020</v>
      </c>
      <c r="C1112" s="547" t="s">
        <v>1604</v>
      </c>
      <c r="D1112" s="548"/>
      <c r="E1112" s="548"/>
    </row>
    <row r="1113" spans="1:5" hidden="1">
      <c r="A1113" s="547" t="s">
        <v>1707</v>
      </c>
      <c r="B1113" s="547">
        <v>2020</v>
      </c>
      <c r="C1113" s="547" t="s">
        <v>1603</v>
      </c>
      <c r="D1113" s="548"/>
      <c r="E1113" s="548"/>
    </row>
    <row r="1114" spans="1:5" hidden="1">
      <c r="A1114" s="547" t="s">
        <v>1707</v>
      </c>
      <c r="B1114" s="547">
        <v>2020</v>
      </c>
      <c r="C1114" s="547" t="s">
        <v>1602</v>
      </c>
      <c r="D1114" s="548"/>
      <c r="E1114" s="548"/>
    </row>
    <row r="1115" spans="1:5" hidden="1">
      <c r="A1115" s="547" t="s">
        <v>1707</v>
      </c>
      <c r="B1115" s="547">
        <v>2020</v>
      </c>
      <c r="C1115" s="547" t="s">
        <v>1601</v>
      </c>
      <c r="D1115" s="548"/>
      <c r="E1115" s="548"/>
    </row>
    <row r="1116" spans="1:5" hidden="1">
      <c r="A1116" s="547" t="s">
        <v>1707</v>
      </c>
      <c r="B1116" s="547">
        <v>2020</v>
      </c>
      <c r="C1116" s="547" t="s">
        <v>1600</v>
      </c>
      <c r="D1116" s="548"/>
      <c r="E1116" s="548"/>
    </row>
    <row r="1117" spans="1:5" hidden="1">
      <c r="A1117" s="547" t="s">
        <v>1707</v>
      </c>
      <c r="B1117" s="547">
        <v>2020</v>
      </c>
      <c r="C1117" s="547" t="s">
        <v>1599</v>
      </c>
      <c r="D1117" s="548">
        <v>1117.0899999999999</v>
      </c>
      <c r="E1117" s="548">
        <v>1117.0899999999999</v>
      </c>
    </row>
    <row r="1118" spans="1:5" hidden="1">
      <c r="A1118" s="547" t="s">
        <v>1707</v>
      </c>
      <c r="B1118" s="547">
        <v>2020</v>
      </c>
      <c r="C1118" s="547" t="s">
        <v>1597</v>
      </c>
      <c r="D1118" s="548">
        <v>1117.0899999999999</v>
      </c>
      <c r="E1118" s="548">
        <v>1117.0899999999999</v>
      </c>
    </row>
    <row r="1119" spans="1:5" hidden="1">
      <c r="A1119" s="547" t="s">
        <v>1707</v>
      </c>
      <c r="B1119" s="547">
        <v>2020</v>
      </c>
      <c r="C1119" s="547" t="s">
        <v>1633</v>
      </c>
      <c r="D1119" s="548"/>
      <c r="E1119" s="548"/>
    </row>
    <row r="1120" spans="1:5" hidden="1">
      <c r="A1120" s="547" t="s">
        <v>1707</v>
      </c>
      <c r="B1120" s="547">
        <v>2020</v>
      </c>
      <c r="C1120" s="547" t="s">
        <v>1632</v>
      </c>
      <c r="D1120" s="548"/>
      <c r="E1120" s="548"/>
    </row>
    <row r="1121" spans="1:5" hidden="1">
      <c r="A1121" s="547" t="s">
        <v>1707</v>
      </c>
      <c r="B1121" s="547">
        <v>2020</v>
      </c>
      <c r="C1121" s="547" t="s">
        <v>1631</v>
      </c>
      <c r="D1121" s="548"/>
      <c r="E1121" s="548"/>
    </row>
    <row r="1122" spans="1:5" hidden="1">
      <c r="A1122" s="547" t="s">
        <v>1707</v>
      </c>
      <c r="B1122" s="547">
        <v>2020</v>
      </c>
      <c r="C1122" s="547" t="s">
        <v>1630</v>
      </c>
      <c r="D1122" s="548"/>
      <c r="E1122" s="548"/>
    </row>
    <row r="1123" spans="1:5" hidden="1">
      <c r="A1123" s="547" t="s">
        <v>1707</v>
      </c>
      <c r="B1123" s="547">
        <v>2020</v>
      </c>
      <c r="C1123" s="547" t="s">
        <v>1629</v>
      </c>
      <c r="D1123" s="548"/>
      <c r="E1123" s="548"/>
    </row>
    <row r="1124" spans="1:5" hidden="1">
      <c r="A1124" s="547" t="s">
        <v>1707</v>
      </c>
      <c r="B1124" s="547">
        <v>2021</v>
      </c>
      <c r="C1124" s="547" t="s">
        <v>1628</v>
      </c>
      <c r="D1124" s="548"/>
      <c r="E1124" s="548"/>
    </row>
    <row r="1125" spans="1:5" hidden="1">
      <c r="A1125" s="547" t="s">
        <v>1707</v>
      </c>
      <c r="B1125" s="547">
        <v>2021</v>
      </c>
      <c r="C1125" s="547" t="s">
        <v>1627</v>
      </c>
      <c r="D1125" s="548"/>
      <c r="E1125" s="548"/>
    </row>
    <row r="1126" spans="1:5" hidden="1">
      <c r="A1126" s="547" t="s">
        <v>1707</v>
      </c>
      <c r="B1126" s="547">
        <v>2021</v>
      </c>
      <c r="C1126" s="547" t="s">
        <v>1626</v>
      </c>
      <c r="D1126" s="548"/>
      <c r="E1126" s="548"/>
    </row>
    <row r="1127" spans="1:5" hidden="1">
      <c r="A1127" s="547" t="s">
        <v>1707</v>
      </c>
      <c r="B1127" s="547">
        <v>2021</v>
      </c>
      <c r="C1127" s="547" t="s">
        <v>1625</v>
      </c>
      <c r="D1127" s="548"/>
      <c r="E1127" s="548"/>
    </row>
    <row r="1128" spans="1:5" hidden="1">
      <c r="A1128" s="547" t="s">
        <v>1707</v>
      </c>
      <c r="B1128" s="547">
        <v>2021</v>
      </c>
      <c r="C1128" s="547" t="s">
        <v>1624</v>
      </c>
      <c r="D1128" s="548"/>
      <c r="E1128" s="548"/>
    </row>
    <row r="1129" spans="1:5" hidden="1">
      <c r="A1129" s="547" t="s">
        <v>1707</v>
      </c>
      <c r="B1129" s="547">
        <v>2021</v>
      </c>
      <c r="C1129" s="547" t="s">
        <v>1623</v>
      </c>
      <c r="D1129" s="548"/>
      <c r="E1129" s="548"/>
    </row>
    <row r="1130" spans="1:5" hidden="1">
      <c r="A1130" s="547" t="s">
        <v>1707</v>
      </c>
      <c r="B1130" s="547">
        <v>2021</v>
      </c>
      <c r="C1130" s="547" t="s">
        <v>1622</v>
      </c>
      <c r="D1130" s="548"/>
      <c r="E1130" s="548"/>
    </row>
    <row r="1131" spans="1:5" hidden="1">
      <c r="A1131" s="547" t="s">
        <v>1707</v>
      </c>
      <c r="B1131" s="547">
        <v>2021</v>
      </c>
      <c r="C1131" s="547" t="s">
        <v>1621</v>
      </c>
      <c r="D1131" s="548"/>
      <c r="E1131" s="548"/>
    </row>
    <row r="1132" spans="1:5" hidden="1">
      <c r="A1132" s="547" t="s">
        <v>1707</v>
      </c>
      <c r="B1132" s="547">
        <v>2021</v>
      </c>
      <c r="C1132" s="547" t="s">
        <v>1620</v>
      </c>
      <c r="D1132" s="548"/>
      <c r="E1132" s="548"/>
    </row>
    <row r="1133" spans="1:5" hidden="1">
      <c r="A1133" s="547" t="s">
        <v>1707</v>
      </c>
      <c r="B1133" s="547">
        <v>2021</v>
      </c>
      <c r="C1133" s="547" t="s">
        <v>1619</v>
      </c>
      <c r="D1133" s="548">
        <v>1111.03</v>
      </c>
      <c r="E1133" s="548">
        <v>1111.03</v>
      </c>
    </row>
    <row r="1134" spans="1:5" hidden="1">
      <c r="A1134" s="547" t="s">
        <v>1707</v>
      </c>
      <c r="B1134" s="547">
        <v>2021</v>
      </c>
      <c r="C1134" s="547" t="s">
        <v>1618</v>
      </c>
      <c r="D1134" s="548"/>
      <c r="E1134" s="548"/>
    </row>
    <row r="1135" spans="1:5" hidden="1">
      <c r="A1135" s="547" t="s">
        <v>1707</v>
      </c>
      <c r="B1135" s="547">
        <v>2021</v>
      </c>
      <c r="C1135" s="547" t="s">
        <v>1617</v>
      </c>
      <c r="D1135" s="548"/>
      <c r="E1135" s="548"/>
    </row>
    <row r="1136" spans="1:5" hidden="1">
      <c r="A1136" s="547" t="s">
        <v>1707</v>
      </c>
      <c r="B1136" s="547">
        <v>2021</v>
      </c>
      <c r="C1136" s="547" t="s">
        <v>1616</v>
      </c>
      <c r="D1136" s="548">
        <v>322.39999999999998</v>
      </c>
      <c r="E1136" s="548">
        <v>322.39999999999998</v>
      </c>
    </row>
    <row r="1137" spans="1:5" hidden="1">
      <c r="A1137" s="547" t="s">
        <v>1707</v>
      </c>
      <c r="B1137" s="547">
        <v>2021</v>
      </c>
      <c r="C1137" s="547" t="s">
        <v>1615</v>
      </c>
      <c r="D1137" s="548">
        <v>28.46</v>
      </c>
      <c r="E1137" s="548">
        <v>28.46</v>
      </c>
    </row>
    <row r="1138" spans="1:5" hidden="1">
      <c r="A1138" s="547" t="s">
        <v>1707</v>
      </c>
      <c r="B1138" s="547">
        <v>2021</v>
      </c>
      <c r="C1138" s="547" t="s">
        <v>1614</v>
      </c>
      <c r="D1138" s="548">
        <v>760.17</v>
      </c>
      <c r="E1138" s="548">
        <v>760.17</v>
      </c>
    </row>
    <row r="1139" spans="1:5" hidden="1">
      <c r="A1139" s="547" t="s">
        <v>1707</v>
      </c>
      <c r="B1139" s="547">
        <v>2021</v>
      </c>
      <c r="C1139" s="547" t="s">
        <v>1613</v>
      </c>
      <c r="D1139" s="548"/>
      <c r="E1139" s="548"/>
    </row>
    <row r="1140" spans="1:5" hidden="1">
      <c r="A1140" s="547" t="s">
        <v>1707</v>
      </c>
      <c r="B1140" s="547">
        <v>2021</v>
      </c>
      <c r="C1140" s="547" t="s">
        <v>1612</v>
      </c>
      <c r="D1140" s="548"/>
      <c r="E1140" s="548"/>
    </row>
    <row r="1141" spans="1:5" hidden="1">
      <c r="A1141" s="547" t="s">
        <v>1707</v>
      </c>
      <c r="B1141" s="547">
        <v>2021</v>
      </c>
      <c r="C1141" s="547" t="s">
        <v>1611</v>
      </c>
      <c r="D1141" s="548"/>
      <c r="E1141" s="548"/>
    </row>
    <row r="1142" spans="1:5" hidden="1">
      <c r="A1142" s="547" t="s">
        <v>1707</v>
      </c>
      <c r="B1142" s="547">
        <v>2021</v>
      </c>
      <c r="C1142" s="547" t="s">
        <v>1610</v>
      </c>
      <c r="D1142" s="548"/>
      <c r="E1142" s="548"/>
    </row>
    <row r="1143" spans="1:5" hidden="1">
      <c r="A1143" s="547" t="s">
        <v>1707</v>
      </c>
      <c r="B1143" s="547">
        <v>2021</v>
      </c>
      <c r="C1143" s="547" t="s">
        <v>1609</v>
      </c>
      <c r="D1143" s="548"/>
      <c r="E1143" s="548"/>
    </row>
    <row r="1144" spans="1:5" hidden="1">
      <c r="A1144" s="547" t="s">
        <v>1707</v>
      </c>
      <c r="B1144" s="547">
        <v>2021</v>
      </c>
      <c r="C1144" s="547" t="s">
        <v>1608</v>
      </c>
      <c r="D1144" s="548"/>
      <c r="E1144" s="548"/>
    </row>
    <row r="1145" spans="1:5" hidden="1">
      <c r="A1145" s="547" t="s">
        <v>1707</v>
      </c>
      <c r="B1145" s="547">
        <v>2021</v>
      </c>
      <c r="C1145" s="547" t="s">
        <v>1607</v>
      </c>
      <c r="D1145" s="548"/>
      <c r="E1145" s="548"/>
    </row>
    <row r="1146" spans="1:5" hidden="1">
      <c r="A1146" s="547" t="s">
        <v>1707</v>
      </c>
      <c r="B1146" s="547">
        <v>2021</v>
      </c>
      <c r="C1146" s="547" t="s">
        <v>1606</v>
      </c>
      <c r="D1146" s="548"/>
      <c r="E1146" s="548"/>
    </row>
    <row r="1147" spans="1:5" hidden="1">
      <c r="A1147" s="547" t="s">
        <v>1707</v>
      </c>
      <c r="B1147" s="547">
        <v>2021</v>
      </c>
      <c r="C1147" s="547" t="s">
        <v>1605</v>
      </c>
      <c r="D1147" s="548"/>
      <c r="E1147" s="548"/>
    </row>
    <row r="1148" spans="1:5" hidden="1">
      <c r="A1148" s="547" t="s">
        <v>1707</v>
      </c>
      <c r="B1148" s="547">
        <v>2021</v>
      </c>
      <c r="C1148" s="547" t="s">
        <v>1604</v>
      </c>
      <c r="D1148" s="548"/>
      <c r="E1148" s="548"/>
    </row>
    <row r="1149" spans="1:5" hidden="1">
      <c r="A1149" s="547" t="s">
        <v>1707</v>
      </c>
      <c r="B1149" s="547">
        <v>2021</v>
      </c>
      <c r="C1149" s="547" t="s">
        <v>1603</v>
      </c>
      <c r="D1149" s="548"/>
      <c r="E1149" s="548"/>
    </row>
    <row r="1150" spans="1:5" hidden="1">
      <c r="A1150" s="547" t="s">
        <v>1707</v>
      </c>
      <c r="B1150" s="547">
        <v>2021</v>
      </c>
      <c r="C1150" s="547" t="s">
        <v>1602</v>
      </c>
      <c r="D1150" s="548"/>
      <c r="E1150" s="548"/>
    </row>
    <row r="1151" spans="1:5" hidden="1">
      <c r="A1151" s="547" t="s">
        <v>1707</v>
      </c>
      <c r="B1151" s="547">
        <v>2021</v>
      </c>
      <c r="C1151" s="547" t="s">
        <v>1601</v>
      </c>
      <c r="D1151" s="548"/>
      <c r="E1151" s="548"/>
    </row>
    <row r="1152" spans="1:5" hidden="1">
      <c r="A1152" s="547" t="s">
        <v>1707</v>
      </c>
      <c r="B1152" s="547">
        <v>2021</v>
      </c>
      <c r="C1152" s="547" t="s">
        <v>1600</v>
      </c>
      <c r="D1152" s="548"/>
      <c r="E1152" s="548"/>
    </row>
    <row r="1153" spans="1:5" hidden="1">
      <c r="A1153" s="547" t="s">
        <v>1707</v>
      </c>
      <c r="B1153" s="547">
        <v>2021</v>
      </c>
      <c r="C1153" s="547" t="s">
        <v>1599</v>
      </c>
      <c r="D1153" s="548">
        <v>1111.03</v>
      </c>
      <c r="E1153" s="548">
        <v>1111.03</v>
      </c>
    </row>
    <row r="1154" spans="1:5" hidden="1">
      <c r="A1154" s="547" t="s">
        <v>1707</v>
      </c>
      <c r="B1154" s="547">
        <v>2021</v>
      </c>
      <c r="C1154" s="547" t="s">
        <v>1597</v>
      </c>
      <c r="D1154" s="548">
        <v>1111.03</v>
      </c>
      <c r="E1154" s="548">
        <v>1111.03</v>
      </c>
    </row>
    <row r="1155" spans="1:5" hidden="1">
      <c r="A1155" s="547" t="s">
        <v>1707</v>
      </c>
      <c r="B1155" s="547">
        <v>2021</v>
      </c>
      <c r="C1155" s="547" t="s">
        <v>1633</v>
      </c>
      <c r="D1155" s="548"/>
      <c r="E1155" s="548"/>
    </row>
    <row r="1156" spans="1:5" hidden="1">
      <c r="A1156" s="547" t="s">
        <v>1707</v>
      </c>
      <c r="B1156" s="547">
        <v>2021</v>
      </c>
      <c r="C1156" s="547" t="s">
        <v>1632</v>
      </c>
      <c r="D1156" s="548"/>
      <c r="E1156" s="548"/>
    </row>
    <row r="1157" spans="1:5" hidden="1">
      <c r="A1157" s="547" t="s">
        <v>1707</v>
      </c>
      <c r="B1157" s="547">
        <v>2021</v>
      </c>
      <c r="C1157" s="547" t="s">
        <v>1631</v>
      </c>
      <c r="D1157" s="548"/>
      <c r="E1157" s="548"/>
    </row>
    <row r="1158" spans="1:5" hidden="1">
      <c r="A1158" s="547" t="s">
        <v>1707</v>
      </c>
      <c r="B1158" s="547">
        <v>2021</v>
      </c>
      <c r="C1158" s="547" t="s">
        <v>1630</v>
      </c>
      <c r="D1158" s="548"/>
      <c r="E1158" s="548"/>
    </row>
    <row r="1159" spans="1:5" hidden="1">
      <c r="A1159" s="547" t="s">
        <v>1707</v>
      </c>
      <c r="B1159" s="547">
        <v>2021</v>
      </c>
      <c r="C1159" s="547" t="s">
        <v>1629</v>
      </c>
      <c r="D1159" s="548"/>
      <c r="E1159" s="548"/>
    </row>
    <row r="1160" spans="1:5" hidden="1">
      <c r="A1160" s="547" t="s">
        <v>1707</v>
      </c>
      <c r="B1160" s="547">
        <v>2022</v>
      </c>
      <c r="C1160" s="547" t="s">
        <v>1628</v>
      </c>
      <c r="D1160" s="548"/>
      <c r="E1160" s="548"/>
    </row>
    <row r="1161" spans="1:5" hidden="1">
      <c r="A1161" s="547" t="s">
        <v>1707</v>
      </c>
      <c r="B1161" s="547">
        <v>2022</v>
      </c>
      <c r="C1161" s="547" t="s">
        <v>1627</v>
      </c>
      <c r="D1161" s="548"/>
      <c r="E1161" s="548"/>
    </row>
    <row r="1162" spans="1:5" hidden="1">
      <c r="A1162" s="547" t="s">
        <v>1707</v>
      </c>
      <c r="B1162" s="547">
        <v>2022</v>
      </c>
      <c r="C1162" s="547" t="s">
        <v>1626</v>
      </c>
      <c r="D1162" s="548"/>
      <c r="E1162" s="548"/>
    </row>
    <row r="1163" spans="1:5" hidden="1">
      <c r="A1163" s="547" t="s">
        <v>1707</v>
      </c>
      <c r="B1163" s="547">
        <v>2022</v>
      </c>
      <c r="C1163" s="547" t="s">
        <v>1625</v>
      </c>
      <c r="D1163" s="548"/>
      <c r="E1163" s="548"/>
    </row>
    <row r="1164" spans="1:5" hidden="1">
      <c r="A1164" s="547" t="s">
        <v>1707</v>
      </c>
      <c r="B1164" s="547">
        <v>2022</v>
      </c>
      <c r="C1164" s="547" t="s">
        <v>1624</v>
      </c>
      <c r="D1164" s="548"/>
      <c r="E1164" s="548"/>
    </row>
    <row r="1165" spans="1:5" hidden="1">
      <c r="A1165" s="547" t="s">
        <v>1707</v>
      </c>
      <c r="B1165" s="547">
        <v>2022</v>
      </c>
      <c r="C1165" s="547" t="s">
        <v>1623</v>
      </c>
      <c r="D1165" s="548"/>
      <c r="E1165" s="548"/>
    </row>
    <row r="1166" spans="1:5" hidden="1">
      <c r="A1166" s="547" t="s">
        <v>1707</v>
      </c>
      <c r="B1166" s="547">
        <v>2022</v>
      </c>
      <c r="C1166" s="547" t="s">
        <v>1622</v>
      </c>
      <c r="D1166" s="548"/>
      <c r="E1166" s="548"/>
    </row>
    <row r="1167" spans="1:5" hidden="1">
      <c r="A1167" s="547" t="s">
        <v>1707</v>
      </c>
      <c r="B1167" s="547">
        <v>2022</v>
      </c>
      <c r="C1167" s="547" t="s">
        <v>1621</v>
      </c>
      <c r="D1167" s="548"/>
      <c r="E1167" s="548"/>
    </row>
    <row r="1168" spans="1:5" hidden="1">
      <c r="A1168" s="547" t="s">
        <v>1707</v>
      </c>
      <c r="B1168" s="547">
        <v>2022</v>
      </c>
      <c r="C1168" s="547" t="s">
        <v>1620</v>
      </c>
      <c r="D1168" s="548"/>
      <c r="E1168" s="548"/>
    </row>
    <row r="1169" spans="1:5" hidden="1">
      <c r="A1169" s="547" t="s">
        <v>1707</v>
      </c>
      <c r="B1169" s="547">
        <v>2022</v>
      </c>
      <c r="C1169" s="547" t="s">
        <v>1619</v>
      </c>
      <c r="D1169" s="548">
        <v>1095.1400000000001</v>
      </c>
      <c r="E1169" s="548">
        <v>1095.1400000000001</v>
      </c>
    </row>
    <row r="1170" spans="1:5" hidden="1">
      <c r="A1170" s="547" t="s">
        <v>1707</v>
      </c>
      <c r="B1170" s="547">
        <v>2022</v>
      </c>
      <c r="C1170" s="547" t="s">
        <v>1618</v>
      </c>
      <c r="D1170" s="548"/>
      <c r="E1170" s="548"/>
    </row>
    <row r="1171" spans="1:5" hidden="1">
      <c r="A1171" s="547" t="s">
        <v>1707</v>
      </c>
      <c r="B1171" s="547">
        <v>2022</v>
      </c>
      <c r="C1171" s="547" t="s">
        <v>1617</v>
      </c>
      <c r="D1171" s="548"/>
      <c r="E1171" s="548"/>
    </row>
    <row r="1172" spans="1:5" hidden="1">
      <c r="A1172" s="547" t="s">
        <v>1707</v>
      </c>
      <c r="B1172" s="547">
        <v>2022</v>
      </c>
      <c r="C1172" s="547" t="s">
        <v>1616</v>
      </c>
      <c r="D1172" s="548">
        <v>314.39</v>
      </c>
      <c r="E1172" s="548">
        <v>314.39</v>
      </c>
    </row>
    <row r="1173" spans="1:5" hidden="1">
      <c r="A1173" s="547" t="s">
        <v>1707</v>
      </c>
      <c r="B1173" s="547">
        <v>2022</v>
      </c>
      <c r="C1173" s="547" t="s">
        <v>1615</v>
      </c>
      <c r="D1173" s="548">
        <v>39.08</v>
      </c>
      <c r="E1173" s="548">
        <v>39.08</v>
      </c>
    </row>
    <row r="1174" spans="1:5" hidden="1">
      <c r="A1174" s="547" t="s">
        <v>1707</v>
      </c>
      <c r="B1174" s="547">
        <v>2022</v>
      </c>
      <c r="C1174" s="547" t="s">
        <v>1614</v>
      </c>
      <c r="D1174" s="548">
        <v>741.66</v>
      </c>
      <c r="E1174" s="548">
        <v>741.66</v>
      </c>
    </row>
    <row r="1175" spans="1:5" hidden="1">
      <c r="A1175" s="547" t="s">
        <v>1707</v>
      </c>
      <c r="B1175" s="547">
        <v>2022</v>
      </c>
      <c r="C1175" s="547" t="s">
        <v>1613</v>
      </c>
      <c r="D1175" s="548"/>
      <c r="E1175" s="548"/>
    </row>
    <row r="1176" spans="1:5" hidden="1">
      <c r="A1176" s="547" t="s">
        <v>1707</v>
      </c>
      <c r="B1176" s="547">
        <v>2022</v>
      </c>
      <c r="C1176" s="547" t="s">
        <v>1612</v>
      </c>
      <c r="D1176" s="548"/>
      <c r="E1176" s="548"/>
    </row>
    <row r="1177" spans="1:5" hidden="1">
      <c r="A1177" s="547" t="s">
        <v>1707</v>
      </c>
      <c r="B1177" s="547">
        <v>2022</v>
      </c>
      <c r="C1177" s="547" t="s">
        <v>1611</v>
      </c>
      <c r="D1177" s="548"/>
      <c r="E1177" s="548"/>
    </row>
    <row r="1178" spans="1:5" hidden="1">
      <c r="A1178" s="547" t="s">
        <v>1707</v>
      </c>
      <c r="B1178" s="547">
        <v>2022</v>
      </c>
      <c r="C1178" s="547" t="s">
        <v>1610</v>
      </c>
      <c r="D1178" s="548"/>
      <c r="E1178" s="548"/>
    </row>
    <row r="1179" spans="1:5" hidden="1">
      <c r="A1179" s="547" t="s">
        <v>1707</v>
      </c>
      <c r="B1179" s="547">
        <v>2022</v>
      </c>
      <c r="C1179" s="547" t="s">
        <v>1609</v>
      </c>
      <c r="D1179" s="548"/>
      <c r="E1179" s="548"/>
    </row>
    <row r="1180" spans="1:5" hidden="1">
      <c r="A1180" s="547" t="s">
        <v>1707</v>
      </c>
      <c r="B1180" s="547">
        <v>2022</v>
      </c>
      <c r="C1180" s="547" t="s">
        <v>1608</v>
      </c>
      <c r="D1180" s="548"/>
      <c r="E1180" s="548"/>
    </row>
    <row r="1181" spans="1:5" hidden="1">
      <c r="A1181" s="547" t="s">
        <v>1707</v>
      </c>
      <c r="B1181" s="547">
        <v>2022</v>
      </c>
      <c r="C1181" s="547" t="s">
        <v>1607</v>
      </c>
      <c r="D1181" s="548"/>
      <c r="E1181" s="548"/>
    </row>
    <row r="1182" spans="1:5" hidden="1">
      <c r="A1182" s="547" t="s">
        <v>1707</v>
      </c>
      <c r="B1182" s="547">
        <v>2022</v>
      </c>
      <c r="C1182" s="547" t="s">
        <v>1606</v>
      </c>
      <c r="D1182" s="548"/>
      <c r="E1182" s="548"/>
    </row>
    <row r="1183" spans="1:5" hidden="1">
      <c r="A1183" s="547" t="s">
        <v>1707</v>
      </c>
      <c r="B1183" s="547">
        <v>2022</v>
      </c>
      <c r="C1183" s="547" t="s">
        <v>1605</v>
      </c>
      <c r="D1183" s="548"/>
      <c r="E1183" s="548"/>
    </row>
    <row r="1184" spans="1:5" hidden="1">
      <c r="A1184" s="547" t="s">
        <v>1707</v>
      </c>
      <c r="B1184" s="547">
        <v>2022</v>
      </c>
      <c r="C1184" s="547" t="s">
        <v>1604</v>
      </c>
      <c r="D1184" s="548"/>
      <c r="E1184" s="548"/>
    </row>
    <row r="1185" spans="1:5" hidden="1">
      <c r="A1185" s="547" t="s">
        <v>1707</v>
      </c>
      <c r="B1185" s="547">
        <v>2022</v>
      </c>
      <c r="C1185" s="547" t="s">
        <v>1603</v>
      </c>
      <c r="D1185" s="548"/>
      <c r="E1185" s="548"/>
    </row>
    <row r="1186" spans="1:5" hidden="1">
      <c r="A1186" s="547" t="s">
        <v>1707</v>
      </c>
      <c r="B1186" s="547">
        <v>2022</v>
      </c>
      <c r="C1186" s="547" t="s">
        <v>1602</v>
      </c>
      <c r="D1186" s="548"/>
      <c r="E1186" s="548"/>
    </row>
    <row r="1187" spans="1:5" hidden="1">
      <c r="A1187" s="547" t="s">
        <v>1707</v>
      </c>
      <c r="B1187" s="547">
        <v>2022</v>
      </c>
      <c r="C1187" s="547" t="s">
        <v>1601</v>
      </c>
      <c r="D1187" s="548"/>
      <c r="E1187" s="548"/>
    </row>
    <row r="1188" spans="1:5" hidden="1">
      <c r="A1188" s="547" t="s">
        <v>1707</v>
      </c>
      <c r="B1188" s="547">
        <v>2022</v>
      </c>
      <c r="C1188" s="547" t="s">
        <v>1600</v>
      </c>
      <c r="D1188" s="548"/>
      <c r="E1188" s="548"/>
    </row>
    <row r="1189" spans="1:5" hidden="1">
      <c r="A1189" s="547" t="s">
        <v>1707</v>
      </c>
      <c r="B1189" s="547">
        <v>2022</v>
      </c>
      <c r="C1189" s="547" t="s">
        <v>1599</v>
      </c>
      <c r="D1189" s="548">
        <v>1095.1400000000001</v>
      </c>
      <c r="E1189" s="548">
        <v>1095.1400000000001</v>
      </c>
    </row>
    <row r="1190" spans="1:5" hidden="1">
      <c r="A1190" s="547" t="s">
        <v>1707</v>
      </c>
      <c r="B1190" s="547">
        <v>2022</v>
      </c>
      <c r="C1190" s="547" t="s">
        <v>1597</v>
      </c>
      <c r="D1190" s="548">
        <v>1095.1400000000001</v>
      </c>
      <c r="E1190" s="548">
        <v>1095.1400000000001</v>
      </c>
    </row>
    <row r="1191" spans="1:5" hidden="1">
      <c r="A1191" s="547" t="s">
        <v>1707</v>
      </c>
      <c r="B1191" s="547">
        <v>2022</v>
      </c>
      <c r="C1191" s="547" t="s">
        <v>1633</v>
      </c>
      <c r="D1191" s="548"/>
      <c r="E1191" s="548"/>
    </row>
    <row r="1192" spans="1:5" hidden="1">
      <c r="A1192" s="547" t="s">
        <v>1707</v>
      </c>
      <c r="B1192" s="547">
        <v>2022</v>
      </c>
      <c r="C1192" s="547" t="s">
        <v>1632</v>
      </c>
      <c r="D1192" s="548"/>
      <c r="E1192" s="548"/>
    </row>
    <row r="1193" spans="1:5" hidden="1">
      <c r="A1193" s="547" t="s">
        <v>1707</v>
      </c>
      <c r="B1193" s="547">
        <v>2022</v>
      </c>
      <c r="C1193" s="547" t="s">
        <v>1631</v>
      </c>
      <c r="D1193" s="548"/>
      <c r="E1193" s="548"/>
    </row>
    <row r="1194" spans="1:5" hidden="1">
      <c r="A1194" s="547" t="s">
        <v>1707</v>
      </c>
      <c r="B1194" s="547">
        <v>2022</v>
      </c>
      <c r="C1194" s="547" t="s">
        <v>1630</v>
      </c>
      <c r="D1194" s="548"/>
      <c r="E1194" s="548"/>
    </row>
    <row r="1195" spans="1:5" hidden="1">
      <c r="A1195" s="547" t="s">
        <v>1707</v>
      </c>
      <c r="B1195" s="547">
        <v>2022</v>
      </c>
      <c r="C1195" s="547" t="s">
        <v>1629</v>
      </c>
      <c r="D1195" s="548"/>
      <c r="E1195" s="548"/>
    </row>
    <row r="1196" spans="1:5" hidden="1">
      <c r="A1196" s="547" t="s">
        <v>1707</v>
      </c>
      <c r="B1196" s="547">
        <v>2023</v>
      </c>
      <c r="C1196" s="547" t="s">
        <v>1628</v>
      </c>
      <c r="D1196" s="548"/>
      <c r="E1196" s="548"/>
    </row>
    <row r="1197" spans="1:5" hidden="1">
      <c r="A1197" s="547" t="s">
        <v>1707</v>
      </c>
      <c r="B1197" s="547">
        <v>2023</v>
      </c>
      <c r="C1197" s="547" t="s">
        <v>1627</v>
      </c>
      <c r="D1197" s="548"/>
      <c r="E1197" s="548"/>
    </row>
    <row r="1198" spans="1:5" hidden="1">
      <c r="A1198" s="547" t="s">
        <v>1707</v>
      </c>
      <c r="B1198" s="547">
        <v>2023</v>
      </c>
      <c r="C1198" s="547" t="s">
        <v>1626</v>
      </c>
      <c r="D1198" s="548"/>
      <c r="E1198" s="548"/>
    </row>
    <row r="1199" spans="1:5" hidden="1">
      <c r="A1199" s="547" t="s">
        <v>1707</v>
      </c>
      <c r="B1199" s="547">
        <v>2023</v>
      </c>
      <c r="C1199" s="547" t="s">
        <v>1625</v>
      </c>
      <c r="D1199" s="548"/>
      <c r="E1199" s="548"/>
    </row>
    <row r="1200" spans="1:5" hidden="1">
      <c r="A1200" s="547" t="s">
        <v>1707</v>
      </c>
      <c r="B1200" s="547">
        <v>2023</v>
      </c>
      <c r="C1200" s="547" t="s">
        <v>1624</v>
      </c>
      <c r="D1200" s="548"/>
      <c r="E1200" s="548"/>
    </row>
    <row r="1201" spans="1:5" hidden="1">
      <c r="A1201" s="547" t="s">
        <v>1707</v>
      </c>
      <c r="B1201" s="547">
        <v>2023</v>
      </c>
      <c r="C1201" s="547" t="s">
        <v>1623</v>
      </c>
      <c r="D1201" s="548"/>
      <c r="E1201" s="548"/>
    </row>
    <row r="1202" spans="1:5" hidden="1">
      <c r="A1202" s="547" t="s">
        <v>1707</v>
      </c>
      <c r="B1202" s="547">
        <v>2023</v>
      </c>
      <c r="C1202" s="547" t="s">
        <v>1622</v>
      </c>
      <c r="D1202" s="548"/>
      <c r="E1202" s="548"/>
    </row>
    <row r="1203" spans="1:5" hidden="1">
      <c r="A1203" s="547" t="s">
        <v>1707</v>
      </c>
      <c r="B1203" s="547">
        <v>2023</v>
      </c>
      <c r="C1203" s="547" t="s">
        <v>1621</v>
      </c>
      <c r="D1203" s="548"/>
      <c r="E1203" s="548"/>
    </row>
    <row r="1204" spans="1:5" hidden="1">
      <c r="A1204" s="547" t="s">
        <v>1707</v>
      </c>
      <c r="B1204" s="547">
        <v>2023</v>
      </c>
      <c r="C1204" s="547" t="s">
        <v>1620</v>
      </c>
      <c r="D1204" s="548"/>
      <c r="E1204" s="548"/>
    </row>
    <row r="1205" spans="1:5" hidden="1">
      <c r="A1205" s="547" t="s">
        <v>1707</v>
      </c>
      <c r="B1205" s="547">
        <v>2023</v>
      </c>
      <c r="C1205" s="547" t="s">
        <v>1619</v>
      </c>
      <c r="D1205" s="548">
        <v>1259.8599999999999</v>
      </c>
      <c r="E1205" s="548"/>
    </row>
    <row r="1206" spans="1:5" hidden="1">
      <c r="A1206" s="547" t="s">
        <v>1707</v>
      </c>
      <c r="B1206" s="547">
        <v>2023</v>
      </c>
      <c r="C1206" s="547" t="s">
        <v>1618</v>
      </c>
      <c r="D1206" s="548"/>
      <c r="E1206" s="548"/>
    </row>
    <row r="1207" spans="1:5" hidden="1">
      <c r="A1207" s="547" t="s">
        <v>1707</v>
      </c>
      <c r="B1207" s="547">
        <v>2023</v>
      </c>
      <c r="C1207" s="547" t="s">
        <v>1617</v>
      </c>
      <c r="D1207" s="548"/>
      <c r="E1207" s="548"/>
    </row>
    <row r="1208" spans="1:5" hidden="1">
      <c r="A1208" s="547" t="s">
        <v>1707</v>
      </c>
      <c r="B1208" s="547">
        <v>2023</v>
      </c>
      <c r="C1208" s="547" t="s">
        <v>1616</v>
      </c>
      <c r="D1208" s="548">
        <v>471.83</v>
      </c>
      <c r="E1208" s="548"/>
    </row>
    <row r="1209" spans="1:5" hidden="1">
      <c r="A1209" s="547" t="s">
        <v>1707</v>
      </c>
      <c r="B1209" s="547">
        <v>2023</v>
      </c>
      <c r="C1209" s="547" t="s">
        <v>1615</v>
      </c>
      <c r="D1209" s="548"/>
      <c r="E1209" s="548"/>
    </row>
    <row r="1210" spans="1:5" hidden="1">
      <c r="A1210" s="547" t="s">
        <v>1707</v>
      </c>
      <c r="B1210" s="547">
        <v>2023</v>
      </c>
      <c r="C1210" s="547" t="s">
        <v>1614</v>
      </c>
      <c r="D1210" s="548">
        <v>788.03</v>
      </c>
      <c r="E1210" s="548"/>
    </row>
    <row r="1211" spans="1:5" hidden="1">
      <c r="A1211" s="547" t="s">
        <v>1707</v>
      </c>
      <c r="B1211" s="547">
        <v>2023</v>
      </c>
      <c r="C1211" s="547" t="s">
        <v>1613</v>
      </c>
      <c r="D1211" s="548"/>
      <c r="E1211" s="548"/>
    </row>
    <row r="1212" spans="1:5" hidden="1">
      <c r="A1212" s="547" t="s">
        <v>1707</v>
      </c>
      <c r="B1212" s="547">
        <v>2023</v>
      </c>
      <c r="C1212" s="547" t="s">
        <v>1612</v>
      </c>
      <c r="D1212" s="548"/>
      <c r="E1212" s="548"/>
    </row>
    <row r="1213" spans="1:5" hidden="1">
      <c r="A1213" s="547" t="s">
        <v>1707</v>
      </c>
      <c r="B1213" s="547">
        <v>2023</v>
      </c>
      <c r="C1213" s="547" t="s">
        <v>1611</v>
      </c>
      <c r="D1213" s="548"/>
      <c r="E1213" s="548"/>
    </row>
    <row r="1214" spans="1:5" hidden="1">
      <c r="A1214" s="547" t="s">
        <v>1707</v>
      </c>
      <c r="B1214" s="547">
        <v>2023</v>
      </c>
      <c r="C1214" s="547" t="s">
        <v>1610</v>
      </c>
      <c r="D1214" s="548"/>
      <c r="E1214" s="548"/>
    </row>
    <row r="1215" spans="1:5" hidden="1">
      <c r="A1215" s="547" t="s">
        <v>1707</v>
      </c>
      <c r="B1215" s="547">
        <v>2023</v>
      </c>
      <c r="C1215" s="547" t="s">
        <v>1609</v>
      </c>
      <c r="D1215" s="548"/>
      <c r="E1215" s="548"/>
    </row>
    <row r="1216" spans="1:5" hidden="1">
      <c r="A1216" s="547" t="s">
        <v>1707</v>
      </c>
      <c r="B1216" s="547">
        <v>2023</v>
      </c>
      <c r="C1216" s="547" t="s">
        <v>1608</v>
      </c>
      <c r="D1216" s="548"/>
      <c r="E1216" s="548"/>
    </row>
    <row r="1217" spans="1:5" hidden="1">
      <c r="A1217" s="547" t="s">
        <v>1707</v>
      </c>
      <c r="B1217" s="547">
        <v>2023</v>
      </c>
      <c r="C1217" s="547" t="s">
        <v>1607</v>
      </c>
      <c r="D1217" s="548"/>
      <c r="E1217" s="548"/>
    </row>
    <row r="1218" spans="1:5" hidden="1">
      <c r="A1218" s="547" t="s">
        <v>1707</v>
      </c>
      <c r="B1218" s="547">
        <v>2023</v>
      </c>
      <c r="C1218" s="547" t="s">
        <v>1606</v>
      </c>
      <c r="D1218" s="548"/>
      <c r="E1218" s="548"/>
    </row>
    <row r="1219" spans="1:5" hidden="1">
      <c r="A1219" s="547" t="s">
        <v>1707</v>
      </c>
      <c r="B1219" s="547">
        <v>2023</v>
      </c>
      <c r="C1219" s="547" t="s">
        <v>1605</v>
      </c>
      <c r="D1219" s="548"/>
      <c r="E1219" s="548"/>
    </row>
    <row r="1220" spans="1:5" hidden="1">
      <c r="A1220" s="547" t="s">
        <v>1707</v>
      </c>
      <c r="B1220" s="547">
        <v>2023</v>
      </c>
      <c r="C1220" s="547" t="s">
        <v>1604</v>
      </c>
      <c r="D1220" s="548"/>
      <c r="E1220" s="548"/>
    </row>
    <row r="1221" spans="1:5" hidden="1">
      <c r="A1221" s="547" t="s">
        <v>1707</v>
      </c>
      <c r="B1221" s="547">
        <v>2023</v>
      </c>
      <c r="C1221" s="547" t="s">
        <v>1603</v>
      </c>
      <c r="D1221" s="548"/>
      <c r="E1221" s="548"/>
    </row>
    <row r="1222" spans="1:5" hidden="1">
      <c r="A1222" s="547" t="s">
        <v>1707</v>
      </c>
      <c r="B1222" s="547">
        <v>2023</v>
      </c>
      <c r="C1222" s="547" t="s">
        <v>1602</v>
      </c>
      <c r="D1222" s="548"/>
      <c r="E1222" s="548"/>
    </row>
    <row r="1223" spans="1:5" hidden="1">
      <c r="A1223" s="547" t="s">
        <v>1707</v>
      </c>
      <c r="B1223" s="547">
        <v>2023</v>
      </c>
      <c r="C1223" s="547" t="s">
        <v>1601</v>
      </c>
      <c r="D1223" s="548"/>
      <c r="E1223" s="548"/>
    </row>
    <row r="1224" spans="1:5" hidden="1">
      <c r="A1224" s="547" t="s">
        <v>1707</v>
      </c>
      <c r="B1224" s="547">
        <v>2023</v>
      </c>
      <c r="C1224" s="547" t="s">
        <v>1600</v>
      </c>
      <c r="D1224" s="548"/>
      <c r="E1224" s="548"/>
    </row>
    <row r="1225" spans="1:5" hidden="1">
      <c r="A1225" s="547" t="s">
        <v>1707</v>
      </c>
      <c r="B1225" s="547">
        <v>2023</v>
      </c>
      <c r="C1225" s="547" t="s">
        <v>1599</v>
      </c>
      <c r="D1225" s="548">
        <v>1259.8599999999999</v>
      </c>
      <c r="E1225" s="548"/>
    </row>
    <row r="1226" spans="1:5" hidden="1">
      <c r="A1226" s="547" t="s">
        <v>1707</v>
      </c>
      <c r="B1226" s="547">
        <v>2023</v>
      </c>
      <c r="C1226" s="547" t="s">
        <v>1597</v>
      </c>
      <c r="D1226" s="548">
        <v>1259.8599999999999</v>
      </c>
      <c r="E1226" s="548"/>
    </row>
    <row r="1227" spans="1:5" hidden="1">
      <c r="A1227" s="547" t="s">
        <v>1706</v>
      </c>
      <c r="B1227" s="547">
        <v>2019</v>
      </c>
      <c r="C1227" s="547" t="s">
        <v>1628</v>
      </c>
      <c r="D1227" s="548">
        <v>-510.51</v>
      </c>
      <c r="E1227" s="548">
        <v>-510.51</v>
      </c>
    </row>
    <row r="1228" spans="1:5" hidden="1">
      <c r="A1228" s="547" t="s">
        <v>1706</v>
      </c>
      <c r="B1228" s="547">
        <v>2019</v>
      </c>
      <c r="C1228" s="547" t="s">
        <v>1627</v>
      </c>
      <c r="D1228" s="548">
        <v>-508.39</v>
      </c>
      <c r="E1228" s="548"/>
    </row>
    <row r="1229" spans="1:5" hidden="1">
      <c r="A1229" s="547" t="s">
        <v>1706</v>
      </c>
      <c r="B1229" s="547">
        <v>2019</v>
      </c>
      <c r="C1229" s="547" t="s">
        <v>1626</v>
      </c>
      <c r="D1229" s="548">
        <v>-2.12</v>
      </c>
      <c r="E1229" s="548"/>
    </row>
    <row r="1230" spans="1:5" hidden="1">
      <c r="A1230" s="547" t="s">
        <v>1706</v>
      </c>
      <c r="B1230" s="547">
        <v>2019</v>
      </c>
      <c r="C1230" s="547" t="s">
        <v>1625</v>
      </c>
      <c r="D1230" s="548">
        <v>-633.6</v>
      </c>
      <c r="E1230" s="548">
        <v>-633.6</v>
      </c>
    </row>
    <row r="1231" spans="1:5" hidden="1">
      <c r="A1231" s="547" t="s">
        <v>1706</v>
      </c>
      <c r="B1231" s="547">
        <v>2019</v>
      </c>
      <c r="C1231" s="547" t="s">
        <v>1624</v>
      </c>
      <c r="D1231" s="548"/>
      <c r="E1231" s="548"/>
    </row>
    <row r="1232" spans="1:5" hidden="1">
      <c r="A1232" s="547" t="s">
        <v>1706</v>
      </c>
      <c r="B1232" s="547">
        <v>2019</v>
      </c>
      <c r="C1232" s="547" t="s">
        <v>1623</v>
      </c>
      <c r="D1232" s="548"/>
      <c r="E1232" s="548"/>
    </row>
    <row r="1233" spans="1:5" hidden="1">
      <c r="A1233" s="547" t="s">
        <v>1706</v>
      </c>
      <c r="B1233" s="547">
        <v>2019</v>
      </c>
      <c r="C1233" s="547" t="s">
        <v>1622</v>
      </c>
      <c r="D1233" s="548"/>
      <c r="E1233" s="548"/>
    </row>
    <row r="1234" spans="1:5" hidden="1">
      <c r="A1234" s="547" t="s">
        <v>1706</v>
      </c>
      <c r="B1234" s="547">
        <v>2019</v>
      </c>
      <c r="C1234" s="547" t="s">
        <v>1621</v>
      </c>
      <c r="D1234" s="548"/>
      <c r="E1234" s="548"/>
    </row>
    <row r="1235" spans="1:5" hidden="1">
      <c r="A1235" s="547" t="s">
        <v>1706</v>
      </c>
      <c r="B1235" s="547">
        <v>2019</v>
      </c>
      <c r="C1235" s="547" t="s">
        <v>1620</v>
      </c>
      <c r="D1235" s="548"/>
      <c r="E1235" s="548"/>
    </row>
    <row r="1236" spans="1:5" hidden="1">
      <c r="A1236" s="547" t="s">
        <v>1706</v>
      </c>
      <c r="B1236" s="547">
        <v>2019</v>
      </c>
      <c r="C1236" s="547" t="s">
        <v>1619</v>
      </c>
      <c r="D1236" s="548">
        <v>-10506.69</v>
      </c>
      <c r="E1236" s="548">
        <v>-10506.69</v>
      </c>
    </row>
    <row r="1237" spans="1:5" hidden="1">
      <c r="A1237" s="547" t="s">
        <v>1706</v>
      </c>
      <c r="B1237" s="547">
        <v>2019</v>
      </c>
      <c r="C1237" s="547" t="s">
        <v>1618</v>
      </c>
      <c r="D1237" s="548">
        <v>-115.72</v>
      </c>
      <c r="E1237" s="548">
        <v>-115.72</v>
      </c>
    </row>
    <row r="1238" spans="1:5" hidden="1">
      <c r="A1238" s="547" t="s">
        <v>1706</v>
      </c>
      <c r="B1238" s="547">
        <v>2019</v>
      </c>
      <c r="C1238" s="547" t="s">
        <v>1617</v>
      </c>
      <c r="D1238" s="548">
        <v>-2408.77</v>
      </c>
      <c r="E1238" s="548">
        <v>-2408.77</v>
      </c>
    </row>
    <row r="1239" spans="1:5" hidden="1">
      <c r="A1239" s="547" t="s">
        <v>1706</v>
      </c>
      <c r="B1239" s="547">
        <v>2019</v>
      </c>
      <c r="C1239" s="547" t="s">
        <v>1616</v>
      </c>
      <c r="D1239" s="548">
        <v>-2591.84</v>
      </c>
      <c r="E1239" s="548">
        <v>-2591.84</v>
      </c>
    </row>
    <row r="1240" spans="1:5" hidden="1">
      <c r="A1240" s="547" t="s">
        <v>1706</v>
      </c>
      <c r="B1240" s="547">
        <v>2019</v>
      </c>
      <c r="C1240" s="547" t="s">
        <v>1615</v>
      </c>
      <c r="D1240" s="548">
        <v>-3115.65</v>
      </c>
      <c r="E1240" s="548">
        <v>-3115.65</v>
      </c>
    </row>
    <row r="1241" spans="1:5" hidden="1">
      <c r="A1241" s="547" t="s">
        <v>1706</v>
      </c>
      <c r="B1241" s="547">
        <v>2019</v>
      </c>
      <c r="C1241" s="547" t="s">
        <v>1614</v>
      </c>
      <c r="D1241" s="548">
        <v>-1596.69</v>
      </c>
      <c r="E1241" s="548">
        <v>-1596.69</v>
      </c>
    </row>
    <row r="1242" spans="1:5" hidden="1">
      <c r="A1242" s="547" t="s">
        <v>1706</v>
      </c>
      <c r="B1242" s="547">
        <v>2019</v>
      </c>
      <c r="C1242" s="547" t="s">
        <v>1613</v>
      </c>
      <c r="D1242" s="548"/>
      <c r="E1242" s="548"/>
    </row>
    <row r="1243" spans="1:5" hidden="1">
      <c r="A1243" s="547" t="s">
        <v>1706</v>
      </c>
      <c r="B1243" s="547">
        <v>2019</v>
      </c>
      <c r="C1243" s="547" t="s">
        <v>1612</v>
      </c>
      <c r="D1243" s="548">
        <v>-15.91</v>
      </c>
      <c r="E1243" s="548">
        <v>-15.91</v>
      </c>
    </row>
    <row r="1244" spans="1:5" hidden="1">
      <c r="A1244" s="547" t="s">
        <v>1706</v>
      </c>
      <c r="B1244" s="547">
        <v>2019</v>
      </c>
      <c r="C1244" s="547" t="s">
        <v>1611</v>
      </c>
      <c r="D1244" s="548">
        <v>-82.12</v>
      </c>
      <c r="E1244" s="548">
        <v>-82.12</v>
      </c>
    </row>
    <row r="1245" spans="1:5" hidden="1">
      <c r="A1245" s="547" t="s">
        <v>1706</v>
      </c>
      <c r="B1245" s="547">
        <v>2019</v>
      </c>
      <c r="C1245" s="547" t="s">
        <v>1610</v>
      </c>
      <c r="D1245" s="548">
        <v>-0.38</v>
      </c>
      <c r="E1245" s="548">
        <v>-0.38</v>
      </c>
    </row>
    <row r="1246" spans="1:5" hidden="1">
      <c r="A1246" s="547" t="s">
        <v>1706</v>
      </c>
      <c r="B1246" s="547">
        <v>2019</v>
      </c>
      <c r="C1246" s="547" t="s">
        <v>1609</v>
      </c>
      <c r="D1246" s="548">
        <v>-85.97</v>
      </c>
      <c r="E1246" s="548">
        <v>-85.97</v>
      </c>
    </row>
    <row r="1247" spans="1:5" hidden="1">
      <c r="A1247" s="547" t="s">
        <v>1706</v>
      </c>
      <c r="B1247" s="547">
        <v>2019</v>
      </c>
      <c r="C1247" s="547" t="s">
        <v>1608</v>
      </c>
      <c r="D1247" s="548">
        <v>-240.41</v>
      </c>
      <c r="E1247" s="548">
        <v>-240.41</v>
      </c>
    </row>
    <row r="1248" spans="1:5" hidden="1">
      <c r="A1248" s="547" t="s">
        <v>1706</v>
      </c>
      <c r="B1248" s="547">
        <v>2019</v>
      </c>
      <c r="C1248" s="547" t="s">
        <v>1607</v>
      </c>
      <c r="D1248" s="548">
        <v>-241.53</v>
      </c>
      <c r="E1248" s="548">
        <v>-241.53</v>
      </c>
    </row>
    <row r="1249" spans="1:5" hidden="1">
      <c r="A1249" s="547" t="s">
        <v>1706</v>
      </c>
      <c r="B1249" s="547">
        <v>2019</v>
      </c>
      <c r="C1249" s="547" t="s">
        <v>1606</v>
      </c>
      <c r="D1249" s="548"/>
      <c r="E1249" s="548"/>
    </row>
    <row r="1250" spans="1:5" hidden="1">
      <c r="A1250" s="547" t="s">
        <v>1706</v>
      </c>
      <c r="B1250" s="547">
        <v>2019</v>
      </c>
      <c r="C1250" s="547" t="s">
        <v>1605</v>
      </c>
      <c r="D1250" s="548">
        <v>-11.69</v>
      </c>
      <c r="E1250" s="548">
        <v>-11.69</v>
      </c>
    </row>
    <row r="1251" spans="1:5" hidden="1">
      <c r="A1251" s="547" t="s">
        <v>1706</v>
      </c>
      <c r="B1251" s="547">
        <v>2019</v>
      </c>
      <c r="C1251" s="547" t="s">
        <v>1604</v>
      </c>
      <c r="D1251" s="548">
        <v>-447.02</v>
      </c>
      <c r="E1251" s="548">
        <v>-447.02</v>
      </c>
    </row>
    <row r="1252" spans="1:5" hidden="1">
      <c r="A1252" s="547" t="s">
        <v>1706</v>
      </c>
      <c r="B1252" s="547">
        <v>2019</v>
      </c>
      <c r="C1252" s="547" t="s">
        <v>1603</v>
      </c>
      <c r="D1252" s="548">
        <v>-13.03</v>
      </c>
      <c r="E1252" s="548">
        <v>-13.03</v>
      </c>
    </row>
    <row r="1253" spans="1:5" hidden="1">
      <c r="A1253" s="547" t="s">
        <v>1706</v>
      </c>
      <c r="B1253" s="547">
        <v>2019</v>
      </c>
      <c r="C1253" s="547" t="s">
        <v>1602</v>
      </c>
      <c r="D1253" s="548"/>
      <c r="E1253" s="548"/>
    </row>
    <row r="1254" spans="1:5" hidden="1">
      <c r="A1254" s="547" t="s">
        <v>1706</v>
      </c>
      <c r="B1254" s="547">
        <v>2019</v>
      </c>
      <c r="C1254" s="547" t="s">
        <v>1601</v>
      </c>
      <c r="D1254" s="548">
        <v>-266.14</v>
      </c>
      <c r="E1254" s="548">
        <v>-266.14</v>
      </c>
    </row>
    <row r="1255" spans="1:5" hidden="1">
      <c r="A1255" s="547" t="s">
        <v>1706</v>
      </c>
      <c r="B1255" s="547">
        <v>2019</v>
      </c>
      <c r="C1255" s="547" t="s">
        <v>1600</v>
      </c>
      <c r="D1255" s="548"/>
      <c r="E1255" s="548"/>
    </row>
    <row r="1256" spans="1:5" hidden="1">
      <c r="A1256" s="547" t="s">
        <v>1706</v>
      </c>
      <c r="B1256" s="547">
        <v>2019</v>
      </c>
      <c r="C1256" s="547" t="s">
        <v>1599</v>
      </c>
      <c r="D1256" s="548">
        <v>-12758.14</v>
      </c>
      <c r="E1256" s="548">
        <v>-12758.14</v>
      </c>
    </row>
    <row r="1257" spans="1:5" hidden="1">
      <c r="A1257" s="547" t="s">
        <v>1706</v>
      </c>
      <c r="B1257" s="547">
        <v>2019</v>
      </c>
      <c r="C1257" s="547" t="s">
        <v>1597</v>
      </c>
      <c r="D1257" s="548">
        <v>-12377</v>
      </c>
      <c r="E1257" s="548">
        <v>-12377</v>
      </c>
    </row>
    <row r="1258" spans="1:5" hidden="1">
      <c r="A1258" s="547" t="s">
        <v>1706</v>
      </c>
      <c r="B1258" s="547">
        <v>2019</v>
      </c>
      <c r="C1258" s="547" t="s">
        <v>1633</v>
      </c>
      <c r="D1258" s="548"/>
      <c r="E1258" s="548">
        <v>-508.39</v>
      </c>
    </row>
    <row r="1259" spans="1:5" hidden="1">
      <c r="A1259" s="547" t="s">
        <v>1706</v>
      </c>
      <c r="B1259" s="547">
        <v>2019</v>
      </c>
      <c r="C1259" s="547" t="s">
        <v>1632</v>
      </c>
      <c r="D1259" s="548"/>
      <c r="E1259" s="548"/>
    </row>
    <row r="1260" spans="1:5" hidden="1">
      <c r="A1260" s="547" t="s">
        <v>1706</v>
      </c>
      <c r="B1260" s="547">
        <v>2019</v>
      </c>
      <c r="C1260" s="547" t="s">
        <v>1631</v>
      </c>
      <c r="D1260" s="548"/>
      <c r="E1260" s="548"/>
    </row>
    <row r="1261" spans="1:5" hidden="1">
      <c r="A1261" s="547" t="s">
        <v>1706</v>
      </c>
      <c r="B1261" s="547">
        <v>2019</v>
      </c>
      <c r="C1261" s="547" t="s">
        <v>1630</v>
      </c>
      <c r="D1261" s="548"/>
      <c r="E1261" s="548">
        <v>-2.12</v>
      </c>
    </row>
    <row r="1262" spans="1:5" hidden="1">
      <c r="A1262" s="547" t="s">
        <v>1706</v>
      </c>
      <c r="B1262" s="547">
        <v>2019</v>
      </c>
      <c r="C1262" s="547" t="s">
        <v>1629</v>
      </c>
      <c r="D1262" s="548"/>
      <c r="E1262" s="548"/>
    </row>
    <row r="1263" spans="1:5" hidden="1">
      <c r="A1263" s="547" t="s">
        <v>1706</v>
      </c>
      <c r="B1263" s="547">
        <v>2020</v>
      </c>
      <c r="C1263" s="547" t="s">
        <v>1628</v>
      </c>
      <c r="D1263" s="548">
        <v>-276.58</v>
      </c>
      <c r="E1263" s="548">
        <v>-276.58</v>
      </c>
    </row>
    <row r="1264" spans="1:5" hidden="1">
      <c r="A1264" s="547" t="s">
        <v>1706</v>
      </c>
      <c r="B1264" s="547">
        <v>2020</v>
      </c>
      <c r="C1264" s="547" t="s">
        <v>1627</v>
      </c>
      <c r="D1264" s="548">
        <v>-274.95</v>
      </c>
      <c r="E1264" s="548"/>
    </row>
    <row r="1265" spans="1:5" hidden="1">
      <c r="A1265" s="547" t="s">
        <v>1706</v>
      </c>
      <c r="B1265" s="547">
        <v>2020</v>
      </c>
      <c r="C1265" s="547" t="s">
        <v>1626</v>
      </c>
      <c r="D1265" s="548">
        <v>-1.63</v>
      </c>
      <c r="E1265" s="548"/>
    </row>
    <row r="1266" spans="1:5" hidden="1">
      <c r="A1266" s="547" t="s">
        <v>1706</v>
      </c>
      <c r="B1266" s="547">
        <v>2020</v>
      </c>
      <c r="C1266" s="547" t="s">
        <v>1625</v>
      </c>
      <c r="D1266" s="548">
        <v>-339.22</v>
      </c>
      <c r="E1266" s="548">
        <v>-339.22</v>
      </c>
    </row>
    <row r="1267" spans="1:5" hidden="1">
      <c r="A1267" s="547" t="s">
        <v>1706</v>
      </c>
      <c r="B1267" s="547">
        <v>2020</v>
      </c>
      <c r="C1267" s="547" t="s">
        <v>1624</v>
      </c>
      <c r="D1267" s="548"/>
      <c r="E1267" s="548"/>
    </row>
    <row r="1268" spans="1:5" hidden="1">
      <c r="A1268" s="547" t="s">
        <v>1706</v>
      </c>
      <c r="B1268" s="547">
        <v>2020</v>
      </c>
      <c r="C1268" s="547" t="s">
        <v>1623</v>
      </c>
      <c r="D1268" s="548"/>
      <c r="E1268" s="548"/>
    </row>
    <row r="1269" spans="1:5" hidden="1">
      <c r="A1269" s="547" t="s">
        <v>1706</v>
      </c>
      <c r="B1269" s="547">
        <v>2020</v>
      </c>
      <c r="C1269" s="547" t="s">
        <v>1622</v>
      </c>
      <c r="D1269" s="548"/>
      <c r="E1269" s="548"/>
    </row>
    <row r="1270" spans="1:5" hidden="1">
      <c r="A1270" s="547" t="s">
        <v>1706</v>
      </c>
      <c r="B1270" s="547">
        <v>2020</v>
      </c>
      <c r="C1270" s="547" t="s">
        <v>1621</v>
      </c>
      <c r="D1270" s="548"/>
      <c r="E1270" s="548"/>
    </row>
    <row r="1271" spans="1:5" hidden="1">
      <c r="A1271" s="547" t="s">
        <v>1706</v>
      </c>
      <c r="B1271" s="547">
        <v>2020</v>
      </c>
      <c r="C1271" s="547" t="s">
        <v>1620</v>
      </c>
      <c r="D1271" s="548"/>
      <c r="E1271" s="548"/>
    </row>
    <row r="1272" spans="1:5" hidden="1">
      <c r="A1272" s="547" t="s">
        <v>1706</v>
      </c>
      <c r="B1272" s="547">
        <v>2020</v>
      </c>
      <c r="C1272" s="547" t="s">
        <v>1619</v>
      </c>
      <c r="D1272" s="548">
        <v>-9741.26</v>
      </c>
      <c r="E1272" s="548">
        <v>-9741.26</v>
      </c>
    </row>
    <row r="1273" spans="1:5" hidden="1">
      <c r="A1273" s="547" t="s">
        <v>1706</v>
      </c>
      <c r="B1273" s="547">
        <v>2020</v>
      </c>
      <c r="C1273" s="547" t="s">
        <v>1618</v>
      </c>
      <c r="D1273" s="548">
        <v>-234.02</v>
      </c>
      <c r="E1273" s="548">
        <v>-234.02</v>
      </c>
    </row>
    <row r="1274" spans="1:5" hidden="1">
      <c r="A1274" s="547" t="s">
        <v>1706</v>
      </c>
      <c r="B1274" s="547">
        <v>2020</v>
      </c>
      <c r="C1274" s="547" t="s">
        <v>1617</v>
      </c>
      <c r="D1274" s="548">
        <v>-2354.23</v>
      </c>
      <c r="E1274" s="548">
        <v>-2354.23</v>
      </c>
    </row>
    <row r="1275" spans="1:5" hidden="1">
      <c r="A1275" s="547" t="s">
        <v>1706</v>
      </c>
      <c r="B1275" s="547">
        <v>2020</v>
      </c>
      <c r="C1275" s="547" t="s">
        <v>1616</v>
      </c>
      <c r="D1275" s="548">
        <v>-1467.7</v>
      </c>
      <c r="E1275" s="548">
        <v>-1467.7</v>
      </c>
    </row>
    <row r="1276" spans="1:5" hidden="1">
      <c r="A1276" s="547" t="s">
        <v>1706</v>
      </c>
      <c r="B1276" s="547">
        <v>2020</v>
      </c>
      <c r="C1276" s="547" t="s">
        <v>1615</v>
      </c>
      <c r="D1276" s="548">
        <v>-2879.16</v>
      </c>
      <c r="E1276" s="548">
        <v>-2879.16</v>
      </c>
    </row>
    <row r="1277" spans="1:5" hidden="1">
      <c r="A1277" s="547" t="s">
        <v>1706</v>
      </c>
      <c r="B1277" s="547">
        <v>2020</v>
      </c>
      <c r="C1277" s="547" t="s">
        <v>1614</v>
      </c>
      <c r="D1277" s="548">
        <v>-2261.91</v>
      </c>
      <c r="E1277" s="548">
        <v>-2261.91</v>
      </c>
    </row>
    <row r="1278" spans="1:5" hidden="1">
      <c r="A1278" s="547" t="s">
        <v>1706</v>
      </c>
      <c r="B1278" s="547">
        <v>2020</v>
      </c>
      <c r="C1278" s="547" t="s">
        <v>1613</v>
      </c>
      <c r="D1278" s="548"/>
      <c r="E1278" s="548"/>
    </row>
    <row r="1279" spans="1:5" hidden="1">
      <c r="A1279" s="547" t="s">
        <v>1706</v>
      </c>
      <c r="B1279" s="547">
        <v>2020</v>
      </c>
      <c r="C1279" s="547" t="s">
        <v>1612</v>
      </c>
      <c r="D1279" s="548">
        <v>-19</v>
      </c>
      <c r="E1279" s="548">
        <v>-19</v>
      </c>
    </row>
    <row r="1280" spans="1:5" hidden="1">
      <c r="A1280" s="547" t="s">
        <v>1706</v>
      </c>
      <c r="B1280" s="547">
        <v>2020</v>
      </c>
      <c r="C1280" s="547" t="s">
        <v>1611</v>
      </c>
      <c r="D1280" s="548">
        <v>-90.07</v>
      </c>
      <c r="E1280" s="548">
        <v>-90.07</v>
      </c>
    </row>
    <row r="1281" spans="1:5" hidden="1">
      <c r="A1281" s="547" t="s">
        <v>1706</v>
      </c>
      <c r="B1281" s="547">
        <v>2020</v>
      </c>
      <c r="C1281" s="547" t="s">
        <v>1610</v>
      </c>
      <c r="D1281" s="548">
        <v>-0.45</v>
      </c>
      <c r="E1281" s="548">
        <v>-0.45</v>
      </c>
    </row>
    <row r="1282" spans="1:5" hidden="1">
      <c r="A1282" s="547" t="s">
        <v>1706</v>
      </c>
      <c r="B1282" s="547">
        <v>2020</v>
      </c>
      <c r="C1282" s="547" t="s">
        <v>1609</v>
      </c>
      <c r="D1282" s="548">
        <v>-74.33</v>
      </c>
      <c r="E1282" s="548">
        <v>-74.33</v>
      </c>
    </row>
    <row r="1283" spans="1:5" hidden="1">
      <c r="A1283" s="547" t="s">
        <v>1706</v>
      </c>
      <c r="B1283" s="547">
        <v>2020</v>
      </c>
      <c r="C1283" s="547" t="s">
        <v>1608</v>
      </c>
      <c r="D1283" s="548">
        <v>-187.27</v>
      </c>
      <c r="E1283" s="548">
        <v>-187.27</v>
      </c>
    </row>
    <row r="1284" spans="1:5" hidden="1">
      <c r="A1284" s="547" t="s">
        <v>1706</v>
      </c>
      <c r="B1284" s="547">
        <v>2020</v>
      </c>
      <c r="C1284" s="547" t="s">
        <v>1607</v>
      </c>
      <c r="D1284" s="548">
        <v>-162.66</v>
      </c>
      <c r="E1284" s="548">
        <v>-162.66</v>
      </c>
    </row>
    <row r="1285" spans="1:5" hidden="1">
      <c r="A1285" s="547" t="s">
        <v>1706</v>
      </c>
      <c r="B1285" s="547">
        <v>2020</v>
      </c>
      <c r="C1285" s="547" t="s">
        <v>1606</v>
      </c>
      <c r="D1285" s="548"/>
      <c r="E1285" s="548"/>
    </row>
    <row r="1286" spans="1:5" hidden="1">
      <c r="A1286" s="547" t="s">
        <v>1706</v>
      </c>
      <c r="B1286" s="547">
        <v>2020</v>
      </c>
      <c r="C1286" s="547" t="s">
        <v>1605</v>
      </c>
      <c r="D1286" s="548">
        <v>-10.46</v>
      </c>
      <c r="E1286" s="548">
        <v>-10.46</v>
      </c>
    </row>
    <row r="1287" spans="1:5" hidden="1">
      <c r="A1287" s="547" t="s">
        <v>1706</v>
      </c>
      <c r="B1287" s="547">
        <v>2020</v>
      </c>
      <c r="C1287" s="547" t="s">
        <v>1604</v>
      </c>
      <c r="D1287" s="548">
        <v>-648.88</v>
      </c>
      <c r="E1287" s="548">
        <v>-648.88</v>
      </c>
    </row>
    <row r="1288" spans="1:5" hidden="1">
      <c r="A1288" s="547" t="s">
        <v>1706</v>
      </c>
      <c r="B1288" s="547">
        <v>2020</v>
      </c>
      <c r="C1288" s="547" t="s">
        <v>1603</v>
      </c>
      <c r="D1288" s="548">
        <v>-10.33</v>
      </c>
      <c r="E1288" s="548">
        <v>-10.33</v>
      </c>
    </row>
    <row r="1289" spans="1:5" hidden="1">
      <c r="A1289" s="547" t="s">
        <v>1706</v>
      </c>
      <c r="B1289" s="547">
        <v>2020</v>
      </c>
      <c r="C1289" s="547" t="s">
        <v>1602</v>
      </c>
      <c r="D1289" s="548"/>
      <c r="E1289" s="548"/>
    </row>
    <row r="1290" spans="1:5" hidden="1">
      <c r="A1290" s="547" t="s">
        <v>1706</v>
      </c>
      <c r="B1290" s="547">
        <v>2020</v>
      </c>
      <c r="C1290" s="547" t="s">
        <v>1601</v>
      </c>
      <c r="D1290" s="548">
        <v>-267.83999999999997</v>
      </c>
      <c r="E1290" s="548">
        <v>-267.83999999999997</v>
      </c>
    </row>
    <row r="1291" spans="1:5" hidden="1">
      <c r="A1291" s="547" t="s">
        <v>1706</v>
      </c>
      <c r="B1291" s="547">
        <v>2020</v>
      </c>
      <c r="C1291" s="547" t="s">
        <v>1600</v>
      </c>
      <c r="D1291" s="548"/>
      <c r="E1291" s="548"/>
    </row>
    <row r="1292" spans="1:5" hidden="1">
      <c r="A1292" s="547" t="s">
        <v>1706</v>
      </c>
      <c r="B1292" s="547">
        <v>2020</v>
      </c>
      <c r="C1292" s="547" t="s">
        <v>1599</v>
      </c>
      <c r="D1292" s="548">
        <v>-11665.68</v>
      </c>
      <c r="E1292" s="548">
        <v>-11665.68</v>
      </c>
    </row>
    <row r="1293" spans="1:5" hidden="1">
      <c r="A1293" s="547" t="s">
        <v>1706</v>
      </c>
      <c r="B1293" s="547">
        <v>2020</v>
      </c>
      <c r="C1293" s="547" t="s">
        <v>1597</v>
      </c>
      <c r="D1293" s="548">
        <v>-11284.11</v>
      </c>
      <c r="E1293" s="548">
        <v>-11284.11</v>
      </c>
    </row>
    <row r="1294" spans="1:5" hidden="1">
      <c r="A1294" s="547" t="s">
        <v>1706</v>
      </c>
      <c r="B1294" s="547">
        <v>2020</v>
      </c>
      <c r="C1294" s="547" t="s">
        <v>1633</v>
      </c>
      <c r="D1294" s="548"/>
      <c r="E1294" s="548">
        <v>-274.95</v>
      </c>
    </row>
    <row r="1295" spans="1:5" hidden="1">
      <c r="A1295" s="547" t="s">
        <v>1706</v>
      </c>
      <c r="B1295" s="547">
        <v>2020</v>
      </c>
      <c r="C1295" s="547" t="s">
        <v>1632</v>
      </c>
      <c r="D1295" s="548"/>
      <c r="E1295" s="548"/>
    </row>
    <row r="1296" spans="1:5" hidden="1">
      <c r="A1296" s="547" t="s">
        <v>1706</v>
      </c>
      <c r="B1296" s="547">
        <v>2020</v>
      </c>
      <c r="C1296" s="547" t="s">
        <v>1631</v>
      </c>
      <c r="D1296" s="548"/>
      <c r="E1296" s="548"/>
    </row>
    <row r="1297" spans="1:5" hidden="1">
      <c r="A1297" s="547" t="s">
        <v>1706</v>
      </c>
      <c r="B1297" s="547">
        <v>2020</v>
      </c>
      <c r="C1297" s="547" t="s">
        <v>1630</v>
      </c>
      <c r="D1297" s="548"/>
      <c r="E1297" s="548">
        <v>-1.63</v>
      </c>
    </row>
    <row r="1298" spans="1:5" hidden="1">
      <c r="A1298" s="547" t="s">
        <v>1706</v>
      </c>
      <c r="B1298" s="547">
        <v>2020</v>
      </c>
      <c r="C1298" s="547" t="s">
        <v>1629</v>
      </c>
      <c r="D1298" s="548"/>
      <c r="E1298" s="548"/>
    </row>
    <row r="1299" spans="1:5" hidden="1">
      <c r="A1299" s="547" t="s">
        <v>1706</v>
      </c>
      <c r="B1299" s="547">
        <v>2021</v>
      </c>
      <c r="C1299" s="547" t="s">
        <v>1628</v>
      </c>
      <c r="D1299" s="548">
        <v>-224.17</v>
      </c>
      <c r="E1299" s="548">
        <v>-224.17</v>
      </c>
    </row>
    <row r="1300" spans="1:5" hidden="1">
      <c r="A1300" s="547" t="s">
        <v>1706</v>
      </c>
      <c r="B1300" s="547">
        <v>2021</v>
      </c>
      <c r="C1300" s="547" t="s">
        <v>1627</v>
      </c>
      <c r="D1300" s="548">
        <v>-222.59</v>
      </c>
      <c r="E1300" s="548"/>
    </row>
    <row r="1301" spans="1:5" hidden="1">
      <c r="A1301" s="547" t="s">
        <v>1706</v>
      </c>
      <c r="B1301" s="547">
        <v>2021</v>
      </c>
      <c r="C1301" s="547" t="s">
        <v>1626</v>
      </c>
      <c r="D1301" s="548">
        <v>-1.58</v>
      </c>
      <c r="E1301" s="548"/>
    </row>
    <row r="1302" spans="1:5" hidden="1">
      <c r="A1302" s="547" t="s">
        <v>1706</v>
      </c>
      <c r="B1302" s="547">
        <v>2021</v>
      </c>
      <c r="C1302" s="547" t="s">
        <v>1625</v>
      </c>
      <c r="D1302" s="548">
        <v>-625</v>
      </c>
      <c r="E1302" s="548">
        <v>-625</v>
      </c>
    </row>
    <row r="1303" spans="1:5" hidden="1">
      <c r="A1303" s="547" t="s">
        <v>1706</v>
      </c>
      <c r="B1303" s="547">
        <v>2021</v>
      </c>
      <c r="C1303" s="547" t="s">
        <v>1624</v>
      </c>
      <c r="D1303" s="548"/>
      <c r="E1303" s="548"/>
    </row>
    <row r="1304" spans="1:5" hidden="1">
      <c r="A1304" s="547" t="s">
        <v>1706</v>
      </c>
      <c r="B1304" s="547">
        <v>2021</v>
      </c>
      <c r="C1304" s="547" t="s">
        <v>1623</v>
      </c>
      <c r="D1304" s="548"/>
      <c r="E1304" s="548"/>
    </row>
    <row r="1305" spans="1:5" hidden="1">
      <c r="A1305" s="547" t="s">
        <v>1706</v>
      </c>
      <c r="B1305" s="547">
        <v>2021</v>
      </c>
      <c r="C1305" s="547" t="s">
        <v>1622</v>
      </c>
      <c r="D1305" s="548"/>
      <c r="E1305" s="548"/>
    </row>
    <row r="1306" spans="1:5" hidden="1">
      <c r="A1306" s="547" t="s">
        <v>1706</v>
      </c>
      <c r="B1306" s="547">
        <v>2021</v>
      </c>
      <c r="C1306" s="547" t="s">
        <v>1621</v>
      </c>
      <c r="D1306" s="548"/>
      <c r="E1306" s="548"/>
    </row>
    <row r="1307" spans="1:5" hidden="1">
      <c r="A1307" s="547" t="s">
        <v>1706</v>
      </c>
      <c r="B1307" s="547">
        <v>2021</v>
      </c>
      <c r="C1307" s="547" t="s">
        <v>1620</v>
      </c>
      <c r="D1307" s="548"/>
      <c r="E1307" s="548"/>
    </row>
    <row r="1308" spans="1:5" hidden="1">
      <c r="A1308" s="547" t="s">
        <v>1706</v>
      </c>
      <c r="B1308" s="547">
        <v>2021</v>
      </c>
      <c r="C1308" s="547" t="s">
        <v>1619</v>
      </c>
      <c r="D1308" s="548">
        <v>-9683.36</v>
      </c>
      <c r="E1308" s="548">
        <v>-9683.36</v>
      </c>
    </row>
    <row r="1309" spans="1:5" hidden="1">
      <c r="A1309" s="547" t="s">
        <v>1706</v>
      </c>
      <c r="B1309" s="547">
        <v>2021</v>
      </c>
      <c r="C1309" s="547" t="s">
        <v>1618</v>
      </c>
      <c r="D1309" s="548">
        <v>-372.97</v>
      </c>
      <c r="E1309" s="548">
        <v>-372.97</v>
      </c>
    </row>
    <row r="1310" spans="1:5" hidden="1">
      <c r="A1310" s="547" t="s">
        <v>1706</v>
      </c>
      <c r="B1310" s="547">
        <v>2021</v>
      </c>
      <c r="C1310" s="547" t="s">
        <v>1617</v>
      </c>
      <c r="D1310" s="548">
        <v>-2139.7399999999998</v>
      </c>
      <c r="E1310" s="548">
        <v>-2139.7399999999998</v>
      </c>
    </row>
    <row r="1311" spans="1:5" hidden="1">
      <c r="A1311" s="547" t="s">
        <v>1706</v>
      </c>
      <c r="B1311" s="547">
        <v>2021</v>
      </c>
      <c r="C1311" s="547" t="s">
        <v>1616</v>
      </c>
      <c r="D1311" s="548">
        <v>-1261.73</v>
      </c>
      <c r="E1311" s="548">
        <v>-1261.73</v>
      </c>
    </row>
    <row r="1312" spans="1:5" hidden="1">
      <c r="A1312" s="547" t="s">
        <v>1706</v>
      </c>
      <c r="B1312" s="547">
        <v>2021</v>
      </c>
      <c r="C1312" s="547" t="s">
        <v>1615</v>
      </c>
      <c r="D1312" s="548">
        <v>-2506.9499999999998</v>
      </c>
      <c r="E1312" s="548">
        <v>-2506.9499999999998</v>
      </c>
    </row>
    <row r="1313" spans="1:5" hidden="1">
      <c r="A1313" s="547" t="s">
        <v>1706</v>
      </c>
      <c r="B1313" s="547">
        <v>2021</v>
      </c>
      <c r="C1313" s="547" t="s">
        <v>1614</v>
      </c>
      <c r="D1313" s="548">
        <v>-2801.92</v>
      </c>
      <c r="E1313" s="548">
        <v>-2801.92</v>
      </c>
    </row>
    <row r="1314" spans="1:5" hidden="1">
      <c r="A1314" s="547" t="s">
        <v>1706</v>
      </c>
      <c r="B1314" s="547">
        <v>2021</v>
      </c>
      <c r="C1314" s="547" t="s">
        <v>1613</v>
      </c>
      <c r="D1314" s="548"/>
      <c r="E1314" s="548"/>
    </row>
    <row r="1315" spans="1:5" hidden="1">
      <c r="A1315" s="547" t="s">
        <v>1706</v>
      </c>
      <c r="B1315" s="547">
        <v>2021</v>
      </c>
      <c r="C1315" s="547" t="s">
        <v>1612</v>
      </c>
      <c r="D1315" s="548">
        <v>-24.13</v>
      </c>
      <c r="E1315" s="548">
        <v>-24.13</v>
      </c>
    </row>
    <row r="1316" spans="1:5" hidden="1">
      <c r="A1316" s="547" t="s">
        <v>1706</v>
      </c>
      <c r="B1316" s="547">
        <v>2021</v>
      </c>
      <c r="C1316" s="547" t="s">
        <v>1611</v>
      </c>
      <c r="D1316" s="548">
        <v>-114.76</v>
      </c>
      <c r="E1316" s="548">
        <v>-114.76</v>
      </c>
    </row>
    <row r="1317" spans="1:5" hidden="1">
      <c r="A1317" s="547" t="s">
        <v>1706</v>
      </c>
      <c r="B1317" s="547">
        <v>2021</v>
      </c>
      <c r="C1317" s="547" t="s">
        <v>1610</v>
      </c>
      <c r="D1317" s="548">
        <v>-0.56999999999999995</v>
      </c>
      <c r="E1317" s="548">
        <v>-0.56999999999999995</v>
      </c>
    </row>
    <row r="1318" spans="1:5" hidden="1">
      <c r="A1318" s="547" t="s">
        <v>1706</v>
      </c>
      <c r="B1318" s="547">
        <v>2021</v>
      </c>
      <c r="C1318" s="547" t="s">
        <v>1609</v>
      </c>
      <c r="D1318" s="548">
        <v>-72.400000000000006</v>
      </c>
      <c r="E1318" s="548">
        <v>-72.400000000000006</v>
      </c>
    </row>
    <row r="1319" spans="1:5" hidden="1">
      <c r="A1319" s="547" t="s">
        <v>1706</v>
      </c>
      <c r="B1319" s="547">
        <v>2021</v>
      </c>
      <c r="C1319" s="547" t="s">
        <v>1608</v>
      </c>
      <c r="D1319" s="548">
        <v>-195.42</v>
      </c>
      <c r="E1319" s="548">
        <v>-195.42</v>
      </c>
    </row>
    <row r="1320" spans="1:5" hidden="1">
      <c r="A1320" s="547" t="s">
        <v>1706</v>
      </c>
      <c r="B1320" s="547">
        <v>2021</v>
      </c>
      <c r="C1320" s="547" t="s">
        <v>1607</v>
      </c>
      <c r="D1320" s="548">
        <v>-169.7</v>
      </c>
      <c r="E1320" s="548">
        <v>-169.7</v>
      </c>
    </row>
    <row r="1321" spans="1:5" hidden="1">
      <c r="A1321" s="547" t="s">
        <v>1706</v>
      </c>
      <c r="B1321" s="547">
        <v>2021</v>
      </c>
      <c r="C1321" s="547" t="s">
        <v>1606</v>
      </c>
      <c r="D1321" s="548"/>
      <c r="E1321" s="548"/>
    </row>
    <row r="1322" spans="1:5" hidden="1">
      <c r="A1322" s="547" t="s">
        <v>1706</v>
      </c>
      <c r="B1322" s="547">
        <v>2021</v>
      </c>
      <c r="C1322" s="547" t="s">
        <v>1605</v>
      </c>
      <c r="D1322" s="548">
        <v>-23.07</v>
      </c>
      <c r="E1322" s="548">
        <v>-23.07</v>
      </c>
    </row>
    <row r="1323" spans="1:5" hidden="1">
      <c r="A1323" s="547" t="s">
        <v>1706</v>
      </c>
      <c r="B1323" s="547">
        <v>2021</v>
      </c>
      <c r="C1323" s="547" t="s">
        <v>1604</v>
      </c>
      <c r="D1323" s="548">
        <v>-688.67</v>
      </c>
      <c r="E1323" s="548">
        <v>-688.67</v>
      </c>
    </row>
    <row r="1324" spans="1:5" hidden="1">
      <c r="A1324" s="547" t="s">
        <v>1706</v>
      </c>
      <c r="B1324" s="547">
        <v>2021</v>
      </c>
      <c r="C1324" s="547" t="s">
        <v>1603</v>
      </c>
      <c r="D1324" s="548">
        <v>-4.51</v>
      </c>
      <c r="E1324" s="548">
        <v>-4.51</v>
      </c>
    </row>
    <row r="1325" spans="1:5" hidden="1">
      <c r="A1325" s="547" t="s">
        <v>1706</v>
      </c>
      <c r="B1325" s="547">
        <v>2021</v>
      </c>
      <c r="C1325" s="547" t="s">
        <v>1602</v>
      </c>
      <c r="D1325" s="548"/>
      <c r="E1325" s="548"/>
    </row>
    <row r="1326" spans="1:5" hidden="1">
      <c r="A1326" s="547" t="s">
        <v>1706</v>
      </c>
      <c r="B1326" s="547">
        <v>2021</v>
      </c>
      <c r="C1326" s="547" t="s">
        <v>1601</v>
      </c>
      <c r="D1326" s="548">
        <v>-247.96</v>
      </c>
      <c r="E1326" s="548">
        <v>-247.96</v>
      </c>
    </row>
    <row r="1327" spans="1:5" hidden="1">
      <c r="A1327" s="547" t="s">
        <v>1706</v>
      </c>
      <c r="B1327" s="547">
        <v>2021</v>
      </c>
      <c r="C1327" s="547" t="s">
        <v>1600</v>
      </c>
      <c r="D1327" s="548"/>
      <c r="E1327" s="548"/>
    </row>
    <row r="1328" spans="1:5" hidden="1">
      <c r="A1328" s="547" t="s">
        <v>1706</v>
      </c>
      <c r="B1328" s="547">
        <v>2021</v>
      </c>
      <c r="C1328" s="547" t="s">
        <v>1599</v>
      </c>
      <c r="D1328" s="548">
        <v>-11821.08</v>
      </c>
      <c r="E1328" s="548">
        <v>-11821.08</v>
      </c>
    </row>
    <row r="1329" spans="1:5" hidden="1">
      <c r="A1329" s="547" t="s">
        <v>1706</v>
      </c>
      <c r="B1329" s="547">
        <v>2021</v>
      </c>
      <c r="C1329" s="547" t="s">
        <v>1597</v>
      </c>
      <c r="D1329" s="548">
        <v>-11473.67</v>
      </c>
      <c r="E1329" s="548">
        <v>-11473.67</v>
      </c>
    </row>
    <row r="1330" spans="1:5" hidden="1">
      <c r="A1330" s="547" t="s">
        <v>1706</v>
      </c>
      <c r="B1330" s="547">
        <v>2021</v>
      </c>
      <c r="C1330" s="547" t="s">
        <v>1633</v>
      </c>
      <c r="D1330" s="548"/>
      <c r="E1330" s="548">
        <v>-222.59</v>
      </c>
    </row>
    <row r="1331" spans="1:5" hidden="1">
      <c r="A1331" s="547" t="s">
        <v>1706</v>
      </c>
      <c r="B1331" s="547">
        <v>2021</v>
      </c>
      <c r="C1331" s="547" t="s">
        <v>1632</v>
      </c>
      <c r="D1331" s="548"/>
      <c r="E1331" s="548"/>
    </row>
    <row r="1332" spans="1:5" hidden="1">
      <c r="A1332" s="547" t="s">
        <v>1706</v>
      </c>
      <c r="B1332" s="547">
        <v>2021</v>
      </c>
      <c r="C1332" s="547" t="s">
        <v>1631</v>
      </c>
      <c r="D1332" s="548"/>
      <c r="E1332" s="548"/>
    </row>
    <row r="1333" spans="1:5" hidden="1">
      <c r="A1333" s="547" t="s">
        <v>1706</v>
      </c>
      <c r="B1333" s="547">
        <v>2021</v>
      </c>
      <c r="C1333" s="547" t="s">
        <v>1630</v>
      </c>
      <c r="D1333" s="548"/>
      <c r="E1333" s="548">
        <v>-1.58</v>
      </c>
    </row>
    <row r="1334" spans="1:5" hidden="1">
      <c r="A1334" s="547" t="s">
        <v>1706</v>
      </c>
      <c r="B1334" s="547">
        <v>2021</v>
      </c>
      <c r="C1334" s="547" t="s">
        <v>1629</v>
      </c>
      <c r="D1334" s="548"/>
      <c r="E1334" s="548"/>
    </row>
    <row r="1335" spans="1:5" hidden="1">
      <c r="A1335" s="547" t="s">
        <v>1706</v>
      </c>
      <c r="B1335" s="547">
        <v>2022</v>
      </c>
      <c r="C1335" s="547" t="s">
        <v>1628</v>
      </c>
      <c r="D1335" s="548">
        <v>-342.11</v>
      </c>
      <c r="E1335" s="548">
        <v>-342.11</v>
      </c>
    </row>
    <row r="1336" spans="1:5" hidden="1">
      <c r="A1336" s="547" t="s">
        <v>1706</v>
      </c>
      <c r="B1336" s="547">
        <v>2022</v>
      </c>
      <c r="C1336" s="547" t="s">
        <v>1627</v>
      </c>
      <c r="D1336" s="548">
        <v>-340.45</v>
      </c>
      <c r="E1336" s="548"/>
    </row>
    <row r="1337" spans="1:5" hidden="1">
      <c r="A1337" s="547" t="s">
        <v>1706</v>
      </c>
      <c r="B1337" s="547">
        <v>2022</v>
      </c>
      <c r="C1337" s="547" t="s">
        <v>1626</v>
      </c>
      <c r="D1337" s="548">
        <v>-1.65</v>
      </c>
      <c r="E1337" s="548"/>
    </row>
    <row r="1338" spans="1:5" hidden="1">
      <c r="A1338" s="547" t="s">
        <v>1706</v>
      </c>
      <c r="B1338" s="547">
        <v>2022</v>
      </c>
      <c r="C1338" s="547" t="s">
        <v>1625</v>
      </c>
      <c r="D1338" s="548">
        <v>-866.47</v>
      </c>
      <c r="E1338" s="548">
        <v>-866.47</v>
      </c>
    </row>
    <row r="1339" spans="1:5" hidden="1">
      <c r="A1339" s="547" t="s">
        <v>1706</v>
      </c>
      <c r="B1339" s="547">
        <v>2022</v>
      </c>
      <c r="C1339" s="547" t="s">
        <v>1624</v>
      </c>
      <c r="D1339" s="548"/>
      <c r="E1339" s="548"/>
    </row>
    <row r="1340" spans="1:5" hidden="1">
      <c r="A1340" s="547" t="s">
        <v>1706</v>
      </c>
      <c r="B1340" s="547">
        <v>2022</v>
      </c>
      <c r="C1340" s="547" t="s">
        <v>1623</v>
      </c>
      <c r="D1340" s="548"/>
      <c r="E1340" s="548"/>
    </row>
    <row r="1341" spans="1:5" hidden="1">
      <c r="A1341" s="547" t="s">
        <v>1706</v>
      </c>
      <c r="B1341" s="547">
        <v>2022</v>
      </c>
      <c r="C1341" s="547" t="s">
        <v>1622</v>
      </c>
      <c r="D1341" s="548"/>
      <c r="E1341" s="548"/>
    </row>
    <row r="1342" spans="1:5" hidden="1">
      <c r="A1342" s="547" t="s">
        <v>1706</v>
      </c>
      <c r="B1342" s="547">
        <v>2022</v>
      </c>
      <c r="C1342" s="547" t="s">
        <v>1621</v>
      </c>
      <c r="D1342" s="548"/>
      <c r="E1342" s="548"/>
    </row>
    <row r="1343" spans="1:5" hidden="1">
      <c r="A1343" s="547" t="s">
        <v>1706</v>
      </c>
      <c r="B1343" s="547">
        <v>2022</v>
      </c>
      <c r="C1343" s="547" t="s">
        <v>1620</v>
      </c>
      <c r="D1343" s="548"/>
      <c r="E1343" s="548"/>
    </row>
    <row r="1344" spans="1:5" hidden="1">
      <c r="A1344" s="547" t="s">
        <v>1706</v>
      </c>
      <c r="B1344" s="547">
        <v>2022</v>
      </c>
      <c r="C1344" s="547" t="s">
        <v>1619</v>
      </c>
      <c r="D1344" s="548">
        <v>-8579.0300000000007</v>
      </c>
      <c r="E1344" s="548">
        <v>-8579.0300000000007</v>
      </c>
    </row>
    <row r="1345" spans="1:5" hidden="1">
      <c r="A1345" s="547" t="s">
        <v>1706</v>
      </c>
      <c r="B1345" s="547">
        <v>2022</v>
      </c>
      <c r="C1345" s="547" t="s">
        <v>1618</v>
      </c>
      <c r="D1345" s="548">
        <v>-293.14999999999998</v>
      </c>
      <c r="E1345" s="548">
        <v>-293.14999999999998</v>
      </c>
    </row>
    <row r="1346" spans="1:5" hidden="1">
      <c r="A1346" s="547" t="s">
        <v>1706</v>
      </c>
      <c r="B1346" s="547">
        <v>2022</v>
      </c>
      <c r="C1346" s="547" t="s">
        <v>1617</v>
      </c>
      <c r="D1346" s="548">
        <v>-1849.88</v>
      </c>
      <c r="E1346" s="548">
        <v>-1849.88</v>
      </c>
    </row>
    <row r="1347" spans="1:5" hidden="1">
      <c r="A1347" s="547" t="s">
        <v>1706</v>
      </c>
      <c r="B1347" s="547">
        <v>2022</v>
      </c>
      <c r="C1347" s="547" t="s">
        <v>1616</v>
      </c>
      <c r="D1347" s="548">
        <v>-1611.03</v>
      </c>
      <c r="E1347" s="548">
        <v>-1611.03</v>
      </c>
    </row>
    <row r="1348" spans="1:5" hidden="1">
      <c r="A1348" s="547" t="s">
        <v>1706</v>
      </c>
      <c r="B1348" s="547">
        <v>2022</v>
      </c>
      <c r="C1348" s="547" t="s">
        <v>1615</v>
      </c>
      <c r="D1348" s="548">
        <v>-1592.66</v>
      </c>
      <c r="E1348" s="548">
        <v>-1592.66</v>
      </c>
    </row>
    <row r="1349" spans="1:5" hidden="1">
      <c r="A1349" s="547" t="s">
        <v>1706</v>
      </c>
      <c r="B1349" s="547">
        <v>2022</v>
      </c>
      <c r="C1349" s="547" t="s">
        <v>1614</v>
      </c>
      <c r="D1349" s="548">
        <v>-2666.19</v>
      </c>
      <c r="E1349" s="548">
        <v>-2666.19</v>
      </c>
    </row>
    <row r="1350" spans="1:5" hidden="1">
      <c r="A1350" s="547" t="s">
        <v>1706</v>
      </c>
      <c r="B1350" s="547">
        <v>2022</v>
      </c>
      <c r="C1350" s="547" t="s">
        <v>1613</v>
      </c>
      <c r="D1350" s="548">
        <v>-6.51</v>
      </c>
      <c r="E1350" s="548">
        <v>-6.51</v>
      </c>
    </row>
    <row r="1351" spans="1:5" hidden="1">
      <c r="A1351" s="547" t="s">
        <v>1706</v>
      </c>
      <c r="B1351" s="547">
        <v>2022</v>
      </c>
      <c r="C1351" s="547" t="s">
        <v>1612</v>
      </c>
      <c r="D1351" s="548">
        <v>-25.94</v>
      </c>
      <c r="E1351" s="548">
        <v>-25.94</v>
      </c>
    </row>
    <row r="1352" spans="1:5" hidden="1">
      <c r="A1352" s="547" t="s">
        <v>1706</v>
      </c>
      <c r="B1352" s="547">
        <v>2022</v>
      </c>
      <c r="C1352" s="547" t="s">
        <v>1611</v>
      </c>
      <c r="D1352" s="548">
        <v>-108.16</v>
      </c>
      <c r="E1352" s="548">
        <v>-108.16</v>
      </c>
    </row>
    <row r="1353" spans="1:5" hidden="1">
      <c r="A1353" s="547" t="s">
        <v>1706</v>
      </c>
      <c r="B1353" s="547">
        <v>2022</v>
      </c>
      <c r="C1353" s="547" t="s">
        <v>1610</v>
      </c>
      <c r="D1353" s="548">
        <v>-0.94</v>
      </c>
      <c r="E1353" s="548">
        <v>-0.94</v>
      </c>
    </row>
    <row r="1354" spans="1:5" hidden="1">
      <c r="A1354" s="547" t="s">
        <v>1706</v>
      </c>
      <c r="B1354" s="547">
        <v>2022</v>
      </c>
      <c r="C1354" s="547" t="s">
        <v>1609</v>
      </c>
      <c r="D1354" s="548">
        <v>-73.61</v>
      </c>
      <c r="E1354" s="548">
        <v>-73.61</v>
      </c>
    </row>
    <row r="1355" spans="1:5" hidden="1">
      <c r="A1355" s="547" t="s">
        <v>1706</v>
      </c>
      <c r="B1355" s="547">
        <v>2022</v>
      </c>
      <c r="C1355" s="547" t="s">
        <v>1608</v>
      </c>
      <c r="D1355" s="548">
        <v>-170.96</v>
      </c>
      <c r="E1355" s="548">
        <v>-170.96</v>
      </c>
    </row>
    <row r="1356" spans="1:5" hidden="1">
      <c r="A1356" s="547" t="s">
        <v>1706</v>
      </c>
      <c r="B1356" s="547">
        <v>2022</v>
      </c>
      <c r="C1356" s="547" t="s">
        <v>1607</v>
      </c>
      <c r="D1356" s="548">
        <v>-149</v>
      </c>
      <c r="E1356" s="548">
        <v>-149</v>
      </c>
    </row>
    <row r="1357" spans="1:5" hidden="1">
      <c r="A1357" s="547" t="s">
        <v>1706</v>
      </c>
      <c r="B1357" s="547">
        <v>2022</v>
      </c>
      <c r="C1357" s="547" t="s">
        <v>1606</v>
      </c>
      <c r="D1357" s="548"/>
      <c r="E1357" s="548"/>
    </row>
    <row r="1358" spans="1:5" hidden="1">
      <c r="A1358" s="547" t="s">
        <v>1706</v>
      </c>
      <c r="B1358" s="547">
        <v>2022</v>
      </c>
      <c r="C1358" s="547" t="s">
        <v>1605</v>
      </c>
      <c r="D1358" s="548">
        <v>-31</v>
      </c>
      <c r="E1358" s="548">
        <v>-31</v>
      </c>
    </row>
    <row r="1359" spans="1:5" hidden="1">
      <c r="A1359" s="547" t="s">
        <v>1706</v>
      </c>
      <c r="B1359" s="547">
        <v>2022</v>
      </c>
      <c r="C1359" s="547" t="s">
        <v>1604</v>
      </c>
      <c r="D1359" s="548">
        <v>-630.04999999999995</v>
      </c>
      <c r="E1359" s="548">
        <v>-630.04999999999995</v>
      </c>
    </row>
    <row r="1360" spans="1:5" hidden="1">
      <c r="A1360" s="547" t="s">
        <v>1706</v>
      </c>
      <c r="B1360" s="547">
        <v>2022</v>
      </c>
      <c r="C1360" s="547" t="s">
        <v>1603</v>
      </c>
      <c r="D1360" s="548">
        <v>-99.27</v>
      </c>
      <c r="E1360" s="548">
        <v>-99.27</v>
      </c>
    </row>
    <row r="1361" spans="1:5" hidden="1">
      <c r="A1361" s="547" t="s">
        <v>1706</v>
      </c>
      <c r="B1361" s="547">
        <v>2022</v>
      </c>
      <c r="C1361" s="547" t="s">
        <v>1602</v>
      </c>
      <c r="D1361" s="548"/>
      <c r="E1361" s="548"/>
    </row>
    <row r="1362" spans="1:5" hidden="1">
      <c r="A1362" s="547" t="s">
        <v>1706</v>
      </c>
      <c r="B1362" s="547">
        <v>2022</v>
      </c>
      <c r="C1362" s="547" t="s">
        <v>1601</v>
      </c>
      <c r="D1362" s="548">
        <v>-246.88</v>
      </c>
      <c r="E1362" s="548">
        <v>-246.88</v>
      </c>
    </row>
    <row r="1363" spans="1:5" hidden="1">
      <c r="A1363" s="547" t="s">
        <v>1706</v>
      </c>
      <c r="B1363" s="547">
        <v>2022</v>
      </c>
      <c r="C1363" s="547" t="s">
        <v>1600</v>
      </c>
      <c r="D1363" s="548"/>
      <c r="E1363" s="548"/>
    </row>
    <row r="1364" spans="1:5" hidden="1">
      <c r="A1364" s="547" t="s">
        <v>1706</v>
      </c>
      <c r="B1364" s="547">
        <v>2022</v>
      </c>
      <c r="C1364" s="547" t="s">
        <v>1599</v>
      </c>
      <c r="D1364" s="548">
        <v>-11109.52</v>
      </c>
      <c r="E1364" s="548">
        <v>-11109.52</v>
      </c>
    </row>
    <row r="1365" spans="1:5" hidden="1">
      <c r="A1365" s="547" t="s">
        <v>1706</v>
      </c>
      <c r="B1365" s="547">
        <v>2022</v>
      </c>
      <c r="C1365" s="547" t="s">
        <v>1597</v>
      </c>
      <c r="D1365" s="548">
        <v>-10763.81</v>
      </c>
      <c r="E1365" s="548">
        <v>-10763.81</v>
      </c>
    </row>
    <row r="1366" spans="1:5" hidden="1">
      <c r="A1366" s="547" t="s">
        <v>1706</v>
      </c>
      <c r="B1366" s="547">
        <v>2022</v>
      </c>
      <c r="C1366" s="547" t="s">
        <v>1633</v>
      </c>
      <c r="D1366" s="548"/>
      <c r="E1366" s="548">
        <v>-340.45</v>
      </c>
    </row>
    <row r="1367" spans="1:5" hidden="1">
      <c r="A1367" s="547" t="s">
        <v>1706</v>
      </c>
      <c r="B1367" s="547">
        <v>2022</v>
      </c>
      <c r="C1367" s="547" t="s">
        <v>1632</v>
      </c>
      <c r="D1367" s="548"/>
      <c r="E1367" s="548"/>
    </row>
    <row r="1368" spans="1:5" hidden="1">
      <c r="A1368" s="547" t="s">
        <v>1706</v>
      </c>
      <c r="B1368" s="547">
        <v>2022</v>
      </c>
      <c r="C1368" s="547" t="s">
        <v>1631</v>
      </c>
      <c r="D1368" s="548"/>
      <c r="E1368" s="548"/>
    </row>
    <row r="1369" spans="1:5" hidden="1">
      <c r="A1369" s="547" t="s">
        <v>1706</v>
      </c>
      <c r="B1369" s="547">
        <v>2022</v>
      </c>
      <c r="C1369" s="547" t="s">
        <v>1630</v>
      </c>
      <c r="D1369" s="548"/>
      <c r="E1369" s="548">
        <v>-1.65</v>
      </c>
    </row>
    <row r="1370" spans="1:5" hidden="1">
      <c r="A1370" s="547" t="s">
        <v>1706</v>
      </c>
      <c r="B1370" s="547">
        <v>2022</v>
      </c>
      <c r="C1370" s="547" t="s">
        <v>1629</v>
      </c>
      <c r="D1370" s="548"/>
      <c r="E1370" s="548"/>
    </row>
    <row r="1371" spans="1:5" hidden="1">
      <c r="A1371" s="547" t="s">
        <v>1706</v>
      </c>
      <c r="B1371" s="547">
        <v>2023</v>
      </c>
      <c r="C1371" s="547" t="s">
        <v>1628</v>
      </c>
      <c r="D1371" s="548">
        <v>-385.52</v>
      </c>
      <c r="E1371" s="548"/>
    </row>
    <row r="1372" spans="1:5" hidden="1">
      <c r="A1372" s="547" t="s">
        <v>1706</v>
      </c>
      <c r="B1372" s="547">
        <v>2023</v>
      </c>
      <c r="C1372" s="547" t="s">
        <v>1627</v>
      </c>
      <c r="D1372" s="548">
        <v>-384.2</v>
      </c>
      <c r="E1372" s="548"/>
    </row>
    <row r="1373" spans="1:5" hidden="1">
      <c r="A1373" s="547" t="s">
        <v>1706</v>
      </c>
      <c r="B1373" s="547">
        <v>2023</v>
      </c>
      <c r="C1373" s="547" t="s">
        <v>1626</v>
      </c>
      <c r="D1373" s="548">
        <v>-1.32</v>
      </c>
      <c r="E1373" s="548"/>
    </row>
    <row r="1374" spans="1:5" hidden="1">
      <c r="A1374" s="547" t="s">
        <v>1706</v>
      </c>
      <c r="B1374" s="547">
        <v>2023</v>
      </c>
      <c r="C1374" s="547" t="s">
        <v>1625</v>
      </c>
      <c r="D1374" s="548">
        <v>-853.5</v>
      </c>
      <c r="E1374" s="548"/>
    </row>
    <row r="1375" spans="1:5" hidden="1">
      <c r="A1375" s="547" t="s">
        <v>1706</v>
      </c>
      <c r="B1375" s="547">
        <v>2023</v>
      </c>
      <c r="C1375" s="547" t="s">
        <v>1624</v>
      </c>
      <c r="D1375" s="548"/>
      <c r="E1375" s="548"/>
    </row>
    <row r="1376" spans="1:5" hidden="1">
      <c r="A1376" s="547" t="s">
        <v>1706</v>
      </c>
      <c r="B1376" s="547">
        <v>2023</v>
      </c>
      <c r="C1376" s="547" t="s">
        <v>1623</v>
      </c>
      <c r="D1376" s="548"/>
      <c r="E1376" s="548"/>
    </row>
    <row r="1377" spans="1:5" hidden="1">
      <c r="A1377" s="547" t="s">
        <v>1706</v>
      </c>
      <c r="B1377" s="547">
        <v>2023</v>
      </c>
      <c r="C1377" s="547" t="s">
        <v>1622</v>
      </c>
      <c r="D1377" s="548"/>
      <c r="E1377" s="548"/>
    </row>
    <row r="1378" spans="1:5" hidden="1">
      <c r="A1378" s="547" t="s">
        <v>1706</v>
      </c>
      <c r="B1378" s="547">
        <v>2023</v>
      </c>
      <c r="C1378" s="547" t="s">
        <v>1621</v>
      </c>
      <c r="D1378" s="548"/>
      <c r="E1378" s="548"/>
    </row>
    <row r="1379" spans="1:5" hidden="1">
      <c r="A1379" s="547" t="s">
        <v>1706</v>
      </c>
      <c r="B1379" s="547">
        <v>2023</v>
      </c>
      <c r="C1379" s="547" t="s">
        <v>1620</v>
      </c>
      <c r="D1379" s="548"/>
      <c r="E1379" s="548"/>
    </row>
    <row r="1380" spans="1:5" hidden="1">
      <c r="A1380" s="547" t="s">
        <v>1706</v>
      </c>
      <c r="B1380" s="547">
        <v>2023</v>
      </c>
      <c r="C1380" s="547" t="s">
        <v>1619</v>
      </c>
      <c r="D1380" s="548">
        <v>-9818.27</v>
      </c>
      <c r="E1380" s="548"/>
    </row>
    <row r="1381" spans="1:5" hidden="1">
      <c r="A1381" s="547" t="s">
        <v>1706</v>
      </c>
      <c r="B1381" s="547">
        <v>2023</v>
      </c>
      <c r="C1381" s="547" t="s">
        <v>1618</v>
      </c>
      <c r="D1381" s="548">
        <v>-202.98</v>
      </c>
      <c r="E1381" s="548"/>
    </row>
    <row r="1382" spans="1:5" hidden="1">
      <c r="A1382" s="547" t="s">
        <v>1706</v>
      </c>
      <c r="B1382" s="547">
        <v>2023</v>
      </c>
      <c r="C1382" s="547" t="s">
        <v>1617</v>
      </c>
      <c r="D1382" s="548">
        <v>-1807.77</v>
      </c>
      <c r="E1382" s="548"/>
    </row>
    <row r="1383" spans="1:5" hidden="1">
      <c r="A1383" s="547" t="s">
        <v>1706</v>
      </c>
      <c r="B1383" s="547">
        <v>2023</v>
      </c>
      <c r="C1383" s="547" t="s">
        <v>1616</v>
      </c>
      <c r="D1383" s="548">
        <v>-2339.6999999999998</v>
      </c>
      <c r="E1383" s="548"/>
    </row>
    <row r="1384" spans="1:5" hidden="1">
      <c r="A1384" s="547" t="s">
        <v>1706</v>
      </c>
      <c r="B1384" s="547">
        <v>2023</v>
      </c>
      <c r="C1384" s="547" t="s">
        <v>1615</v>
      </c>
      <c r="D1384" s="548">
        <v>-2012.44</v>
      </c>
      <c r="E1384" s="548"/>
    </row>
    <row r="1385" spans="1:5" hidden="1">
      <c r="A1385" s="547" t="s">
        <v>1706</v>
      </c>
      <c r="B1385" s="547">
        <v>2023</v>
      </c>
      <c r="C1385" s="547" t="s">
        <v>1614</v>
      </c>
      <c r="D1385" s="548">
        <v>-2821.58</v>
      </c>
      <c r="E1385" s="548"/>
    </row>
    <row r="1386" spans="1:5" hidden="1">
      <c r="A1386" s="547" t="s">
        <v>1706</v>
      </c>
      <c r="B1386" s="547">
        <v>2023</v>
      </c>
      <c r="C1386" s="547" t="s">
        <v>1613</v>
      </c>
      <c r="D1386" s="548">
        <v>-54.29</v>
      </c>
      <c r="E1386" s="548"/>
    </row>
    <row r="1387" spans="1:5" hidden="1">
      <c r="A1387" s="547" t="s">
        <v>1706</v>
      </c>
      <c r="B1387" s="547">
        <v>2023</v>
      </c>
      <c r="C1387" s="547" t="s">
        <v>1612</v>
      </c>
      <c r="D1387" s="548">
        <v>-31.09</v>
      </c>
      <c r="E1387" s="548"/>
    </row>
    <row r="1388" spans="1:5" hidden="1">
      <c r="A1388" s="547" t="s">
        <v>1706</v>
      </c>
      <c r="B1388" s="547">
        <v>2023</v>
      </c>
      <c r="C1388" s="547" t="s">
        <v>1611</v>
      </c>
      <c r="D1388" s="548">
        <v>-110.1</v>
      </c>
      <c r="E1388" s="548"/>
    </row>
    <row r="1389" spans="1:5" hidden="1">
      <c r="A1389" s="547" t="s">
        <v>1706</v>
      </c>
      <c r="B1389" s="547">
        <v>2023</v>
      </c>
      <c r="C1389" s="547" t="s">
        <v>1610</v>
      </c>
      <c r="D1389" s="548">
        <v>-1.05</v>
      </c>
      <c r="E1389" s="548"/>
    </row>
    <row r="1390" spans="1:5" hidden="1">
      <c r="A1390" s="547" t="s">
        <v>1706</v>
      </c>
      <c r="B1390" s="547">
        <v>2023</v>
      </c>
      <c r="C1390" s="547" t="s">
        <v>1609</v>
      </c>
      <c r="D1390" s="548">
        <v>-75.099999999999994</v>
      </c>
      <c r="E1390" s="548"/>
    </row>
    <row r="1391" spans="1:5" hidden="1">
      <c r="A1391" s="547" t="s">
        <v>1706</v>
      </c>
      <c r="B1391" s="547">
        <v>2023</v>
      </c>
      <c r="C1391" s="547" t="s">
        <v>1608</v>
      </c>
      <c r="D1391" s="548">
        <v>-165.88</v>
      </c>
      <c r="E1391" s="548"/>
    </row>
    <row r="1392" spans="1:5" hidden="1">
      <c r="A1392" s="547" t="s">
        <v>1706</v>
      </c>
      <c r="B1392" s="547">
        <v>2023</v>
      </c>
      <c r="C1392" s="547" t="s">
        <v>1607</v>
      </c>
      <c r="D1392" s="548">
        <v>-156.27000000000001</v>
      </c>
      <c r="E1392" s="548"/>
    </row>
    <row r="1393" spans="1:5" hidden="1">
      <c r="A1393" s="547" t="s">
        <v>1706</v>
      </c>
      <c r="B1393" s="547">
        <v>2023</v>
      </c>
      <c r="C1393" s="547" t="s">
        <v>1606</v>
      </c>
      <c r="D1393" s="548"/>
      <c r="E1393" s="548"/>
    </row>
    <row r="1394" spans="1:5" hidden="1">
      <c r="A1394" s="547" t="s">
        <v>1706</v>
      </c>
      <c r="B1394" s="547">
        <v>2023</v>
      </c>
      <c r="C1394" s="547" t="s">
        <v>1605</v>
      </c>
      <c r="D1394" s="548">
        <v>-40</v>
      </c>
      <c r="E1394" s="548"/>
    </row>
    <row r="1395" spans="1:5" hidden="1">
      <c r="A1395" s="547" t="s">
        <v>1706</v>
      </c>
      <c r="B1395" s="547">
        <v>2023</v>
      </c>
      <c r="C1395" s="547" t="s">
        <v>1604</v>
      </c>
      <c r="D1395" s="548">
        <v>-605.44000000000005</v>
      </c>
      <c r="E1395" s="548"/>
    </row>
    <row r="1396" spans="1:5" hidden="1">
      <c r="A1396" s="547" t="s">
        <v>1706</v>
      </c>
      <c r="B1396" s="547">
        <v>2023</v>
      </c>
      <c r="C1396" s="547" t="s">
        <v>1603</v>
      </c>
      <c r="D1396" s="548">
        <v>-198.5</v>
      </c>
      <c r="E1396" s="548"/>
    </row>
    <row r="1397" spans="1:5" hidden="1">
      <c r="A1397" s="547" t="s">
        <v>1706</v>
      </c>
      <c r="B1397" s="547">
        <v>2023</v>
      </c>
      <c r="C1397" s="547" t="s">
        <v>1602</v>
      </c>
      <c r="D1397" s="548"/>
      <c r="E1397" s="548"/>
    </row>
    <row r="1398" spans="1:5" hidden="1">
      <c r="A1398" s="547" t="s">
        <v>1706</v>
      </c>
      <c r="B1398" s="547">
        <v>2023</v>
      </c>
      <c r="C1398" s="547" t="s">
        <v>1601</v>
      </c>
      <c r="D1398" s="548">
        <v>-271.66000000000003</v>
      </c>
      <c r="E1398" s="548"/>
    </row>
    <row r="1399" spans="1:5" hidden="1">
      <c r="A1399" s="547" t="s">
        <v>1706</v>
      </c>
      <c r="B1399" s="547">
        <v>2023</v>
      </c>
      <c r="C1399" s="547" t="s">
        <v>1600</v>
      </c>
      <c r="D1399" s="548"/>
      <c r="E1399" s="548"/>
    </row>
    <row r="1400" spans="1:5" hidden="1">
      <c r="A1400" s="547" t="s">
        <v>1706</v>
      </c>
      <c r="B1400" s="547">
        <v>2023</v>
      </c>
      <c r="C1400" s="547" t="s">
        <v>1599</v>
      </c>
      <c r="D1400" s="548">
        <v>-12513.3</v>
      </c>
      <c r="E1400" s="548"/>
    </row>
    <row r="1401" spans="1:5" hidden="1">
      <c r="A1401" s="547" t="s">
        <v>1706</v>
      </c>
      <c r="B1401" s="547">
        <v>2023</v>
      </c>
      <c r="C1401" s="547" t="s">
        <v>1597</v>
      </c>
      <c r="D1401" s="548">
        <v>-12132.88</v>
      </c>
      <c r="E1401" s="548"/>
    </row>
    <row r="1402" spans="1:5" hidden="1">
      <c r="A1402" s="547" t="s">
        <v>1705</v>
      </c>
      <c r="B1402" s="547">
        <v>2019</v>
      </c>
      <c r="C1402" s="547" t="s">
        <v>1628</v>
      </c>
      <c r="D1402" s="548"/>
      <c r="E1402" s="548"/>
    </row>
    <row r="1403" spans="1:5" hidden="1">
      <c r="A1403" s="547" t="s">
        <v>1705</v>
      </c>
      <c r="B1403" s="547">
        <v>2019</v>
      </c>
      <c r="C1403" s="547" t="s">
        <v>1627</v>
      </c>
      <c r="D1403" s="548"/>
      <c r="E1403" s="548"/>
    </row>
    <row r="1404" spans="1:5" hidden="1">
      <c r="A1404" s="547" t="s">
        <v>1705</v>
      </c>
      <c r="B1404" s="547">
        <v>2019</v>
      </c>
      <c r="C1404" s="547" t="s">
        <v>1626</v>
      </c>
      <c r="D1404" s="548"/>
      <c r="E1404" s="548"/>
    </row>
    <row r="1405" spans="1:5" hidden="1">
      <c r="A1405" s="547" t="s">
        <v>1705</v>
      </c>
      <c r="B1405" s="547">
        <v>2019</v>
      </c>
      <c r="C1405" s="547" t="s">
        <v>1625</v>
      </c>
      <c r="D1405" s="548"/>
      <c r="E1405" s="548"/>
    </row>
    <row r="1406" spans="1:5" hidden="1">
      <c r="A1406" s="547" t="s">
        <v>1705</v>
      </c>
      <c r="B1406" s="547">
        <v>2019</v>
      </c>
      <c r="C1406" s="547" t="s">
        <v>1624</v>
      </c>
      <c r="D1406" s="548"/>
      <c r="E1406" s="548"/>
    </row>
    <row r="1407" spans="1:5" hidden="1">
      <c r="A1407" s="547" t="s">
        <v>1705</v>
      </c>
      <c r="B1407" s="547">
        <v>2019</v>
      </c>
      <c r="C1407" s="547" t="s">
        <v>1623</v>
      </c>
      <c r="D1407" s="548"/>
      <c r="E1407" s="548"/>
    </row>
    <row r="1408" spans="1:5" hidden="1">
      <c r="A1408" s="547" t="s">
        <v>1705</v>
      </c>
      <c r="B1408" s="547">
        <v>2019</v>
      </c>
      <c r="C1408" s="547" t="s">
        <v>1622</v>
      </c>
      <c r="D1408" s="548"/>
      <c r="E1408" s="548"/>
    </row>
    <row r="1409" spans="1:5" hidden="1">
      <c r="A1409" s="547" t="s">
        <v>1705</v>
      </c>
      <c r="B1409" s="547">
        <v>2019</v>
      </c>
      <c r="C1409" s="547" t="s">
        <v>1621</v>
      </c>
      <c r="D1409" s="548"/>
      <c r="E1409" s="548"/>
    </row>
    <row r="1410" spans="1:5" hidden="1">
      <c r="A1410" s="547" t="s">
        <v>1705</v>
      </c>
      <c r="B1410" s="547">
        <v>2019</v>
      </c>
      <c r="C1410" s="547" t="s">
        <v>1620</v>
      </c>
      <c r="D1410" s="548"/>
      <c r="E1410" s="548"/>
    </row>
    <row r="1411" spans="1:5" hidden="1">
      <c r="A1411" s="547" t="s">
        <v>1705</v>
      </c>
      <c r="B1411" s="547">
        <v>2019</v>
      </c>
      <c r="C1411" s="547" t="s">
        <v>1619</v>
      </c>
      <c r="D1411" s="548">
        <v>-1393.3</v>
      </c>
      <c r="E1411" s="548">
        <v>-1393.3</v>
      </c>
    </row>
    <row r="1412" spans="1:5" hidden="1">
      <c r="A1412" s="547" t="s">
        <v>1705</v>
      </c>
      <c r="B1412" s="547">
        <v>2019</v>
      </c>
      <c r="C1412" s="547" t="s">
        <v>1618</v>
      </c>
      <c r="D1412" s="548"/>
      <c r="E1412" s="548"/>
    </row>
    <row r="1413" spans="1:5" hidden="1">
      <c r="A1413" s="547" t="s">
        <v>1705</v>
      </c>
      <c r="B1413" s="547">
        <v>2019</v>
      </c>
      <c r="C1413" s="547" t="s">
        <v>1617</v>
      </c>
      <c r="D1413" s="548"/>
      <c r="E1413" s="548"/>
    </row>
    <row r="1414" spans="1:5" hidden="1">
      <c r="A1414" s="547" t="s">
        <v>1705</v>
      </c>
      <c r="B1414" s="547">
        <v>2019</v>
      </c>
      <c r="C1414" s="547" t="s">
        <v>1616</v>
      </c>
      <c r="D1414" s="548">
        <v>-703.81</v>
      </c>
      <c r="E1414" s="548">
        <v>-703.81</v>
      </c>
    </row>
    <row r="1415" spans="1:5" hidden="1">
      <c r="A1415" s="547" t="s">
        <v>1705</v>
      </c>
      <c r="B1415" s="547">
        <v>2019</v>
      </c>
      <c r="C1415" s="547" t="s">
        <v>1615</v>
      </c>
      <c r="D1415" s="548">
        <v>-74.040000000000006</v>
      </c>
      <c r="E1415" s="548">
        <v>-74.040000000000006</v>
      </c>
    </row>
    <row r="1416" spans="1:5" hidden="1">
      <c r="A1416" s="547" t="s">
        <v>1705</v>
      </c>
      <c r="B1416" s="547">
        <v>2019</v>
      </c>
      <c r="C1416" s="547" t="s">
        <v>1614</v>
      </c>
      <c r="D1416" s="548">
        <v>-615.45000000000005</v>
      </c>
      <c r="E1416" s="548">
        <v>-615.45000000000005</v>
      </c>
    </row>
    <row r="1417" spans="1:5" hidden="1">
      <c r="A1417" s="547" t="s">
        <v>1705</v>
      </c>
      <c r="B1417" s="547">
        <v>2019</v>
      </c>
      <c r="C1417" s="547" t="s">
        <v>1613</v>
      </c>
      <c r="D1417" s="548"/>
      <c r="E1417" s="548"/>
    </row>
    <row r="1418" spans="1:5" hidden="1">
      <c r="A1418" s="547" t="s">
        <v>1705</v>
      </c>
      <c r="B1418" s="547">
        <v>2019</v>
      </c>
      <c r="C1418" s="547" t="s">
        <v>1612</v>
      </c>
      <c r="D1418" s="548"/>
      <c r="E1418" s="548"/>
    </row>
    <row r="1419" spans="1:5" hidden="1">
      <c r="A1419" s="547" t="s">
        <v>1705</v>
      </c>
      <c r="B1419" s="547">
        <v>2019</v>
      </c>
      <c r="C1419" s="547" t="s">
        <v>1611</v>
      </c>
      <c r="D1419" s="548"/>
      <c r="E1419" s="548"/>
    </row>
    <row r="1420" spans="1:5" hidden="1">
      <c r="A1420" s="547" t="s">
        <v>1705</v>
      </c>
      <c r="B1420" s="547">
        <v>2019</v>
      </c>
      <c r="C1420" s="547" t="s">
        <v>1610</v>
      </c>
      <c r="D1420" s="548"/>
      <c r="E1420" s="548"/>
    </row>
    <row r="1421" spans="1:5" hidden="1">
      <c r="A1421" s="547" t="s">
        <v>1705</v>
      </c>
      <c r="B1421" s="547">
        <v>2019</v>
      </c>
      <c r="C1421" s="547" t="s">
        <v>1609</v>
      </c>
      <c r="D1421" s="548"/>
      <c r="E1421" s="548"/>
    </row>
    <row r="1422" spans="1:5" hidden="1">
      <c r="A1422" s="547" t="s">
        <v>1705</v>
      </c>
      <c r="B1422" s="547">
        <v>2019</v>
      </c>
      <c r="C1422" s="547" t="s">
        <v>1608</v>
      </c>
      <c r="D1422" s="548"/>
      <c r="E1422" s="548"/>
    </row>
    <row r="1423" spans="1:5" hidden="1">
      <c r="A1423" s="547" t="s">
        <v>1705</v>
      </c>
      <c r="B1423" s="547">
        <v>2019</v>
      </c>
      <c r="C1423" s="547" t="s">
        <v>1607</v>
      </c>
      <c r="D1423" s="548"/>
      <c r="E1423" s="548"/>
    </row>
    <row r="1424" spans="1:5" hidden="1">
      <c r="A1424" s="547" t="s">
        <v>1705</v>
      </c>
      <c r="B1424" s="547">
        <v>2019</v>
      </c>
      <c r="C1424" s="547" t="s">
        <v>1606</v>
      </c>
      <c r="D1424" s="548"/>
      <c r="E1424" s="548"/>
    </row>
    <row r="1425" spans="1:5" hidden="1">
      <c r="A1425" s="547" t="s">
        <v>1705</v>
      </c>
      <c r="B1425" s="547">
        <v>2019</v>
      </c>
      <c r="C1425" s="547" t="s">
        <v>1605</v>
      </c>
      <c r="D1425" s="548"/>
      <c r="E1425" s="548"/>
    </row>
    <row r="1426" spans="1:5" hidden="1">
      <c r="A1426" s="547" t="s">
        <v>1705</v>
      </c>
      <c r="B1426" s="547">
        <v>2019</v>
      </c>
      <c r="C1426" s="547" t="s">
        <v>1604</v>
      </c>
      <c r="D1426" s="548"/>
      <c r="E1426" s="548"/>
    </row>
    <row r="1427" spans="1:5" hidden="1">
      <c r="A1427" s="547" t="s">
        <v>1705</v>
      </c>
      <c r="B1427" s="547">
        <v>2019</v>
      </c>
      <c r="C1427" s="547" t="s">
        <v>1603</v>
      </c>
      <c r="D1427" s="548"/>
      <c r="E1427" s="548"/>
    </row>
    <row r="1428" spans="1:5" hidden="1">
      <c r="A1428" s="547" t="s">
        <v>1705</v>
      </c>
      <c r="B1428" s="547">
        <v>2019</v>
      </c>
      <c r="C1428" s="547" t="s">
        <v>1602</v>
      </c>
      <c r="D1428" s="548"/>
      <c r="E1428" s="548"/>
    </row>
    <row r="1429" spans="1:5" hidden="1">
      <c r="A1429" s="547" t="s">
        <v>1705</v>
      </c>
      <c r="B1429" s="547">
        <v>2019</v>
      </c>
      <c r="C1429" s="547" t="s">
        <v>1601</v>
      </c>
      <c r="D1429" s="548"/>
      <c r="E1429" s="548"/>
    </row>
    <row r="1430" spans="1:5" hidden="1">
      <c r="A1430" s="547" t="s">
        <v>1705</v>
      </c>
      <c r="B1430" s="547">
        <v>2019</v>
      </c>
      <c r="C1430" s="547" t="s">
        <v>1600</v>
      </c>
      <c r="D1430" s="548"/>
      <c r="E1430" s="548"/>
    </row>
    <row r="1431" spans="1:5" hidden="1">
      <c r="A1431" s="547" t="s">
        <v>1705</v>
      </c>
      <c r="B1431" s="547">
        <v>2019</v>
      </c>
      <c r="C1431" s="547" t="s">
        <v>1599</v>
      </c>
      <c r="D1431" s="548">
        <v>-1393.3</v>
      </c>
      <c r="E1431" s="548">
        <v>-1393.3</v>
      </c>
    </row>
    <row r="1432" spans="1:5" hidden="1">
      <c r="A1432" s="547" t="s">
        <v>1705</v>
      </c>
      <c r="B1432" s="547">
        <v>2019</v>
      </c>
      <c r="C1432" s="547" t="s">
        <v>1597</v>
      </c>
      <c r="D1432" s="548">
        <v>-1393.3</v>
      </c>
      <c r="E1432" s="548">
        <v>-1393.3</v>
      </c>
    </row>
    <row r="1433" spans="1:5" hidden="1">
      <c r="A1433" s="547" t="s">
        <v>1705</v>
      </c>
      <c r="B1433" s="547">
        <v>2019</v>
      </c>
      <c r="C1433" s="547" t="s">
        <v>1633</v>
      </c>
      <c r="D1433" s="548"/>
      <c r="E1433" s="548"/>
    </row>
    <row r="1434" spans="1:5" hidden="1">
      <c r="A1434" s="547" t="s">
        <v>1705</v>
      </c>
      <c r="B1434" s="547">
        <v>2019</v>
      </c>
      <c r="C1434" s="547" t="s">
        <v>1632</v>
      </c>
      <c r="D1434" s="548"/>
      <c r="E1434" s="548"/>
    </row>
    <row r="1435" spans="1:5" hidden="1">
      <c r="A1435" s="547" t="s">
        <v>1705</v>
      </c>
      <c r="B1435" s="547">
        <v>2019</v>
      </c>
      <c r="C1435" s="547" t="s">
        <v>1631</v>
      </c>
      <c r="D1435" s="548"/>
      <c r="E1435" s="548"/>
    </row>
    <row r="1436" spans="1:5" hidden="1">
      <c r="A1436" s="547" t="s">
        <v>1705</v>
      </c>
      <c r="B1436" s="547">
        <v>2019</v>
      </c>
      <c r="C1436" s="547" t="s">
        <v>1630</v>
      </c>
      <c r="D1436" s="548"/>
      <c r="E1436" s="548"/>
    </row>
    <row r="1437" spans="1:5" hidden="1">
      <c r="A1437" s="547" t="s">
        <v>1705</v>
      </c>
      <c r="B1437" s="547">
        <v>2019</v>
      </c>
      <c r="C1437" s="547" t="s">
        <v>1629</v>
      </c>
      <c r="D1437" s="548"/>
      <c r="E1437" s="548"/>
    </row>
    <row r="1438" spans="1:5" hidden="1">
      <c r="A1438" s="547" t="s">
        <v>1705</v>
      </c>
      <c r="B1438" s="547">
        <v>2020</v>
      </c>
      <c r="C1438" s="547" t="s">
        <v>1628</v>
      </c>
      <c r="D1438" s="548"/>
      <c r="E1438" s="548"/>
    </row>
    <row r="1439" spans="1:5" hidden="1">
      <c r="A1439" s="547" t="s">
        <v>1705</v>
      </c>
      <c r="B1439" s="547">
        <v>2020</v>
      </c>
      <c r="C1439" s="547" t="s">
        <v>1627</v>
      </c>
      <c r="D1439" s="548"/>
      <c r="E1439" s="548"/>
    </row>
    <row r="1440" spans="1:5" hidden="1">
      <c r="A1440" s="547" t="s">
        <v>1705</v>
      </c>
      <c r="B1440" s="547">
        <v>2020</v>
      </c>
      <c r="C1440" s="547" t="s">
        <v>1626</v>
      </c>
      <c r="D1440" s="548"/>
      <c r="E1440" s="548"/>
    </row>
    <row r="1441" spans="1:5" hidden="1">
      <c r="A1441" s="547" t="s">
        <v>1705</v>
      </c>
      <c r="B1441" s="547">
        <v>2020</v>
      </c>
      <c r="C1441" s="547" t="s">
        <v>1625</v>
      </c>
      <c r="D1441" s="548"/>
      <c r="E1441" s="548"/>
    </row>
    <row r="1442" spans="1:5" hidden="1">
      <c r="A1442" s="547" t="s">
        <v>1705</v>
      </c>
      <c r="B1442" s="547">
        <v>2020</v>
      </c>
      <c r="C1442" s="547" t="s">
        <v>1624</v>
      </c>
      <c r="D1442" s="548"/>
      <c r="E1442" s="548"/>
    </row>
    <row r="1443" spans="1:5" hidden="1">
      <c r="A1443" s="547" t="s">
        <v>1705</v>
      </c>
      <c r="B1443" s="547">
        <v>2020</v>
      </c>
      <c r="C1443" s="547" t="s">
        <v>1623</v>
      </c>
      <c r="D1443" s="548"/>
      <c r="E1443" s="548"/>
    </row>
    <row r="1444" spans="1:5" hidden="1">
      <c r="A1444" s="547" t="s">
        <v>1705</v>
      </c>
      <c r="B1444" s="547">
        <v>2020</v>
      </c>
      <c r="C1444" s="547" t="s">
        <v>1622</v>
      </c>
      <c r="D1444" s="548"/>
      <c r="E1444" s="548"/>
    </row>
    <row r="1445" spans="1:5" hidden="1">
      <c r="A1445" s="547" t="s">
        <v>1705</v>
      </c>
      <c r="B1445" s="547">
        <v>2020</v>
      </c>
      <c r="C1445" s="547" t="s">
        <v>1621</v>
      </c>
      <c r="D1445" s="548"/>
      <c r="E1445" s="548"/>
    </row>
    <row r="1446" spans="1:5" hidden="1">
      <c r="A1446" s="547" t="s">
        <v>1705</v>
      </c>
      <c r="B1446" s="547">
        <v>2020</v>
      </c>
      <c r="C1446" s="547" t="s">
        <v>1620</v>
      </c>
      <c r="D1446" s="548"/>
      <c r="E1446" s="548"/>
    </row>
    <row r="1447" spans="1:5" hidden="1">
      <c r="A1447" s="547" t="s">
        <v>1705</v>
      </c>
      <c r="B1447" s="547">
        <v>2020</v>
      </c>
      <c r="C1447" s="547" t="s">
        <v>1619</v>
      </c>
      <c r="D1447" s="548">
        <v>-1172.1099999999999</v>
      </c>
      <c r="E1447" s="548">
        <v>-1172.1099999999999</v>
      </c>
    </row>
    <row r="1448" spans="1:5" hidden="1">
      <c r="A1448" s="547" t="s">
        <v>1705</v>
      </c>
      <c r="B1448" s="547">
        <v>2020</v>
      </c>
      <c r="C1448" s="547" t="s">
        <v>1618</v>
      </c>
      <c r="D1448" s="548"/>
      <c r="E1448" s="548"/>
    </row>
    <row r="1449" spans="1:5" hidden="1">
      <c r="A1449" s="547" t="s">
        <v>1705</v>
      </c>
      <c r="B1449" s="547">
        <v>2020</v>
      </c>
      <c r="C1449" s="547" t="s">
        <v>1617</v>
      </c>
      <c r="D1449" s="548"/>
      <c r="E1449" s="548"/>
    </row>
    <row r="1450" spans="1:5" hidden="1">
      <c r="A1450" s="547" t="s">
        <v>1705</v>
      </c>
      <c r="B1450" s="547">
        <v>2020</v>
      </c>
      <c r="C1450" s="547" t="s">
        <v>1616</v>
      </c>
      <c r="D1450" s="548">
        <v>-336.63</v>
      </c>
      <c r="E1450" s="548">
        <v>-336.63</v>
      </c>
    </row>
    <row r="1451" spans="1:5" hidden="1">
      <c r="A1451" s="547" t="s">
        <v>1705</v>
      </c>
      <c r="B1451" s="547">
        <v>2020</v>
      </c>
      <c r="C1451" s="547" t="s">
        <v>1615</v>
      </c>
      <c r="D1451" s="548">
        <v>-51.3</v>
      </c>
      <c r="E1451" s="548">
        <v>-51.3</v>
      </c>
    </row>
    <row r="1452" spans="1:5" hidden="1">
      <c r="A1452" s="547" t="s">
        <v>1705</v>
      </c>
      <c r="B1452" s="547">
        <v>2020</v>
      </c>
      <c r="C1452" s="547" t="s">
        <v>1614</v>
      </c>
      <c r="D1452" s="548">
        <v>-784.18</v>
      </c>
      <c r="E1452" s="548">
        <v>-784.18</v>
      </c>
    </row>
    <row r="1453" spans="1:5" hidden="1">
      <c r="A1453" s="547" t="s">
        <v>1705</v>
      </c>
      <c r="B1453" s="547">
        <v>2020</v>
      </c>
      <c r="C1453" s="547" t="s">
        <v>1613</v>
      </c>
      <c r="D1453" s="548"/>
      <c r="E1453" s="548"/>
    </row>
    <row r="1454" spans="1:5" hidden="1">
      <c r="A1454" s="547" t="s">
        <v>1705</v>
      </c>
      <c r="B1454" s="547">
        <v>2020</v>
      </c>
      <c r="C1454" s="547" t="s">
        <v>1612</v>
      </c>
      <c r="D1454" s="548"/>
      <c r="E1454" s="548"/>
    </row>
    <row r="1455" spans="1:5" hidden="1">
      <c r="A1455" s="547" t="s">
        <v>1705</v>
      </c>
      <c r="B1455" s="547">
        <v>2020</v>
      </c>
      <c r="C1455" s="547" t="s">
        <v>1611</v>
      </c>
      <c r="D1455" s="548"/>
      <c r="E1455" s="548"/>
    </row>
    <row r="1456" spans="1:5" hidden="1">
      <c r="A1456" s="547" t="s">
        <v>1705</v>
      </c>
      <c r="B1456" s="547">
        <v>2020</v>
      </c>
      <c r="C1456" s="547" t="s">
        <v>1610</v>
      </c>
      <c r="D1456" s="548"/>
      <c r="E1456" s="548"/>
    </row>
    <row r="1457" spans="1:5" hidden="1">
      <c r="A1457" s="547" t="s">
        <v>1705</v>
      </c>
      <c r="B1457" s="547">
        <v>2020</v>
      </c>
      <c r="C1457" s="547" t="s">
        <v>1609</v>
      </c>
      <c r="D1457" s="548"/>
      <c r="E1457" s="548"/>
    </row>
    <row r="1458" spans="1:5" hidden="1">
      <c r="A1458" s="547" t="s">
        <v>1705</v>
      </c>
      <c r="B1458" s="547">
        <v>2020</v>
      </c>
      <c r="C1458" s="547" t="s">
        <v>1608</v>
      </c>
      <c r="D1458" s="548"/>
      <c r="E1458" s="548"/>
    </row>
    <row r="1459" spans="1:5" hidden="1">
      <c r="A1459" s="547" t="s">
        <v>1705</v>
      </c>
      <c r="B1459" s="547">
        <v>2020</v>
      </c>
      <c r="C1459" s="547" t="s">
        <v>1607</v>
      </c>
      <c r="D1459" s="548"/>
      <c r="E1459" s="548"/>
    </row>
    <row r="1460" spans="1:5" hidden="1">
      <c r="A1460" s="547" t="s">
        <v>1705</v>
      </c>
      <c r="B1460" s="547">
        <v>2020</v>
      </c>
      <c r="C1460" s="547" t="s">
        <v>1606</v>
      </c>
      <c r="D1460" s="548"/>
      <c r="E1460" s="548"/>
    </row>
    <row r="1461" spans="1:5" hidden="1">
      <c r="A1461" s="547" t="s">
        <v>1705</v>
      </c>
      <c r="B1461" s="547">
        <v>2020</v>
      </c>
      <c r="C1461" s="547" t="s">
        <v>1605</v>
      </c>
      <c r="D1461" s="548"/>
      <c r="E1461" s="548"/>
    </row>
    <row r="1462" spans="1:5" hidden="1">
      <c r="A1462" s="547" t="s">
        <v>1705</v>
      </c>
      <c r="B1462" s="547">
        <v>2020</v>
      </c>
      <c r="C1462" s="547" t="s">
        <v>1604</v>
      </c>
      <c r="D1462" s="548"/>
      <c r="E1462" s="548"/>
    </row>
    <row r="1463" spans="1:5" hidden="1">
      <c r="A1463" s="547" t="s">
        <v>1705</v>
      </c>
      <c r="B1463" s="547">
        <v>2020</v>
      </c>
      <c r="C1463" s="547" t="s">
        <v>1603</v>
      </c>
      <c r="D1463" s="548"/>
      <c r="E1463" s="548"/>
    </row>
    <row r="1464" spans="1:5" hidden="1">
      <c r="A1464" s="547" t="s">
        <v>1705</v>
      </c>
      <c r="B1464" s="547">
        <v>2020</v>
      </c>
      <c r="C1464" s="547" t="s">
        <v>1602</v>
      </c>
      <c r="D1464" s="548"/>
      <c r="E1464" s="548"/>
    </row>
    <row r="1465" spans="1:5" hidden="1">
      <c r="A1465" s="547" t="s">
        <v>1705</v>
      </c>
      <c r="B1465" s="547">
        <v>2020</v>
      </c>
      <c r="C1465" s="547" t="s">
        <v>1601</v>
      </c>
      <c r="D1465" s="548"/>
      <c r="E1465" s="548"/>
    </row>
    <row r="1466" spans="1:5" hidden="1">
      <c r="A1466" s="547" t="s">
        <v>1705</v>
      </c>
      <c r="B1466" s="547">
        <v>2020</v>
      </c>
      <c r="C1466" s="547" t="s">
        <v>1600</v>
      </c>
      <c r="D1466" s="548"/>
      <c r="E1466" s="548"/>
    </row>
    <row r="1467" spans="1:5" hidden="1">
      <c r="A1467" s="547" t="s">
        <v>1705</v>
      </c>
      <c r="B1467" s="547">
        <v>2020</v>
      </c>
      <c r="C1467" s="547" t="s">
        <v>1599</v>
      </c>
      <c r="D1467" s="548">
        <v>-1172.1099999999999</v>
      </c>
      <c r="E1467" s="548">
        <v>-1172.1099999999999</v>
      </c>
    </row>
    <row r="1468" spans="1:5" hidden="1">
      <c r="A1468" s="547" t="s">
        <v>1705</v>
      </c>
      <c r="B1468" s="547">
        <v>2020</v>
      </c>
      <c r="C1468" s="547" t="s">
        <v>1597</v>
      </c>
      <c r="D1468" s="548">
        <v>-1172.1099999999999</v>
      </c>
      <c r="E1468" s="548">
        <v>-1172.1099999999999</v>
      </c>
    </row>
    <row r="1469" spans="1:5" hidden="1">
      <c r="A1469" s="547" t="s">
        <v>1705</v>
      </c>
      <c r="B1469" s="547">
        <v>2020</v>
      </c>
      <c r="C1469" s="547" t="s">
        <v>1633</v>
      </c>
      <c r="D1469" s="548"/>
      <c r="E1469" s="548"/>
    </row>
    <row r="1470" spans="1:5" hidden="1">
      <c r="A1470" s="547" t="s">
        <v>1705</v>
      </c>
      <c r="B1470" s="547">
        <v>2020</v>
      </c>
      <c r="C1470" s="547" t="s">
        <v>1632</v>
      </c>
      <c r="D1470" s="548"/>
      <c r="E1470" s="548"/>
    </row>
    <row r="1471" spans="1:5" hidden="1">
      <c r="A1471" s="547" t="s">
        <v>1705</v>
      </c>
      <c r="B1471" s="547">
        <v>2020</v>
      </c>
      <c r="C1471" s="547" t="s">
        <v>1631</v>
      </c>
      <c r="D1471" s="548"/>
      <c r="E1471" s="548"/>
    </row>
    <row r="1472" spans="1:5" hidden="1">
      <c r="A1472" s="547" t="s">
        <v>1705</v>
      </c>
      <c r="B1472" s="547">
        <v>2020</v>
      </c>
      <c r="C1472" s="547" t="s">
        <v>1630</v>
      </c>
      <c r="D1472" s="548"/>
      <c r="E1472" s="548"/>
    </row>
    <row r="1473" spans="1:5" hidden="1">
      <c r="A1473" s="547" t="s">
        <v>1705</v>
      </c>
      <c r="B1473" s="547">
        <v>2020</v>
      </c>
      <c r="C1473" s="547" t="s">
        <v>1629</v>
      </c>
      <c r="D1473" s="548"/>
      <c r="E1473" s="548"/>
    </row>
    <row r="1474" spans="1:5" hidden="1">
      <c r="A1474" s="547" t="s">
        <v>1705</v>
      </c>
      <c r="B1474" s="547">
        <v>2021</v>
      </c>
      <c r="C1474" s="547" t="s">
        <v>1628</v>
      </c>
      <c r="D1474" s="548"/>
      <c r="E1474" s="548"/>
    </row>
    <row r="1475" spans="1:5" hidden="1">
      <c r="A1475" s="547" t="s">
        <v>1705</v>
      </c>
      <c r="B1475" s="547">
        <v>2021</v>
      </c>
      <c r="C1475" s="547" t="s">
        <v>1627</v>
      </c>
      <c r="D1475" s="548"/>
      <c r="E1475" s="548"/>
    </row>
    <row r="1476" spans="1:5" hidden="1">
      <c r="A1476" s="547" t="s">
        <v>1705</v>
      </c>
      <c r="B1476" s="547">
        <v>2021</v>
      </c>
      <c r="C1476" s="547" t="s">
        <v>1626</v>
      </c>
      <c r="D1476" s="548"/>
      <c r="E1476" s="548"/>
    </row>
    <row r="1477" spans="1:5" hidden="1">
      <c r="A1477" s="547" t="s">
        <v>1705</v>
      </c>
      <c r="B1477" s="547">
        <v>2021</v>
      </c>
      <c r="C1477" s="547" t="s">
        <v>1625</v>
      </c>
      <c r="D1477" s="548"/>
      <c r="E1477" s="548"/>
    </row>
    <row r="1478" spans="1:5" hidden="1">
      <c r="A1478" s="547" t="s">
        <v>1705</v>
      </c>
      <c r="B1478" s="547">
        <v>2021</v>
      </c>
      <c r="C1478" s="547" t="s">
        <v>1624</v>
      </c>
      <c r="D1478" s="548"/>
      <c r="E1478" s="548"/>
    </row>
    <row r="1479" spans="1:5" hidden="1">
      <c r="A1479" s="547" t="s">
        <v>1705</v>
      </c>
      <c r="B1479" s="547">
        <v>2021</v>
      </c>
      <c r="C1479" s="547" t="s">
        <v>1623</v>
      </c>
      <c r="D1479" s="548"/>
      <c r="E1479" s="548"/>
    </row>
    <row r="1480" spans="1:5" hidden="1">
      <c r="A1480" s="547" t="s">
        <v>1705</v>
      </c>
      <c r="B1480" s="547">
        <v>2021</v>
      </c>
      <c r="C1480" s="547" t="s">
        <v>1622</v>
      </c>
      <c r="D1480" s="548"/>
      <c r="E1480" s="548"/>
    </row>
    <row r="1481" spans="1:5" hidden="1">
      <c r="A1481" s="547" t="s">
        <v>1705</v>
      </c>
      <c r="B1481" s="547">
        <v>2021</v>
      </c>
      <c r="C1481" s="547" t="s">
        <v>1621</v>
      </c>
      <c r="D1481" s="548"/>
      <c r="E1481" s="548"/>
    </row>
    <row r="1482" spans="1:5" hidden="1">
      <c r="A1482" s="547" t="s">
        <v>1705</v>
      </c>
      <c r="B1482" s="547">
        <v>2021</v>
      </c>
      <c r="C1482" s="547" t="s">
        <v>1620</v>
      </c>
      <c r="D1482" s="548"/>
      <c r="E1482" s="548"/>
    </row>
    <row r="1483" spans="1:5" hidden="1">
      <c r="A1483" s="547" t="s">
        <v>1705</v>
      </c>
      <c r="B1483" s="547">
        <v>2021</v>
      </c>
      <c r="C1483" s="547" t="s">
        <v>1619</v>
      </c>
      <c r="D1483" s="548">
        <v>-1300.5999999999999</v>
      </c>
      <c r="E1483" s="548">
        <v>-1300.5999999999999</v>
      </c>
    </row>
    <row r="1484" spans="1:5" hidden="1">
      <c r="A1484" s="547" t="s">
        <v>1705</v>
      </c>
      <c r="B1484" s="547">
        <v>2021</v>
      </c>
      <c r="C1484" s="547" t="s">
        <v>1618</v>
      </c>
      <c r="D1484" s="548"/>
      <c r="E1484" s="548"/>
    </row>
    <row r="1485" spans="1:5" hidden="1">
      <c r="A1485" s="547" t="s">
        <v>1705</v>
      </c>
      <c r="B1485" s="547">
        <v>2021</v>
      </c>
      <c r="C1485" s="547" t="s">
        <v>1617</v>
      </c>
      <c r="D1485" s="548"/>
      <c r="E1485" s="548"/>
    </row>
    <row r="1486" spans="1:5" hidden="1">
      <c r="A1486" s="547" t="s">
        <v>1705</v>
      </c>
      <c r="B1486" s="547">
        <v>2021</v>
      </c>
      <c r="C1486" s="547" t="s">
        <v>1616</v>
      </c>
      <c r="D1486" s="548">
        <v>-321.93</v>
      </c>
      <c r="E1486" s="548">
        <v>-321.93</v>
      </c>
    </row>
    <row r="1487" spans="1:5" hidden="1">
      <c r="A1487" s="547" t="s">
        <v>1705</v>
      </c>
      <c r="B1487" s="547">
        <v>2021</v>
      </c>
      <c r="C1487" s="547" t="s">
        <v>1615</v>
      </c>
      <c r="D1487" s="548">
        <v>-63.69</v>
      </c>
      <c r="E1487" s="548">
        <v>-63.69</v>
      </c>
    </row>
    <row r="1488" spans="1:5" hidden="1">
      <c r="A1488" s="547" t="s">
        <v>1705</v>
      </c>
      <c r="B1488" s="547">
        <v>2021</v>
      </c>
      <c r="C1488" s="547" t="s">
        <v>1614</v>
      </c>
      <c r="D1488" s="548">
        <v>-914.98</v>
      </c>
      <c r="E1488" s="548">
        <v>-914.98</v>
      </c>
    </row>
    <row r="1489" spans="1:5" hidden="1">
      <c r="A1489" s="547" t="s">
        <v>1705</v>
      </c>
      <c r="B1489" s="547">
        <v>2021</v>
      </c>
      <c r="C1489" s="547" t="s">
        <v>1613</v>
      </c>
      <c r="D1489" s="548"/>
      <c r="E1489" s="548"/>
    </row>
    <row r="1490" spans="1:5" hidden="1">
      <c r="A1490" s="547" t="s">
        <v>1705</v>
      </c>
      <c r="B1490" s="547">
        <v>2021</v>
      </c>
      <c r="C1490" s="547" t="s">
        <v>1612</v>
      </c>
      <c r="D1490" s="548"/>
      <c r="E1490" s="548"/>
    </row>
    <row r="1491" spans="1:5" hidden="1">
      <c r="A1491" s="547" t="s">
        <v>1705</v>
      </c>
      <c r="B1491" s="547">
        <v>2021</v>
      </c>
      <c r="C1491" s="547" t="s">
        <v>1611</v>
      </c>
      <c r="D1491" s="548"/>
      <c r="E1491" s="548"/>
    </row>
    <row r="1492" spans="1:5" hidden="1">
      <c r="A1492" s="547" t="s">
        <v>1705</v>
      </c>
      <c r="B1492" s="547">
        <v>2021</v>
      </c>
      <c r="C1492" s="547" t="s">
        <v>1610</v>
      </c>
      <c r="D1492" s="548"/>
      <c r="E1492" s="548"/>
    </row>
    <row r="1493" spans="1:5" hidden="1">
      <c r="A1493" s="547" t="s">
        <v>1705</v>
      </c>
      <c r="B1493" s="547">
        <v>2021</v>
      </c>
      <c r="C1493" s="547" t="s">
        <v>1609</v>
      </c>
      <c r="D1493" s="548"/>
      <c r="E1493" s="548"/>
    </row>
    <row r="1494" spans="1:5" hidden="1">
      <c r="A1494" s="547" t="s">
        <v>1705</v>
      </c>
      <c r="B1494" s="547">
        <v>2021</v>
      </c>
      <c r="C1494" s="547" t="s">
        <v>1608</v>
      </c>
      <c r="D1494" s="548"/>
      <c r="E1494" s="548"/>
    </row>
    <row r="1495" spans="1:5" hidden="1">
      <c r="A1495" s="547" t="s">
        <v>1705</v>
      </c>
      <c r="B1495" s="547">
        <v>2021</v>
      </c>
      <c r="C1495" s="547" t="s">
        <v>1607</v>
      </c>
      <c r="D1495" s="548"/>
      <c r="E1495" s="548"/>
    </row>
    <row r="1496" spans="1:5" hidden="1">
      <c r="A1496" s="547" t="s">
        <v>1705</v>
      </c>
      <c r="B1496" s="547">
        <v>2021</v>
      </c>
      <c r="C1496" s="547" t="s">
        <v>1606</v>
      </c>
      <c r="D1496" s="548"/>
      <c r="E1496" s="548"/>
    </row>
    <row r="1497" spans="1:5" hidden="1">
      <c r="A1497" s="547" t="s">
        <v>1705</v>
      </c>
      <c r="B1497" s="547">
        <v>2021</v>
      </c>
      <c r="C1497" s="547" t="s">
        <v>1605</v>
      </c>
      <c r="D1497" s="548"/>
      <c r="E1497" s="548"/>
    </row>
    <row r="1498" spans="1:5" hidden="1">
      <c r="A1498" s="547" t="s">
        <v>1705</v>
      </c>
      <c r="B1498" s="547">
        <v>2021</v>
      </c>
      <c r="C1498" s="547" t="s">
        <v>1604</v>
      </c>
      <c r="D1498" s="548"/>
      <c r="E1498" s="548"/>
    </row>
    <row r="1499" spans="1:5" hidden="1">
      <c r="A1499" s="547" t="s">
        <v>1705</v>
      </c>
      <c r="B1499" s="547">
        <v>2021</v>
      </c>
      <c r="C1499" s="547" t="s">
        <v>1603</v>
      </c>
      <c r="D1499" s="548"/>
      <c r="E1499" s="548"/>
    </row>
    <row r="1500" spans="1:5" hidden="1">
      <c r="A1500" s="547" t="s">
        <v>1705</v>
      </c>
      <c r="B1500" s="547">
        <v>2021</v>
      </c>
      <c r="C1500" s="547" t="s">
        <v>1602</v>
      </c>
      <c r="D1500" s="548"/>
      <c r="E1500" s="548"/>
    </row>
    <row r="1501" spans="1:5" hidden="1">
      <c r="A1501" s="547" t="s">
        <v>1705</v>
      </c>
      <c r="B1501" s="547">
        <v>2021</v>
      </c>
      <c r="C1501" s="547" t="s">
        <v>1601</v>
      </c>
      <c r="D1501" s="548"/>
      <c r="E1501" s="548"/>
    </row>
    <row r="1502" spans="1:5" hidden="1">
      <c r="A1502" s="547" t="s">
        <v>1705</v>
      </c>
      <c r="B1502" s="547">
        <v>2021</v>
      </c>
      <c r="C1502" s="547" t="s">
        <v>1600</v>
      </c>
      <c r="D1502" s="548"/>
      <c r="E1502" s="548"/>
    </row>
    <row r="1503" spans="1:5" hidden="1">
      <c r="A1503" s="547" t="s">
        <v>1705</v>
      </c>
      <c r="B1503" s="547">
        <v>2021</v>
      </c>
      <c r="C1503" s="547" t="s">
        <v>1599</v>
      </c>
      <c r="D1503" s="548">
        <v>-1300.5999999999999</v>
      </c>
      <c r="E1503" s="548">
        <v>-1300.5999999999999</v>
      </c>
    </row>
    <row r="1504" spans="1:5" hidden="1">
      <c r="A1504" s="547" t="s">
        <v>1705</v>
      </c>
      <c r="B1504" s="547">
        <v>2021</v>
      </c>
      <c r="C1504" s="547" t="s">
        <v>1597</v>
      </c>
      <c r="D1504" s="548">
        <v>-1300.5999999999999</v>
      </c>
      <c r="E1504" s="548">
        <v>-1300.5999999999999</v>
      </c>
    </row>
    <row r="1505" spans="1:5" hidden="1">
      <c r="A1505" s="547" t="s">
        <v>1705</v>
      </c>
      <c r="B1505" s="547">
        <v>2021</v>
      </c>
      <c r="C1505" s="547" t="s">
        <v>1633</v>
      </c>
      <c r="D1505" s="548"/>
      <c r="E1505" s="548"/>
    </row>
    <row r="1506" spans="1:5" hidden="1">
      <c r="A1506" s="547" t="s">
        <v>1705</v>
      </c>
      <c r="B1506" s="547">
        <v>2021</v>
      </c>
      <c r="C1506" s="547" t="s">
        <v>1632</v>
      </c>
      <c r="D1506" s="548"/>
      <c r="E1506" s="548"/>
    </row>
    <row r="1507" spans="1:5" hidden="1">
      <c r="A1507" s="547" t="s">
        <v>1705</v>
      </c>
      <c r="B1507" s="547">
        <v>2021</v>
      </c>
      <c r="C1507" s="547" t="s">
        <v>1631</v>
      </c>
      <c r="D1507" s="548"/>
      <c r="E1507" s="548"/>
    </row>
    <row r="1508" spans="1:5" hidden="1">
      <c r="A1508" s="547" t="s">
        <v>1705</v>
      </c>
      <c r="B1508" s="547">
        <v>2021</v>
      </c>
      <c r="C1508" s="547" t="s">
        <v>1630</v>
      </c>
      <c r="D1508" s="548"/>
      <c r="E1508" s="548"/>
    </row>
    <row r="1509" spans="1:5" hidden="1">
      <c r="A1509" s="547" t="s">
        <v>1705</v>
      </c>
      <c r="B1509" s="547">
        <v>2021</v>
      </c>
      <c r="C1509" s="547" t="s">
        <v>1629</v>
      </c>
      <c r="D1509" s="548"/>
      <c r="E1509" s="548"/>
    </row>
    <row r="1510" spans="1:5" hidden="1">
      <c r="A1510" s="547" t="s">
        <v>1705</v>
      </c>
      <c r="B1510" s="547">
        <v>2022</v>
      </c>
      <c r="C1510" s="547" t="s">
        <v>1628</v>
      </c>
      <c r="D1510" s="548"/>
      <c r="E1510" s="548"/>
    </row>
    <row r="1511" spans="1:5" hidden="1">
      <c r="A1511" s="547" t="s">
        <v>1705</v>
      </c>
      <c r="B1511" s="547">
        <v>2022</v>
      </c>
      <c r="C1511" s="547" t="s">
        <v>1627</v>
      </c>
      <c r="D1511" s="548"/>
      <c r="E1511" s="548"/>
    </row>
    <row r="1512" spans="1:5" hidden="1">
      <c r="A1512" s="547" t="s">
        <v>1705</v>
      </c>
      <c r="B1512" s="547">
        <v>2022</v>
      </c>
      <c r="C1512" s="547" t="s">
        <v>1626</v>
      </c>
      <c r="D1512" s="548"/>
      <c r="E1512" s="548"/>
    </row>
    <row r="1513" spans="1:5" hidden="1">
      <c r="A1513" s="547" t="s">
        <v>1705</v>
      </c>
      <c r="B1513" s="547">
        <v>2022</v>
      </c>
      <c r="C1513" s="547" t="s">
        <v>1625</v>
      </c>
      <c r="D1513" s="548"/>
      <c r="E1513" s="548"/>
    </row>
    <row r="1514" spans="1:5" hidden="1">
      <c r="A1514" s="547" t="s">
        <v>1705</v>
      </c>
      <c r="B1514" s="547">
        <v>2022</v>
      </c>
      <c r="C1514" s="547" t="s">
        <v>1624</v>
      </c>
      <c r="D1514" s="548"/>
      <c r="E1514" s="548"/>
    </row>
    <row r="1515" spans="1:5" hidden="1">
      <c r="A1515" s="547" t="s">
        <v>1705</v>
      </c>
      <c r="B1515" s="547">
        <v>2022</v>
      </c>
      <c r="C1515" s="547" t="s">
        <v>1623</v>
      </c>
      <c r="D1515" s="548"/>
      <c r="E1515" s="548"/>
    </row>
    <row r="1516" spans="1:5" hidden="1">
      <c r="A1516" s="547" t="s">
        <v>1705</v>
      </c>
      <c r="B1516" s="547">
        <v>2022</v>
      </c>
      <c r="C1516" s="547" t="s">
        <v>1622</v>
      </c>
      <c r="D1516" s="548"/>
      <c r="E1516" s="548"/>
    </row>
    <row r="1517" spans="1:5" hidden="1">
      <c r="A1517" s="547" t="s">
        <v>1705</v>
      </c>
      <c r="B1517" s="547">
        <v>2022</v>
      </c>
      <c r="C1517" s="547" t="s">
        <v>1621</v>
      </c>
      <c r="D1517" s="548"/>
      <c r="E1517" s="548"/>
    </row>
    <row r="1518" spans="1:5" hidden="1">
      <c r="A1518" s="547" t="s">
        <v>1705</v>
      </c>
      <c r="B1518" s="547">
        <v>2022</v>
      </c>
      <c r="C1518" s="547" t="s">
        <v>1620</v>
      </c>
      <c r="D1518" s="548"/>
      <c r="E1518" s="548"/>
    </row>
    <row r="1519" spans="1:5" hidden="1">
      <c r="A1519" s="547" t="s">
        <v>1705</v>
      </c>
      <c r="B1519" s="547">
        <v>2022</v>
      </c>
      <c r="C1519" s="547" t="s">
        <v>1619</v>
      </c>
      <c r="D1519" s="548">
        <v>-1087.82</v>
      </c>
      <c r="E1519" s="548">
        <v>-1087.82</v>
      </c>
    </row>
    <row r="1520" spans="1:5" hidden="1">
      <c r="A1520" s="547" t="s">
        <v>1705</v>
      </c>
      <c r="B1520" s="547">
        <v>2022</v>
      </c>
      <c r="C1520" s="547" t="s">
        <v>1618</v>
      </c>
      <c r="D1520" s="548"/>
      <c r="E1520" s="548"/>
    </row>
    <row r="1521" spans="1:5" hidden="1">
      <c r="A1521" s="547" t="s">
        <v>1705</v>
      </c>
      <c r="B1521" s="547">
        <v>2022</v>
      </c>
      <c r="C1521" s="547" t="s">
        <v>1617</v>
      </c>
      <c r="D1521" s="548"/>
      <c r="E1521" s="548"/>
    </row>
    <row r="1522" spans="1:5" hidden="1">
      <c r="A1522" s="547" t="s">
        <v>1705</v>
      </c>
      <c r="B1522" s="547">
        <v>2022</v>
      </c>
      <c r="C1522" s="547" t="s">
        <v>1616</v>
      </c>
      <c r="D1522" s="548">
        <v>-252.36</v>
      </c>
      <c r="E1522" s="548">
        <v>-252.36</v>
      </c>
    </row>
    <row r="1523" spans="1:5" hidden="1">
      <c r="A1523" s="547" t="s">
        <v>1705</v>
      </c>
      <c r="B1523" s="547">
        <v>2022</v>
      </c>
      <c r="C1523" s="547" t="s">
        <v>1615</v>
      </c>
      <c r="D1523" s="548">
        <v>-45.81</v>
      </c>
      <c r="E1523" s="548">
        <v>-45.81</v>
      </c>
    </row>
    <row r="1524" spans="1:5" hidden="1">
      <c r="A1524" s="547" t="s">
        <v>1705</v>
      </c>
      <c r="B1524" s="547">
        <v>2022</v>
      </c>
      <c r="C1524" s="547" t="s">
        <v>1614</v>
      </c>
      <c r="D1524" s="548">
        <v>-789.65</v>
      </c>
      <c r="E1524" s="548">
        <v>-789.65</v>
      </c>
    </row>
    <row r="1525" spans="1:5" hidden="1">
      <c r="A1525" s="547" t="s">
        <v>1705</v>
      </c>
      <c r="B1525" s="547">
        <v>2022</v>
      </c>
      <c r="C1525" s="547" t="s">
        <v>1613</v>
      </c>
      <c r="D1525" s="548"/>
      <c r="E1525" s="548"/>
    </row>
    <row r="1526" spans="1:5" hidden="1">
      <c r="A1526" s="547" t="s">
        <v>1705</v>
      </c>
      <c r="B1526" s="547">
        <v>2022</v>
      </c>
      <c r="C1526" s="547" t="s">
        <v>1612</v>
      </c>
      <c r="D1526" s="548"/>
      <c r="E1526" s="548"/>
    </row>
    <row r="1527" spans="1:5" hidden="1">
      <c r="A1527" s="547" t="s">
        <v>1705</v>
      </c>
      <c r="B1527" s="547">
        <v>2022</v>
      </c>
      <c r="C1527" s="547" t="s">
        <v>1611</v>
      </c>
      <c r="D1527" s="548"/>
      <c r="E1527" s="548"/>
    </row>
    <row r="1528" spans="1:5" hidden="1">
      <c r="A1528" s="547" t="s">
        <v>1705</v>
      </c>
      <c r="B1528" s="547">
        <v>2022</v>
      </c>
      <c r="C1528" s="547" t="s">
        <v>1610</v>
      </c>
      <c r="D1528" s="548"/>
      <c r="E1528" s="548"/>
    </row>
    <row r="1529" spans="1:5" hidden="1">
      <c r="A1529" s="547" t="s">
        <v>1705</v>
      </c>
      <c r="B1529" s="547">
        <v>2022</v>
      </c>
      <c r="C1529" s="547" t="s">
        <v>1609</v>
      </c>
      <c r="D1529" s="548"/>
      <c r="E1529" s="548"/>
    </row>
    <row r="1530" spans="1:5" hidden="1">
      <c r="A1530" s="547" t="s">
        <v>1705</v>
      </c>
      <c r="B1530" s="547">
        <v>2022</v>
      </c>
      <c r="C1530" s="547" t="s">
        <v>1608</v>
      </c>
      <c r="D1530" s="548"/>
      <c r="E1530" s="548"/>
    </row>
    <row r="1531" spans="1:5" hidden="1">
      <c r="A1531" s="547" t="s">
        <v>1705</v>
      </c>
      <c r="B1531" s="547">
        <v>2022</v>
      </c>
      <c r="C1531" s="547" t="s">
        <v>1607</v>
      </c>
      <c r="D1531" s="548"/>
      <c r="E1531" s="548"/>
    </row>
    <row r="1532" spans="1:5" hidden="1">
      <c r="A1532" s="547" t="s">
        <v>1705</v>
      </c>
      <c r="B1532" s="547">
        <v>2022</v>
      </c>
      <c r="C1532" s="547" t="s">
        <v>1606</v>
      </c>
      <c r="D1532" s="548"/>
      <c r="E1532" s="548"/>
    </row>
    <row r="1533" spans="1:5" hidden="1">
      <c r="A1533" s="547" t="s">
        <v>1705</v>
      </c>
      <c r="B1533" s="547">
        <v>2022</v>
      </c>
      <c r="C1533" s="547" t="s">
        <v>1605</v>
      </c>
      <c r="D1533" s="548"/>
      <c r="E1533" s="548"/>
    </row>
    <row r="1534" spans="1:5" hidden="1">
      <c r="A1534" s="547" t="s">
        <v>1705</v>
      </c>
      <c r="B1534" s="547">
        <v>2022</v>
      </c>
      <c r="C1534" s="547" t="s">
        <v>1604</v>
      </c>
      <c r="D1534" s="548"/>
      <c r="E1534" s="548"/>
    </row>
    <row r="1535" spans="1:5" hidden="1">
      <c r="A1535" s="547" t="s">
        <v>1705</v>
      </c>
      <c r="B1535" s="547">
        <v>2022</v>
      </c>
      <c r="C1535" s="547" t="s">
        <v>1603</v>
      </c>
      <c r="D1535" s="548"/>
      <c r="E1535" s="548"/>
    </row>
    <row r="1536" spans="1:5" hidden="1">
      <c r="A1536" s="547" t="s">
        <v>1705</v>
      </c>
      <c r="B1536" s="547">
        <v>2022</v>
      </c>
      <c r="C1536" s="547" t="s">
        <v>1602</v>
      </c>
      <c r="D1536" s="548"/>
      <c r="E1536" s="548"/>
    </row>
    <row r="1537" spans="1:5" hidden="1">
      <c r="A1537" s="547" t="s">
        <v>1705</v>
      </c>
      <c r="B1537" s="547">
        <v>2022</v>
      </c>
      <c r="C1537" s="547" t="s">
        <v>1601</v>
      </c>
      <c r="D1537" s="548"/>
      <c r="E1537" s="548"/>
    </row>
    <row r="1538" spans="1:5" hidden="1">
      <c r="A1538" s="547" t="s">
        <v>1705</v>
      </c>
      <c r="B1538" s="547">
        <v>2022</v>
      </c>
      <c r="C1538" s="547" t="s">
        <v>1600</v>
      </c>
      <c r="D1538" s="548"/>
      <c r="E1538" s="548"/>
    </row>
    <row r="1539" spans="1:5" hidden="1">
      <c r="A1539" s="547" t="s">
        <v>1705</v>
      </c>
      <c r="B1539" s="547">
        <v>2022</v>
      </c>
      <c r="C1539" s="547" t="s">
        <v>1599</v>
      </c>
      <c r="D1539" s="548">
        <v>-1087.82</v>
      </c>
      <c r="E1539" s="548">
        <v>-1087.82</v>
      </c>
    </row>
    <row r="1540" spans="1:5" hidden="1">
      <c r="A1540" s="547" t="s">
        <v>1705</v>
      </c>
      <c r="B1540" s="547">
        <v>2022</v>
      </c>
      <c r="C1540" s="547" t="s">
        <v>1597</v>
      </c>
      <c r="D1540" s="548">
        <v>-1087.82</v>
      </c>
      <c r="E1540" s="548">
        <v>-1087.82</v>
      </c>
    </row>
    <row r="1541" spans="1:5" hidden="1">
      <c r="A1541" s="547" t="s">
        <v>1705</v>
      </c>
      <c r="B1541" s="547">
        <v>2022</v>
      </c>
      <c r="C1541" s="547" t="s">
        <v>1633</v>
      </c>
      <c r="D1541" s="548"/>
      <c r="E1541" s="548"/>
    </row>
    <row r="1542" spans="1:5" hidden="1">
      <c r="A1542" s="547" t="s">
        <v>1705</v>
      </c>
      <c r="B1542" s="547">
        <v>2022</v>
      </c>
      <c r="C1542" s="547" t="s">
        <v>1632</v>
      </c>
      <c r="D1542" s="548"/>
      <c r="E1542" s="548"/>
    </row>
    <row r="1543" spans="1:5" hidden="1">
      <c r="A1543" s="547" t="s">
        <v>1705</v>
      </c>
      <c r="B1543" s="547">
        <v>2022</v>
      </c>
      <c r="C1543" s="547" t="s">
        <v>1631</v>
      </c>
      <c r="D1543" s="548"/>
      <c r="E1543" s="548"/>
    </row>
    <row r="1544" spans="1:5" hidden="1">
      <c r="A1544" s="547" t="s">
        <v>1705</v>
      </c>
      <c r="B1544" s="547">
        <v>2022</v>
      </c>
      <c r="C1544" s="547" t="s">
        <v>1630</v>
      </c>
      <c r="D1544" s="548"/>
      <c r="E1544" s="548"/>
    </row>
    <row r="1545" spans="1:5" hidden="1">
      <c r="A1545" s="547" t="s">
        <v>1705</v>
      </c>
      <c r="B1545" s="547">
        <v>2022</v>
      </c>
      <c r="C1545" s="547" t="s">
        <v>1629</v>
      </c>
      <c r="D1545" s="548"/>
      <c r="E1545" s="548"/>
    </row>
    <row r="1546" spans="1:5" hidden="1">
      <c r="A1546" s="547" t="s">
        <v>1705</v>
      </c>
      <c r="B1546" s="547">
        <v>2023</v>
      </c>
      <c r="C1546" s="547" t="s">
        <v>1628</v>
      </c>
      <c r="D1546" s="548"/>
      <c r="E1546" s="548"/>
    </row>
    <row r="1547" spans="1:5" hidden="1">
      <c r="A1547" s="547" t="s">
        <v>1705</v>
      </c>
      <c r="B1547" s="547">
        <v>2023</v>
      </c>
      <c r="C1547" s="547" t="s">
        <v>1627</v>
      </c>
      <c r="D1547" s="548"/>
      <c r="E1547" s="548"/>
    </row>
    <row r="1548" spans="1:5" hidden="1">
      <c r="A1548" s="547" t="s">
        <v>1705</v>
      </c>
      <c r="B1548" s="547">
        <v>2023</v>
      </c>
      <c r="C1548" s="547" t="s">
        <v>1626</v>
      </c>
      <c r="D1548" s="548"/>
      <c r="E1548" s="548"/>
    </row>
    <row r="1549" spans="1:5" hidden="1">
      <c r="A1549" s="547" t="s">
        <v>1705</v>
      </c>
      <c r="B1549" s="547">
        <v>2023</v>
      </c>
      <c r="C1549" s="547" t="s">
        <v>1625</v>
      </c>
      <c r="D1549" s="548"/>
      <c r="E1549" s="548"/>
    </row>
    <row r="1550" spans="1:5" hidden="1">
      <c r="A1550" s="547" t="s">
        <v>1705</v>
      </c>
      <c r="B1550" s="547">
        <v>2023</v>
      </c>
      <c r="C1550" s="547" t="s">
        <v>1624</v>
      </c>
      <c r="D1550" s="548"/>
      <c r="E1550" s="548"/>
    </row>
    <row r="1551" spans="1:5" hidden="1">
      <c r="A1551" s="547" t="s">
        <v>1705</v>
      </c>
      <c r="B1551" s="547">
        <v>2023</v>
      </c>
      <c r="C1551" s="547" t="s">
        <v>1623</v>
      </c>
      <c r="D1551" s="548"/>
      <c r="E1551" s="548"/>
    </row>
    <row r="1552" spans="1:5" hidden="1">
      <c r="A1552" s="547" t="s">
        <v>1705</v>
      </c>
      <c r="B1552" s="547">
        <v>2023</v>
      </c>
      <c r="C1552" s="547" t="s">
        <v>1622</v>
      </c>
      <c r="D1552" s="548"/>
      <c r="E1552" s="548"/>
    </row>
    <row r="1553" spans="1:5" hidden="1">
      <c r="A1553" s="547" t="s">
        <v>1705</v>
      </c>
      <c r="B1553" s="547">
        <v>2023</v>
      </c>
      <c r="C1553" s="547" t="s">
        <v>1621</v>
      </c>
      <c r="D1553" s="548"/>
      <c r="E1553" s="548"/>
    </row>
    <row r="1554" spans="1:5" hidden="1">
      <c r="A1554" s="547" t="s">
        <v>1705</v>
      </c>
      <c r="B1554" s="547">
        <v>2023</v>
      </c>
      <c r="C1554" s="547" t="s">
        <v>1620</v>
      </c>
      <c r="D1554" s="548"/>
      <c r="E1554" s="548"/>
    </row>
    <row r="1555" spans="1:5" hidden="1">
      <c r="A1555" s="547" t="s">
        <v>1705</v>
      </c>
      <c r="B1555" s="547">
        <v>2023</v>
      </c>
      <c r="C1555" s="547" t="s">
        <v>1619</v>
      </c>
      <c r="D1555" s="548">
        <v>-1112</v>
      </c>
      <c r="E1555" s="548"/>
    </row>
    <row r="1556" spans="1:5" hidden="1">
      <c r="A1556" s="547" t="s">
        <v>1705</v>
      </c>
      <c r="B1556" s="547">
        <v>2023</v>
      </c>
      <c r="C1556" s="547" t="s">
        <v>1618</v>
      </c>
      <c r="D1556" s="548"/>
      <c r="E1556" s="548"/>
    </row>
    <row r="1557" spans="1:5" hidden="1">
      <c r="A1557" s="547" t="s">
        <v>1705</v>
      </c>
      <c r="B1557" s="547">
        <v>2023</v>
      </c>
      <c r="C1557" s="547" t="s">
        <v>1617</v>
      </c>
      <c r="D1557" s="548"/>
      <c r="E1557" s="548"/>
    </row>
    <row r="1558" spans="1:5" hidden="1">
      <c r="A1558" s="547" t="s">
        <v>1705</v>
      </c>
      <c r="B1558" s="547">
        <v>2023</v>
      </c>
      <c r="C1558" s="547" t="s">
        <v>1616</v>
      </c>
      <c r="D1558" s="548">
        <v>-414.86</v>
      </c>
      <c r="E1558" s="548"/>
    </row>
    <row r="1559" spans="1:5" hidden="1">
      <c r="A1559" s="547" t="s">
        <v>1705</v>
      </c>
      <c r="B1559" s="547">
        <v>2023</v>
      </c>
      <c r="C1559" s="547" t="s">
        <v>1615</v>
      </c>
      <c r="D1559" s="548"/>
      <c r="E1559" s="548"/>
    </row>
    <row r="1560" spans="1:5" hidden="1">
      <c r="A1560" s="547" t="s">
        <v>1705</v>
      </c>
      <c r="B1560" s="547">
        <v>2023</v>
      </c>
      <c r="C1560" s="547" t="s">
        <v>1614</v>
      </c>
      <c r="D1560" s="548">
        <v>-697.13</v>
      </c>
      <c r="E1560" s="548"/>
    </row>
    <row r="1561" spans="1:5" hidden="1">
      <c r="A1561" s="547" t="s">
        <v>1705</v>
      </c>
      <c r="B1561" s="547">
        <v>2023</v>
      </c>
      <c r="C1561" s="547" t="s">
        <v>1613</v>
      </c>
      <c r="D1561" s="548"/>
      <c r="E1561" s="548"/>
    </row>
    <row r="1562" spans="1:5" hidden="1">
      <c r="A1562" s="547" t="s">
        <v>1705</v>
      </c>
      <c r="B1562" s="547">
        <v>2023</v>
      </c>
      <c r="C1562" s="547" t="s">
        <v>1612</v>
      </c>
      <c r="D1562" s="548"/>
      <c r="E1562" s="548"/>
    </row>
    <row r="1563" spans="1:5" hidden="1">
      <c r="A1563" s="547" t="s">
        <v>1705</v>
      </c>
      <c r="B1563" s="547">
        <v>2023</v>
      </c>
      <c r="C1563" s="547" t="s">
        <v>1611</v>
      </c>
      <c r="D1563" s="548"/>
      <c r="E1563" s="548"/>
    </row>
    <row r="1564" spans="1:5" hidden="1">
      <c r="A1564" s="547" t="s">
        <v>1705</v>
      </c>
      <c r="B1564" s="547">
        <v>2023</v>
      </c>
      <c r="C1564" s="547" t="s">
        <v>1610</v>
      </c>
      <c r="D1564" s="548"/>
      <c r="E1564" s="548"/>
    </row>
    <row r="1565" spans="1:5" hidden="1">
      <c r="A1565" s="547" t="s">
        <v>1705</v>
      </c>
      <c r="B1565" s="547">
        <v>2023</v>
      </c>
      <c r="C1565" s="547" t="s">
        <v>1609</v>
      </c>
      <c r="D1565" s="548"/>
      <c r="E1565" s="548"/>
    </row>
    <row r="1566" spans="1:5" hidden="1">
      <c r="A1566" s="547" t="s">
        <v>1705</v>
      </c>
      <c r="B1566" s="547">
        <v>2023</v>
      </c>
      <c r="C1566" s="547" t="s">
        <v>1608</v>
      </c>
      <c r="D1566" s="548"/>
      <c r="E1566" s="548"/>
    </row>
    <row r="1567" spans="1:5" hidden="1">
      <c r="A1567" s="547" t="s">
        <v>1705</v>
      </c>
      <c r="B1567" s="547">
        <v>2023</v>
      </c>
      <c r="C1567" s="547" t="s">
        <v>1607</v>
      </c>
      <c r="D1567" s="548"/>
      <c r="E1567" s="548"/>
    </row>
    <row r="1568" spans="1:5" hidden="1">
      <c r="A1568" s="547" t="s">
        <v>1705</v>
      </c>
      <c r="B1568" s="547">
        <v>2023</v>
      </c>
      <c r="C1568" s="547" t="s">
        <v>1606</v>
      </c>
      <c r="D1568" s="548"/>
      <c r="E1568" s="548"/>
    </row>
    <row r="1569" spans="1:5" hidden="1">
      <c r="A1569" s="547" t="s">
        <v>1705</v>
      </c>
      <c r="B1569" s="547">
        <v>2023</v>
      </c>
      <c r="C1569" s="547" t="s">
        <v>1605</v>
      </c>
      <c r="D1569" s="548"/>
      <c r="E1569" s="548"/>
    </row>
    <row r="1570" spans="1:5" hidden="1">
      <c r="A1570" s="547" t="s">
        <v>1705</v>
      </c>
      <c r="B1570" s="547">
        <v>2023</v>
      </c>
      <c r="C1570" s="547" t="s">
        <v>1604</v>
      </c>
      <c r="D1570" s="548"/>
      <c r="E1570" s="548"/>
    </row>
    <row r="1571" spans="1:5" hidden="1">
      <c r="A1571" s="547" t="s">
        <v>1705</v>
      </c>
      <c r="B1571" s="547">
        <v>2023</v>
      </c>
      <c r="C1571" s="547" t="s">
        <v>1603</v>
      </c>
      <c r="D1571" s="548"/>
      <c r="E1571" s="548"/>
    </row>
    <row r="1572" spans="1:5" hidden="1">
      <c r="A1572" s="547" t="s">
        <v>1705</v>
      </c>
      <c r="B1572" s="547">
        <v>2023</v>
      </c>
      <c r="C1572" s="547" t="s">
        <v>1602</v>
      </c>
      <c r="D1572" s="548"/>
      <c r="E1572" s="548"/>
    </row>
    <row r="1573" spans="1:5" hidden="1">
      <c r="A1573" s="547" t="s">
        <v>1705</v>
      </c>
      <c r="B1573" s="547">
        <v>2023</v>
      </c>
      <c r="C1573" s="547" t="s">
        <v>1601</v>
      </c>
      <c r="D1573" s="548"/>
      <c r="E1573" s="548"/>
    </row>
    <row r="1574" spans="1:5" hidden="1">
      <c r="A1574" s="547" t="s">
        <v>1705</v>
      </c>
      <c r="B1574" s="547">
        <v>2023</v>
      </c>
      <c r="C1574" s="547" t="s">
        <v>1600</v>
      </c>
      <c r="D1574" s="548"/>
      <c r="E1574" s="548"/>
    </row>
    <row r="1575" spans="1:5" hidden="1">
      <c r="A1575" s="547" t="s">
        <v>1705</v>
      </c>
      <c r="B1575" s="547">
        <v>2023</v>
      </c>
      <c r="C1575" s="547" t="s">
        <v>1599</v>
      </c>
      <c r="D1575" s="548">
        <v>-1112</v>
      </c>
      <c r="E1575" s="548"/>
    </row>
    <row r="1576" spans="1:5" hidden="1">
      <c r="A1576" s="547" t="s">
        <v>1705</v>
      </c>
      <c r="B1576" s="547">
        <v>2023</v>
      </c>
      <c r="C1576" s="547" t="s">
        <v>1597</v>
      </c>
      <c r="D1576" s="548">
        <v>-1112</v>
      </c>
      <c r="E1576" s="548"/>
    </row>
    <row r="1577" spans="1:5" hidden="1">
      <c r="A1577" s="547" t="s">
        <v>1704</v>
      </c>
      <c r="B1577" s="547">
        <v>2019</v>
      </c>
      <c r="C1577" s="547" t="s">
        <v>1628</v>
      </c>
      <c r="D1577" s="548">
        <v>-6003.83</v>
      </c>
      <c r="E1577" s="548">
        <v>-6003.83</v>
      </c>
    </row>
    <row r="1578" spans="1:5" hidden="1">
      <c r="A1578" s="547" t="s">
        <v>1704</v>
      </c>
      <c r="B1578" s="547">
        <v>2019</v>
      </c>
      <c r="C1578" s="547" t="s">
        <v>1627</v>
      </c>
      <c r="D1578" s="548">
        <v>-5994.51</v>
      </c>
      <c r="E1578" s="548"/>
    </row>
    <row r="1579" spans="1:5" hidden="1">
      <c r="A1579" s="547" t="s">
        <v>1704</v>
      </c>
      <c r="B1579" s="547">
        <v>2019</v>
      </c>
      <c r="C1579" s="547" t="s">
        <v>1626</v>
      </c>
      <c r="D1579" s="548">
        <v>-9.31</v>
      </c>
      <c r="E1579" s="548"/>
    </row>
    <row r="1580" spans="1:5" hidden="1">
      <c r="A1580" s="547" t="s">
        <v>1704</v>
      </c>
      <c r="B1580" s="547">
        <v>2019</v>
      </c>
      <c r="C1580" s="547" t="s">
        <v>1625</v>
      </c>
      <c r="D1580" s="548">
        <v>-157.53</v>
      </c>
      <c r="E1580" s="548">
        <v>-157.53</v>
      </c>
    </row>
    <row r="1581" spans="1:5" hidden="1">
      <c r="A1581" s="547" t="s">
        <v>1704</v>
      </c>
      <c r="B1581" s="547">
        <v>2019</v>
      </c>
      <c r="C1581" s="547" t="s">
        <v>1624</v>
      </c>
      <c r="D1581" s="548"/>
      <c r="E1581" s="548"/>
    </row>
    <row r="1582" spans="1:5" hidden="1">
      <c r="A1582" s="547" t="s">
        <v>1704</v>
      </c>
      <c r="B1582" s="547">
        <v>2019</v>
      </c>
      <c r="C1582" s="547" t="s">
        <v>1623</v>
      </c>
      <c r="D1582" s="548"/>
      <c r="E1582" s="548"/>
    </row>
    <row r="1583" spans="1:5" hidden="1">
      <c r="A1583" s="547" t="s">
        <v>1704</v>
      </c>
      <c r="B1583" s="547">
        <v>2019</v>
      </c>
      <c r="C1583" s="547" t="s">
        <v>1622</v>
      </c>
      <c r="D1583" s="548"/>
      <c r="E1583" s="548"/>
    </row>
    <row r="1584" spans="1:5" hidden="1">
      <c r="A1584" s="547" t="s">
        <v>1704</v>
      </c>
      <c r="B1584" s="547">
        <v>2019</v>
      </c>
      <c r="C1584" s="547" t="s">
        <v>1621</v>
      </c>
      <c r="D1584" s="548"/>
      <c r="E1584" s="548"/>
    </row>
    <row r="1585" spans="1:5" hidden="1">
      <c r="A1585" s="547" t="s">
        <v>1704</v>
      </c>
      <c r="B1585" s="547">
        <v>2019</v>
      </c>
      <c r="C1585" s="547" t="s">
        <v>1620</v>
      </c>
      <c r="D1585" s="548"/>
      <c r="E1585" s="548"/>
    </row>
    <row r="1586" spans="1:5" hidden="1">
      <c r="A1586" s="547" t="s">
        <v>1704</v>
      </c>
      <c r="B1586" s="547">
        <v>2019</v>
      </c>
      <c r="C1586" s="547" t="s">
        <v>1619</v>
      </c>
      <c r="D1586" s="548">
        <v>-2890.33</v>
      </c>
      <c r="E1586" s="548">
        <v>-2890.33</v>
      </c>
    </row>
    <row r="1587" spans="1:5" hidden="1">
      <c r="A1587" s="547" t="s">
        <v>1704</v>
      </c>
      <c r="B1587" s="547">
        <v>2019</v>
      </c>
      <c r="C1587" s="547" t="s">
        <v>1618</v>
      </c>
      <c r="D1587" s="548">
        <v>-2257.94</v>
      </c>
      <c r="E1587" s="548">
        <v>-2257.94</v>
      </c>
    </row>
    <row r="1588" spans="1:5" hidden="1">
      <c r="A1588" s="547" t="s">
        <v>1704</v>
      </c>
      <c r="B1588" s="547">
        <v>2019</v>
      </c>
      <c r="C1588" s="547" t="s">
        <v>1617</v>
      </c>
      <c r="D1588" s="548">
        <v>608.15</v>
      </c>
      <c r="E1588" s="548">
        <v>608.15</v>
      </c>
    </row>
    <row r="1589" spans="1:5" hidden="1">
      <c r="A1589" s="547" t="s">
        <v>1704</v>
      </c>
      <c r="B1589" s="547">
        <v>2019</v>
      </c>
      <c r="C1589" s="547" t="s">
        <v>1616</v>
      </c>
      <c r="D1589" s="548">
        <v>-14.74</v>
      </c>
      <c r="E1589" s="548">
        <v>-14.74</v>
      </c>
    </row>
    <row r="1590" spans="1:5" hidden="1">
      <c r="A1590" s="547" t="s">
        <v>1704</v>
      </c>
      <c r="B1590" s="547">
        <v>2019</v>
      </c>
      <c r="C1590" s="547" t="s">
        <v>1615</v>
      </c>
      <c r="D1590" s="548">
        <v>139.78</v>
      </c>
      <c r="E1590" s="548">
        <v>139.78</v>
      </c>
    </row>
    <row r="1591" spans="1:5" hidden="1">
      <c r="A1591" s="547" t="s">
        <v>1704</v>
      </c>
      <c r="B1591" s="547">
        <v>2019</v>
      </c>
      <c r="C1591" s="547" t="s">
        <v>1614</v>
      </c>
      <c r="D1591" s="548">
        <v>-192.91</v>
      </c>
      <c r="E1591" s="548">
        <v>-192.91</v>
      </c>
    </row>
    <row r="1592" spans="1:5" hidden="1">
      <c r="A1592" s="547" t="s">
        <v>1704</v>
      </c>
      <c r="B1592" s="547">
        <v>2019</v>
      </c>
      <c r="C1592" s="547" t="s">
        <v>1613</v>
      </c>
      <c r="D1592" s="548">
        <v>-66.48</v>
      </c>
      <c r="E1592" s="548">
        <v>-66.48</v>
      </c>
    </row>
    <row r="1593" spans="1:5" hidden="1">
      <c r="A1593" s="547" t="s">
        <v>1704</v>
      </c>
      <c r="B1593" s="547">
        <v>2019</v>
      </c>
      <c r="C1593" s="547" t="s">
        <v>1612</v>
      </c>
      <c r="D1593" s="548">
        <v>-0.08</v>
      </c>
      <c r="E1593" s="548">
        <v>-0.08</v>
      </c>
    </row>
    <row r="1594" spans="1:5" hidden="1">
      <c r="A1594" s="547" t="s">
        <v>1704</v>
      </c>
      <c r="B1594" s="547">
        <v>2019</v>
      </c>
      <c r="C1594" s="547" t="s">
        <v>1611</v>
      </c>
      <c r="D1594" s="548">
        <v>19.64</v>
      </c>
      <c r="E1594" s="548">
        <v>19.64</v>
      </c>
    </row>
    <row r="1595" spans="1:5" hidden="1">
      <c r="A1595" s="547" t="s">
        <v>1704</v>
      </c>
      <c r="B1595" s="547">
        <v>2019</v>
      </c>
      <c r="C1595" s="547" t="s">
        <v>1610</v>
      </c>
      <c r="D1595" s="548">
        <v>1.19</v>
      </c>
      <c r="E1595" s="548">
        <v>1.19</v>
      </c>
    </row>
    <row r="1596" spans="1:5" hidden="1">
      <c r="A1596" s="547" t="s">
        <v>1704</v>
      </c>
      <c r="B1596" s="547">
        <v>2019</v>
      </c>
      <c r="C1596" s="547" t="s">
        <v>1609</v>
      </c>
      <c r="D1596" s="548">
        <v>-115.79</v>
      </c>
      <c r="E1596" s="548">
        <v>-115.79</v>
      </c>
    </row>
    <row r="1597" spans="1:5" hidden="1">
      <c r="A1597" s="547" t="s">
        <v>1704</v>
      </c>
      <c r="B1597" s="547">
        <v>2019</v>
      </c>
      <c r="C1597" s="547" t="s">
        <v>1608</v>
      </c>
      <c r="D1597" s="548">
        <v>-11.69</v>
      </c>
      <c r="E1597" s="548">
        <v>-11.69</v>
      </c>
    </row>
    <row r="1598" spans="1:5" hidden="1">
      <c r="A1598" s="547" t="s">
        <v>1704</v>
      </c>
      <c r="B1598" s="547">
        <v>2019</v>
      </c>
      <c r="C1598" s="547" t="s">
        <v>1607</v>
      </c>
      <c r="D1598" s="548">
        <v>-30.57</v>
      </c>
      <c r="E1598" s="548">
        <v>-30.57</v>
      </c>
    </row>
    <row r="1599" spans="1:5" hidden="1">
      <c r="A1599" s="547" t="s">
        <v>1704</v>
      </c>
      <c r="B1599" s="547">
        <v>2019</v>
      </c>
      <c r="C1599" s="547" t="s">
        <v>1606</v>
      </c>
      <c r="D1599" s="548"/>
      <c r="E1599" s="548"/>
    </row>
    <row r="1600" spans="1:5" hidden="1">
      <c r="A1600" s="547" t="s">
        <v>1704</v>
      </c>
      <c r="B1600" s="547">
        <v>2019</v>
      </c>
      <c r="C1600" s="547" t="s">
        <v>1605</v>
      </c>
      <c r="D1600" s="548">
        <v>-968.89</v>
      </c>
      <c r="E1600" s="548">
        <v>-968.89</v>
      </c>
    </row>
    <row r="1601" spans="1:5" hidden="1">
      <c r="A1601" s="547" t="s">
        <v>1704</v>
      </c>
      <c r="B1601" s="547">
        <v>2019</v>
      </c>
      <c r="C1601" s="547" t="s">
        <v>1604</v>
      </c>
      <c r="D1601" s="548"/>
      <c r="E1601" s="548"/>
    </row>
    <row r="1602" spans="1:5" hidden="1">
      <c r="A1602" s="547" t="s">
        <v>1704</v>
      </c>
      <c r="B1602" s="547">
        <v>2019</v>
      </c>
      <c r="C1602" s="547" t="s">
        <v>1603</v>
      </c>
      <c r="D1602" s="548"/>
      <c r="E1602" s="548"/>
    </row>
    <row r="1603" spans="1:5" hidden="1">
      <c r="A1603" s="547" t="s">
        <v>1704</v>
      </c>
      <c r="B1603" s="547">
        <v>2019</v>
      </c>
      <c r="C1603" s="547" t="s">
        <v>1602</v>
      </c>
      <c r="D1603" s="548"/>
      <c r="E1603" s="548"/>
    </row>
    <row r="1604" spans="1:5" hidden="1">
      <c r="A1604" s="547" t="s">
        <v>1704</v>
      </c>
      <c r="B1604" s="547">
        <v>2019</v>
      </c>
      <c r="C1604" s="547" t="s">
        <v>1601</v>
      </c>
      <c r="D1604" s="548"/>
      <c r="E1604" s="548"/>
    </row>
    <row r="1605" spans="1:5" hidden="1">
      <c r="A1605" s="547" t="s">
        <v>1704</v>
      </c>
      <c r="B1605" s="547">
        <v>2019</v>
      </c>
      <c r="C1605" s="547" t="s">
        <v>1600</v>
      </c>
      <c r="D1605" s="548"/>
      <c r="E1605" s="548"/>
    </row>
    <row r="1606" spans="1:5" hidden="1">
      <c r="A1606" s="547" t="s">
        <v>1704</v>
      </c>
      <c r="B1606" s="547">
        <v>2019</v>
      </c>
      <c r="C1606" s="547" t="s">
        <v>1599</v>
      </c>
      <c r="D1606" s="548">
        <v>-9051.69</v>
      </c>
      <c r="E1606" s="548">
        <v>-9051.69</v>
      </c>
    </row>
    <row r="1607" spans="1:5" hidden="1">
      <c r="A1607" s="547" t="s">
        <v>1704</v>
      </c>
      <c r="B1607" s="547">
        <v>2019</v>
      </c>
      <c r="C1607" s="547" t="s">
        <v>1597</v>
      </c>
      <c r="D1607" s="548">
        <v>-9051.69</v>
      </c>
      <c r="E1607" s="548">
        <v>-9051.69</v>
      </c>
    </row>
    <row r="1608" spans="1:5" hidden="1">
      <c r="A1608" s="547" t="s">
        <v>1704</v>
      </c>
      <c r="B1608" s="547">
        <v>2019</v>
      </c>
      <c r="C1608" s="547" t="s">
        <v>1633</v>
      </c>
      <c r="D1608" s="548"/>
      <c r="E1608" s="548">
        <v>-7179.82</v>
      </c>
    </row>
    <row r="1609" spans="1:5" hidden="1">
      <c r="A1609" s="547" t="s">
        <v>1704</v>
      </c>
      <c r="B1609" s="547">
        <v>2019</v>
      </c>
      <c r="C1609" s="547" t="s">
        <v>1632</v>
      </c>
      <c r="D1609" s="548"/>
      <c r="E1609" s="548">
        <v>1223.1099999999999</v>
      </c>
    </row>
    <row r="1610" spans="1:5" hidden="1">
      <c r="A1610" s="547" t="s">
        <v>1704</v>
      </c>
      <c r="B1610" s="547">
        <v>2019</v>
      </c>
      <c r="C1610" s="547" t="s">
        <v>1631</v>
      </c>
      <c r="D1610" s="548"/>
      <c r="E1610" s="548">
        <v>-37.799999999999997</v>
      </c>
    </row>
    <row r="1611" spans="1:5" hidden="1">
      <c r="A1611" s="547" t="s">
        <v>1704</v>
      </c>
      <c r="B1611" s="547">
        <v>2019</v>
      </c>
      <c r="C1611" s="547" t="s">
        <v>1630</v>
      </c>
      <c r="D1611" s="548"/>
      <c r="E1611" s="548">
        <v>-9.31</v>
      </c>
    </row>
    <row r="1612" spans="1:5" hidden="1">
      <c r="A1612" s="547" t="s">
        <v>1704</v>
      </c>
      <c r="B1612" s="547">
        <v>2019</v>
      </c>
      <c r="C1612" s="547" t="s">
        <v>1629</v>
      </c>
      <c r="D1612" s="548"/>
      <c r="E1612" s="548"/>
    </row>
    <row r="1613" spans="1:5" hidden="1">
      <c r="A1613" s="547" t="s">
        <v>1704</v>
      </c>
      <c r="B1613" s="547">
        <v>2020</v>
      </c>
      <c r="C1613" s="547" t="s">
        <v>1628</v>
      </c>
      <c r="D1613" s="548">
        <v>-4078.93</v>
      </c>
      <c r="E1613" s="548">
        <v>-4078.93</v>
      </c>
    </row>
    <row r="1614" spans="1:5" hidden="1">
      <c r="A1614" s="547" t="s">
        <v>1704</v>
      </c>
      <c r="B1614" s="547">
        <v>2020</v>
      </c>
      <c r="C1614" s="547" t="s">
        <v>1627</v>
      </c>
      <c r="D1614" s="548">
        <v>-4075.82</v>
      </c>
      <c r="E1614" s="548"/>
    </row>
    <row r="1615" spans="1:5" hidden="1">
      <c r="A1615" s="547" t="s">
        <v>1704</v>
      </c>
      <c r="B1615" s="547">
        <v>2020</v>
      </c>
      <c r="C1615" s="547" t="s">
        <v>1626</v>
      </c>
      <c r="D1615" s="548">
        <v>-3.11</v>
      </c>
      <c r="E1615" s="548"/>
    </row>
    <row r="1616" spans="1:5" hidden="1">
      <c r="A1616" s="547" t="s">
        <v>1704</v>
      </c>
      <c r="B1616" s="547">
        <v>2020</v>
      </c>
      <c r="C1616" s="547" t="s">
        <v>1625</v>
      </c>
      <c r="D1616" s="548">
        <v>170.08</v>
      </c>
      <c r="E1616" s="548">
        <v>170.08</v>
      </c>
    </row>
    <row r="1617" spans="1:5" hidden="1">
      <c r="A1617" s="547" t="s">
        <v>1704</v>
      </c>
      <c r="B1617" s="547">
        <v>2020</v>
      </c>
      <c r="C1617" s="547" t="s">
        <v>1624</v>
      </c>
      <c r="D1617" s="548"/>
      <c r="E1617" s="548"/>
    </row>
    <row r="1618" spans="1:5" hidden="1">
      <c r="A1618" s="547" t="s">
        <v>1704</v>
      </c>
      <c r="B1618" s="547">
        <v>2020</v>
      </c>
      <c r="C1618" s="547" t="s">
        <v>1623</v>
      </c>
      <c r="D1618" s="548"/>
      <c r="E1618" s="548"/>
    </row>
    <row r="1619" spans="1:5" hidden="1">
      <c r="A1619" s="547" t="s">
        <v>1704</v>
      </c>
      <c r="B1619" s="547">
        <v>2020</v>
      </c>
      <c r="C1619" s="547" t="s">
        <v>1622</v>
      </c>
      <c r="D1619" s="548"/>
      <c r="E1619" s="548"/>
    </row>
    <row r="1620" spans="1:5" hidden="1">
      <c r="A1620" s="547" t="s">
        <v>1704</v>
      </c>
      <c r="B1620" s="547">
        <v>2020</v>
      </c>
      <c r="C1620" s="547" t="s">
        <v>1621</v>
      </c>
      <c r="D1620" s="548"/>
      <c r="E1620" s="548"/>
    </row>
    <row r="1621" spans="1:5" hidden="1">
      <c r="A1621" s="547" t="s">
        <v>1704</v>
      </c>
      <c r="B1621" s="547">
        <v>2020</v>
      </c>
      <c r="C1621" s="547" t="s">
        <v>1620</v>
      </c>
      <c r="D1621" s="548"/>
      <c r="E1621" s="548"/>
    </row>
    <row r="1622" spans="1:5" hidden="1">
      <c r="A1622" s="547" t="s">
        <v>1704</v>
      </c>
      <c r="B1622" s="547">
        <v>2020</v>
      </c>
      <c r="C1622" s="547" t="s">
        <v>1619</v>
      </c>
      <c r="D1622" s="548">
        <v>-7874.95</v>
      </c>
      <c r="E1622" s="548">
        <v>-7874.95</v>
      </c>
    </row>
    <row r="1623" spans="1:5" hidden="1">
      <c r="A1623" s="547" t="s">
        <v>1704</v>
      </c>
      <c r="B1623" s="547">
        <v>2020</v>
      </c>
      <c r="C1623" s="547" t="s">
        <v>1618</v>
      </c>
      <c r="D1623" s="548">
        <v>-5063.0600000000004</v>
      </c>
      <c r="E1623" s="548">
        <v>-5063.0600000000004</v>
      </c>
    </row>
    <row r="1624" spans="1:5" hidden="1">
      <c r="A1624" s="547" t="s">
        <v>1704</v>
      </c>
      <c r="B1624" s="547">
        <v>2020</v>
      </c>
      <c r="C1624" s="547" t="s">
        <v>1617</v>
      </c>
      <c r="D1624" s="548">
        <v>182.89</v>
      </c>
      <c r="E1624" s="548">
        <v>182.89</v>
      </c>
    </row>
    <row r="1625" spans="1:5" hidden="1">
      <c r="A1625" s="547" t="s">
        <v>1704</v>
      </c>
      <c r="B1625" s="547">
        <v>2020</v>
      </c>
      <c r="C1625" s="547" t="s">
        <v>1616</v>
      </c>
      <c r="D1625" s="548">
        <v>-7.09</v>
      </c>
      <c r="E1625" s="548">
        <v>-7.09</v>
      </c>
    </row>
    <row r="1626" spans="1:5" hidden="1">
      <c r="A1626" s="547" t="s">
        <v>1704</v>
      </c>
      <c r="B1626" s="547">
        <v>2020</v>
      </c>
      <c r="C1626" s="547" t="s">
        <v>1615</v>
      </c>
      <c r="D1626" s="548">
        <v>-286.27999999999997</v>
      </c>
      <c r="E1626" s="548">
        <v>-286.27999999999997</v>
      </c>
    </row>
    <row r="1627" spans="1:5" hidden="1">
      <c r="A1627" s="547" t="s">
        <v>1704</v>
      </c>
      <c r="B1627" s="547">
        <v>2020</v>
      </c>
      <c r="C1627" s="547" t="s">
        <v>1614</v>
      </c>
      <c r="D1627" s="548">
        <v>-93.01</v>
      </c>
      <c r="E1627" s="548">
        <v>-93.01</v>
      </c>
    </row>
    <row r="1628" spans="1:5" hidden="1">
      <c r="A1628" s="547" t="s">
        <v>1704</v>
      </c>
      <c r="B1628" s="547">
        <v>2020</v>
      </c>
      <c r="C1628" s="547" t="s">
        <v>1613</v>
      </c>
      <c r="D1628" s="548">
        <v>-24.36</v>
      </c>
      <c r="E1628" s="548">
        <v>-24.36</v>
      </c>
    </row>
    <row r="1629" spans="1:5" hidden="1">
      <c r="A1629" s="547" t="s">
        <v>1704</v>
      </c>
      <c r="B1629" s="547">
        <v>2020</v>
      </c>
      <c r="C1629" s="547" t="s">
        <v>1612</v>
      </c>
      <c r="D1629" s="548">
        <v>1.1200000000000001</v>
      </c>
      <c r="E1629" s="548">
        <v>1.1200000000000001</v>
      </c>
    </row>
    <row r="1630" spans="1:5" hidden="1">
      <c r="A1630" s="547" t="s">
        <v>1704</v>
      </c>
      <c r="B1630" s="547">
        <v>2020</v>
      </c>
      <c r="C1630" s="547" t="s">
        <v>1611</v>
      </c>
      <c r="D1630" s="548">
        <v>6.74</v>
      </c>
      <c r="E1630" s="548">
        <v>6.74</v>
      </c>
    </row>
    <row r="1631" spans="1:5" hidden="1">
      <c r="A1631" s="547" t="s">
        <v>1704</v>
      </c>
      <c r="B1631" s="547">
        <v>2020</v>
      </c>
      <c r="C1631" s="547" t="s">
        <v>1610</v>
      </c>
      <c r="D1631" s="548">
        <v>2.52</v>
      </c>
      <c r="E1631" s="548">
        <v>2.52</v>
      </c>
    </row>
    <row r="1632" spans="1:5" hidden="1">
      <c r="A1632" s="547" t="s">
        <v>1704</v>
      </c>
      <c r="B1632" s="547">
        <v>2020</v>
      </c>
      <c r="C1632" s="547" t="s">
        <v>1609</v>
      </c>
      <c r="D1632" s="548">
        <v>-250.26</v>
      </c>
      <c r="E1632" s="548">
        <v>-250.26</v>
      </c>
    </row>
    <row r="1633" spans="1:5" hidden="1">
      <c r="A1633" s="547" t="s">
        <v>1704</v>
      </c>
      <c r="B1633" s="547">
        <v>2020</v>
      </c>
      <c r="C1633" s="547" t="s">
        <v>1608</v>
      </c>
      <c r="D1633" s="548">
        <v>-1.85</v>
      </c>
      <c r="E1633" s="548">
        <v>-1.85</v>
      </c>
    </row>
    <row r="1634" spans="1:5" hidden="1">
      <c r="A1634" s="547" t="s">
        <v>1704</v>
      </c>
      <c r="B1634" s="547">
        <v>2020</v>
      </c>
      <c r="C1634" s="547" t="s">
        <v>1607</v>
      </c>
      <c r="D1634" s="548">
        <v>-30.31</v>
      </c>
      <c r="E1634" s="548">
        <v>-30.31</v>
      </c>
    </row>
    <row r="1635" spans="1:5" hidden="1">
      <c r="A1635" s="547" t="s">
        <v>1704</v>
      </c>
      <c r="B1635" s="547">
        <v>2020</v>
      </c>
      <c r="C1635" s="547" t="s">
        <v>1606</v>
      </c>
      <c r="D1635" s="548"/>
      <c r="E1635" s="548"/>
    </row>
    <row r="1636" spans="1:5" hidden="1">
      <c r="A1636" s="547" t="s">
        <v>1704</v>
      </c>
      <c r="B1636" s="547">
        <v>2020</v>
      </c>
      <c r="C1636" s="547" t="s">
        <v>1605</v>
      </c>
      <c r="D1636" s="548">
        <v>-2312.0100000000002</v>
      </c>
      <c r="E1636" s="548">
        <v>-2312.0100000000002</v>
      </c>
    </row>
    <row r="1637" spans="1:5" hidden="1">
      <c r="A1637" s="547" t="s">
        <v>1704</v>
      </c>
      <c r="B1637" s="547">
        <v>2020</v>
      </c>
      <c r="C1637" s="547" t="s">
        <v>1604</v>
      </c>
      <c r="D1637" s="548"/>
      <c r="E1637" s="548"/>
    </row>
    <row r="1638" spans="1:5" hidden="1">
      <c r="A1638" s="547" t="s">
        <v>1704</v>
      </c>
      <c r="B1638" s="547">
        <v>2020</v>
      </c>
      <c r="C1638" s="547" t="s">
        <v>1603</v>
      </c>
      <c r="D1638" s="548"/>
      <c r="E1638" s="548"/>
    </row>
    <row r="1639" spans="1:5" hidden="1">
      <c r="A1639" s="547" t="s">
        <v>1704</v>
      </c>
      <c r="B1639" s="547">
        <v>2020</v>
      </c>
      <c r="C1639" s="547" t="s">
        <v>1602</v>
      </c>
      <c r="D1639" s="548"/>
      <c r="E1639" s="548"/>
    </row>
    <row r="1640" spans="1:5" hidden="1">
      <c r="A1640" s="547" t="s">
        <v>1704</v>
      </c>
      <c r="B1640" s="547">
        <v>2020</v>
      </c>
      <c r="C1640" s="547" t="s">
        <v>1601</v>
      </c>
      <c r="D1640" s="548"/>
      <c r="E1640" s="548"/>
    </row>
    <row r="1641" spans="1:5" hidden="1">
      <c r="A1641" s="547" t="s">
        <v>1704</v>
      </c>
      <c r="B1641" s="547">
        <v>2020</v>
      </c>
      <c r="C1641" s="547" t="s">
        <v>1600</v>
      </c>
      <c r="D1641" s="548"/>
      <c r="E1641" s="548"/>
    </row>
    <row r="1642" spans="1:5" hidden="1">
      <c r="A1642" s="547" t="s">
        <v>1704</v>
      </c>
      <c r="B1642" s="547">
        <v>2020</v>
      </c>
      <c r="C1642" s="547" t="s">
        <v>1599</v>
      </c>
      <c r="D1642" s="548">
        <v>-11783.8</v>
      </c>
      <c r="E1642" s="548">
        <v>-11783.8</v>
      </c>
    </row>
    <row r="1643" spans="1:5" hidden="1">
      <c r="A1643" s="547" t="s">
        <v>1704</v>
      </c>
      <c r="B1643" s="547">
        <v>2020</v>
      </c>
      <c r="C1643" s="547" t="s">
        <v>1597</v>
      </c>
      <c r="D1643" s="548">
        <v>-11783.8</v>
      </c>
      <c r="E1643" s="548">
        <v>-11783.8</v>
      </c>
    </row>
    <row r="1644" spans="1:5" hidden="1">
      <c r="A1644" s="547" t="s">
        <v>1704</v>
      </c>
      <c r="B1644" s="547">
        <v>2020</v>
      </c>
      <c r="C1644" s="547" t="s">
        <v>1633</v>
      </c>
      <c r="D1644" s="548"/>
      <c r="E1644" s="548">
        <v>-3116.21</v>
      </c>
    </row>
    <row r="1645" spans="1:5" hidden="1">
      <c r="A1645" s="547" t="s">
        <v>1704</v>
      </c>
      <c r="B1645" s="547">
        <v>2020</v>
      </c>
      <c r="C1645" s="547" t="s">
        <v>1632</v>
      </c>
      <c r="D1645" s="548"/>
      <c r="E1645" s="548">
        <v>-672.87</v>
      </c>
    </row>
    <row r="1646" spans="1:5" hidden="1">
      <c r="A1646" s="547" t="s">
        <v>1704</v>
      </c>
      <c r="B1646" s="547">
        <v>2020</v>
      </c>
      <c r="C1646" s="547" t="s">
        <v>1631</v>
      </c>
      <c r="D1646" s="548"/>
      <c r="E1646" s="548">
        <v>-286.74</v>
      </c>
    </row>
    <row r="1647" spans="1:5" hidden="1">
      <c r="A1647" s="547" t="s">
        <v>1704</v>
      </c>
      <c r="B1647" s="547">
        <v>2020</v>
      </c>
      <c r="C1647" s="547" t="s">
        <v>1630</v>
      </c>
      <c r="D1647" s="548"/>
      <c r="E1647" s="548">
        <v>-3.11</v>
      </c>
    </row>
    <row r="1648" spans="1:5" hidden="1">
      <c r="A1648" s="547" t="s">
        <v>1704</v>
      </c>
      <c r="B1648" s="547">
        <v>2020</v>
      </c>
      <c r="C1648" s="547" t="s">
        <v>1629</v>
      </c>
      <c r="D1648" s="548"/>
      <c r="E1648" s="548"/>
    </row>
    <row r="1649" spans="1:5" hidden="1">
      <c r="A1649" s="547" t="s">
        <v>1704</v>
      </c>
      <c r="B1649" s="547">
        <v>2021</v>
      </c>
      <c r="C1649" s="547" t="s">
        <v>1628</v>
      </c>
      <c r="D1649" s="548">
        <v>-2576.73</v>
      </c>
      <c r="E1649" s="548">
        <v>-2576.73</v>
      </c>
    </row>
    <row r="1650" spans="1:5" hidden="1">
      <c r="A1650" s="547" t="s">
        <v>1704</v>
      </c>
      <c r="B1650" s="547">
        <v>2021</v>
      </c>
      <c r="C1650" s="547" t="s">
        <v>1627</v>
      </c>
      <c r="D1650" s="548">
        <v>-2564.96</v>
      </c>
      <c r="E1650" s="548"/>
    </row>
    <row r="1651" spans="1:5" hidden="1">
      <c r="A1651" s="547" t="s">
        <v>1704</v>
      </c>
      <c r="B1651" s="547">
        <v>2021</v>
      </c>
      <c r="C1651" s="547" t="s">
        <v>1626</v>
      </c>
      <c r="D1651" s="548">
        <v>-11.77</v>
      </c>
      <c r="E1651" s="548"/>
    </row>
    <row r="1652" spans="1:5" hidden="1">
      <c r="A1652" s="547" t="s">
        <v>1704</v>
      </c>
      <c r="B1652" s="547">
        <v>2021</v>
      </c>
      <c r="C1652" s="547" t="s">
        <v>1625</v>
      </c>
      <c r="D1652" s="548">
        <v>227.2</v>
      </c>
      <c r="E1652" s="548">
        <v>227.2</v>
      </c>
    </row>
    <row r="1653" spans="1:5" hidden="1">
      <c r="A1653" s="547" t="s">
        <v>1704</v>
      </c>
      <c r="B1653" s="547">
        <v>2021</v>
      </c>
      <c r="C1653" s="547" t="s">
        <v>1624</v>
      </c>
      <c r="D1653" s="548"/>
      <c r="E1653" s="548"/>
    </row>
    <row r="1654" spans="1:5" hidden="1">
      <c r="A1654" s="547" t="s">
        <v>1704</v>
      </c>
      <c r="B1654" s="547">
        <v>2021</v>
      </c>
      <c r="C1654" s="547" t="s">
        <v>1623</v>
      </c>
      <c r="D1654" s="548"/>
      <c r="E1654" s="548"/>
    </row>
    <row r="1655" spans="1:5" hidden="1">
      <c r="A1655" s="547" t="s">
        <v>1704</v>
      </c>
      <c r="B1655" s="547">
        <v>2021</v>
      </c>
      <c r="C1655" s="547" t="s">
        <v>1622</v>
      </c>
      <c r="D1655" s="548"/>
      <c r="E1655" s="548"/>
    </row>
    <row r="1656" spans="1:5" hidden="1">
      <c r="A1656" s="547" t="s">
        <v>1704</v>
      </c>
      <c r="B1656" s="547">
        <v>2021</v>
      </c>
      <c r="C1656" s="547" t="s">
        <v>1621</v>
      </c>
      <c r="D1656" s="548"/>
      <c r="E1656" s="548"/>
    </row>
    <row r="1657" spans="1:5" hidden="1">
      <c r="A1657" s="547" t="s">
        <v>1704</v>
      </c>
      <c r="B1657" s="547">
        <v>2021</v>
      </c>
      <c r="C1657" s="547" t="s">
        <v>1620</v>
      </c>
      <c r="D1657" s="548"/>
      <c r="E1657" s="548"/>
    </row>
    <row r="1658" spans="1:5" hidden="1">
      <c r="A1658" s="547" t="s">
        <v>1704</v>
      </c>
      <c r="B1658" s="547">
        <v>2021</v>
      </c>
      <c r="C1658" s="547" t="s">
        <v>1619</v>
      </c>
      <c r="D1658" s="548">
        <v>-1881.3</v>
      </c>
      <c r="E1658" s="548">
        <v>-2609.85</v>
      </c>
    </row>
    <row r="1659" spans="1:5" hidden="1">
      <c r="A1659" s="547" t="s">
        <v>1704</v>
      </c>
      <c r="B1659" s="547">
        <v>2021</v>
      </c>
      <c r="C1659" s="547" t="s">
        <v>1618</v>
      </c>
      <c r="D1659" s="548">
        <v>1986.57</v>
      </c>
      <c r="E1659" s="548">
        <v>1986.57</v>
      </c>
    </row>
    <row r="1660" spans="1:5" hidden="1">
      <c r="A1660" s="547" t="s">
        <v>1704</v>
      </c>
      <c r="B1660" s="547">
        <v>2021</v>
      </c>
      <c r="C1660" s="547" t="s">
        <v>1617</v>
      </c>
      <c r="D1660" s="548">
        <v>-390.26</v>
      </c>
      <c r="E1660" s="548">
        <v>-390.26</v>
      </c>
    </row>
    <row r="1661" spans="1:5" hidden="1">
      <c r="A1661" s="547" t="s">
        <v>1704</v>
      </c>
      <c r="B1661" s="547">
        <v>2021</v>
      </c>
      <c r="C1661" s="547" t="s">
        <v>1616</v>
      </c>
      <c r="D1661" s="548">
        <v>31.06</v>
      </c>
      <c r="E1661" s="548">
        <v>31.06</v>
      </c>
    </row>
    <row r="1662" spans="1:5" hidden="1">
      <c r="A1662" s="547" t="s">
        <v>1704</v>
      </c>
      <c r="B1662" s="547">
        <v>2021</v>
      </c>
      <c r="C1662" s="547" t="s">
        <v>1615</v>
      </c>
      <c r="D1662" s="548">
        <v>1016.81</v>
      </c>
      <c r="E1662" s="548">
        <v>288.26</v>
      </c>
    </row>
    <row r="1663" spans="1:5" hidden="1">
      <c r="A1663" s="547" t="s">
        <v>1704</v>
      </c>
      <c r="B1663" s="547">
        <v>2021</v>
      </c>
      <c r="C1663" s="547" t="s">
        <v>1614</v>
      </c>
      <c r="D1663" s="548">
        <v>79.52</v>
      </c>
      <c r="E1663" s="548">
        <v>79.52</v>
      </c>
    </row>
    <row r="1664" spans="1:5" hidden="1">
      <c r="A1664" s="547" t="s">
        <v>1704</v>
      </c>
      <c r="B1664" s="547">
        <v>2021</v>
      </c>
      <c r="C1664" s="547" t="s">
        <v>1613</v>
      </c>
      <c r="D1664" s="548">
        <v>-61.37</v>
      </c>
      <c r="E1664" s="548">
        <v>-61.37</v>
      </c>
    </row>
    <row r="1665" spans="1:5" hidden="1">
      <c r="A1665" s="547" t="s">
        <v>1704</v>
      </c>
      <c r="B1665" s="547">
        <v>2021</v>
      </c>
      <c r="C1665" s="547" t="s">
        <v>1612</v>
      </c>
      <c r="D1665" s="548">
        <v>-0.44</v>
      </c>
      <c r="E1665" s="548">
        <v>-0.44</v>
      </c>
    </row>
    <row r="1666" spans="1:5" hidden="1">
      <c r="A1666" s="547" t="s">
        <v>1704</v>
      </c>
      <c r="B1666" s="547">
        <v>2021</v>
      </c>
      <c r="C1666" s="547" t="s">
        <v>1611</v>
      </c>
      <c r="D1666" s="548">
        <v>-0.75</v>
      </c>
      <c r="E1666" s="548">
        <v>-0.75</v>
      </c>
    </row>
    <row r="1667" spans="1:5" hidden="1">
      <c r="A1667" s="547" t="s">
        <v>1704</v>
      </c>
      <c r="B1667" s="547">
        <v>2021</v>
      </c>
      <c r="C1667" s="547" t="s">
        <v>1610</v>
      </c>
      <c r="D1667" s="548">
        <v>-0.6</v>
      </c>
      <c r="E1667" s="548">
        <v>-0.6</v>
      </c>
    </row>
    <row r="1668" spans="1:5" hidden="1">
      <c r="A1668" s="547" t="s">
        <v>1704</v>
      </c>
      <c r="B1668" s="547">
        <v>2021</v>
      </c>
      <c r="C1668" s="547" t="s">
        <v>1609</v>
      </c>
      <c r="D1668" s="548">
        <v>19.36</v>
      </c>
      <c r="E1668" s="548">
        <v>19.36</v>
      </c>
    </row>
    <row r="1669" spans="1:5" hidden="1">
      <c r="A1669" s="547" t="s">
        <v>1704</v>
      </c>
      <c r="B1669" s="547">
        <v>2021</v>
      </c>
      <c r="C1669" s="547" t="s">
        <v>1608</v>
      </c>
      <c r="D1669" s="548">
        <v>-14.94</v>
      </c>
      <c r="E1669" s="548">
        <v>-14.94</v>
      </c>
    </row>
    <row r="1670" spans="1:5" hidden="1">
      <c r="A1670" s="547" t="s">
        <v>1704</v>
      </c>
      <c r="B1670" s="547">
        <v>2021</v>
      </c>
      <c r="C1670" s="547" t="s">
        <v>1607</v>
      </c>
      <c r="D1670" s="548">
        <v>-99</v>
      </c>
      <c r="E1670" s="548">
        <v>-99</v>
      </c>
    </row>
    <row r="1671" spans="1:5" hidden="1">
      <c r="A1671" s="547" t="s">
        <v>1704</v>
      </c>
      <c r="B1671" s="547">
        <v>2021</v>
      </c>
      <c r="C1671" s="547" t="s">
        <v>1606</v>
      </c>
      <c r="D1671" s="548"/>
      <c r="E1671" s="548"/>
    </row>
    <row r="1672" spans="1:5" hidden="1">
      <c r="A1672" s="547" t="s">
        <v>1704</v>
      </c>
      <c r="B1672" s="547">
        <v>2021</v>
      </c>
      <c r="C1672" s="547" t="s">
        <v>1605</v>
      </c>
      <c r="D1672" s="548">
        <v>-4447.25</v>
      </c>
      <c r="E1672" s="548">
        <v>-4777.25</v>
      </c>
    </row>
    <row r="1673" spans="1:5" hidden="1">
      <c r="A1673" s="547" t="s">
        <v>1704</v>
      </c>
      <c r="B1673" s="547">
        <v>2021</v>
      </c>
      <c r="C1673" s="547" t="s">
        <v>1604</v>
      </c>
      <c r="D1673" s="548"/>
      <c r="E1673" s="548"/>
    </row>
    <row r="1674" spans="1:5" hidden="1">
      <c r="A1674" s="547" t="s">
        <v>1704</v>
      </c>
      <c r="B1674" s="547">
        <v>2021</v>
      </c>
      <c r="C1674" s="547" t="s">
        <v>1603</v>
      </c>
      <c r="D1674" s="548"/>
      <c r="E1674" s="548"/>
    </row>
    <row r="1675" spans="1:5" hidden="1">
      <c r="A1675" s="547" t="s">
        <v>1704</v>
      </c>
      <c r="B1675" s="547">
        <v>2021</v>
      </c>
      <c r="C1675" s="547" t="s">
        <v>1602</v>
      </c>
      <c r="D1675" s="548"/>
      <c r="E1675" s="548"/>
    </row>
    <row r="1676" spans="1:5" hidden="1">
      <c r="A1676" s="547" t="s">
        <v>1704</v>
      </c>
      <c r="B1676" s="547">
        <v>2021</v>
      </c>
      <c r="C1676" s="547" t="s">
        <v>1601</v>
      </c>
      <c r="D1676" s="548"/>
      <c r="E1676" s="548"/>
    </row>
    <row r="1677" spans="1:5" hidden="1">
      <c r="A1677" s="547" t="s">
        <v>1704</v>
      </c>
      <c r="B1677" s="547">
        <v>2021</v>
      </c>
      <c r="C1677" s="547" t="s">
        <v>1600</v>
      </c>
      <c r="D1677" s="548"/>
      <c r="E1677" s="548"/>
    </row>
    <row r="1678" spans="1:5" hidden="1">
      <c r="A1678" s="547" t="s">
        <v>1704</v>
      </c>
      <c r="B1678" s="547">
        <v>2021</v>
      </c>
      <c r="C1678" s="547" t="s">
        <v>1599</v>
      </c>
      <c r="D1678" s="548">
        <v>-4230.82</v>
      </c>
      <c r="E1678" s="548">
        <v>-4959.37</v>
      </c>
    </row>
    <row r="1679" spans="1:5" hidden="1">
      <c r="A1679" s="547" t="s">
        <v>1704</v>
      </c>
      <c r="B1679" s="547">
        <v>2021</v>
      </c>
      <c r="C1679" s="547" t="s">
        <v>1597</v>
      </c>
      <c r="D1679" s="548">
        <v>-4230.82</v>
      </c>
      <c r="E1679" s="548">
        <v>-4959.37</v>
      </c>
    </row>
    <row r="1680" spans="1:5" hidden="1">
      <c r="A1680" s="547" t="s">
        <v>1704</v>
      </c>
      <c r="B1680" s="547">
        <v>2021</v>
      </c>
      <c r="C1680" s="547" t="s">
        <v>1633</v>
      </c>
      <c r="D1680" s="548"/>
      <c r="E1680" s="548">
        <v>-3202.52</v>
      </c>
    </row>
    <row r="1681" spans="1:5" hidden="1">
      <c r="A1681" s="547" t="s">
        <v>1704</v>
      </c>
      <c r="B1681" s="547">
        <v>2021</v>
      </c>
      <c r="C1681" s="547" t="s">
        <v>1632</v>
      </c>
      <c r="D1681" s="548"/>
      <c r="E1681" s="548">
        <v>501.85</v>
      </c>
    </row>
    <row r="1682" spans="1:5" hidden="1">
      <c r="A1682" s="547" t="s">
        <v>1704</v>
      </c>
      <c r="B1682" s="547">
        <v>2021</v>
      </c>
      <c r="C1682" s="547" t="s">
        <v>1631</v>
      </c>
      <c r="D1682" s="548"/>
      <c r="E1682" s="548">
        <v>135.71</v>
      </c>
    </row>
    <row r="1683" spans="1:5" hidden="1">
      <c r="A1683" s="547" t="s">
        <v>1704</v>
      </c>
      <c r="B1683" s="547">
        <v>2021</v>
      </c>
      <c r="C1683" s="547" t="s">
        <v>1630</v>
      </c>
      <c r="D1683" s="548"/>
      <c r="E1683" s="548">
        <v>-11.77</v>
      </c>
    </row>
    <row r="1684" spans="1:5" hidden="1">
      <c r="A1684" s="547" t="s">
        <v>1704</v>
      </c>
      <c r="B1684" s="547">
        <v>2021</v>
      </c>
      <c r="C1684" s="547" t="s">
        <v>1629</v>
      </c>
      <c r="D1684" s="548"/>
      <c r="E1684" s="548"/>
    </row>
    <row r="1685" spans="1:5" hidden="1">
      <c r="A1685" s="547" t="s">
        <v>1704</v>
      </c>
      <c r="B1685" s="547">
        <v>2022</v>
      </c>
      <c r="C1685" s="547" t="s">
        <v>1628</v>
      </c>
      <c r="D1685" s="548">
        <v>-10718.92</v>
      </c>
      <c r="E1685" s="548">
        <v>-10718.92</v>
      </c>
    </row>
    <row r="1686" spans="1:5" hidden="1">
      <c r="A1686" s="547" t="s">
        <v>1704</v>
      </c>
      <c r="B1686" s="547">
        <v>2022</v>
      </c>
      <c r="C1686" s="547" t="s">
        <v>1627</v>
      </c>
      <c r="D1686" s="548">
        <v>-10736.58</v>
      </c>
      <c r="E1686" s="548"/>
    </row>
    <row r="1687" spans="1:5" hidden="1">
      <c r="A1687" s="547" t="s">
        <v>1704</v>
      </c>
      <c r="B1687" s="547">
        <v>2022</v>
      </c>
      <c r="C1687" s="547" t="s">
        <v>1626</v>
      </c>
      <c r="D1687" s="548">
        <v>17.66</v>
      </c>
      <c r="E1687" s="548"/>
    </row>
    <row r="1688" spans="1:5" hidden="1">
      <c r="A1688" s="547" t="s">
        <v>1704</v>
      </c>
      <c r="B1688" s="547">
        <v>2022</v>
      </c>
      <c r="C1688" s="547" t="s">
        <v>1625</v>
      </c>
      <c r="D1688" s="548">
        <v>-613.69000000000005</v>
      </c>
      <c r="E1688" s="548">
        <v>-613.69000000000005</v>
      </c>
    </row>
    <row r="1689" spans="1:5" hidden="1">
      <c r="A1689" s="547" t="s">
        <v>1704</v>
      </c>
      <c r="B1689" s="547">
        <v>2022</v>
      </c>
      <c r="C1689" s="547" t="s">
        <v>1624</v>
      </c>
      <c r="D1689" s="548"/>
      <c r="E1689" s="548"/>
    </row>
    <row r="1690" spans="1:5" hidden="1">
      <c r="A1690" s="547" t="s">
        <v>1704</v>
      </c>
      <c r="B1690" s="547">
        <v>2022</v>
      </c>
      <c r="C1690" s="547" t="s">
        <v>1623</v>
      </c>
      <c r="D1690" s="548"/>
      <c r="E1690" s="548"/>
    </row>
    <row r="1691" spans="1:5" hidden="1">
      <c r="A1691" s="547" t="s">
        <v>1704</v>
      </c>
      <c r="B1691" s="547">
        <v>2022</v>
      </c>
      <c r="C1691" s="547" t="s">
        <v>1622</v>
      </c>
      <c r="D1691" s="548"/>
      <c r="E1691" s="548"/>
    </row>
    <row r="1692" spans="1:5" hidden="1">
      <c r="A1692" s="547" t="s">
        <v>1704</v>
      </c>
      <c r="B1692" s="547">
        <v>2022</v>
      </c>
      <c r="C1692" s="547" t="s">
        <v>1621</v>
      </c>
      <c r="D1692" s="548"/>
      <c r="E1692" s="548"/>
    </row>
    <row r="1693" spans="1:5" hidden="1">
      <c r="A1693" s="547" t="s">
        <v>1704</v>
      </c>
      <c r="B1693" s="547">
        <v>2022</v>
      </c>
      <c r="C1693" s="547" t="s">
        <v>1620</v>
      </c>
      <c r="D1693" s="548"/>
      <c r="E1693" s="548"/>
    </row>
    <row r="1694" spans="1:5" hidden="1">
      <c r="A1694" s="547" t="s">
        <v>1704</v>
      </c>
      <c r="B1694" s="547">
        <v>2022</v>
      </c>
      <c r="C1694" s="547" t="s">
        <v>1619</v>
      </c>
      <c r="D1694" s="548">
        <v>-2365.81</v>
      </c>
      <c r="E1694" s="548">
        <v>-4219.43</v>
      </c>
    </row>
    <row r="1695" spans="1:5" hidden="1">
      <c r="A1695" s="547" t="s">
        <v>1704</v>
      </c>
      <c r="B1695" s="547">
        <v>2022</v>
      </c>
      <c r="C1695" s="547" t="s">
        <v>1618</v>
      </c>
      <c r="D1695" s="548">
        <v>-1479.25</v>
      </c>
      <c r="E1695" s="548">
        <v>-1479.25</v>
      </c>
    </row>
    <row r="1696" spans="1:5" hidden="1">
      <c r="A1696" s="547" t="s">
        <v>1704</v>
      </c>
      <c r="B1696" s="547">
        <v>2022</v>
      </c>
      <c r="C1696" s="547" t="s">
        <v>1617</v>
      </c>
      <c r="D1696" s="548">
        <v>-30.42</v>
      </c>
      <c r="E1696" s="548">
        <v>-30.42</v>
      </c>
    </row>
    <row r="1697" spans="1:5" hidden="1">
      <c r="A1697" s="547" t="s">
        <v>1704</v>
      </c>
      <c r="B1697" s="547">
        <v>2022</v>
      </c>
      <c r="C1697" s="547" t="s">
        <v>1616</v>
      </c>
      <c r="D1697" s="548">
        <v>11.2</v>
      </c>
      <c r="E1697" s="548">
        <v>11.2</v>
      </c>
    </row>
    <row r="1698" spans="1:5" hidden="1">
      <c r="A1698" s="547" t="s">
        <v>1704</v>
      </c>
      <c r="B1698" s="547">
        <v>2022</v>
      </c>
      <c r="C1698" s="547" t="s">
        <v>1615</v>
      </c>
      <c r="D1698" s="548">
        <v>-454.87</v>
      </c>
      <c r="E1698" s="548">
        <v>-2308.4899999999998</v>
      </c>
    </row>
    <row r="1699" spans="1:5" hidden="1">
      <c r="A1699" s="547" t="s">
        <v>1704</v>
      </c>
      <c r="B1699" s="547">
        <v>2022</v>
      </c>
      <c r="C1699" s="547" t="s">
        <v>1614</v>
      </c>
      <c r="D1699" s="548">
        <v>-79.8</v>
      </c>
      <c r="E1699" s="548">
        <v>-79.8</v>
      </c>
    </row>
    <row r="1700" spans="1:5" hidden="1">
      <c r="A1700" s="547" t="s">
        <v>1704</v>
      </c>
      <c r="B1700" s="547">
        <v>2022</v>
      </c>
      <c r="C1700" s="547" t="s">
        <v>1613</v>
      </c>
      <c r="D1700" s="548">
        <v>4.1500000000000004</v>
      </c>
      <c r="E1700" s="548">
        <v>4.1500000000000004</v>
      </c>
    </row>
    <row r="1701" spans="1:5" hidden="1">
      <c r="A1701" s="547" t="s">
        <v>1704</v>
      </c>
      <c r="B1701" s="547">
        <v>2022</v>
      </c>
      <c r="C1701" s="547" t="s">
        <v>1612</v>
      </c>
      <c r="D1701" s="548">
        <v>-0.8</v>
      </c>
      <c r="E1701" s="548">
        <v>-0.8</v>
      </c>
    </row>
    <row r="1702" spans="1:5" hidden="1">
      <c r="A1702" s="547" t="s">
        <v>1704</v>
      </c>
      <c r="B1702" s="547">
        <v>2022</v>
      </c>
      <c r="C1702" s="547" t="s">
        <v>1611</v>
      </c>
      <c r="D1702" s="548">
        <v>-3.33</v>
      </c>
      <c r="E1702" s="548">
        <v>-3.33</v>
      </c>
    </row>
    <row r="1703" spans="1:5" hidden="1">
      <c r="A1703" s="547" t="s">
        <v>1704</v>
      </c>
      <c r="B1703" s="547">
        <v>2022</v>
      </c>
      <c r="C1703" s="547" t="s">
        <v>1610</v>
      </c>
      <c r="D1703" s="548">
        <v>4.72</v>
      </c>
      <c r="E1703" s="548">
        <v>4.72</v>
      </c>
    </row>
    <row r="1704" spans="1:5" hidden="1">
      <c r="A1704" s="547" t="s">
        <v>1704</v>
      </c>
      <c r="B1704" s="547">
        <v>2022</v>
      </c>
      <c r="C1704" s="547" t="s">
        <v>1609</v>
      </c>
      <c r="D1704" s="548">
        <v>156.75</v>
      </c>
      <c r="E1704" s="548">
        <v>156.75</v>
      </c>
    </row>
    <row r="1705" spans="1:5" hidden="1">
      <c r="A1705" s="547" t="s">
        <v>1704</v>
      </c>
      <c r="B1705" s="547">
        <v>2022</v>
      </c>
      <c r="C1705" s="547" t="s">
        <v>1608</v>
      </c>
      <c r="D1705" s="548">
        <v>-41.77</v>
      </c>
      <c r="E1705" s="548">
        <v>-41.77</v>
      </c>
    </row>
    <row r="1706" spans="1:5" hidden="1">
      <c r="A1706" s="547" t="s">
        <v>1704</v>
      </c>
      <c r="B1706" s="547">
        <v>2022</v>
      </c>
      <c r="C1706" s="547" t="s">
        <v>1607</v>
      </c>
      <c r="D1706" s="548">
        <v>-90.24</v>
      </c>
      <c r="E1706" s="548">
        <v>-90.24</v>
      </c>
    </row>
    <row r="1707" spans="1:5" hidden="1">
      <c r="A1707" s="547" t="s">
        <v>1704</v>
      </c>
      <c r="B1707" s="547">
        <v>2022</v>
      </c>
      <c r="C1707" s="547" t="s">
        <v>1606</v>
      </c>
      <c r="D1707" s="548"/>
      <c r="E1707" s="548"/>
    </row>
    <row r="1708" spans="1:5" hidden="1">
      <c r="A1708" s="547" t="s">
        <v>1704</v>
      </c>
      <c r="B1708" s="547">
        <v>2022</v>
      </c>
      <c r="C1708" s="547" t="s">
        <v>1605</v>
      </c>
      <c r="D1708" s="548">
        <v>-362.16</v>
      </c>
      <c r="E1708" s="548">
        <v>-362.16</v>
      </c>
    </row>
    <row r="1709" spans="1:5" hidden="1">
      <c r="A1709" s="547" t="s">
        <v>1704</v>
      </c>
      <c r="B1709" s="547">
        <v>2022</v>
      </c>
      <c r="C1709" s="547" t="s">
        <v>1604</v>
      </c>
      <c r="D1709" s="548"/>
      <c r="E1709" s="548"/>
    </row>
    <row r="1710" spans="1:5" hidden="1">
      <c r="A1710" s="547" t="s">
        <v>1704</v>
      </c>
      <c r="B1710" s="547">
        <v>2022</v>
      </c>
      <c r="C1710" s="547" t="s">
        <v>1603</v>
      </c>
      <c r="D1710" s="548">
        <v>-60.45</v>
      </c>
      <c r="E1710" s="548">
        <v>-60.45</v>
      </c>
    </row>
    <row r="1711" spans="1:5" hidden="1">
      <c r="A1711" s="547" t="s">
        <v>1704</v>
      </c>
      <c r="B1711" s="547">
        <v>2022</v>
      </c>
      <c r="C1711" s="547" t="s">
        <v>1602</v>
      </c>
      <c r="D1711" s="548"/>
      <c r="E1711" s="548"/>
    </row>
    <row r="1712" spans="1:5" hidden="1">
      <c r="A1712" s="547" t="s">
        <v>1704</v>
      </c>
      <c r="B1712" s="547">
        <v>2022</v>
      </c>
      <c r="C1712" s="547" t="s">
        <v>1601</v>
      </c>
      <c r="D1712" s="548"/>
      <c r="E1712" s="548"/>
    </row>
    <row r="1713" spans="1:5" hidden="1">
      <c r="A1713" s="547" t="s">
        <v>1704</v>
      </c>
      <c r="B1713" s="547">
        <v>2022</v>
      </c>
      <c r="C1713" s="547" t="s">
        <v>1600</v>
      </c>
      <c r="D1713" s="548"/>
      <c r="E1713" s="548"/>
    </row>
    <row r="1714" spans="1:5" hidden="1">
      <c r="A1714" s="547" t="s">
        <v>1704</v>
      </c>
      <c r="B1714" s="547">
        <v>2022</v>
      </c>
      <c r="C1714" s="547" t="s">
        <v>1599</v>
      </c>
      <c r="D1714" s="548">
        <v>-13758.87</v>
      </c>
      <c r="E1714" s="548">
        <v>-15612.49</v>
      </c>
    </row>
    <row r="1715" spans="1:5" hidden="1">
      <c r="A1715" s="547" t="s">
        <v>1704</v>
      </c>
      <c r="B1715" s="547">
        <v>2022</v>
      </c>
      <c r="C1715" s="547" t="s">
        <v>1597</v>
      </c>
      <c r="D1715" s="548">
        <v>-13758.87</v>
      </c>
      <c r="E1715" s="548">
        <v>-15612.49</v>
      </c>
    </row>
    <row r="1716" spans="1:5" hidden="1">
      <c r="A1716" s="547" t="s">
        <v>1704</v>
      </c>
      <c r="B1716" s="547">
        <v>2022</v>
      </c>
      <c r="C1716" s="547" t="s">
        <v>1633</v>
      </c>
      <c r="D1716" s="548"/>
      <c r="E1716" s="548">
        <v>-9526.26</v>
      </c>
    </row>
    <row r="1717" spans="1:5" hidden="1">
      <c r="A1717" s="547" t="s">
        <v>1704</v>
      </c>
      <c r="B1717" s="547">
        <v>2022</v>
      </c>
      <c r="C1717" s="547" t="s">
        <v>1632</v>
      </c>
      <c r="D1717" s="548"/>
      <c r="E1717" s="548">
        <v>-540.66999999999996</v>
      </c>
    </row>
    <row r="1718" spans="1:5" hidden="1">
      <c r="A1718" s="547" t="s">
        <v>1704</v>
      </c>
      <c r="B1718" s="547">
        <v>2022</v>
      </c>
      <c r="C1718" s="547" t="s">
        <v>1631</v>
      </c>
      <c r="D1718" s="548"/>
      <c r="E1718" s="548">
        <v>-669.65</v>
      </c>
    </row>
    <row r="1719" spans="1:5" hidden="1">
      <c r="A1719" s="547" t="s">
        <v>1704</v>
      </c>
      <c r="B1719" s="547">
        <v>2022</v>
      </c>
      <c r="C1719" s="547" t="s">
        <v>1630</v>
      </c>
      <c r="D1719" s="548"/>
      <c r="E1719" s="548">
        <v>17.66</v>
      </c>
    </row>
    <row r="1720" spans="1:5" hidden="1">
      <c r="A1720" s="547" t="s">
        <v>1704</v>
      </c>
      <c r="B1720" s="547">
        <v>2022</v>
      </c>
      <c r="C1720" s="547" t="s">
        <v>1629</v>
      </c>
      <c r="D1720" s="548"/>
      <c r="E1720" s="548"/>
    </row>
    <row r="1721" spans="1:5" hidden="1">
      <c r="A1721" s="547" t="s">
        <v>1704</v>
      </c>
      <c r="B1721" s="547">
        <v>2023</v>
      </c>
      <c r="C1721" s="547" t="s">
        <v>1628</v>
      </c>
      <c r="D1721" s="548">
        <v>-15311.51</v>
      </c>
      <c r="E1721" s="548"/>
    </row>
    <row r="1722" spans="1:5" hidden="1">
      <c r="A1722" s="547" t="s">
        <v>1704</v>
      </c>
      <c r="B1722" s="547">
        <v>2023</v>
      </c>
      <c r="C1722" s="547" t="s">
        <v>1627</v>
      </c>
      <c r="D1722" s="548">
        <v>-15318.81</v>
      </c>
      <c r="E1722" s="548"/>
    </row>
    <row r="1723" spans="1:5" hidden="1">
      <c r="A1723" s="547" t="s">
        <v>1704</v>
      </c>
      <c r="B1723" s="547">
        <v>2023</v>
      </c>
      <c r="C1723" s="547" t="s">
        <v>1626</v>
      </c>
      <c r="D1723" s="548">
        <v>7.3</v>
      </c>
      <c r="E1723" s="548"/>
    </row>
    <row r="1724" spans="1:5" hidden="1">
      <c r="A1724" s="547" t="s">
        <v>1704</v>
      </c>
      <c r="B1724" s="547">
        <v>2023</v>
      </c>
      <c r="C1724" s="547" t="s">
        <v>1625</v>
      </c>
      <c r="D1724" s="548">
        <v>-704.9</v>
      </c>
      <c r="E1724" s="548"/>
    </row>
    <row r="1725" spans="1:5" hidden="1">
      <c r="A1725" s="547" t="s">
        <v>1704</v>
      </c>
      <c r="B1725" s="547">
        <v>2023</v>
      </c>
      <c r="C1725" s="547" t="s">
        <v>1624</v>
      </c>
      <c r="D1725" s="548"/>
      <c r="E1725" s="548"/>
    </row>
    <row r="1726" spans="1:5" hidden="1">
      <c r="A1726" s="547" t="s">
        <v>1704</v>
      </c>
      <c r="B1726" s="547">
        <v>2023</v>
      </c>
      <c r="C1726" s="547" t="s">
        <v>1623</v>
      </c>
      <c r="D1726" s="548"/>
      <c r="E1726" s="548"/>
    </row>
    <row r="1727" spans="1:5" hidden="1">
      <c r="A1727" s="547" t="s">
        <v>1704</v>
      </c>
      <c r="B1727" s="547">
        <v>2023</v>
      </c>
      <c r="C1727" s="547" t="s">
        <v>1622</v>
      </c>
      <c r="D1727" s="548"/>
      <c r="E1727" s="548"/>
    </row>
    <row r="1728" spans="1:5" hidden="1">
      <c r="A1728" s="547" t="s">
        <v>1704</v>
      </c>
      <c r="B1728" s="547">
        <v>2023</v>
      </c>
      <c r="C1728" s="547" t="s">
        <v>1621</v>
      </c>
      <c r="D1728" s="548"/>
      <c r="E1728" s="548"/>
    </row>
    <row r="1729" spans="1:5" hidden="1">
      <c r="A1729" s="547" t="s">
        <v>1704</v>
      </c>
      <c r="B1729" s="547">
        <v>2023</v>
      </c>
      <c r="C1729" s="547" t="s">
        <v>1620</v>
      </c>
      <c r="D1729" s="548"/>
      <c r="E1729" s="548"/>
    </row>
    <row r="1730" spans="1:5" hidden="1">
      <c r="A1730" s="547" t="s">
        <v>1704</v>
      </c>
      <c r="B1730" s="547">
        <v>2023</v>
      </c>
      <c r="C1730" s="547" t="s">
        <v>1619</v>
      </c>
      <c r="D1730" s="548">
        <v>-4502.93</v>
      </c>
      <c r="E1730" s="548"/>
    </row>
    <row r="1731" spans="1:5" hidden="1">
      <c r="A1731" s="547" t="s">
        <v>1704</v>
      </c>
      <c r="B1731" s="547">
        <v>2023</v>
      </c>
      <c r="C1731" s="547" t="s">
        <v>1618</v>
      </c>
      <c r="D1731" s="548">
        <v>-2131.11</v>
      </c>
      <c r="E1731" s="548"/>
    </row>
    <row r="1732" spans="1:5" hidden="1">
      <c r="A1732" s="547" t="s">
        <v>1704</v>
      </c>
      <c r="B1732" s="547">
        <v>2023</v>
      </c>
      <c r="C1732" s="547" t="s">
        <v>1617</v>
      </c>
      <c r="D1732" s="548">
        <v>-224.87</v>
      </c>
      <c r="E1732" s="548"/>
    </row>
    <row r="1733" spans="1:5" hidden="1">
      <c r="A1733" s="547" t="s">
        <v>1704</v>
      </c>
      <c r="B1733" s="547">
        <v>2023</v>
      </c>
      <c r="C1733" s="547" t="s">
        <v>1616</v>
      </c>
      <c r="D1733" s="548">
        <v>42.19</v>
      </c>
      <c r="E1733" s="548"/>
    </row>
    <row r="1734" spans="1:5" hidden="1">
      <c r="A1734" s="547" t="s">
        <v>1704</v>
      </c>
      <c r="B1734" s="547">
        <v>2023</v>
      </c>
      <c r="C1734" s="547" t="s">
        <v>1615</v>
      </c>
      <c r="D1734" s="548">
        <v>-1380.96</v>
      </c>
      <c r="E1734" s="548"/>
    </row>
    <row r="1735" spans="1:5" hidden="1">
      <c r="A1735" s="547" t="s">
        <v>1704</v>
      </c>
      <c r="B1735" s="547">
        <v>2023</v>
      </c>
      <c r="C1735" s="547" t="s">
        <v>1614</v>
      </c>
      <c r="D1735" s="548">
        <v>-156.81</v>
      </c>
      <c r="E1735" s="548"/>
    </row>
    <row r="1736" spans="1:5" hidden="1">
      <c r="A1736" s="547" t="s">
        <v>1704</v>
      </c>
      <c r="B1736" s="547">
        <v>2023</v>
      </c>
      <c r="C1736" s="547" t="s">
        <v>1613</v>
      </c>
      <c r="D1736" s="548">
        <v>-471.75</v>
      </c>
      <c r="E1736" s="548"/>
    </row>
    <row r="1737" spans="1:5" hidden="1">
      <c r="A1737" s="547" t="s">
        <v>1704</v>
      </c>
      <c r="B1737" s="547">
        <v>2023</v>
      </c>
      <c r="C1737" s="547" t="s">
        <v>1612</v>
      </c>
      <c r="D1737" s="548">
        <v>36.35</v>
      </c>
      <c r="E1737" s="548"/>
    </row>
    <row r="1738" spans="1:5" hidden="1">
      <c r="A1738" s="547" t="s">
        <v>1704</v>
      </c>
      <c r="B1738" s="547">
        <v>2023</v>
      </c>
      <c r="C1738" s="547" t="s">
        <v>1611</v>
      </c>
      <c r="D1738" s="548">
        <v>-2.73</v>
      </c>
      <c r="E1738" s="548"/>
    </row>
    <row r="1739" spans="1:5" hidden="1">
      <c r="A1739" s="547" t="s">
        <v>1704</v>
      </c>
      <c r="B1739" s="547">
        <v>2023</v>
      </c>
      <c r="C1739" s="547" t="s">
        <v>1610</v>
      </c>
      <c r="D1739" s="548">
        <v>2.64</v>
      </c>
      <c r="E1739" s="548"/>
    </row>
    <row r="1740" spans="1:5" hidden="1">
      <c r="A1740" s="547" t="s">
        <v>1704</v>
      </c>
      <c r="B1740" s="547">
        <v>2023</v>
      </c>
      <c r="C1740" s="547" t="s">
        <v>1609</v>
      </c>
      <c r="D1740" s="548">
        <v>188.9</v>
      </c>
      <c r="E1740" s="548"/>
    </row>
    <row r="1741" spans="1:5" hidden="1">
      <c r="A1741" s="547" t="s">
        <v>1704</v>
      </c>
      <c r="B1741" s="547">
        <v>2023</v>
      </c>
      <c r="C1741" s="547" t="s">
        <v>1608</v>
      </c>
      <c r="D1741" s="548">
        <v>-61.53</v>
      </c>
      <c r="E1741" s="548"/>
    </row>
    <row r="1742" spans="1:5" hidden="1">
      <c r="A1742" s="547" t="s">
        <v>1704</v>
      </c>
      <c r="B1742" s="547">
        <v>2023</v>
      </c>
      <c r="C1742" s="547" t="s">
        <v>1607</v>
      </c>
      <c r="D1742" s="548">
        <v>-63.15</v>
      </c>
      <c r="E1742" s="548"/>
    </row>
    <row r="1743" spans="1:5" hidden="1">
      <c r="A1743" s="547" t="s">
        <v>1704</v>
      </c>
      <c r="B1743" s="547">
        <v>2023</v>
      </c>
      <c r="C1743" s="547" t="s">
        <v>1606</v>
      </c>
      <c r="D1743" s="548"/>
      <c r="E1743" s="548"/>
    </row>
    <row r="1744" spans="1:5" hidden="1">
      <c r="A1744" s="547" t="s">
        <v>1704</v>
      </c>
      <c r="B1744" s="547">
        <v>2023</v>
      </c>
      <c r="C1744" s="547" t="s">
        <v>1605</v>
      </c>
      <c r="D1744" s="548">
        <v>-280.10000000000002</v>
      </c>
      <c r="E1744" s="548"/>
    </row>
    <row r="1745" spans="1:5" hidden="1">
      <c r="A1745" s="547" t="s">
        <v>1704</v>
      </c>
      <c r="B1745" s="547">
        <v>2023</v>
      </c>
      <c r="C1745" s="547" t="s">
        <v>1604</v>
      </c>
      <c r="D1745" s="548">
        <v>-212.3</v>
      </c>
      <c r="E1745" s="548"/>
    </row>
    <row r="1746" spans="1:5" hidden="1">
      <c r="A1746" s="547" t="s">
        <v>1704</v>
      </c>
      <c r="B1746" s="547">
        <v>2023</v>
      </c>
      <c r="C1746" s="547" t="s">
        <v>1603</v>
      </c>
      <c r="D1746" s="548">
        <v>-28.44</v>
      </c>
      <c r="E1746" s="548"/>
    </row>
    <row r="1747" spans="1:5" hidden="1">
      <c r="A1747" s="547" t="s">
        <v>1704</v>
      </c>
      <c r="B1747" s="547">
        <v>2023</v>
      </c>
      <c r="C1747" s="547" t="s">
        <v>1602</v>
      </c>
      <c r="D1747" s="548"/>
      <c r="E1747" s="548"/>
    </row>
    <row r="1748" spans="1:5" hidden="1">
      <c r="A1748" s="547" t="s">
        <v>1704</v>
      </c>
      <c r="B1748" s="547">
        <v>2023</v>
      </c>
      <c r="C1748" s="547" t="s">
        <v>1601</v>
      </c>
      <c r="D1748" s="548"/>
      <c r="E1748" s="548"/>
    </row>
    <row r="1749" spans="1:5" hidden="1">
      <c r="A1749" s="547" t="s">
        <v>1704</v>
      </c>
      <c r="B1749" s="547">
        <v>2023</v>
      </c>
      <c r="C1749" s="547" t="s">
        <v>1600</v>
      </c>
      <c r="D1749" s="548"/>
      <c r="E1749" s="548"/>
    </row>
    <row r="1750" spans="1:5" hidden="1">
      <c r="A1750" s="547" t="s">
        <v>1704</v>
      </c>
      <c r="B1750" s="547">
        <v>2023</v>
      </c>
      <c r="C1750" s="547" t="s">
        <v>1599</v>
      </c>
      <c r="D1750" s="548">
        <v>-20760.07</v>
      </c>
      <c r="E1750" s="548"/>
    </row>
    <row r="1751" spans="1:5" hidden="1">
      <c r="A1751" s="547" t="s">
        <v>1704</v>
      </c>
      <c r="B1751" s="547">
        <v>2023</v>
      </c>
      <c r="C1751" s="547" t="s">
        <v>1597</v>
      </c>
      <c r="D1751" s="548">
        <v>-20760.07</v>
      </c>
      <c r="E1751" s="548"/>
    </row>
    <row r="1752" spans="1:5" hidden="1">
      <c r="A1752" s="547" t="s">
        <v>1703</v>
      </c>
      <c r="B1752" s="547">
        <v>2019</v>
      </c>
      <c r="C1752" s="547" t="s">
        <v>1628</v>
      </c>
      <c r="D1752" s="548">
        <v>-222513.2</v>
      </c>
      <c r="E1752" s="548">
        <v>-227054.14</v>
      </c>
    </row>
    <row r="1753" spans="1:5" hidden="1">
      <c r="A1753" s="547" t="s">
        <v>1703</v>
      </c>
      <c r="B1753" s="547">
        <v>2019</v>
      </c>
      <c r="C1753" s="547" t="s">
        <v>1627</v>
      </c>
      <c r="D1753" s="548">
        <v>-223357.49</v>
      </c>
      <c r="E1753" s="548"/>
    </row>
    <row r="1754" spans="1:5" hidden="1">
      <c r="A1754" s="547" t="s">
        <v>1703</v>
      </c>
      <c r="B1754" s="547">
        <v>2019</v>
      </c>
      <c r="C1754" s="547" t="s">
        <v>1626</v>
      </c>
      <c r="D1754" s="548">
        <v>844.3</v>
      </c>
      <c r="E1754" s="548"/>
    </row>
    <row r="1755" spans="1:5" hidden="1">
      <c r="A1755" s="547" t="s">
        <v>1703</v>
      </c>
      <c r="B1755" s="547">
        <v>2019</v>
      </c>
      <c r="C1755" s="547" t="s">
        <v>1625</v>
      </c>
      <c r="D1755" s="548">
        <v>45856.37</v>
      </c>
      <c r="E1755" s="548">
        <v>45856.37</v>
      </c>
    </row>
    <row r="1756" spans="1:5" hidden="1">
      <c r="A1756" s="547" t="s">
        <v>1703</v>
      </c>
      <c r="B1756" s="547">
        <v>2019</v>
      </c>
      <c r="C1756" s="547" t="s">
        <v>1624</v>
      </c>
      <c r="D1756" s="548">
        <v>3914.43</v>
      </c>
      <c r="E1756" s="548">
        <v>3914.43</v>
      </c>
    </row>
    <row r="1757" spans="1:5" hidden="1">
      <c r="A1757" s="547" t="s">
        <v>1703</v>
      </c>
      <c r="B1757" s="547">
        <v>2019</v>
      </c>
      <c r="C1757" s="547" t="s">
        <v>1623</v>
      </c>
      <c r="D1757" s="548">
        <v>-3889.83</v>
      </c>
      <c r="E1757" s="548">
        <v>10424.48</v>
      </c>
    </row>
    <row r="1758" spans="1:5" hidden="1">
      <c r="A1758" s="547" t="s">
        <v>1703</v>
      </c>
      <c r="B1758" s="547">
        <v>2019</v>
      </c>
      <c r="C1758" s="547" t="s">
        <v>1622</v>
      </c>
      <c r="D1758" s="548">
        <v>-1016.85</v>
      </c>
      <c r="E1758" s="548">
        <v>1593.23</v>
      </c>
    </row>
    <row r="1759" spans="1:5" hidden="1">
      <c r="A1759" s="547" t="s">
        <v>1703</v>
      </c>
      <c r="B1759" s="547">
        <v>2019</v>
      </c>
      <c r="C1759" s="547" t="s">
        <v>1621</v>
      </c>
      <c r="D1759" s="548">
        <v>327.29000000000002</v>
      </c>
      <c r="E1759" s="548">
        <v>327.29000000000002</v>
      </c>
    </row>
    <row r="1760" spans="1:5" hidden="1">
      <c r="A1760" s="547" t="s">
        <v>1703</v>
      </c>
      <c r="B1760" s="547">
        <v>2019</v>
      </c>
      <c r="C1760" s="547" t="s">
        <v>1620</v>
      </c>
      <c r="D1760" s="548">
        <v>1243.96</v>
      </c>
      <c r="E1760" s="548">
        <v>1243.96</v>
      </c>
    </row>
    <row r="1761" spans="1:5" hidden="1">
      <c r="A1761" s="547" t="s">
        <v>1703</v>
      </c>
      <c r="B1761" s="547">
        <v>2019</v>
      </c>
      <c r="C1761" s="547" t="s">
        <v>1619</v>
      </c>
      <c r="D1761" s="548">
        <v>-3943.21</v>
      </c>
      <c r="E1761" s="548">
        <v>-3943.21</v>
      </c>
    </row>
    <row r="1762" spans="1:5" hidden="1">
      <c r="A1762" s="547" t="s">
        <v>1703</v>
      </c>
      <c r="B1762" s="547">
        <v>2019</v>
      </c>
      <c r="C1762" s="547" t="s">
        <v>1618</v>
      </c>
      <c r="D1762" s="548">
        <v>-95584.69</v>
      </c>
      <c r="E1762" s="548">
        <v>-95584.69</v>
      </c>
    </row>
    <row r="1763" spans="1:5" hidden="1">
      <c r="A1763" s="547" t="s">
        <v>1703</v>
      </c>
      <c r="B1763" s="547">
        <v>2019</v>
      </c>
      <c r="C1763" s="547" t="s">
        <v>1617</v>
      </c>
      <c r="D1763" s="548">
        <v>21853.360000000001</v>
      </c>
      <c r="E1763" s="548">
        <v>21853.360000000001</v>
      </c>
    </row>
    <row r="1764" spans="1:5" hidden="1">
      <c r="A1764" s="547" t="s">
        <v>1703</v>
      </c>
      <c r="B1764" s="547">
        <v>2019</v>
      </c>
      <c r="C1764" s="547" t="s">
        <v>1616</v>
      </c>
      <c r="D1764" s="548">
        <v>7831.65</v>
      </c>
      <c r="E1764" s="548">
        <v>7831.65</v>
      </c>
    </row>
    <row r="1765" spans="1:5" hidden="1">
      <c r="A1765" s="547" t="s">
        <v>1703</v>
      </c>
      <c r="B1765" s="547">
        <v>2019</v>
      </c>
      <c r="C1765" s="547" t="s">
        <v>1615</v>
      </c>
      <c r="D1765" s="548">
        <v>25056.2</v>
      </c>
      <c r="E1765" s="548">
        <v>25056.2</v>
      </c>
    </row>
    <row r="1766" spans="1:5" hidden="1">
      <c r="A1766" s="547" t="s">
        <v>1703</v>
      </c>
      <c r="B1766" s="547">
        <v>2019</v>
      </c>
      <c r="C1766" s="547" t="s">
        <v>1614</v>
      </c>
      <c r="D1766" s="548">
        <v>3015.88</v>
      </c>
      <c r="E1766" s="548">
        <v>3015.88</v>
      </c>
    </row>
    <row r="1767" spans="1:5" hidden="1">
      <c r="A1767" s="547" t="s">
        <v>1703</v>
      </c>
      <c r="B1767" s="547">
        <v>2019</v>
      </c>
      <c r="C1767" s="547" t="s">
        <v>1613</v>
      </c>
      <c r="D1767" s="548">
        <v>7644.17</v>
      </c>
      <c r="E1767" s="548">
        <v>7644.17</v>
      </c>
    </row>
    <row r="1768" spans="1:5" hidden="1">
      <c r="A1768" s="547" t="s">
        <v>1703</v>
      </c>
      <c r="B1768" s="547">
        <v>2019</v>
      </c>
      <c r="C1768" s="547" t="s">
        <v>1612</v>
      </c>
      <c r="D1768" s="548">
        <v>325.45</v>
      </c>
      <c r="E1768" s="548">
        <v>325.45</v>
      </c>
    </row>
    <row r="1769" spans="1:5" hidden="1">
      <c r="A1769" s="547" t="s">
        <v>1703</v>
      </c>
      <c r="B1769" s="547">
        <v>2019</v>
      </c>
      <c r="C1769" s="547" t="s">
        <v>1611</v>
      </c>
      <c r="D1769" s="548">
        <v>413.16</v>
      </c>
      <c r="E1769" s="548">
        <v>413.16</v>
      </c>
    </row>
    <row r="1770" spans="1:5" hidden="1">
      <c r="A1770" s="547" t="s">
        <v>1703</v>
      </c>
      <c r="B1770" s="547">
        <v>2019</v>
      </c>
      <c r="C1770" s="547" t="s">
        <v>1610</v>
      </c>
      <c r="D1770" s="548">
        <v>120.84</v>
      </c>
      <c r="E1770" s="548">
        <v>120.84</v>
      </c>
    </row>
    <row r="1771" spans="1:5" hidden="1">
      <c r="A1771" s="547" t="s">
        <v>1703</v>
      </c>
      <c r="B1771" s="547">
        <v>2019</v>
      </c>
      <c r="C1771" s="547" t="s">
        <v>1609</v>
      </c>
      <c r="D1771" s="548">
        <v>3891.27</v>
      </c>
      <c r="E1771" s="548">
        <v>3891.27</v>
      </c>
    </row>
    <row r="1772" spans="1:5" hidden="1">
      <c r="A1772" s="547" t="s">
        <v>1703</v>
      </c>
      <c r="B1772" s="547">
        <v>2019</v>
      </c>
      <c r="C1772" s="547" t="s">
        <v>1608</v>
      </c>
      <c r="D1772" s="548">
        <v>2546.5700000000002</v>
      </c>
      <c r="E1772" s="548">
        <v>2546.5700000000002</v>
      </c>
    </row>
    <row r="1773" spans="1:5" hidden="1">
      <c r="A1773" s="547" t="s">
        <v>1703</v>
      </c>
      <c r="B1773" s="547">
        <v>2019</v>
      </c>
      <c r="C1773" s="547" t="s">
        <v>1607</v>
      </c>
      <c r="D1773" s="548">
        <v>6183.05</v>
      </c>
      <c r="E1773" s="548">
        <v>6183.05</v>
      </c>
    </row>
    <row r="1774" spans="1:5" hidden="1">
      <c r="A1774" s="547" t="s">
        <v>1703</v>
      </c>
      <c r="B1774" s="547">
        <v>2019</v>
      </c>
      <c r="C1774" s="547" t="s">
        <v>1606</v>
      </c>
      <c r="D1774" s="548">
        <v>2900.84</v>
      </c>
      <c r="E1774" s="548">
        <v>2900.84</v>
      </c>
    </row>
    <row r="1775" spans="1:5" hidden="1">
      <c r="A1775" s="547" t="s">
        <v>1703</v>
      </c>
      <c r="B1775" s="547">
        <v>2019</v>
      </c>
      <c r="C1775" s="547" t="s">
        <v>1605</v>
      </c>
      <c r="D1775" s="548">
        <v>9859.0300000000007</v>
      </c>
      <c r="E1775" s="548">
        <v>9859.0300000000007</v>
      </c>
    </row>
    <row r="1776" spans="1:5" hidden="1">
      <c r="A1776" s="547" t="s">
        <v>1703</v>
      </c>
      <c r="B1776" s="547">
        <v>2019</v>
      </c>
      <c r="C1776" s="547" t="s">
        <v>1604</v>
      </c>
      <c r="D1776" s="548">
        <v>-8637.6</v>
      </c>
      <c r="E1776" s="548">
        <v>-8637.6</v>
      </c>
    </row>
    <row r="1777" spans="1:5" hidden="1">
      <c r="A1777" s="547" t="s">
        <v>1703</v>
      </c>
      <c r="B1777" s="547">
        <v>2019</v>
      </c>
      <c r="C1777" s="547" t="s">
        <v>1603</v>
      </c>
      <c r="D1777" s="548">
        <v>1585.4</v>
      </c>
      <c r="E1777" s="548">
        <v>1585.4</v>
      </c>
    </row>
    <row r="1778" spans="1:5" hidden="1">
      <c r="A1778" s="547" t="s">
        <v>1703</v>
      </c>
      <c r="B1778" s="547">
        <v>2019</v>
      </c>
      <c r="C1778" s="547" t="s">
        <v>1602</v>
      </c>
      <c r="D1778" s="548">
        <v>15464.63</v>
      </c>
      <c r="E1778" s="548">
        <v>18758.62</v>
      </c>
    </row>
    <row r="1779" spans="1:5" hidden="1">
      <c r="A1779" s="547" t="s">
        <v>1703</v>
      </c>
      <c r="B1779" s="547">
        <v>2019</v>
      </c>
      <c r="C1779" s="547" t="s">
        <v>1601</v>
      </c>
      <c r="D1779" s="548">
        <v>64155.62</v>
      </c>
      <c r="E1779" s="548">
        <v>64155.62</v>
      </c>
    </row>
    <row r="1780" spans="1:5" hidden="1">
      <c r="A1780" s="547" t="s">
        <v>1703</v>
      </c>
      <c r="B1780" s="547">
        <v>2019</v>
      </c>
      <c r="C1780" s="547" t="s">
        <v>1600</v>
      </c>
      <c r="D1780" s="548">
        <v>-2098.9</v>
      </c>
      <c r="E1780" s="548">
        <v>-967.2</v>
      </c>
    </row>
    <row r="1781" spans="1:5" hidden="1">
      <c r="A1781" s="547" t="s">
        <v>1703</v>
      </c>
      <c r="B1781" s="547">
        <v>2019</v>
      </c>
      <c r="C1781" s="547" t="s">
        <v>1599</v>
      </c>
      <c r="D1781" s="548">
        <v>-17674.259999999998</v>
      </c>
      <c r="E1781" s="548">
        <v>-806.38</v>
      </c>
    </row>
    <row r="1782" spans="1:5" hidden="1">
      <c r="A1782" s="547" t="s">
        <v>1703</v>
      </c>
      <c r="B1782" s="547">
        <v>2019</v>
      </c>
      <c r="C1782" s="547" t="s">
        <v>1597</v>
      </c>
      <c r="D1782" s="548">
        <v>-109551.89</v>
      </c>
      <c r="E1782" s="548">
        <v>-92684.02</v>
      </c>
    </row>
    <row r="1783" spans="1:5" hidden="1">
      <c r="A1783" s="547" t="s">
        <v>1703</v>
      </c>
      <c r="B1783" s="547">
        <v>2019</v>
      </c>
      <c r="C1783" s="547" t="s">
        <v>1633</v>
      </c>
      <c r="D1783" s="548"/>
      <c r="E1783" s="548">
        <v>-233722.1</v>
      </c>
    </row>
    <row r="1784" spans="1:5" hidden="1">
      <c r="A1784" s="547" t="s">
        <v>1703</v>
      </c>
      <c r="B1784" s="547">
        <v>2019</v>
      </c>
      <c r="C1784" s="547" t="s">
        <v>1632</v>
      </c>
      <c r="D1784" s="548"/>
      <c r="E1784" s="548">
        <v>-1662.57</v>
      </c>
    </row>
    <row r="1785" spans="1:5" hidden="1">
      <c r="A1785" s="547" t="s">
        <v>1703</v>
      </c>
      <c r="B1785" s="547">
        <v>2019</v>
      </c>
      <c r="C1785" s="547" t="s">
        <v>1631</v>
      </c>
      <c r="D1785" s="548"/>
      <c r="E1785" s="548">
        <v>7486.23</v>
      </c>
    </row>
    <row r="1786" spans="1:5" hidden="1">
      <c r="A1786" s="547" t="s">
        <v>1703</v>
      </c>
      <c r="B1786" s="547">
        <v>2019</v>
      </c>
      <c r="C1786" s="547" t="s">
        <v>1630</v>
      </c>
      <c r="D1786" s="548"/>
      <c r="E1786" s="548">
        <v>844.3</v>
      </c>
    </row>
    <row r="1787" spans="1:5" hidden="1">
      <c r="A1787" s="547" t="s">
        <v>1703</v>
      </c>
      <c r="B1787" s="547">
        <v>2019</v>
      </c>
      <c r="C1787" s="547" t="s">
        <v>1629</v>
      </c>
      <c r="D1787" s="548"/>
      <c r="E1787" s="548">
        <v>58.74</v>
      </c>
    </row>
    <row r="1788" spans="1:5" hidden="1">
      <c r="A1788" s="547" t="s">
        <v>1703</v>
      </c>
      <c r="B1788" s="547">
        <v>2020</v>
      </c>
      <c r="C1788" s="547" t="s">
        <v>1628</v>
      </c>
      <c r="D1788" s="548">
        <v>-224704.69</v>
      </c>
      <c r="E1788" s="548">
        <v>-229296.52</v>
      </c>
    </row>
    <row r="1789" spans="1:5" hidden="1">
      <c r="A1789" s="547" t="s">
        <v>1703</v>
      </c>
      <c r="B1789" s="547">
        <v>2020</v>
      </c>
      <c r="C1789" s="547" t="s">
        <v>1627</v>
      </c>
      <c r="D1789" s="548">
        <v>-225528.13</v>
      </c>
      <c r="E1789" s="548"/>
    </row>
    <row r="1790" spans="1:5" hidden="1">
      <c r="A1790" s="547" t="s">
        <v>1703</v>
      </c>
      <c r="B1790" s="547">
        <v>2020</v>
      </c>
      <c r="C1790" s="547" t="s">
        <v>1626</v>
      </c>
      <c r="D1790" s="548">
        <v>823.44</v>
      </c>
      <c r="E1790" s="548"/>
    </row>
    <row r="1791" spans="1:5" hidden="1">
      <c r="A1791" s="547" t="s">
        <v>1703</v>
      </c>
      <c r="B1791" s="547">
        <v>2020</v>
      </c>
      <c r="C1791" s="547" t="s">
        <v>1625</v>
      </c>
      <c r="D1791" s="548">
        <v>45306.41</v>
      </c>
      <c r="E1791" s="548">
        <v>45306.41</v>
      </c>
    </row>
    <row r="1792" spans="1:5" hidden="1">
      <c r="A1792" s="547" t="s">
        <v>1703</v>
      </c>
      <c r="B1792" s="547">
        <v>2020</v>
      </c>
      <c r="C1792" s="547" t="s">
        <v>1624</v>
      </c>
      <c r="D1792" s="548">
        <v>4065.7</v>
      </c>
      <c r="E1792" s="548">
        <v>4065.7</v>
      </c>
    </row>
    <row r="1793" spans="1:5" hidden="1">
      <c r="A1793" s="547" t="s">
        <v>1703</v>
      </c>
      <c r="B1793" s="547">
        <v>2020</v>
      </c>
      <c r="C1793" s="547" t="s">
        <v>1623</v>
      </c>
      <c r="D1793" s="548">
        <v>-4414.28</v>
      </c>
      <c r="E1793" s="548">
        <v>10907.76</v>
      </c>
    </row>
    <row r="1794" spans="1:5" hidden="1">
      <c r="A1794" s="547" t="s">
        <v>1703</v>
      </c>
      <c r="B1794" s="547">
        <v>2020</v>
      </c>
      <c r="C1794" s="547" t="s">
        <v>1622</v>
      </c>
      <c r="D1794" s="548">
        <v>-1112.98</v>
      </c>
      <c r="E1794" s="548">
        <v>1796.27</v>
      </c>
    </row>
    <row r="1795" spans="1:5" hidden="1">
      <c r="A1795" s="547" t="s">
        <v>1703</v>
      </c>
      <c r="B1795" s="547">
        <v>2020</v>
      </c>
      <c r="C1795" s="547" t="s">
        <v>1621</v>
      </c>
      <c r="D1795" s="548">
        <v>259.68</v>
      </c>
      <c r="E1795" s="548">
        <v>259.68</v>
      </c>
    </row>
    <row r="1796" spans="1:5" hidden="1">
      <c r="A1796" s="547" t="s">
        <v>1703</v>
      </c>
      <c r="B1796" s="547">
        <v>2020</v>
      </c>
      <c r="C1796" s="547" t="s">
        <v>1620</v>
      </c>
      <c r="D1796" s="548">
        <v>1077.48</v>
      </c>
      <c r="E1796" s="548">
        <v>1077.48</v>
      </c>
    </row>
    <row r="1797" spans="1:5" hidden="1">
      <c r="A1797" s="547" t="s">
        <v>1703</v>
      </c>
      <c r="B1797" s="547">
        <v>2020</v>
      </c>
      <c r="C1797" s="547" t="s">
        <v>1619</v>
      </c>
      <c r="D1797" s="548">
        <v>-3999.05</v>
      </c>
      <c r="E1797" s="548">
        <v>-3999.05</v>
      </c>
    </row>
    <row r="1798" spans="1:5" hidden="1">
      <c r="A1798" s="547" t="s">
        <v>1703</v>
      </c>
      <c r="B1798" s="547">
        <v>2020</v>
      </c>
      <c r="C1798" s="547" t="s">
        <v>1618</v>
      </c>
      <c r="D1798" s="548">
        <v>-98631.23</v>
      </c>
      <c r="E1798" s="548">
        <v>-98631.23</v>
      </c>
    </row>
    <row r="1799" spans="1:5" hidden="1">
      <c r="A1799" s="547" t="s">
        <v>1703</v>
      </c>
      <c r="B1799" s="547">
        <v>2020</v>
      </c>
      <c r="C1799" s="547" t="s">
        <v>1617</v>
      </c>
      <c r="D1799" s="548">
        <v>20942.580000000002</v>
      </c>
      <c r="E1799" s="548">
        <v>20942.580000000002</v>
      </c>
    </row>
    <row r="1800" spans="1:5" hidden="1">
      <c r="A1800" s="547" t="s">
        <v>1703</v>
      </c>
      <c r="B1800" s="547">
        <v>2020</v>
      </c>
      <c r="C1800" s="547" t="s">
        <v>1616</v>
      </c>
      <c r="D1800" s="548">
        <v>6076.02</v>
      </c>
      <c r="E1800" s="548">
        <v>6076.02</v>
      </c>
    </row>
    <row r="1801" spans="1:5" hidden="1">
      <c r="A1801" s="547" t="s">
        <v>1703</v>
      </c>
      <c r="B1801" s="547">
        <v>2020</v>
      </c>
      <c r="C1801" s="547" t="s">
        <v>1615</v>
      </c>
      <c r="D1801" s="548">
        <v>23872.13</v>
      </c>
      <c r="E1801" s="548">
        <v>23872.13</v>
      </c>
    </row>
    <row r="1802" spans="1:5" hidden="1">
      <c r="A1802" s="547" t="s">
        <v>1703</v>
      </c>
      <c r="B1802" s="547">
        <v>2020</v>
      </c>
      <c r="C1802" s="547" t="s">
        <v>1614</v>
      </c>
      <c r="D1802" s="548">
        <v>3927.31</v>
      </c>
      <c r="E1802" s="548">
        <v>3927.31</v>
      </c>
    </row>
    <row r="1803" spans="1:5" hidden="1">
      <c r="A1803" s="547" t="s">
        <v>1703</v>
      </c>
      <c r="B1803" s="547">
        <v>2020</v>
      </c>
      <c r="C1803" s="547" t="s">
        <v>1613</v>
      </c>
      <c r="D1803" s="548">
        <v>8432.8700000000008</v>
      </c>
      <c r="E1803" s="548">
        <v>8432.8700000000008</v>
      </c>
    </row>
    <row r="1804" spans="1:5" hidden="1">
      <c r="A1804" s="547" t="s">
        <v>1703</v>
      </c>
      <c r="B1804" s="547">
        <v>2020</v>
      </c>
      <c r="C1804" s="547" t="s">
        <v>1612</v>
      </c>
      <c r="D1804" s="548">
        <v>366.21</v>
      </c>
      <c r="E1804" s="548">
        <v>366.21</v>
      </c>
    </row>
    <row r="1805" spans="1:5" hidden="1">
      <c r="A1805" s="547" t="s">
        <v>1703</v>
      </c>
      <c r="B1805" s="547">
        <v>2020</v>
      </c>
      <c r="C1805" s="547" t="s">
        <v>1611</v>
      </c>
      <c r="D1805" s="548">
        <v>326.52</v>
      </c>
      <c r="E1805" s="548">
        <v>326.52</v>
      </c>
    </row>
    <row r="1806" spans="1:5" hidden="1">
      <c r="A1806" s="547" t="s">
        <v>1703</v>
      </c>
      <c r="B1806" s="547">
        <v>2020</v>
      </c>
      <c r="C1806" s="547" t="s">
        <v>1610</v>
      </c>
      <c r="D1806" s="548">
        <v>55.23</v>
      </c>
      <c r="E1806" s="548">
        <v>55.23</v>
      </c>
    </row>
    <row r="1807" spans="1:5" hidden="1">
      <c r="A1807" s="547" t="s">
        <v>1703</v>
      </c>
      <c r="B1807" s="547">
        <v>2020</v>
      </c>
      <c r="C1807" s="547" t="s">
        <v>1609</v>
      </c>
      <c r="D1807" s="548">
        <v>4351.2</v>
      </c>
      <c r="E1807" s="548">
        <v>4351.2</v>
      </c>
    </row>
    <row r="1808" spans="1:5" hidden="1">
      <c r="A1808" s="547" t="s">
        <v>1703</v>
      </c>
      <c r="B1808" s="547">
        <v>2020</v>
      </c>
      <c r="C1808" s="547" t="s">
        <v>1608</v>
      </c>
      <c r="D1808" s="548">
        <v>2577</v>
      </c>
      <c r="E1808" s="548">
        <v>2577</v>
      </c>
    </row>
    <row r="1809" spans="1:5" hidden="1">
      <c r="A1809" s="547" t="s">
        <v>1703</v>
      </c>
      <c r="B1809" s="547">
        <v>2020</v>
      </c>
      <c r="C1809" s="547" t="s">
        <v>1607</v>
      </c>
      <c r="D1809" s="548">
        <v>6720.99</v>
      </c>
      <c r="E1809" s="548">
        <v>6720.99</v>
      </c>
    </row>
    <row r="1810" spans="1:5" hidden="1">
      <c r="A1810" s="547" t="s">
        <v>1703</v>
      </c>
      <c r="B1810" s="547">
        <v>2020</v>
      </c>
      <c r="C1810" s="547" t="s">
        <v>1606</v>
      </c>
      <c r="D1810" s="548">
        <v>2979.58</v>
      </c>
      <c r="E1810" s="548">
        <v>2979.58</v>
      </c>
    </row>
    <row r="1811" spans="1:5" hidden="1">
      <c r="A1811" s="547" t="s">
        <v>1703</v>
      </c>
      <c r="B1811" s="547">
        <v>2020</v>
      </c>
      <c r="C1811" s="547" t="s">
        <v>1605</v>
      </c>
      <c r="D1811" s="548">
        <v>14004.53</v>
      </c>
      <c r="E1811" s="548">
        <v>14004.53</v>
      </c>
    </row>
    <row r="1812" spans="1:5" hidden="1">
      <c r="A1812" s="547" t="s">
        <v>1703</v>
      </c>
      <c r="B1812" s="547">
        <v>2020</v>
      </c>
      <c r="C1812" s="547" t="s">
        <v>1604</v>
      </c>
      <c r="D1812" s="548">
        <v>-9646.49</v>
      </c>
      <c r="E1812" s="548">
        <v>-9646.49</v>
      </c>
    </row>
    <row r="1813" spans="1:5" hidden="1">
      <c r="A1813" s="547" t="s">
        <v>1703</v>
      </c>
      <c r="B1813" s="547">
        <v>2020</v>
      </c>
      <c r="C1813" s="547" t="s">
        <v>1603</v>
      </c>
      <c r="D1813" s="548">
        <v>1640.36</v>
      </c>
      <c r="E1813" s="548">
        <v>1640.36</v>
      </c>
    </row>
    <row r="1814" spans="1:5" hidden="1">
      <c r="A1814" s="547" t="s">
        <v>1703</v>
      </c>
      <c r="B1814" s="547">
        <v>2020</v>
      </c>
      <c r="C1814" s="547" t="s">
        <v>1602</v>
      </c>
      <c r="D1814" s="548">
        <v>16575.080000000002</v>
      </c>
      <c r="E1814" s="548">
        <v>20352.3</v>
      </c>
    </row>
    <row r="1815" spans="1:5" hidden="1">
      <c r="A1815" s="547" t="s">
        <v>1703</v>
      </c>
      <c r="B1815" s="547">
        <v>2020</v>
      </c>
      <c r="C1815" s="547" t="s">
        <v>1601</v>
      </c>
      <c r="D1815" s="548">
        <v>65508.75</v>
      </c>
      <c r="E1815" s="548">
        <v>65508.75</v>
      </c>
    </row>
    <row r="1816" spans="1:5" hidden="1">
      <c r="A1816" s="547" t="s">
        <v>1703</v>
      </c>
      <c r="B1816" s="547">
        <v>2020</v>
      </c>
      <c r="C1816" s="547" t="s">
        <v>1600</v>
      </c>
      <c r="D1816" s="548">
        <v>-2354.61</v>
      </c>
      <c r="E1816" s="548">
        <v>-1325.91</v>
      </c>
    </row>
    <row r="1817" spans="1:5" hidden="1">
      <c r="A1817" s="547" t="s">
        <v>1703</v>
      </c>
      <c r="B1817" s="547">
        <v>2020</v>
      </c>
      <c r="C1817" s="547" t="s">
        <v>1599</v>
      </c>
      <c r="D1817" s="548">
        <v>-18472.310000000001</v>
      </c>
      <c r="E1817" s="548">
        <v>16.87</v>
      </c>
    </row>
    <row r="1818" spans="1:5" hidden="1">
      <c r="A1818" s="547" t="s">
        <v>1703</v>
      </c>
      <c r="B1818" s="547">
        <v>2020</v>
      </c>
      <c r="C1818" s="547" t="s">
        <v>1597</v>
      </c>
      <c r="D1818" s="548">
        <v>-111798.64</v>
      </c>
      <c r="E1818" s="548">
        <v>-93309.47</v>
      </c>
    </row>
    <row r="1819" spans="1:5" hidden="1">
      <c r="A1819" s="547" t="s">
        <v>1703</v>
      </c>
      <c r="B1819" s="547">
        <v>2020</v>
      </c>
      <c r="C1819" s="547" t="s">
        <v>1633</v>
      </c>
      <c r="D1819" s="548"/>
      <c r="E1819" s="548">
        <v>-239230.49</v>
      </c>
    </row>
    <row r="1820" spans="1:5" hidden="1">
      <c r="A1820" s="547" t="s">
        <v>1703</v>
      </c>
      <c r="B1820" s="547">
        <v>2020</v>
      </c>
      <c r="C1820" s="547" t="s">
        <v>1632</v>
      </c>
      <c r="D1820" s="548"/>
      <c r="E1820" s="548">
        <v>1006.02</v>
      </c>
    </row>
    <row r="1821" spans="1:5" hidden="1">
      <c r="A1821" s="547" t="s">
        <v>1703</v>
      </c>
      <c r="B1821" s="547">
        <v>2020</v>
      </c>
      <c r="C1821" s="547" t="s">
        <v>1631</v>
      </c>
      <c r="D1821" s="548"/>
      <c r="E1821" s="548">
        <v>8104.5</v>
      </c>
    </row>
    <row r="1822" spans="1:5" hidden="1">
      <c r="A1822" s="547" t="s">
        <v>1703</v>
      </c>
      <c r="B1822" s="547">
        <v>2020</v>
      </c>
      <c r="C1822" s="547" t="s">
        <v>1630</v>
      </c>
      <c r="D1822" s="548"/>
      <c r="E1822" s="548">
        <v>823.44</v>
      </c>
    </row>
    <row r="1823" spans="1:5" hidden="1">
      <c r="A1823" s="547" t="s">
        <v>1703</v>
      </c>
      <c r="B1823" s="547">
        <v>2020</v>
      </c>
      <c r="C1823" s="547" t="s">
        <v>1629</v>
      </c>
      <c r="D1823" s="548"/>
      <c r="E1823" s="548">
        <v>43.79</v>
      </c>
    </row>
    <row r="1824" spans="1:5" hidden="1">
      <c r="A1824" s="547" t="s">
        <v>1703</v>
      </c>
      <c r="B1824" s="547">
        <v>2021</v>
      </c>
      <c r="C1824" s="547" t="s">
        <v>1628</v>
      </c>
      <c r="D1824" s="548">
        <v>-240225.62</v>
      </c>
      <c r="E1824" s="548">
        <v>-244753.4</v>
      </c>
    </row>
    <row r="1825" spans="1:5" hidden="1">
      <c r="A1825" s="547" t="s">
        <v>1703</v>
      </c>
      <c r="B1825" s="547">
        <v>2021</v>
      </c>
      <c r="C1825" s="547" t="s">
        <v>1627</v>
      </c>
      <c r="D1825" s="548">
        <v>-241070.4</v>
      </c>
      <c r="E1825" s="548"/>
    </row>
    <row r="1826" spans="1:5" hidden="1">
      <c r="A1826" s="547" t="s">
        <v>1703</v>
      </c>
      <c r="B1826" s="547">
        <v>2021</v>
      </c>
      <c r="C1826" s="547" t="s">
        <v>1626</v>
      </c>
      <c r="D1826" s="548">
        <v>844.78</v>
      </c>
      <c r="E1826" s="548"/>
    </row>
    <row r="1827" spans="1:5" hidden="1">
      <c r="A1827" s="547" t="s">
        <v>1703</v>
      </c>
      <c r="B1827" s="547">
        <v>2021</v>
      </c>
      <c r="C1827" s="547" t="s">
        <v>1625</v>
      </c>
      <c r="D1827" s="548">
        <v>44578.22</v>
      </c>
      <c r="E1827" s="548">
        <v>44578.22</v>
      </c>
    </row>
    <row r="1828" spans="1:5" hidden="1">
      <c r="A1828" s="547" t="s">
        <v>1703</v>
      </c>
      <c r="B1828" s="547">
        <v>2021</v>
      </c>
      <c r="C1828" s="547" t="s">
        <v>1624</v>
      </c>
      <c r="D1828" s="548">
        <v>3875.88</v>
      </c>
      <c r="E1828" s="548">
        <v>3875.88</v>
      </c>
    </row>
    <row r="1829" spans="1:5" hidden="1">
      <c r="A1829" s="547" t="s">
        <v>1703</v>
      </c>
      <c r="B1829" s="547">
        <v>2021</v>
      </c>
      <c r="C1829" s="547" t="s">
        <v>1623</v>
      </c>
      <c r="D1829" s="548">
        <v>-4253.6499999999996</v>
      </c>
      <c r="E1829" s="548">
        <v>10648.56</v>
      </c>
    </row>
    <row r="1830" spans="1:5" hidden="1">
      <c r="A1830" s="547" t="s">
        <v>1703</v>
      </c>
      <c r="B1830" s="547">
        <v>2021</v>
      </c>
      <c r="C1830" s="547" t="s">
        <v>1622</v>
      </c>
      <c r="D1830" s="548">
        <v>-1056.1600000000001</v>
      </c>
      <c r="E1830" s="548">
        <v>1836.28</v>
      </c>
    </row>
    <row r="1831" spans="1:5" hidden="1">
      <c r="A1831" s="547" t="s">
        <v>1703</v>
      </c>
      <c r="B1831" s="547">
        <v>2021</v>
      </c>
      <c r="C1831" s="547" t="s">
        <v>1621</v>
      </c>
      <c r="D1831" s="548">
        <v>278.75</v>
      </c>
      <c r="E1831" s="548">
        <v>278.75</v>
      </c>
    </row>
    <row r="1832" spans="1:5" hidden="1">
      <c r="A1832" s="547" t="s">
        <v>1703</v>
      </c>
      <c r="B1832" s="547">
        <v>2021</v>
      </c>
      <c r="C1832" s="547" t="s">
        <v>1620</v>
      </c>
      <c r="D1832" s="548">
        <v>1047.5999999999999</v>
      </c>
      <c r="E1832" s="548">
        <v>1047.5999999999999</v>
      </c>
    </row>
    <row r="1833" spans="1:5" hidden="1">
      <c r="A1833" s="547" t="s">
        <v>1703</v>
      </c>
      <c r="B1833" s="547">
        <v>2021</v>
      </c>
      <c r="C1833" s="547" t="s">
        <v>1619</v>
      </c>
      <c r="D1833" s="548">
        <v>-3179.26</v>
      </c>
      <c r="E1833" s="548">
        <v>-3179.26</v>
      </c>
    </row>
    <row r="1834" spans="1:5" hidden="1">
      <c r="A1834" s="547" t="s">
        <v>1703</v>
      </c>
      <c r="B1834" s="547">
        <v>2021</v>
      </c>
      <c r="C1834" s="547" t="s">
        <v>1618</v>
      </c>
      <c r="D1834" s="548">
        <v>-102608.71</v>
      </c>
      <c r="E1834" s="548">
        <v>-102608.71</v>
      </c>
    </row>
    <row r="1835" spans="1:5" hidden="1">
      <c r="A1835" s="547" t="s">
        <v>1703</v>
      </c>
      <c r="B1835" s="547">
        <v>2021</v>
      </c>
      <c r="C1835" s="547" t="s">
        <v>1617</v>
      </c>
      <c r="D1835" s="548">
        <v>23575.47</v>
      </c>
      <c r="E1835" s="548">
        <v>23575.47</v>
      </c>
    </row>
    <row r="1836" spans="1:5" hidden="1">
      <c r="A1836" s="547" t="s">
        <v>1703</v>
      </c>
      <c r="B1836" s="547">
        <v>2021</v>
      </c>
      <c r="C1836" s="547" t="s">
        <v>1616</v>
      </c>
      <c r="D1836" s="548">
        <v>5950.23</v>
      </c>
      <c r="E1836" s="548">
        <v>5950.23</v>
      </c>
    </row>
    <row r="1837" spans="1:5" hidden="1">
      <c r="A1837" s="547" t="s">
        <v>1703</v>
      </c>
      <c r="B1837" s="547">
        <v>2021</v>
      </c>
      <c r="C1837" s="547" t="s">
        <v>1615</v>
      </c>
      <c r="D1837" s="548">
        <v>24389.08</v>
      </c>
      <c r="E1837" s="548">
        <v>24389.08</v>
      </c>
    </row>
    <row r="1838" spans="1:5" hidden="1">
      <c r="A1838" s="547" t="s">
        <v>1703</v>
      </c>
      <c r="B1838" s="547">
        <v>2021</v>
      </c>
      <c r="C1838" s="547" t="s">
        <v>1614</v>
      </c>
      <c r="D1838" s="548">
        <v>4499.47</v>
      </c>
      <c r="E1838" s="548">
        <v>4499.47</v>
      </c>
    </row>
    <row r="1839" spans="1:5" hidden="1">
      <c r="A1839" s="547" t="s">
        <v>1703</v>
      </c>
      <c r="B1839" s="547">
        <v>2021</v>
      </c>
      <c r="C1839" s="547" t="s">
        <v>1613</v>
      </c>
      <c r="D1839" s="548">
        <v>9157.1</v>
      </c>
      <c r="E1839" s="548">
        <v>9157.1</v>
      </c>
    </row>
    <row r="1840" spans="1:5" hidden="1">
      <c r="A1840" s="547" t="s">
        <v>1703</v>
      </c>
      <c r="B1840" s="547">
        <v>2021</v>
      </c>
      <c r="C1840" s="547" t="s">
        <v>1612</v>
      </c>
      <c r="D1840" s="548">
        <v>335.01</v>
      </c>
      <c r="E1840" s="548">
        <v>355.01</v>
      </c>
    </row>
    <row r="1841" spans="1:5" hidden="1">
      <c r="A1841" s="547" t="s">
        <v>1703</v>
      </c>
      <c r="B1841" s="547">
        <v>2021</v>
      </c>
      <c r="C1841" s="547" t="s">
        <v>1611</v>
      </c>
      <c r="D1841" s="548">
        <v>357.66</v>
      </c>
      <c r="E1841" s="548">
        <v>357.66</v>
      </c>
    </row>
    <row r="1842" spans="1:5" hidden="1">
      <c r="A1842" s="547" t="s">
        <v>1703</v>
      </c>
      <c r="B1842" s="547">
        <v>2021</v>
      </c>
      <c r="C1842" s="547" t="s">
        <v>1610</v>
      </c>
      <c r="D1842" s="548">
        <v>86.45</v>
      </c>
      <c r="E1842" s="548">
        <v>86.45</v>
      </c>
    </row>
    <row r="1843" spans="1:5" hidden="1">
      <c r="A1843" s="547" t="s">
        <v>1703</v>
      </c>
      <c r="B1843" s="547">
        <v>2021</v>
      </c>
      <c r="C1843" s="547" t="s">
        <v>1609</v>
      </c>
      <c r="D1843" s="548">
        <v>4392.43</v>
      </c>
      <c r="E1843" s="548">
        <v>4392.43</v>
      </c>
    </row>
    <row r="1844" spans="1:5" hidden="1">
      <c r="A1844" s="547" t="s">
        <v>1703</v>
      </c>
      <c r="B1844" s="547">
        <v>2021</v>
      </c>
      <c r="C1844" s="547" t="s">
        <v>1608</v>
      </c>
      <c r="D1844" s="548">
        <v>2666.96</v>
      </c>
      <c r="E1844" s="548">
        <v>2666.96</v>
      </c>
    </row>
    <row r="1845" spans="1:5" hidden="1">
      <c r="A1845" s="547" t="s">
        <v>1703</v>
      </c>
      <c r="B1845" s="547">
        <v>2021</v>
      </c>
      <c r="C1845" s="547" t="s">
        <v>1607</v>
      </c>
      <c r="D1845" s="548">
        <v>6730.26</v>
      </c>
      <c r="E1845" s="548">
        <v>6730.26</v>
      </c>
    </row>
    <row r="1846" spans="1:5" hidden="1">
      <c r="A1846" s="547" t="s">
        <v>1703</v>
      </c>
      <c r="B1846" s="547">
        <v>2021</v>
      </c>
      <c r="C1846" s="547" t="s">
        <v>1606</v>
      </c>
      <c r="D1846" s="548">
        <v>3059.76</v>
      </c>
      <c r="E1846" s="548">
        <v>3059.76</v>
      </c>
    </row>
    <row r="1847" spans="1:5" hidden="1">
      <c r="A1847" s="547" t="s">
        <v>1703</v>
      </c>
      <c r="B1847" s="547">
        <v>2021</v>
      </c>
      <c r="C1847" s="547" t="s">
        <v>1605</v>
      </c>
      <c r="D1847" s="548">
        <v>14229.57</v>
      </c>
      <c r="E1847" s="548">
        <v>14229.57</v>
      </c>
    </row>
    <row r="1848" spans="1:5" hidden="1">
      <c r="A1848" s="547" t="s">
        <v>1703</v>
      </c>
      <c r="B1848" s="547">
        <v>2021</v>
      </c>
      <c r="C1848" s="547" t="s">
        <v>1604</v>
      </c>
      <c r="D1848" s="548">
        <v>-11113.39</v>
      </c>
      <c r="E1848" s="548">
        <v>-11113.39</v>
      </c>
    </row>
    <row r="1849" spans="1:5" hidden="1">
      <c r="A1849" s="547" t="s">
        <v>1703</v>
      </c>
      <c r="B1849" s="547">
        <v>2021</v>
      </c>
      <c r="C1849" s="547" t="s">
        <v>1603</v>
      </c>
      <c r="D1849" s="548">
        <v>2081.13</v>
      </c>
      <c r="E1849" s="548">
        <v>2081.13</v>
      </c>
    </row>
    <row r="1850" spans="1:5" hidden="1">
      <c r="A1850" s="547" t="s">
        <v>1703</v>
      </c>
      <c r="B1850" s="547">
        <v>2021</v>
      </c>
      <c r="C1850" s="547" t="s">
        <v>1602</v>
      </c>
      <c r="D1850" s="548">
        <v>20136.080000000002</v>
      </c>
      <c r="E1850" s="548">
        <v>24413.11</v>
      </c>
    </row>
    <row r="1851" spans="1:5" hidden="1">
      <c r="A1851" s="547" t="s">
        <v>1703</v>
      </c>
      <c r="B1851" s="547">
        <v>2021</v>
      </c>
      <c r="C1851" s="547" t="s">
        <v>1601</v>
      </c>
      <c r="D1851" s="548">
        <v>71354.12</v>
      </c>
      <c r="E1851" s="548">
        <v>71354.12</v>
      </c>
    </row>
    <row r="1852" spans="1:5" hidden="1">
      <c r="A1852" s="547" t="s">
        <v>1703</v>
      </c>
      <c r="B1852" s="547">
        <v>2021</v>
      </c>
      <c r="C1852" s="547" t="s">
        <v>1600</v>
      </c>
      <c r="D1852" s="548">
        <v>-3317.21</v>
      </c>
      <c r="E1852" s="548">
        <v>-2092.44</v>
      </c>
    </row>
    <row r="1853" spans="1:5" hidden="1">
      <c r="A1853" s="547" t="s">
        <v>1703</v>
      </c>
      <c r="B1853" s="547">
        <v>2021</v>
      </c>
      <c r="C1853" s="547" t="s">
        <v>1599</v>
      </c>
      <c r="D1853" s="548">
        <v>-19822.28</v>
      </c>
      <c r="E1853" s="548">
        <v>-1014.45</v>
      </c>
    </row>
    <row r="1854" spans="1:5" hidden="1">
      <c r="A1854" s="547" t="s">
        <v>1703</v>
      </c>
      <c r="B1854" s="547">
        <v>2021</v>
      </c>
      <c r="C1854" s="547" t="s">
        <v>1597</v>
      </c>
      <c r="D1854" s="548">
        <v>-119793.53</v>
      </c>
      <c r="E1854" s="548">
        <v>-100985.7</v>
      </c>
    </row>
    <row r="1855" spans="1:5" hidden="1">
      <c r="A1855" s="547" t="s">
        <v>1703</v>
      </c>
      <c r="B1855" s="547">
        <v>2021</v>
      </c>
      <c r="C1855" s="547" t="s">
        <v>1633</v>
      </c>
      <c r="D1855" s="548"/>
      <c r="E1855" s="548">
        <v>-253120.83</v>
      </c>
    </row>
    <row r="1856" spans="1:5" hidden="1">
      <c r="A1856" s="547" t="s">
        <v>1703</v>
      </c>
      <c r="B1856" s="547">
        <v>2021</v>
      </c>
      <c r="C1856" s="547" t="s">
        <v>1632</v>
      </c>
      <c r="D1856" s="548"/>
      <c r="E1856" s="548">
        <v>-144.5</v>
      </c>
    </row>
    <row r="1857" spans="1:5" hidden="1">
      <c r="A1857" s="547" t="s">
        <v>1703</v>
      </c>
      <c r="B1857" s="547">
        <v>2021</v>
      </c>
      <c r="C1857" s="547" t="s">
        <v>1631</v>
      </c>
      <c r="D1857" s="548"/>
      <c r="E1857" s="548">
        <v>7667.14</v>
      </c>
    </row>
    <row r="1858" spans="1:5" hidden="1">
      <c r="A1858" s="547" t="s">
        <v>1703</v>
      </c>
      <c r="B1858" s="547">
        <v>2021</v>
      </c>
      <c r="C1858" s="547" t="s">
        <v>1630</v>
      </c>
      <c r="D1858" s="548"/>
      <c r="E1858" s="548">
        <v>844.78</v>
      </c>
    </row>
    <row r="1859" spans="1:5" hidden="1">
      <c r="A1859" s="547" t="s">
        <v>1703</v>
      </c>
      <c r="B1859" s="547">
        <v>2021</v>
      </c>
      <c r="C1859" s="547" t="s">
        <v>1629</v>
      </c>
      <c r="D1859" s="548"/>
      <c r="E1859" s="548">
        <v>39.159999999999997</v>
      </c>
    </row>
    <row r="1860" spans="1:5" hidden="1">
      <c r="A1860" s="547" t="s">
        <v>1703</v>
      </c>
      <c r="B1860" s="547">
        <v>2022</v>
      </c>
      <c r="C1860" s="547" t="s">
        <v>1628</v>
      </c>
      <c r="D1860" s="548">
        <v>-248334.12</v>
      </c>
      <c r="E1860" s="548">
        <v>-252874.27</v>
      </c>
    </row>
    <row r="1861" spans="1:5" hidden="1">
      <c r="A1861" s="547" t="s">
        <v>1703</v>
      </c>
      <c r="B1861" s="547">
        <v>2022</v>
      </c>
      <c r="C1861" s="547" t="s">
        <v>1627</v>
      </c>
      <c r="D1861" s="548">
        <v>-249200.51</v>
      </c>
      <c r="E1861" s="548"/>
    </row>
    <row r="1862" spans="1:5" hidden="1">
      <c r="A1862" s="547" t="s">
        <v>1703</v>
      </c>
      <c r="B1862" s="547">
        <v>2022</v>
      </c>
      <c r="C1862" s="547" t="s">
        <v>1626</v>
      </c>
      <c r="D1862" s="548">
        <v>866.39</v>
      </c>
      <c r="E1862" s="548"/>
    </row>
    <row r="1863" spans="1:5" hidden="1">
      <c r="A1863" s="547" t="s">
        <v>1703</v>
      </c>
      <c r="B1863" s="547">
        <v>2022</v>
      </c>
      <c r="C1863" s="547" t="s">
        <v>1625</v>
      </c>
      <c r="D1863" s="548">
        <v>45626.73</v>
      </c>
      <c r="E1863" s="548">
        <v>45626.73</v>
      </c>
    </row>
    <row r="1864" spans="1:5" hidden="1">
      <c r="A1864" s="547" t="s">
        <v>1703</v>
      </c>
      <c r="B1864" s="547">
        <v>2022</v>
      </c>
      <c r="C1864" s="547" t="s">
        <v>1624</v>
      </c>
      <c r="D1864" s="548">
        <v>5077.7299999999996</v>
      </c>
      <c r="E1864" s="548">
        <v>5077.7299999999996</v>
      </c>
    </row>
    <row r="1865" spans="1:5" hidden="1">
      <c r="A1865" s="547" t="s">
        <v>1703</v>
      </c>
      <c r="B1865" s="547">
        <v>2022</v>
      </c>
      <c r="C1865" s="547" t="s">
        <v>1623</v>
      </c>
      <c r="D1865" s="548">
        <v>-4170.1099999999997</v>
      </c>
      <c r="E1865" s="548">
        <v>10754.02</v>
      </c>
    </row>
    <row r="1866" spans="1:5" hidden="1">
      <c r="A1866" s="547" t="s">
        <v>1703</v>
      </c>
      <c r="B1866" s="547">
        <v>2022</v>
      </c>
      <c r="C1866" s="547" t="s">
        <v>1622</v>
      </c>
      <c r="D1866" s="548">
        <v>-1071.24</v>
      </c>
      <c r="E1866" s="548">
        <v>1956.6</v>
      </c>
    </row>
    <row r="1867" spans="1:5" hidden="1">
      <c r="A1867" s="547" t="s">
        <v>1703</v>
      </c>
      <c r="B1867" s="547">
        <v>2022</v>
      </c>
      <c r="C1867" s="547" t="s">
        <v>1621</v>
      </c>
      <c r="D1867" s="548">
        <v>517.70000000000005</v>
      </c>
      <c r="E1867" s="548">
        <v>594.03</v>
      </c>
    </row>
    <row r="1868" spans="1:5" hidden="1">
      <c r="A1868" s="547" t="s">
        <v>1703</v>
      </c>
      <c r="B1868" s="547">
        <v>2022</v>
      </c>
      <c r="C1868" s="547" t="s">
        <v>1620</v>
      </c>
      <c r="D1868" s="548">
        <v>1148.5999999999999</v>
      </c>
      <c r="E1868" s="548">
        <v>1148.5999999999999</v>
      </c>
    </row>
    <row r="1869" spans="1:5" hidden="1">
      <c r="A1869" s="547" t="s">
        <v>1703</v>
      </c>
      <c r="B1869" s="547">
        <v>2022</v>
      </c>
      <c r="C1869" s="547" t="s">
        <v>1619</v>
      </c>
      <c r="D1869" s="548">
        <v>-2093.33</v>
      </c>
      <c r="E1869" s="548">
        <v>-2093.33</v>
      </c>
    </row>
    <row r="1870" spans="1:5" hidden="1">
      <c r="A1870" s="547" t="s">
        <v>1703</v>
      </c>
      <c r="B1870" s="547">
        <v>2022</v>
      </c>
      <c r="C1870" s="547" t="s">
        <v>1618</v>
      </c>
      <c r="D1870" s="548">
        <v>-99560.71</v>
      </c>
      <c r="E1870" s="548">
        <v>-99560.71</v>
      </c>
    </row>
    <row r="1871" spans="1:5" hidden="1">
      <c r="A1871" s="547" t="s">
        <v>1703</v>
      </c>
      <c r="B1871" s="547">
        <v>2022</v>
      </c>
      <c r="C1871" s="547" t="s">
        <v>1617</v>
      </c>
      <c r="D1871" s="548">
        <v>21307.08</v>
      </c>
      <c r="E1871" s="548">
        <v>21307.08</v>
      </c>
    </row>
    <row r="1872" spans="1:5" hidden="1">
      <c r="A1872" s="547" t="s">
        <v>1703</v>
      </c>
      <c r="B1872" s="547">
        <v>2022</v>
      </c>
      <c r="C1872" s="547" t="s">
        <v>1616</v>
      </c>
      <c r="D1872" s="548">
        <v>4359.6400000000003</v>
      </c>
      <c r="E1872" s="548">
        <v>4359.6400000000003</v>
      </c>
    </row>
    <row r="1873" spans="1:5" hidden="1">
      <c r="A1873" s="547" t="s">
        <v>1703</v>
      </c>
      <c r="B1873" s="547">
        <v>2022</v>
      </c>
      <c r="C1873" s="547" t="s">
        <v>1615</v>
      </c>
      <c r="D1873" s="548">
        <v>27752.07</v>
      </c>
      <c r="E1873" s="548">
        <v>27752.07</v>
      </c>
    </row>
    <row r="1874" spans="1:5" hidden="1">
      <c r="A1874" s="547" t="s">
        <v>1703</v>
      </c>
      <c r="B1874" s="547">
        <v>2022</v>
      </c>
      <c r="C1874" s="547" t="s">
        <v>1614</v>
      </c>
      <c r="D1874" s="548">
        <v>4928</v>
      </c>
      <c r="E1874" s="548">
        <v>4928</v>
      </c>
    </row>
    <row r="1875" spans="1:5" hidden="1">
      <c r="A1875" s="547" t="s">
        <v>1703</v>
      </c>
      <c r="B1875" s="547">
        <v>2022</v>
      </c>
      <c r="C1875" s="547" t="s">
        <v>1613</v>
      </c>
      <c r="D1875" s="548">
        <v>9938.15</v>
      </c>
      <c r="E1875" s="548">
        <v>9938.15</v>
      </c>
    </row>
    <row r="1876" spans="1:5" hidden="1">
      <c r="A1876" s="547" t="s">
        <v>1703</v>
      </c>
      <c r="B1876" s="547">
        <v>2022</v>
      </c>
      <c r="C1876" s="547" t="s">
        <v>1612</v>
      </c>
      <c r="D1876" s="548">
        <v>278.25</v>
      </c>
      <c r="E1876" s="548">
        <v>278.25</v>
      </c>
    </row>
    <row r="1877" spans="1:5" hidden="1">
      <c r="A1877" s="547" t="s">
        <v>1703</v>
      </c>
      <c r="B1877" s="547">
        <v>2022</v>
      </c>
      <c r="C1877" s="547" t="s">
        <v>1611</v>
      </c>
      <c r="D1877" s="548">
        <v>451.76</v>
      </c>
      <c r="E1877" s="548">
        <v>451.76</v>
      </c>
    </row>
    <row r="1878" spans="1:5" hidden="1">
      <c r="A1878" s="547" t="s">
        <v>1703</v>
      </c>
      <c r="B1878" s="547">
        <v>2022</v>
      </c>
      <c r="C1878" s="547" t="s">
        <v>1610</v>
      </c>
      <c r="D1878" s="548">
        <v>112.3</v>
      </c>
      <c r="E1878" s="548">
        <v>112.3</v>
      </c>
    </row>
    <row r="1879" spans="1:5" hidden="1">
      <c r="A1879" s="547" t="s">
        <v>1703</v>
      </c>
      <c r="B1879" s="547">
        <v>2022</v>
      </c>
      <c r="C1879" s="547" t="s">
        <v>1609</v>
      </c>
      <c r="D1879" s="548">
        <v>2986.69</v>
      </c>
      <c r="E1879" s="548">
        <v>2986.69</v>
      </c>
    </row>
    <row r="1880" spans="1:5" hidden="1">
      <c r="A1880" s="547" t="s">
        <v>1703</v>
      </c>
      <c r="B1880" s="547">
        <v>2022</v>
      </c>
      <c r="C1880" s="547" t="s">
        <v>1608</v>
      </c>
      <c r="D1880" s="548">
        <v>2726.68</v>
      </c>
      <c r="E1880" s="548">
        <v>2726.68</v>
      </c>
    </row>
    <row r="1881" spans="1:5" hidden="1">
      <c r="A1881" s="547" t="s">
        <v>1703</v>
      </c>
      <c r="B1881" s="547">
        <v>2022</v>
      </c>
      <c r="C1881" s="547" t="s">
        <v>1607</v>
      </c>
      <c r="D1881" s="548">
        <v>6523.18</v>
      </c>
      <c r="E1881" s="548">
        <v>6523.18</v>
      </c>
    </row>
    <row r="1882" spans="1:5" hidden="1">
      <c r="A1882" s="547" t="s">
        <v>1703</v>
      </c>
      <c r="B1882" s="547">
        <v>2022</v>
      </c>
      <c r="C1882" s="547" t="s">
        <v>1606</v>
      </c>
      <c r="D1882" s="548">
        <v>3178.57</v>
      </c>
      <c r="E1882" s="548">
        <v>3178.57</v>
      </c>
    </row>
    <row r="1883" spans="1:5" hidden="1">
      <c r="A1883" s="547" t="s">
        <v>1703</v>
      </c>
      <c r="B1883" s="547">
        <v>2022</v>
      </c>
      <c r="C1883" s="547" t="s">
        <v>1605</v>
      </c>
      <c r="D1883" s="548">
        <v>12925</v>
      </c>
      <c r="E1883" s="548">
        <v>12925</v>
      </c>
    </row>
    <row r="1884" spans="1:5" hidden="1">
      <c r="A1884" s="547" t="s">
        <v>1703</v>
      </c>
      <c r="B1884" s="547">
        <v>2022</v>
      </c>
      <c r="C1884" s="547" t="s">
        <v>1604</v>
      </c>
      <c r="D1884" s="548">
        <v>-11280.89</v>
      </c>
      <c r="E1884" s="548">
        <v>-11280.89</v>
      </c>
    </row>
    <row r="1885" spans="1:5" hidden="1">
      <c r="A1885" s="547" t="s">
        <v>1703</v>
      </c>
      <c r="B1885" s="547">
        <v>2022</v>
      </c>
      <c r="C1885" s="547" t="s">
        <v>1603</v>
      </c>
      <c r="D1885" s="548">
        <v>2570.06</v>
      </c>
      <c r="E1885" s="548">
        <v>2570.06</v>
      </c>
    </row>
    <row r="1886" spans="1:5" hidden="1">
      <c r="A1886" s="547" t="s">
        <v>1703</v>
      </c>
      <c r="B1886" s="547">
        <v>2022</v>
      </c>
      <c r="C1886" s="547" t="s">
        <v>1602</v>
      </c>
      <c r="D1886" s="548">
        <v>23599.67</v>
      </c>
      <c r="E1886" s="548">
        <v>28417.360000000001</v>
      </c>
    </row>
    <row r="1887" spans="1:5" hidden="1">
      <c r="A1887" s="547" t="s">
        <v>1703</v>
      </c>
      <c r="B1887" s="547">
        <v>2022</v>
      </c>
      <c r="C1887" s="547" t="s">
        <v>1601</v>
      </c>
      <c r="D1887" s="548">
        <v>72373.289999999994</v>
      </c>
      <c r="E1887" s="548">
        <v>72373.289999999994</v>
      </c>
    </row>
    <row r="1888" spans="1:5" hidden="1">
      <c r="A1888" s="547" t="s">
        <v>1703</v>
      </c>
      <c r="B1888" s="547">
        <v>2022</v>
      </c>
      <c r="C1888" s="547" t="s">
        <v>1600</v>
      </c>
      <c r="D1888" s="548">
        <v>-5616.62</v>
      </c>
      <c r="E1888" s="548">
        <v>-4207.5200000000004</v>
      </c>
    </row>
    <row r="1889" spans="1:5" hidden="1">
      <c r="A1889" s="547" t="s">
        <v>1703</v>
      </c>
      <c r="B1889" s="547">
        <v>2022</v>
      </c>
      <c r="C1889" s="547" t="s">
        <v>1599</v>
      </c>
      <c r="D1889" s="548">
        <v>-20302.919999999998</v>
      </c>
      <c r="E1889" s="548">
        <v>-545.20000000000005</v>
      </c>
    </row>
    <row r="1890" spans="1:5" hidden="1">
      <c r="A1890" s="547" t="s">
        <v>1703</v>
      </c>
      <c r="B1890" s="547">
        <v>2022</v>
      </c>
      <c r="C1890" s="547" t="s">
        <v>1597</v>
      </c>
      <c r="D1890" s="548">
        <v>-121652.52</v>
      </c>
      <c r="E1890" s="548">
        <v>-101894.81</v>
      </c>
    </row>
    <row r="1891" spans="1:5" hidden="1">
      <c r="A1891" s="547" t="s">
        <v>1703</v>
      </c>
      <c r="B1891" s="547">
        <v>2022</v>
      </c>
      <c r="C1891" s="547" t="s">
        <v>1633</v>
      </c>
      <c r="D1891" s="548"/>
      <c r="E1891" s="548">
        <v>-262002.68</v>
      </c>
    </row>
    <row r="1892" spans="1:5" hidden="1">
      <c r="A1892" s="547" t="s">
        <v>1703</v>
      </c>
      <c r="B1892" s="547">
        <v>2022</v>
      </c>
      <c r="C1892" s="547" t="s">
        <v>1632</v>
      </c>
      <c r="D1892" s="548"/>
      <c r="E1892" s="548">
        <v>-62.76</v>
      </c>
    </row>
    <row r="1893" spans="1:5" hidden="1">
      <c r="A1893" s="547" t="s">
        <v>1703</v>
      </c>
      <c r="B1893" s="547">
        <v>2022</v>
      </c>
      <c r="C1893" s="547" t="s">
        <v>1631</v>
      </c>
      <c r="D1893" s="548"/>
      <c r="E1893" s="548">
        <v>8324.7800000000007</v>
      </c>
    </row>
    <row r="1894" spans="1:5" hidden="1">
      <c r="A1894" s="547" t="s">
        <v>1703</v>
      </c>
      <c r="B1894" s="547">
        <v>2022</v>
      </c>
      <c r="C1894" s="547" t="s">
        <v>1630</v>
      </c>
      <c r="D1894" s="548"/>
      <c r="E1894" s="548">
        <v>866.39</v>
      </c>
    </row>
    <row r="1895" spans="1:5" hidden="1">
      <c r="A1895" s="547" t="s">
        <v>1703</v>
      </c>
      <c r="B1895" s="547">
        <v>2022</v>
      </c>
      <c r="C1895" s="547" t="s">
        <v>1629</v>
      </c>
      <c r="D1895" s="548"/>
      <c r="E1895" s="548">
        <v>42.78</v>
      </c>
    </row>
    <row r="1896" spans="1:5" hidden="1">
      <c r="A1896" s="547" t="s">
        <v>1703</v>
      </c>
      <c r="B1896" s="547">
        <v>2023</v>
      </c>
      <c r="C1896" s="547" t="s">
        <v>1628</v>
      </c>
      <c r="D1896" s="548">
        <v>-262866.26</v>
      </c>
      <c r="E1896" s="548"/>
    </row>
    <row r="1897" spans="1:5" hidden="1">
      <c r="A1897" s="547" t="s">
        <v>1703</v>
      </c>
      <c r="B1897" s="547">
        <v>2023</v>
      </c>
      <c r="C1897" s="547" t="s">
        <v>1627</v>
      </c>
      <c r="D1897" s="548">
        <v>-263766.11</v>
      </c>
      <c r="E1897" s="548"/>
    </row>
    <row r="1898" spans="1:5" hidden="1">
      <c r="A1898" s="547" t="s">
        <v>1703</v>
      </c>
      <c r="B1898" s="547">
        <v>2023</v>
      </c>
      <c r="C1898" s="547" t="s">
        <v>1626</v>
      </c>
      <c r="D1898" s="548">
        <v>899.85</v>
      </c>
      <c r="E1898" s="548"/>
    </row>
    <row r="1899" spans="1:5" hidden="1">
      <c r="A1899" s="547" t="s">
        <v>1703</v>
      </c>
      <c r="B1899" s="547">
        <v>2023</v>
      </c>
      <c r="C1899" s="547" t="s">
        <v>1625</v>
      </c>
      <c r="D1899" s="548">
        <v>47501.24</v>
      </c>
      <c r="E1899" s="548"/>
    </row>
    <row r="1900" spans="1:5" hidden="1">
      <c r="A1900" s="547" t="s">
        <v>1703</v>
      </c>
      <c r="B1900" s="547">
        <v>2023</v>
      </c>
      <c r="C1900" s="547" t="s">
        <v>1624</v>
      </c>
      <c r="D1900" s="548">
        <v>5841.95</v>
      </c>
      <c r="E1900" s="548"/>
    </row>
    <row r="1901" spans="1:5" hidden="1">
      <c r="A1901" s="547" t="s">
        <v>1703</v>
      </c>
      <c r="B1901" s="547">
        <v>2023</v>
      </c>
      <c r="C1901" s="547" t="s">
        <v>1623</v>
      </c>
      <c r="D1901" s="548">
        <v>-4587.84</v>
      </c>
      <c r="E1901" s="548"/>
    </row>
    <row r="1902" spans="1:5" hidden="1">
      <c r="A1902" s="547" t="s">
        <v>1703</v>
      </c>
      <c r="B1902" s="547">
        <v>2023</v>
      </c>
      <c r="C1902" s="547" t="s">
        <v>1622</v>
      </c>
      <c r="D1902" s="548">
        <v>-1162.52</v>
      </c>
      <c r="E1902" s="548"/>
    </row>
    <row r="1903" spans="1:5" hidden="1">
      <c r="A1903" s="547" t="s">
        <v>1703</v>
      </c>
      <c r="B1903" s="547">
        <v>2023</v>
      </c>
      <c r="C1903" s="547" t="s">
        <v>1621</v>
      </c>
      <c r="D1903" s="548">
        <v>521.05999999999995</v>
      </c>
      <c r="E1903" s="548"/>
    </row>
    <row r="1904" spans="1:5" hidden="1">
      <c r="A1904" s="547" t="s">
        <v>1703</v>
      </c>
      <c r="B1904" s="547">
        <v>2023</v>
      </c>
      <c r="C1904" s="547" t="s">
        <v>1620</v>
      </c>
      <c r="D1904" s="548">
        <v>1355.23</v>
      </c>
      <c r="E1904" s="548"/>
    </row>
    <row r="1905" spans="1:5" hidden="1">
      <c r="A1905" s="547" t="s">
        <v>1703</v>
      </c>
      <c r="B1905" s="547">
        <v>2023</v>
      </c>
      <c r="C1905" s="547" t="s">
        <v>1619</v>
      </c>
      <c r="D1905" s="548">
        <v>-1864.67</v>
      </c>
      <c r="E1905" s="548"/>
    </row>
    <row r="1906" spans="1:5" hidden="1">
      <c r="A1906" s="547" t="s">
        <v>1703</v>
      </c>
      <c r="B1906" s="547">
        <v>2023</v>
      </c>
      <c r="C1906" s="547" t="s">
        <v>1618</v>
      </c>
      <c r="D1906" s="548">
        <v>-107828.19</v>
      </c>
      <c r="E1906" s="548"/>
    </row>
    <row r="1907" spans="1:5" hidden="1">
      <c r="A1907" s="547" t="s">
        <v>1703</v>
      </c>
      <c r="B1907" s="547">
        <v>2023</v>
      </c>
      <c r="C1907" s="547" t="s">
        <v>1617</v>
      </c>
      <c r="D1907" s="548">
        <v>23545.66</v>
      </c>
      <c r="E1907" s="548"/>
    </row>
    <row r="1908" spans="1:5" hidden="1">
      <c r="A1908" s="547" t="s">
        <v>1703</v>
      </c>
      <c r="B1908" s="547">
        <v>2023</v>
      </c>
      <c r="C1908" s="547" t="s">
        <v>1616</v>
      </c>
      <c r="D1908" s="548">
        <v>7350.25</v>
      </c>
      <c r="E1908" s="548"/>
    </row>
    <row r="1909" spans="1:5" hidden="1">
      <c r="A1909" s="547" t="s">
        <v>1703</v>
      </c>
      <c r="B1909" s="547">
        <v>2023</v>
      </c>
      <c r="C1909" s="547" t="s">
        <v>1615</v>
      </c>
      <c r="D1909" s="548">
        <v>30482.240000000002</v>
      </c>
      <c r="E1909" s="548"/>
    </row>
    <row r="1910" spans="1:5" hidden="1">
      <c r="A1910" s="547" t="s">
        <v>1703</v>
      </c>
      <c r="B1910" s="547">
        <v>2023</v>
      </c>
      <c r="C1910" s="547" t="s">
        <v>1614</v>
      </c>
      <c r="D1910" s="548">
        <v>2308.0500000000002</v>
      </c>
      <c r="E1910" s="548"/>
    </row>
    <row r="1911" spans="1:5" hidden="1">
      <c r="A1911" s="547" t="s">
        <v>1703</v>
      </c>
      <c r="B1911" s="547">
        <v>2023</v>
      </c>
      <c r="C1911" s="547" t="s">
        <v>1613</v>
      </c>
      <c r="D1911" s="548">
        <v>11971.55</v>
      </c>
      <c r="E1911" s="548"/>
    </row>
    <row r="1912" spans="1:5" hidden="1">
      <c r="A1912" s="547" t="s">
        <v>1703</v>
      </c>
      <c r="B1912" s="547">
        <v>2023</v>
      </c>
      <c r="C1912" s="547" t="s">
        <v>1612</v>
      </c>
      <c r="D1912" s="548">
        <v>258.67</v>
      </c>
      <c r="E1912" s="548"/>
    </row>
    <row r="1913" spans="1:5" hidden="1">
      <c r="A1913" s="547" t="s">
        <v>1703</v>
      </c>
      <c r="B1913" s="547">
        <v>2023</v>
      </c>
      <c r="C1913" s="547" t="s">
        <v>1611</v>
      </c>
      <c r="D1913" s="548">
        <v>479.71</v>
      </c>
      <c r="E1913" s="548"/>
    </row>
    <row r="1914" spans="1:5" hidden="1">
      <c r="A1914" s="547" t="s">
        <v>1703</v>
      </c>
      <c r="B1914" s="547">
        <v>2023</v>
      </c>
      <c r="C1914" s="547" t="s">
        <v>1610</v>
      </c>
      <c r="D1914" s="548">
        <v>133.75</v>
      </c>
      <c r="E1914" s="548"/>
    </row>
    <row r="1915" spans="1:5" hidden="1">
      <c r="A1915" s="547" t="s">
        <v>1703</v>
      </c>
      <c r="B1915" s="547">
        <v>2023</v>
      </c>
      <c r="C1915" s="547" t="s">
        <v>1609</v>
      </c>
      <c r="D1915" s="548">
        <v>3054.55</v>
      </c>
      <c r="E1915" s="548"/>
    </row>
    <row r="1916" spans="1:5" hidden="1">
      <c r="A1916" s="547" t="s">
        <v>1703</v>
      </c>
      <c r="B1916" s="547">
        <v>2023</v>
      </c>
      <c r="C1916" s="547" t="s">
        <v>1608</v>
      </c>
      <c r="D1916" s="548">
        <v>2917.47</v>
      </c>
      <c r="E1916" s="548"/>
    </row>
    <row r="1917" spans="1:5" hidden="1">
      <c r="A1917" s="547" t="s">
        <v>1703</v>
      </c>
      <c r="B1917" s="547">
        <v>2023</v>
      </c>
      <c r="C1917" s="547" t="s">
        <v>1607</v>
      </c>
      <c r="D1917" s="548">
        <v>7066.1</v>
      </c>
      <c r="E1917" s="548"/>
    </row>
    <row r="1918" spans="1:5" hidden="1">
      <c r="A1918" s="547" t="s">
        <v>1703</v>
      </c>
      <c r="B1918" s="547">
        <v>2023</v>
      </c>
      <c r="C1918" s="547" t="s">
        <v>1606</v>
      </c>
      <c r="D1918" s="548">
        <v>3687.04</v>
      </c>
      <c r="E1918" s="548"/>
    </row>
    <row r="1919" spans="1:5" hidden="1">
      <c r="A1919" s="547" t="s">
        <v>1703</v>
      </c>
      <c r="B1919" s="547">
        <v>2023</v>
      </c>
      <c r="C1919" s="547" t="s">
        <v>1605</v>
      </c>
      <c r="D1919" s="548">
        <v>12708.48</v>
      </c>
      <c r="E1919" s="548"/>
    </row>
    <row r="1920" spans="1:5" hidden="1">
      <c r="A1920" s="547" t="s">
        <v>1703</v>
      </c>
      <c r="B1920" s="547">
        <v>2023</v>
      </c>
      <c r="C1920" s="547" t="s">
        <v>1604</v>
      </c>
      <c r="D1920" s="548">
        <v>-12621.29</v>
      </c>
      <c r="E1920" s="548"/>
    </row>
    <row r="1921" spans="1:5" hidden="1">
      <c r="A1921" s="547" t="s">
        <v>1703</v>
      </c>
      <c r="B1921" s="547">
        <v>2023</v>
      </c>
      <c r="C1921" s="547" t="s">
        <v>1603</v>
      </c>
      <c r="D1921" s="548">
        <v>3210.92</v>
      </c>
      <c r="E1921" s="548"/>
    </row>
    <row r="1922" spans="1:5" hidden="1">
      <c r="A1922" s="547" t="s">
        <v>1703</v>
      </c>
      <c r="B1922" s="547">
        <v>2023</v>
      </c>
      <c r="C1922" s="547" t="s">
        <v>1602</v>
      </c>
      <c r="D1922" s="548">
        <v>25144.45</v>
      </c>
      <c r="E1922" s="548"/>
    </row>
    <row r="1923" spans="1:5" hidden="1">
      <c r="A1923" s="547" t="s">
        <v>1703</v>
      </c>
      <c r="B1923" s="547">
        <v>2023</v>
      </c>
      <c r="C1923" s="547" t="s">
        <v>1601</v>
      </c>
      <c r="D1923" s="548">
        <v>77005.95</v>
      </c>
      <c r="E1923" s="548"/>
    </row>
    <row r="1924" spans="1:5" hidden="1">
      <c r="A1924" s="547" t="s">
        <v>1703</v>
      </c>
      <c r="B1924" s="547">
        <v>2023</v>
      </c>
      <c r="C1924" s="547" t="s">
        <v>1600</v>
      </c>
      <c r="D1924" s="548">
        <v>-5992.85</v>
      </c>
      <c r="E1924" s="548"/>
    </row>
    <row r="1925" spans="1:5" hidden="1">
      <c r="A1925" s="547" t="s">
        <v>1703</v>
      </c>
      <c r="B1925" s="547">
        <v>2023</v>
      </c>
      <c r="C1925" s="547" t="s">
        <v>1599</v>
      </c>
      <c r="D1925" s="548">
        <v>-20682.47</v>
      </c>
      <c r="E1925" s="548"/>
    </row>
    <row r="1926" spans="1:5" hidden="1">
      <c r="A1926" s="547" t="s">
        <v>1703</v>
      </c>
      <c r="B1926" s="547">
        <v>2023</v>
      </c>
      <c r="C1926" s="547" t="s">
        <v>1597</v>
      </c>
      <c r="D1926" s="548">
        <v>-128514.64</v>
      </c>
      <c r="E1926" s="548"/>
    </row>
    <row r="1927" spans="1:5" hidden="1">
      <c r="A1927" s="547" t="s">
        <v>1702</v>
      </c>
      <c r="B1927" s="547">
        <v>2019</v>
      </c>
      <c r="C1927" s="547" t="s">
        <v>1628</v>
      </c>
      <c r="D1927" s="548">
        <v>-139611.84</v>
      </c>
      <c r="E1927" s="548">
        <v>-139118.43</v>
      </c>
    </row>
    <row r="1928" spans="1:5" hidden="1">
      <c r="A1928" s="547" t="s">
        <v>1702</v>
      </c>
      <c r="B1928" s="547">
        <v>2019</v>
      </c>
      <c r="C1928" s="547" t="s">
        <v>1627</v>
      </c>
      <c r="D1928" s="548">
        <v>-139611.84</v>
      </c>
      <c r="E1928" s="548"/>
    </row>
    <row r="1929" spans="1:5" hidden="1">
      <c r="A1929" s="547" t="s">
        <v>1702</v>
      </c>
      <c r="B1929" s="547">
        <v>2019</v>
      </c>
      <c r="C1929" s="547" t="s">
        <v>1626</v>
      </c>
      <c r="D1929" s="548"/>
      <c r="E1929" s="548"/>
    </row>
    <row r="1930" spans="1:5" hidden="1">
      <c r="A1930" s="547" t="s">
        <v>1702</v>
      </c>
      <c r="B1930" s="547">
        <v>2019</v>
      </c>
      <c r="C1930" s="547" t="s">
        <v>1625</v>
      </c>
      <c r="D1930" s="548">
        <v>-24.58</v>
      </c>
      <c r="E1930" s="548">
        <v>-24.58</v>
      </c>
    </row>
    <row r="1931" spans="1:5" hidden="1">
      <c r="A1931" s="547" t="s">
        <v>1702</v>
      </c>
      <c r="B1931" s="547">
        <v>2019</v>
      </c>
      <c r="C1931" s="547" t="s">
        <v>1624</v>
      </c>
      <c r="D1931" s="548">
        <v>-1188.58</v>
      </c>
      <c r="E1931" s="548">
        <v>-1188.58</v>
      </c>
    </row>
    <row r="1932" spans="1:5" hidden="1">
      <c r="A1932" s="547" t="s">
        <v>1702</v>
      </c>
      <c r="B1932" s="547">
        <v>2019</v>
      </c>
      <c r="C1932" s="547" t="s">
        <v>1623</v>
      </c>
      <c r="D1932" s="548">
        <v>-3152.43</v>
      </c>
      <c r="E1932" s="548">
        <v>-3152.43</v>
      </c>
    </row>
    <row r="1933" spans="1:5" hidden="1">
      <c r="A1933" s="547" t="s">
        <v>1702</v>
      </c>
      <c r="B1933" s="547">
        <v>2019</v>
      </c>
      <c r="C1933" s="547" t="s">
        <v>1622</v>
      </c>
      <c r="D1933" s="548">
        <v>-892.98</v>
      </c>
      <c r="E1933" s="548">
        <v>-892.98</v>
      </c>
    </row>
    <row r="1934" spans="1:5" hidden="1">
      <c r="A1934" s="547" t="s">
        <v>1702</v>
      </c>
      <c r="B1934" s="547">
        <v>2019</v>
      </c>
      <c r="C1934" s="547" t="s">
        <v>1621</v>
      </c>
      <c r="D1934" s="548">
        <v>-0.23</v>
      </c>
      <c r="E1934" s="548">
        <v>-0.23</v>
      </c>
    </row>
    <row r="1935" spans="1:5" hidden="1">
      <c r="A1935" s="547" t="s">
        <v>1702</v>
      </c>
      <c r="B1935" s="547">
        <v>2019</v>
      </c>
      <c r="C1935" s="547" t="s">
        <v>1620</v>
      </c>
      <c r="D1935" s="548"/>
      <c r="E1935" s="548"/>
    </row>
    <row r="1936" spans="1:5" hidden="1">
      <c r="A1936" s="547" t="s">
        <v>1702</v>
      </c>
      <c r="B1936" s="547">
        <v>2019</v>
      </c>
      <c r="C1936" s="547" t="s">
        <v>1619</v>
      </c>
      <c r="D1936" s="548">
        <v>-380.08</v>
      </c>
      <c r="E1936" s="548">
        <v>-380.08</v>
      </c>
    </row>
    <row r="1937" spans="1:5" hidden="1">
      <c r="A1937" s="547" t="s">
        <v>1702</v>
      </c>
      <c r="B1937" s="547">
        <v>2019</v>
      </c>
      <c r="C1937" s="547" t="s">
        <v>1618</v>
      </c>
      <c r="D1937" s="548">
        <v>-22.87</v>
      </c>
      <c r="E1937" s="548">
        <v>-22.87</v>
      </c>
    </row>
    <row r="1938" spans="1:5" hidden="1">
      <c r="A1938" s="547" t="s">
        <v>1702</v>
      </c>
      <c r="B1938" s="547">
        <v>2019</v>
      </c>
      <c r="C1938" s="547" t="s">
        <v>1617</v>
      </c>
      <c r="D1938" s="548"/>
      <c r="E1938" s="548"/>
    </row>
    <row r="1939" spans="1:5" hidden="1">
      <c r="A1939" s="547" t="s">
        <v>1702</v>
      </c>
      <c r="B1939" s="547">
        <v>2019</v>
      </c>
      <c r="C1939" s="547" t="s">
        <v>1616</v>
      </c>
      <c r="D1939" s="548"/>
      <c r="E1939" s="548"/>
    </row>
    <row r="1940" spans="1:5" hidden="1">
      <c r="A1940" s="547" t="s">
        <v>1702</v>
      </c>
      <c r="B1940" s="547">
        <v>2019</v>
      </c>
      <c r="C1940" s="547" t="s">
        <v>1615</v>
      </c>
      <c r="D1940" s="548">
        <v>-35.229999999999997</v>
      </c>
      <c r="E1940" s="548">
        <v>-35.229999999999997</v>
      </c>
    </row>
    <row r="1941" spans="1:5" hidden="1">
      <c r="A1941" s="547" t="s">
        <v>1702</v>
      </c>
      <c r="B1941" s="547">
        <v>2019</v>
      </c>
      <c r="C1941" s="547" t="s">
        <v>1614</v>
      </c>
      <c r="D1941" s="548">
        <v>-19.91</v>
      </c>
      <c r="E1941" s="548">
        <v>-19.91</v>
      </c>
    </row>
    <row r="1942" spans="1:5" hidden="1">
      <c r="A1942" s="547" t="s">
        <v>1702</v>
      </c>
      <c r="B1942" s="547">
        <v>2019</v>
      </c>
      <c r="C1942" s="547" t="s">
        <v>1613</v>
      </c>
      <c r="D1942" s="548">
        <v>-18.02</v>
      </c>
      <c r="E1942" s="548">
        <v>-18.02</v>
      </c>
    </row>
    <row r="1943" spans="1:5" hidden="1">
      <c r="A1943" s="547" t="s">
        <v>1702</v>
      </c>
      <c r="B1943" s="547">
        <v>2019</v>
      </c>
      <c r="C1943" s="547" t="s">
        <v>1612</v>
      </c>
      <c r="D1943" s="548"/>
      <c r="E1943" s="548"/>
    </row>
    <row r="1944" spans="1:5" hidden="1">
      <c r="A1944" s="547" t="s">
        <v>1702</v>
      </c>
      <c r="B1944" s="547">
        <v>2019</v>
      </c>
      <c r="C1944" s="547" t="s">
        <v>1611</v>
      </c>
      <c r="D1944" s="548"/>
      <c r="E1944" s="548"/>
    </row>
    <row r="1945" spans="1:5" hidden="1">
      <c r="A1945" s="547" t="s">
        <v>1702</v>
      </c>
      <c r="B1945" s="547">
        <v>2019</v>
      </c>
      <c r="C1945" s="547" t="s">
        <v>1610</v>
      </c>
      <c r="D1945" s="548"/>
      <c r="E1945" s="548"/>
    </row>
    <row r="1946" spans="1:5" hidden="1">
      <c r="A1946" s="547" t="s">
        <v>1702</v>
      </c>
      <c r="B1946" s="547">
        <v>2019</v>
      </c>
      <c r="C1946" s="547" t="s">
        <v>1609</v>
      </c>
      <c r="D1946" s="548"/>
      <c r="E1946" s="548"/>
    </row>
    <row r="1947" spans="1:5" hidden="1">
      <c r="A1947" s="547" t="s">
        <v>1702</v>
      </c>
      <c r="B1947" s="547">
        <v>2019</v>
      </c>
      <c r="C1947" s="547" t="s">
        <v>1608</v>
      </c>
      <c r="D1947" s="548">
        <v>-190.24</v>
      </c>
      <c r="E1947" s="548">
        <v>-190.24</v>
      </c>
    </row>
    <row r="1948" spans="1:5" hidden="1">
      <c r="A1948" s="547" t="s">
        <v>1702</v>
      </c>
      <c r="B1948" s="547">
        <v>2019</v>
      </c>
      <c r="C1948" s="547" t="s">
        <v>1607</v>
      </c>
      <c r="D1948" s="548">
        <v>-0.19</v>
      </c>
      <c r="E1948" s="548">
        <v>-0.19</v>
      </c>
    </row>
    <row r="1949" spans="1:5" hidden="1">
      <c r="A1949" s="547" t="s">
        <v>1702</v>
      </c>
      <c r="B1949" s="547">
        <v>2019</v>
      </c>
      <c r="C1949" s="547" t="s">
        <v>1606</v>
      </c>
      <c r="D1949" s="548">
        <v>-82.64</v>
      </c>
      <c r="E1949" s="548">
        <v>-82.64</v>
      </c>
    </row>
    <row r="1950" spans="1:5" hidden="1">
      <c r="A1950" s="547" t="s">
        <v>1702</v>
      </c>
      <c r="B1950" s="547">
        <v>2019</v>
      </c>
      <c r="C1950" s="547" t="s">
        <v>1605</v>
      </c>
      <c r="D1950" s="548">
        <v>-10.97</v>
      </c>
      <c r="E1950" s="548">
        <v>-10.97</v>
      </c>
    </row>
    <row r="1951" spans="1:5" hidden="1">
      <c r="A1951" s="547" t="s">
        <v>1702</v>
      </c>
      <c r="B1951" s="547">
        <v>2019</v>
      </c>
      <c r="C1951" s="547" t="s">
        <v>1604</v>
      </c>
      <c r="D1951" s="548">
        <v>-5000.68</v>
      </c>
      <c r="E1951" s="548">
        <v>-5000.68</v>
      </c>
    </row>
    <row r="1952" spans="1:5" hidden="1">
      <c r="A1952" s="547" t="s">
        <v>1702</v>
      </c>
      <c r="B1952" s="547">
        <v>2019</v>
      </c>
      <c r="C1952" s="547" t="s">
        <v>1603</v>
      </c>
      <c r="D1952" s="548">
        <v>-407.29</v>
      </c>
      <c r="E1952" s="548">
        <v>-407.29</v>
      </c>
    </row>
    <row r="1953" spans="1:5" hidden="1">
      <c r="A1953" s="547" t="s">
        <v>1702</v>
      </c>
      <c r="B1953" s="547">
        <v>2019</v>
      </c>
      <c r="C1953" s="547" t="s">
        <v>1602</v>
      </c>
      <c r="D1953" s="548">
        <v>-3806.6</v>
      </c>
      <c r="E1953" s="548">
        <v>-3806.6</v>
      </c>
    </row>
    <row r="1954" spans="1:5" hidden="1">
      <c r="A1954" s="547" t="s">
        <v>1702</v>
      </c>
      <c r="B1954" s="547">
        <v>2019</v>
      </c>
      <c r="C1954" s="547" t="s">
        <v>1601</v>
      </c>
      <c r="D1954" s="548">
        <v>64155.62</v>
      </c>
      <c r="E1954" s="548">
        <v>64155.62</v>
      </c>
    </row>
    <row r="1955" spans="1:5" hidden="1">
      <c r="A1955" s="547" t="s">
        <v>1702</v>
      </c>
      <c r="B1955" s="547">
        <v>2019</v>
      </c>
      <c r="C1955" s="547" t="s">
        <v>1600</v>
      </c>
      <c r="D1955" s="548">
        <v>-1567.97</v>
      </c>
      <c r="E1955" s="548">
        <v>-1567.97</v>
      </c>
    </row>
    <row r="1956" spans="1:5" hidden="1">
      <c r="A1956" s="547" t="s">
        <v>1702</v>
      </c>
      <c r="B1956" s="547">
        <v>2019</v>
      </c>
      <c r="C1956" s="547" t="s">
        <v>1599</v>
      </c>
      <c r="D1956" s="548"/>
      <c r="E1956" s="548"/>
    </row>
    <row r="1957" spans="1:5" hidden="1">
      <c r="A1957" s="547" t="s">
        <v>1702</v>
      </c>
      <c r="B1957" s="547">
        <v>2019</v>
      </c>
      <c r="C1957" s="547" t="s">
        <v>1597</v>
      </c>
      <c r="D1957" s="548">
        <v>-91877.63</v>
      </c>
      <c r="E1957" s="548">
        <v>-91877.63</v>
      </c>
    </row>
    <row r="1958" spans="1:5" hidden="1">
      <c r="A1958" s="547" t="s">
        <v>1702</v>
      </c>
      <c r="B1958" s="547">
        <v>2019</v>
      </c>
      <c r="C1958" s="547" t="s">
        <v>1633</v>
      </c>
      <c r="D1958" s="548"/>
      <c r="E1958" s="548">
        <v>-136611.87</v>
      </c>
    </row>
    <row r="1959" spans="1:5" hidden="1">
      <c r="A1959" s="547" t="s">
        <v>1702</v>
      </c>
      <c r="B1959" s="547">
        <v>2019</v>
      </c>
      <c r="C1959" s="547" t="s">
        <v>1632</v>
      </c>
      <c r="D1959" s="548"/>
      <c r="E1959" s="548"/>
    </row>
    <row r="1960" spans="1:5" hidden="1">
      <c r="A1960" s="547" t="s">
        <v>1702</v>
      </c>
      <c r="B1960" s="547">
        <v>2019</v>
      </c>
      <c r="C1960" s="547" t="s">
        <v>1631</v>
      </c>
      <c r="D1960" s="548"/>
      <c r="E1960" s="548">
        <v>-2506.5500000000002</v>
      </c>
    </row>
    <row r="1961" spans="1:5" hidden="1">
      <c r="A1961" s="547" t="s">
        <v>1702</v>
      </c>
      <c r="B1961" s="547">
        <v>2019</v>
      </c>
      <c r="C1961" s="547" t="s">
        <v>1630</v>
      </c>
      <c r="D1961" s="548"/>
      <c r="E1961" s="548"/>
    </row>
    <row r="1962" spans="1:5" hidden="1">
      <c r="A1962" s="547" t="s">
        <v>1702</v>
      </c>
      <c r="B1962" s="547">
        <v>2019</v>
      </c>
      <c r="C1962" s="547" t="s">
        <v>1629</v>
      </c>
      <c r="D1962" s="548"/>
      <c r="E1962" s="548">
        <v>-493.41</v>
      </c>
    </row>
    <row r="1963" spans="1:5" hidden="1">
      <c r="A1963" s="547" t="s">
        <v>1702</v>
      </c>
      <c r="B1963" s="547">
        <v>2020</v>
      </c>
      <c r="C1963" s="547" t="s">
        <v>1628</v>
      </c>
      <c r="D1963" s="548">
        <v>-139948.29999999999</v>
      </c>
      <c r="E1963" s="548">
        <v>-139530.78</v>
      </c>
    </row>
    <row r="1964" spans="1:5" hidden="1">
      <c r="A1964" s="547" t="s">
        <v>1702</v>
      </c>
      <c r="B1964" s="547">
        <v>2020</v>
      </c>
      <c r="C1964" s="547" t="s">
        <v>1627</v>
      </c>
      <c r="D1964" s="548">
        <v>-139948.29999999999</v>
      </c>
      <c r="E1964" s="548"/>
    </row>
    <row r="1965" spans="1:5" hidden="1">
      <c r="A1965" s="547" t="s">
        <v>1702</v>
      </c>
      <c r="B1965" s="547">
        <v>2020</v>
      </c>
      <c r="C1965" s="547" t="s">
        <v>1626</v>
      </c>
      <c r="D1965" s="548"/>
      <c r="E1965" s="548"/>
    </row>
    <row r="1966" spans="1:5" hidden="1">
      <c r="A1966" s="547" t="s">
        <v>1702</v>
      </c>
      <c r="B1966" s="547">
        <v>2020</v>
      </c>
      <c r="C1966" s="547" t="s">
        <v>1625</v>
      </c>
      <c r="D1966" s="548">
        <v>-242.87</v>
      </c>
      <c r="E1966" s="548">
        <v>-242.87</v>
      </c>
    </row>
    <row r="1967" spans="1:5" hidden="1">
      <c r="A1967" s="547" t="s">
        <v>1702</v>
      </c>
      <c r="B1967" s="547">
        <v>2020</v>
      </c>
      <c r="C1967" s="547" t="s">
        <v>1624</v>
      </c>
      <c r="D1967" s="548">
        <v>-1244.77</v>
      </c>
      <c r="E1967" s="548">
        <v>-1244.77</v>
      </c>
    </row>
    <row r="1968" spans="1:5" hidden="1">
      <c r="A1968" s="547" t="s">
        <v>1702</v>
      </c>
      <c r="B1968" s="547">
        <v>2020</v>
      </c>
      <c r="C1968" s="547" t="s">
        <v>1623</v>
      </c>
      <c r="D1968" s="548">
        <v>-3771.22</v>
      </c>
      <c r="E1968" s="548">
        <v>-3771.22</v>
      </c>
    </row>
    <row r="1969" spans="1:5" hidden="1">
      <c r="A1969" s="547" t="s">
        <v>1702</v>
      </c>
      <c r="B1969" s="547">
        <v>2020</v>
      </c>
      <c r="C1969" s="547" t="s">
        <v>1622</v>
      </c>
      <c r="D1969" s="548">
        <v>-979.52</v>
      </c>
      <c r="E1969" s="548">
        <v>-979.52</v>
      </c>
    </row>
    <row r="1970" spans="1:5" hidden="1">
      <c r="A1970" s="547" t="s">
        <v>1702</v>
      </c>
      <c r="B1970" s="547">
        <v>2020</v>
      </c>
      <c r="C1970" s="547" t="s">
        <v>1621</v>
      </c>
      <c r="D1970" s="548">
        <v>-6.22</v>
      </c>
      <c r="E1970" s="548">
        <v>-6.22</v>
      </c>
    </row>
    <row r="1971" spans="1:5" hidden="1">
      <c r="A1971" s="547" t="s">
        <v>1702</v>
      </c>
      <c r="B1971" s="547">
        <v>2020</v>
      </c>
      <c r="C1971" s="547" t="s">
        <v>1620</v>
      </c>
      <c r="D1971" s="548"/>
      <c r="E1971" s="548"/>
    </row>
    <row r="1972" spans="1:5" hidden="1">
      <c r="A1972" s="547" t="s">
        <v>1702</v>
      </c>
      <c r="B1972" s="547">
        <v>2020</v>
      </c>
      <c r="C1972" s="547" t="s">
        <v>1619</v>
      </c>
      <c r="D1972" s="548">
        <v>-394.7</v>
      </c>
      <c r="E1972" s="548">
        <v>-394.7</v>
      </c>
    </row>
    <row r="1973" spans="1:5" hidden="1">
      <c r="A1973" s="547" t="s">
        <v>1702</v>
      </c>
      <c r="B1973" s="547">
        <v>2020</v>
      </c>
      <c r="C1973" s="547" t="s">
        <v>1618</v>
      </c>
      <c r="D1973" s="548">
        <v>-23.64</v>
      </c>
      <c r="E1973" s="548">
        <v>-23.64</v>
      </c>
    </row>
    <row r="1974" spans="1:5" hidden="1">
      <c r="A1974" s="547" t="s">
        <v>1702</v>
      </c>
      <c r="B1974" s="547">
        <v>2020</v>
      </c>
      <c r="C1974" s="547" t="s">
        <v>1617</v>
      </c>
      <c r="D1974" s="548"/>
      <c r="E1974" s="548"/>
    </row>
    <row r="1975" spans="1:5" hidden="1">
      <c r="A1975" s="547" t="s">
        <v>1702</v>
      </c>
      <c r="B1975" s="547">
        <v>2020</v>
      </c>
      <c r="C1975" s="547" t="s">
        <v>1616</v>
      </c>
      <c r="D1975" s="548"/>
      <c r="E1975" s="548"/>
    </row>
    <row r="1976" spans="1:5" hidden="1">
      <c r="A1976" s="547" t="s">
        <v>1702</v>
      </c>
      <c r="B1976" s="547">
        <v>2020</v>
      </c>
      <c r="C1976" s="547" t="s">
        <v>1615</v>
      </c>
      <c r="D1976" s="548">
        <v>-40.19</v>
      </c>
      <c r="E1976" s="548">
        <v>-40.19</v>
      </c>
    </row>
    <row r="1977" spans="1:5" hidden="1">
      <c r="A1977" s="547" t="s">
        <v>1702</v>
      </c>
      <c r="B1977" s="547">
        <v>2020</v>
      </c>
      <c r="C1977" s="547" t="s">
        <v>1614</v>
      </c>
      <c r="D1977" s="548">
        <v>-42.04</v>
      </c>
      <c r="E1977" s="548">
        <v>-42.04</v>
      </c>
    </row>
    <row r="1978" spans="1:5" hidden="1">
      <c r="A1978" s="547" t="s">
        <v>1702</v>
      </c>
      <c r="B1978" s="547">
        <v>2020</v>
      </c>
      <c r="C1978" s="547" t="s">
        <v>1613</v>
      </c>
      <c r="D1978" s="548"/>
      <c r="E1978" s="548"/>
    </row>
    <row r="1979" spans="1:5" hidden="1">
      <c r="A1979" s="547" t="s">
        <v>1702</v>
      </c>
      <c r="B1979" s="547">
        <v>2020</v>
      </c>
      <c r="C1979" s="547" t="s">
        <v>1612</v>
      </c>
      <c r="D1979" s="548"/>
      <c r="E1979" s="548"/>
    </row>
    <row r="1980" spans="1:5" hidden="1">
      <c r="A1980" s="547" t="s">
        <v>1702</v>
      </c>
      <c r="B1980" s="547">
        <v>2020</v>
      </c>
      <c r="C1980" s="547" t="s">
        <v>1611</v>
      </c>
      <c r="D1980" s="548"/>
      <c r="E1980" s="548"/>
    </row>
    <row r="1981" spans="1:5" hidden="1">
      <c r="A1981" s="547" t="s">
        <v>1702</v>
      </c>
      <c r="B1981" s="547">
        <v>2020</v>
      </c>
      <c r="C1981" s="547" t="s">
        <v>1610</v>
      </c>
      <c r="D1981" s="548"/>
      <c r="E1981" s="548"/>
    </row>
    <row r="1982" spans="1:5" hidden="1">
      <c r="A1982" s="547" t="s">
        <v>1702</v>
      </c>
      <c r="B1982" s="547">
        <v>2020</v>
      </c>
      <c r="C1982" s="547" t="s">
        <v>1609</v>
      </c>
      <c r="D1982" s="548"/>
      <c r="E1982" s="548"/>
    </row>
    <row r="1983" spans="1:5" hidden="1">
      <c r="A1983" s="547" t="s">
        <v>1702</v>
      </c>
      <c r="B1983" s="547">
        <v>2020</v>
      </c>
      <c r="C1983" s="547" t="s">
        <v>1608</v>
      </c>
      <c r="D1983" s="548">
        <v>-199.37</v>
      </c>
      <c r="E1983" s="548">
        <v>-199.37</v>
      </c>
    </row>
    <row r="1984" spans="1:5" hidden="1">
      <c r="A1984" s="547" t="s">
        <v>1702</v>
      </c>
      <c r="B1984" s="547">
        <v>2020</v>
      </c>
      <c r="C1984" s="547" t="s">
        <v>1607</v>
      </c>
      <c r="D1984" s="548">
        <v>-0.24</v>
      </c>
      <c r="E1984" s="548">
        <v>-0.24</v>
      </c>
    </row>
    <row r="1985" spans="1:5" hidden="1">
      <c r="A1985" s="547" t="s">
        <v>1702</v>
      </c>
      <c r="B1985" s="547">
        <v>2020</v>
      </c>
      <c r="C1985" s="547" t="s">
        <v>1606</v>
      </c>
      <c r="D1985" s="548">
        <v>-78.86</v>
      </c>
      <c r="E1985" s="548">
        <v>-78.86</v>
      </c>
    </row>
    <row r="1986" spans="1:5" hidden="1">
      <c r="A1986" s="547" t="s">
        <v>1702</v>
      </c>
      <c r="B1986" s="547">
        <v>2020</v>
      </c>
      <c r="C1986" s="547" t="s">
        <v>1605</v>
      </c>
      <c r="D1986" s="548">
        <v>-10.35</v>
      </c>
      <c r="E1986" s="548">
        <v>-10.35</v>
      </c>
    </row>
    <row r="1987" spans="1:5" hidden="1">
      <c r="A1987" s="547" t="s">
        <v>1702</v>
      </c>
      <c r="B1987" s="547">
        <v>2020</v>
      </c>
      <c r="C1987" s="547" t="s">
        <v>1604</v>
      </c>
      <c r="D1987" s="548">
        <v>-5249.55</v>
      </c>
      <c r="E1987" s="548">
        <v>-5249.55</v>
      </c>
    </row>
    <row r="1988" spans="1:5" hidden="1">
      <c r="A1988" s="547" t="s">
        <v>1702</v>
      </c>
      <c r="B1988" s="547">
        <v>2020</v>
      </c>
      <c r="C1988" s="547" t="s">
        <v>1603</v>
      </c>
      <c r="D1988" s="548">
        <v>-620.97</v>
      </c>
      <c r="E1988" s="548">
        <v>-620.97</v>
      </c>
    </row>
    <row r="1989" spans="1:5" hidden="1">
      <c r="A1989" s="547" t="s">
        <v>1702</v>
      </c>
      <c r="B1989" s="547">
        <v>2020</v>
      </c>
      <c r="C1989" s="547" t="s">
        <v>1602</v>
      </c>
      <c r="D1989" s="548">
        <v>-4359.1400000000003</v>
      </c>
      <c r="E1989" s="548">
        <v>-4359.1400000000003</v>
      </c>
    </row>
    <row r="1990" spans="1:5" hidden="1">
      <c r="A1990" s="547" t="s">
        <v>1702</v>
      </c>
      <c r="B1990" s="547">
        <v>2020</v>
      </c>
      <c r="C1990" s="547" t="s">
        <v>1601</v>
      </c>
      <c r="D1990" s="548">
        <v>65508.75</v>
      </c>
      <c r="E1990" s="548">
        <v>65508.75</v>
      </c>
    </row>
    <row r="1991" spans="1:5" hidden="1">
      <c r="A1991" s="547" t="s">
        <v>1702</v>
      </c>
      <c r="B1991" s="547">
        <v>2020</v>
      </c>
      <c r="C1991" s="547" t="s">
        <v>1600</v>
      </c>
      <c r="D1991" s="548">
        <v>-2017.84</v>
      </c>
      <c r="E1991" s="548">
        <v>-2017.84</v>
      </c>
    </row>
    <row r="1992" spans="1:5" hidden="1">
      <c r="A1992" s="547" t="s">
        <v>1702</v>
      </c>
      <c r="B1992" s="547">
        <v>2020</v>
      </c>
      <c r="C1992" s="547" t="s">
        <v>1599</v>
      </c>
      <c r="D1992" s="548"/>
      <c r="E1992" s="548"/>
    </row>
    <row r="1993" spans="1:5" hidden="1">
      <c r="A1993" s="547" t="s">
        <v>1702</v>
      </c>
      <c r="B1993" s="547">
        <v>2020</v>
      </c>
      <c r="C1993" s="547" t="s">
        <v>1597</v>
      </c>
      <c r="D1993" s="548">
        <v>-93326.33</v>
      </c>
      <c r="E1993" s="548">
        <v>-93326.33</v>
      </c>
    </row>
    <row r="1994" spans="1:5" hidden="1">
      <c r="A1994" s="547" t="s">
        <v>1702</v>
      </c>
      <c r="B1994" s="547">
        <v>2020</v>
      </c>
      <c r="C1994" s="547" t="s">
        <v>1633</v>
      </c>
      <c r="D1994" s="548"/>
      <c r="E1994" s="548">
        <v>-136944.67000000001</v>
      </c>
    </row>
    <row r="1995" spans="1:5" hidden="1">
      <c r="A1995" s="547" t="s">
        <v>1702</v>
      </c>
      <c r="B1995" s="547">
        <v>2020</v>
      </c>
      <c r="C1995" s="547" t="s">
        <v>1632</v>
      </c>
      <c r="D1995" s="548"/>
      <c r="E1995" s="548"/>
    </row>
    <row r="1996" spans="1:5" hidden="1">
      <c r="A1996" s="547" t="s">
        <v>1702</v>
      </c>
      <c r="B1996" s="547">
        <v>2020</v>
      </c>
      <c r="C1996" s="547" t="s">
        <v>1631</v>
      </c>
      <c r="D1996" s="548"/>
      <c r="E1996" s="548">
        <v>-2586.11</v>
      </c>
    </row>
    <row r="1997" spans="1:5" hidden="1">
      <c r="A1997" s="547" t="s">
        <v>1702</v>
      </c>
      <c r="B1997" s="547">
        <v>2020</v>
      </c>
      <c r="C1997" s="547" t="s">
        <v>1630</v>
      </c>
      <c r="D1997" s="548"/>
      <c r="E1997" s="548"/>
    </row>
    <row r="1998" spans="1:5" hidden="1">
      <c r="A1998" s="547" t="s">
        <v>1702</v>
      </c>
      <c r="B1998" s="547">
        <v>2020</v>
      </c>
      <c r="C1998" s="547" t="s">
        <v>1629</v>
      </c>
      <c r="D1998" s="548"/>
      <c r="E1998" s="548">
        <v>-417.52</v>
      </c>
    </row>
    <row r="1999" spans="1:5" hidden="1">
      <c r="A1999" s="547" t="s">
        <v>1702</v>
      </c>
      <c r="B1999" s="547">
        <v>2021</v>
      </c>
      <c r="C1999" s="547" t="s">
        <v>1628</v>
      </c>
      <c r="D1999" s="548">
        <v>-150896.29999999999</v>
      </c>
      <c r="E1999" s="548">
        <v>-150569.63</v>
      </c>
    </row>
    <row r="2000" spans="1:5" hidden="1">
      <c r="A2000" s="547" t="s">
        <v>1702</v>
      </c>
      <c r="B2000" s="547">
        <v>2021</v>
      </c>
      <c r="C2000" s="547" t="s">
        <v>1627</v>
      </c>
      <c r="D2000" s="548">
        <v>-150896.29999999999</v>
      </c>
      <c r="E2000" s="548"/>
    </row>
    <row r="2001" spans="1:5" hidden="1">
      <c r="A2001" s="547" t="s">
        <v>1702</v>
      </c>
      <c r="B2001" s="547">
        <v>2021</v>
      </c>
      <c r="C2001" s="547" t="s">
        <v>1626</v>
      </c>
      <c r="D2001" s="548"/>
      <c r="E2001" s="548"/>
    </row>
    <row r="2002" spans="1:5" hidden="1">
      <c r="A2002" s="547" t="s">
        <v>1702</v>
      </c>
      <c r="B2002" s="547">
        <v>2021</v>
      </c>
      <c r="C2002" s="547" t="s">
        <v>1625</v>
      </c>
      <c r="D2002" s="548">
        <v>-183.56</v>
      </c>
      <c r="E2002" s="548">
        <v>-183.56</v>
      </c>
    </row>
    <row r="2003" spans="1:5" hidden="1">
      <c r="A2003" s="547" t="s">
        <v>1702</v>
      </c>
      <c r="B2003" s="547">
        <v>2021</v>
      </c>
      <c r="C2003" s="547" t="s">
        <v>1624</v>
      </c>
      <c r="D2003" s="548">
        <v>-1236.77</v>
      </c>
      <c r="E2003" s="548">
        <v>-1236.77</v>
      </c>
    </row>
    <row r="2004" spans="1:5" hidden="1">
      <c r="A2004" s="547" t="s">
        <v>1702</v>
      </c>
      <c r="B2004" s="547">
        <v>2021</v>
      </c>
      <c r="C2004" s="547" t="s">
        <v>1623</v>
      </c>
      <c r="D2004" s="548">
        <v>-3683.35</v>
      </c>
      <c r="E2004" s="548">
        <v>-3683.35</v>
      </c>
    </row>
    <row r="2005" spans="1:5" hidden="1">
      <c r="A2005" s="547" t="s">
        <v>1702</v>
      </c>
      <c r="B2005" s="547">
        <v>2021</v>
      </c>
      <c r="C2005" s="547" t="s">
        <v>1622</v>
      </c>
      <c r="D2005" s="548">
        <v>-926.35</v>
      </c>
      <c r="E2005" s="548">
        <v>-926.35</v>
      </c>
    </row>
    <row r="2006" spans="1:5" hidden="1">
      <c r="A2006" s="547" t="s">
        <v>1702</v>
      </c>
      <c r="B2006" s="547">
        <v>2021</v>
      </c>
      <c r="C2006" s="547" t="s">
        <v>1621</v>
      </c>
      <c r="D2006" s="548">
        <v>-19.82</v>
      </c>
      <c r="E2006" s="548">
        <v>-19.82</v>
      </c>
    </row>
    <row r="2007" spans="1:5" hidden="1">
      <c r="A2007" s="547" t="s">
        <v>1702</v>
      </c>
      <c r="B2007" s="547">
        <v>2021</v>
      </c>
      <c r="C2007" s="547" t="s">
        <v>1620</v>
      </c>
      <c r="D2007" s="548"/>
      <c r="E2007" s="548"/>
    </row>
    <row r="2008" spans="1:5" hidden="1">
      <c r="A2008" s="547" t="s">
        <v>1702</v>
      </c>
      <c r="B2008" s="547">
        <v>2021</v>
      </c>
      <c r="C2008" s="547" t="s">
        <v>1619</v>
      </c>
      <c r="D2008" s="548">
        <v>-391.82</v>
      </c>
      <c r="E2008" s="548">
        <v>-391.82</v>
      </c>
    </row>
    <row r="2009" spans="1:5" hidden="1">
      <c r="A2009" s="547" t="s">
        <v>1702</v>
      </c>
      <c r="B2009" s="547">
        <v>2021</v>
      </c>
      <c r="C2009" s="547" t="s">
        <v>1618</v>
      </c>
      <c r="D2009" s="548">
        <v>-17.64</v>
      </c>
      <c r="E2009" s="548">
        <v>-17.64</v>
      </c>
    </row>
    <row r="2010" spans="1:5" hidden="1">
      <c r="A2010" s="547" t="s">
        <v>1702</v>
      </c>
      <c r="B2010" s="547">
        <v>2021</v>
      </c>
      <c r="C2010" s="547" t="s">
        <v>1617</v>
      </c>
      <c r="D2010" s="548"/>
      <c r="E2010" s="548"/>
    </row>
    <row r="2011" spans="1:5" hidden="1">
      <c r="A2011" s="547" t="s">
        <v>1702</v>
      </c>
      <c r="B2011" s="547">
        <v>2021</v>
      </c>
      <c r="C2011" s="547" t="s">
        <v>1616</v>
      </c>
      <c r="D2011" s="548"/>
      <c r="E2011" s="548"/>
    </row>
    <row r="2012" spans="1:5" hidden="1">
      <c r="A2012" s="547" t="s">
        <v>1702</v>
      </c>
      <c r="B2012" s="547">
        <v>2021</v>
      </c>
      <c r="C2012" s="547" t="s">
        <v>1615</v>
      </c>
      <c r="D2012" s="548">
        <v>-42.08</v>
      </c>
      <c r="E2012" s="548">
        <v>-42.08</v>
      </c>
    </row>
    <row r="2013" spans="1:5" hidden="1">
      <c r="A2013" s="547" t="s">
        <v>1702</v>
      </c>
      <c r="B2013" s="547">
        <v>2021</v>
      </c>
      <c r="C2013" s="547" t="s">
        <v>1614</v>
      </c>
      <c r="D2013" s="548">
        <v>-35.06</v>
      </c>
      <c r="E2013" s="548">
        <v>-35.06</v>
      </c>
    </row>
    <row r="2014" spans="1:5" hidden="1">
      <c r="A2014" s="547" t="s">
        <v>1702</v>
      </c>
      <c r="B2014" s="547">
        <v>2021</v>
      </c>
      <c r="C2014" s="547" t="s">
        <v>1613</v>
      </c>
      <c r="D2014" s="548"/>
      <c r="E2014" s="548"/>
    </row>
    <row r="2015" spans="1:5" hidden="1">
      <c r="A2015" s="547" t="s">
        <v>1702</v>
      </c>
      <c r="B2015" s="547">
        <v>2021</v>
      </c>
      <c r="C2015" s="547" t="s">
        <v>1612</v>
      </c>
      <c r="D2015" s="548"/>
      <c r="E2015" s="548"/>
    </row>
    <row r="2016" spans="1:5" hidden="1">
      <c r="A2016" s="547" t="s">
        <v>1702</v>
      </c>
      <c r="B2016" s="547">
        <v>2021</v>
      </c>
      <c r="C2016" s="547" t="s">
        <v>1611</v>
      </c>
      <c r="D2016" s="548"/>
      <c r="E2016" s="548"/>
    </row>
    <row r="2017" spans="1:5" hidden="1">
      <c r="A2017" s="547" t="s">
        <v>1702</v>
      </c>
      <c r="B2017" s="547">
        <v>2021</v>
      </c>
      <c r="C2017" s="547" t="s">
        <v>1610</v>
      </c>
      <c r="D2017" s="548"/>
      <c r="E2017" s="548"/>
    </row>
    <row r="2018" spans="1:5" hidden="1">
      <c r="A2018" s="547" t="s">
        <v>1702</v>
      </c>
      <c r="B2018" s="547">
        <v>2021</v>
      </c>
      <c r="C2018" s="547" t="s">
        <v>1609</v>
      </c>
      <c r="D2018" s="548"/>
      <c r="E2018" s="548"/>
    </row>
    <row r="2019" spans="1:5" hidden="1">
      <c r="A2019" s="547" t="s">
        <v>1702</v>
      </c>
      <c r="B2019" s="547">
        <v>2021</v>
      </c>
      <c r="C2019" s="547" t="s">
        <v>1608</v>
      </c>
      <c r="D2019" s="548">
        <v>-216.37</v>
      </c>
      <c r="E2019" s="548">
        <v>-216.37</v>
      </c>
    </row>
    <row r="2020" spans="1:5" hidden="1">
      <c r="A2020" s="547" t="s">
        <v>1702</v>
      </c>
      <c r="B2020" s="547">
        <v>2021</v>
      </c>
      <c r="C2020" s="547" t="s">
        <v>1607</v>
      </c>
      <c r="D2020" s="548">
        <v>-0.26</v>
      </c>
      <c r="E2020" s="548">
        <v>-0.26</v>
      </c>
    </row>
    <row r="2021" spans="1:5" hidden="1">
      <c r="A2021" s="547" t="s">
        <v>1702</v>
      </c>
      <c r="B2021" s="547">
        <v>2021</v>
      </c>
      <c r="C2021" s="547" t="s">
        <v>1606</v>
      </c>
      <c r="D2021" s="548">
        <v>-71</v>
      </c>
      <c r="E2021" s="548">
        <v>-71</v>
      </c>
    </row>
    <row r="2022" spans="1:5" hidden="1">
      <c r="A2022" s="547" t="s">
        <v>1702</v>
      </c>
      <c r="B2022" s="547">
        <v>2021</v>
      </c>
      <c r="C2022" s="547" t="s">
        <v>1605</v>
      </c>
      <c r="D2022" s="548">
        <v>-9.41</v>
      </c>
      <c r="E2022" s="548">
        <v>-9.41</v>
      </c>
    </row>
    <row r="2023" spans="1:5" hidden="1">
      <c r="A2023" s="547" t="s">
        <v>1702</v>
      </c>
      <c r="B2023" s="547">
        <v>2021</v>
      </c>
      <c r="C2023" s="547" t="s">
        <v>1604</v>
      </c>
      <c r="D2023" s="548">
        <v>-5925.79</v>
      </c>
      <c r="E2023" s="548">
        <v>-5925.79</v>
      </c>
    </row>
    <row r="2024" spans="1:5" hidden="1">
      <c r="A2024" s="547" t="s">
        <v>1702</v>
      </c>
      <c r="B2024" s="547">
        <v>2021</v>
      </c>
      <c r="C2024" s="547" t="s">
        <v>1603</v>
      </c>
      <c r="D2024" s="548">
        <v>-504.23</v>
      </c>
      <c r="E2024" s="548">
        <v>-504.23</v>
      </c>
    </row>
    <row r="2025" spans="1:5" hidden="1">
      <c r="A2025" s="547" t="s">
        <v>1702</v>
      </c>
      <c r="B2025" s="547">
        <v>2021</v>
      </c>
      <c r="C2025" s="547" t="s">
        <v>1602</v>
      </c>
      <c r="D2025" s="548">
        <v>-4652.9799999999996</v>
      </c>
      <c r="E2025" s="548">
        <v>-4652.9799999999996</v>
      </c>
    </row>
    <row r="2026" spans="1:5" hidden="1">
      <c r="A2026" s="547" t="s">
        <v>1702</v>
      </c>
      <c r="B2026" s="547">
        <v>2021</v>
      </c>
      <c r="C2026" s="547" t="s">
        <v>1601</v>
      </c>
      <c r="D2026" s="548">
        <v>71354.12</v>
      </c>
      <c r="E2026" s="548">
        <v>71354.12</v>
      </c>
    </row>
    <row r="2027" spans="1:5" hidden="1">
      <c r="A2027" s="547" t="s">
        <v>1702</v>
      </c>
      <c r="B2027" s="547">
        <v>2021</v>
      </c>
      <c r="C2027" s="547" t="s">
        <v>1600</v>
      </c>
      <c r="D2027" s="548">
        <v>-2904.4</v>
      </c>
      <c r="E2027" s="548">
        <v>-2904.4</v>
      </c>
    </row>
    <row r="2028" spans="1:5" hidden="1">
      <c r="A2028" s="547" t="s">
        <v>1702</v>
      </c>
      <c r="B2028" s="547">
        <v>2021</v>
      </c>
      <c r="C2028" s="547" t="s">
        <v>1599</v>
      </c>
      <c r="D2028" s="548"/>
      <c r="E2028" s="548"/>
    </row>
    <row r="2029" spans="1:5" hidden="1">
      <c r="A2029" s="547" t="s">
        <v>1702</v>
      </c>
      <c r="B2029" s="547">
        <v>2021</v>
      </c>
      <c r="C2029" s="547" t="s">
        <v>1597</v>
      </c>
      <c r="D2029" s="548">
        <v>-99971.25</v>
      </c>
      <c r="E2029" s="548">
        <v>-99971.25</v>
      </c>
    </row>
    <row r="2030" spans="1:5" hidden="1">
      <c r="A2030" s="547" t="s">
        <v>1702</v>
      </c>
      <c r="B2030" s="547">
        <v>2021</v>
      </c>
      <c r="C2030" s="547" t="s">
        <v>1633</v>
      </c>
      <c r="D2030" s="548"/>
      <c r="E2030" s="548">
        <v>-147609.92000000001</v>
      </c>
    </row>
    <row r="2031" spans="1:5" hidden="1">
      <c r="A2031" s="547" t="s">
        <v>1702</v>
      </c>
      <c r="B2031" s="547">
        <v>2021</v>
      </c>
      <c r="C2031" s="547" t="s">
        <v>1632</v>
      </c>
      <c r="D2031" s="548"/>
      <c r="E2031" s="548"/>
    </row>
    <row r="2032" spans="1:5" hidden="1">
      <c r="A2032" s="547" t="s">
        <v>1702</v>
      </c>
      <c r="B2032" s="547">
        <v>2021</v>
      </c>
      <c r="C2032" s="547" t="s">
        <v>1631</v>
      </c>
      <c r="D2032" s="548"/>
      <c r="E2032" s="548">
        <v>-2959.71</v>
      </c>
    </row>
    <row r="2033" spans="1:5" hidden="1">
      <c r="A2033" s="547" t="s">
        <v>1702</v>
      </c>
      <c r="B2033" s="547">
        <v>2021</v>
      </c>
      <c r="C2033" s="547" t="s">
        <v>1630</v>
      </c>
      <c r="D2033" s="548"/>
      <c r="E2033" s="548"/>
    </row>
    <row r="2034" spans="1:5" hidden="1">
      <c r="A2034" s="547" t="s">
        <v>1702</v>
      </c>
      <c r="B2034" s="547">
        <v>2021</v>
      </c>
      <c r="C2034" s="547" t="s">
        <v>1629</v>
      </c>
      <c r="D2034" s="548"/>
      <c r="E2034" s="548">
        <v>-326.67</v>
      </c>
    </row>
    <row r="2035" spans="1:5" hidden="1">
      <c r="A2035" s="547" t="s">
        <v>1702</v>
      </c>
      <c r="B2035" s="547">
        <v>2022</v>
      </c>
      <c r="C2035" s="547" t="s">
        <v>1628</v>
      </c>
      <c r="D2035" s="548">
        <v>-150838.99</v>
      </c>
      <c r="E2035" s="548">
        <v>-150488.5</v>
      </c>
    </row>
    <row r="2036" spans="1:5" hidden="1">
      <c r="A2036" s="547" t="s">
        <v>1702</v>
      </c>
      <c r="B2036" s="547">
        <v>2022</v>
      </c>
      <c r="C2036" s="547" t="s">
        <v>1627</v>
      </c>
      <c r="D2036" s="548">
        <v>-150838.99</v>
      </c>
      <c r="E2036" s="548"/>
    </row>
    <row r="2037" spans="1:5" hidden="1">
      <c r="A2037" s="547" t="s">
        <v>1702</v>
      </c>
      <c r="B2037" s="547">
        <v>2022</v>
      </c>
      <c r="C2037" s="547" t="s">
        <v>1626</v>
      </c>
      <c r="D2037" s="548"/>
      <c r="E2037" s="548"/>
    </row>
    <row r="2038" spans="1:5" hidden="1">
      <c r="A2038" s="547" t="s">
        <v>1702</v>
      </c>
      <c r="B2038" s="547">
        <v>2022</v>
      </c>
      <c r="C2038" s="547" t="s">
        <v>1625</v>
      </c>
      <c r="D2038" s="548">
        <v>-138.09</v>
      </c>
      <c r="E2038" s="548">
        <v>-138.09</v>
      </c>
    </row>
    <row r="2039" spans="1:5" hidden="1">
      <c r="A2039" s="547" t="s">
        <v>1702</v>
      </c>
      <c r="B2039" s="547">
        <v>2022</v>
      </c>
      <c r="C2039" s="547" t="s">
        <v>1624</v>
      </c>
      <c r="D2039" s="548">
        <v>-1596.76</v>
      </c>
      <c r="E2039" s="548">
        <v>-1596.76</v>
      </c>
    </row>
    <row r="2040" spans="1:5" hidden="1">
      <c r="A2040" s="547" t="s">
        <v>1702</v>
      </c>
      <c r="B2040" s="547">
        <v>2022</v>
      </c>
      <c r="C2040" s="547" t="s">
        <v>1623</v>
      </c>
      <c r="D2040" s="548">
        <v>-3679.85</v>
      </c>
      <c r="E2040" s="548">
        <v>-3679.85</v>
      </c>
    </row>
    <row r="2041" spans="1:5" hidden="1">
      <c r="A2041" s="547" t="s">
        <v>1702</v>
      </c>
      <c r="B2041" s="547">
        <v>2022</v>
      </c>
      <c r="C2041" s="547" t="s">
        <v>1622</v>
      </c>
      <c r="D2041" s="548">
        <v>-941.34</v>
      </c>
      <c r="E2041" s="548">
        <v>-941.34</v>
      </c>
    </row>
    <row r="2042" spans="1:5" hidden="1">
      <c r="A2042" s="547" t="s">
        <v>1702</v>
      </c>
      <c r="B2042" s="547">
        <v>2022</v>
      </c>
      <c r="C2042" s="547" t="s">
        <v>1621</v>
      </c>
      <c r="D2042" s="548">
        <v>-23.3</v>
      </c>
      <c r="E2042" s="548">
        <v>-23.3</v>
      </c>
    </row>
    <row r="2043" spans="1:5" hidden="1">
      <c r="A2043" s="547" t="s">
        <v>1702</v>
      </c>
      <c r="B2043" s="547">
        <v>2022</v>
      </c>
      <c r="C2043" s="547" t="s">
        <v>1620</v>
      </c>
      <c r="D2043" s="548"/>
      <c r="E2043" s="548"/>
    </row>
    <row r="2044" spans="1:5" hidden="1">
      <c r="A2044" s="547" t="s">
        <v>1702</v>
      </c>
      <c r="B2044" s="547">
        <v>2022</v>
      </c>
      <c r="C2044" s="547" t="s">
        <v>1619</v>
      </c>
      <c r="D2044" s="548">
        <v>-300.06</v>
      </c>
      <c r="E2044" s="548">
        <v>-300.06</v>
      </c>
    </row>
    <row r="2045" spans="1:5" hidden="1">
      <c r="A2045" s="547" t="s">
        <v>1702</v>
      </c>
      <c r="B2045" s="547">
        <v>2022</v>
      </c>
      <c r="C2045" s="547" t="s">
        <v>1618</v>
      </c>
      <c r="D2045" s="548">
        <v>-1.97</v>
      </c>
      <c r="E2045" s="548">
        <v>-1.97</v>
      </c>
    </row>
    <row r="2046" spans="1:5" hidden="1">
      <c r="A2046" s="547" t="s">
        <v>1702</v>
      </c>
      <c r="B2046" s="547">
        <v>2022</v>
      </c>
      <c r="C2046" s="547" t="s">
        <v>1617</v>
      </c>
      <c r="D2046" s="548"/>
      <c r="E2046" s="548"/>
    </row>
    <row r="2047" spans="1:5" hidden="1">
      <c r="A2047" s="547" t="s">
        <v>1702</v>
      </c>
      <c r="B2047" s="547">
        <v>2022</v>
      </c>
      <c r="C2047" s="547" t="s">
        <v>1616</v>
      </c>
      <c r="D2047" s="548"/>
      <c r="E2047" s="548"/>
    </row>
    <row r="2048" spans="1:5" hidden="1">
      <c r="A2048" s="547" t="s">
        <v>1702</v>
      </c>
      <c r="B2048" s="547">
        <v>2022</v>
      </c>
      <c r="C2048" s="547" t="s">
        <v>1615</v>
      </c>
      <c r="D2048" s="548">
        <v>-43.48</v>
      </c>
      <c r="E2048" s="548">
        <v>-43.48</v>
      </c>
    </row>
    <row r="2049" spans="1:5" hidden="1">
      <c r="A2049" s="547" t="s">
        <v>1702</v>
      </c>
      <c r="B2049" s="547">
        <v>2022</v>
      </c>
      <c r="C2049" s="547" t="s">
        <v>1614</v>
      </c>
      <c r="D2049" s="548">
        <v>-25.84</v>
      </c>
      <c r="E2049" s="548">
        <v>-25.84</v>
      </c>
    </row>
    <row r="2050" spans="1:5" hidden="1">
      <c r="A2050" s="547" t="s">
        <v>1702</v>
      </c>
      <c r="B2050" s="547">
        <v>2022</v>
      </c>
      <c r="C2050" s="547" t="s">
        <v>1613</v>
      </c>
      <c r="D2050" s="548"/>
      <c r="E2050" s="548"/>
    </row>
    <row r="2051" spans="1:5" hidden="1">
      <c r="A2051" s="547" t="s">
        <v>1702</v>
      </c>
      <c r="B2051" s="547">
        <v>2022</v>
      </c>
      <c r="C2051" s="547" t="s">
        <v>1612</v>
      </c>
      <c r="D2051" s="548"/>
      <c r="E2051" s="548"/>
    </row>
    <row r="2052" spans="1:5" hidden="1">
      <c r="A2052" s="547" t="s">
        <v>1702</v>
      </c>
      <c r="B2052" s="547">
        <v>2022</v>
      </c>
      <c r="C2052" s="547" t="s">
        <v>1611</v>
      </c>
      <c r="D2052" s="548"/>
      <c r="E2052" s="548"/>
    </row>
    <row r="2053" spans="1:5" hidden="1">
      <c r="A2053" s="547" t="s">
        <v>1702</v>
      </c>
      <c r="B2053" s="547">
        <v>2022</v>
      </c>
      <c r="C2053" s="547" t="s">
        <v>1610</v>
      </c>
      <c r="D2053" s="548"/>
      <c r="E2053" s="548"/>
    </row>
    <row r="2054" spans="1:5" hidden="1">
      <c r="A2054" s="547" t="s">
        <v>1702</v>
      </c>
      <c r="B2054" s="547">
        <v>2022</v>
      </c>
      <c r="C2054" s="547" t="s">
        <v>1609</v>
      </c>
      <c r="D2054" s="548"/>
      <c r="E2054" s="548"/>
    </row>
    <row r="2055" spans="1:5" hidden="1">
      <c r="A2055" s="547" t="s">
        <v>1702</v>
      </c>
      <c r="B2055" s="547">
        <v>2022</v>
      </c>
      <c r="C2055" s="547" t="s">
        <v>1608</v>
      </c>
      <c r="D2055" s="548">
        <v>-150.30000000000001</v>
      </c>
      <c r="E2055" s="548">
        <v>-150.30000000000001</v>
      </c>
    </row>
    <row r="2056" spans="1:5" hidden="1">
      <c r="A2056" s="547" t="s">
        <v>1702</v>
      </c>
      <c r="B2056" s="547">
        <v>2022</v>
      </c>
      <c r="C2056" s="547" t="s">
        <v>1607</v>
      </c>
      <c r="D2056" s="548">
        <v>-6.67</v>
      </c>
      <c r="E2056" s="548">
        <v>-6.67</v>
      </c>
    </row>
    <row r="2057" spans="1:5" hidden="1">
      <c r="A2057" s="547" t="s">
        <v>1702</v>
      </c>
      <c r="B2057" s="547">
        <v>2022</v>
      </c>
      <c r="C2057" s="547" t="s">
        <v>1606</v>
      </c>
      <c r="D2057" s="548">
        <v>-68.260000000000005</v>
      </c>
      <c r="E2057" s="548">
        <v>-68.260000000000005</v>
      </c>
    </row>
    <row r="2058" spans="1:5" hidden="1">
      <c r="A2058" s="547" t="s">
        <v>1702</v>
      </c>
      <c r="B2058" s="547">
        <v>2022</v>
      </c>
      <c r="C2058" s="547" t="s">
        <v>1605</v>
      </c>
      <c r="D2058" s="548">
        <v>-3.53</v>
      </c>
      <c r="E2058" s="548">
        <v>-3.53</v>
      </c>
    </row>
    <row r="2059" spans="1:5" hidden="1">
      <c r="A2059" s="547" t="s">
        <v>1702</v>
      </c>
      <c r="B2059" s="547">
        <v>2022</v>
      </c>
      <c r="C2059" s="547" t="s">
        <v>1604</v>
      </c>
      <c r="D2059" s="548">
        <v>-5858.57</v>
      </c>
      <c r="E2059" s="548">
        <v>-5858.57</v>
      </c>
    </row>
    <row r="2060" spans="1:5" hidden="1">
      <c r="A2060" s="547" t="s">
        <v>1702</v>
      </c>
      <c r="B2060" s="547">
        <v>2022</v>
      </c>
      <c r="C2060" s="547" t="s">
        <v>1603</v>
      </c>
      <c r="D2060" s="548">
        <v>-369.42</v>
      </c>
      <c r="E2060" s="548">
        <v>-369.42</v>
      </c>
    </row>
    <row r="2061" spans="1:5" hidden="1">
      <c r="A2061" s="547" t="s">
        <v>1702</v>
      </c>
      <c r="B2061" s="547">
        <v>2022</v>
      </c>
      <c r="C2061" s="547" t="s">
        <v>1602</v>
      </c>
      <c r="D2061" s="548">
        <v>-5148.47</v>
      </c>
      <c r="E2061" s="548">
        <v>-5148.47</v>
      </c>
    </row>
    <row r="2062" spans="1:5" hidden="1">
      <c r="A2062" s="547" t="s">
        <v>1702</v>
      </c>
      <c r="B2062" s="547">
        <v>2022</v>
      </c>
      <c r="C2062" s="547" t="s">
        <v>1601</v>
      </c>
      <c r="D2062" s="548">
        <v>72373.289999999994</v>
      </c>
      <c r="E2062" s="548">
        <v>72373.289999999994</v>
      </c>
    </row>
    <row r="2063" spans="1:5" hidden="1">
      <c r="A2063" s="547" t="s">
        <v>1702</v>
      </c>
      <c r="B2063" s="547">
        <v>2022</v>
      </c>
      <c r="C2063" s="547" t="s">
        <v>1600</v>
      </c>
      <c r="D2063" s="548">
        <v>-4828.05</v>
      </c>
      <c r="E2063" s="548">
        <v>-4828.05</v>
      </c>
    </row>
    <row r="2064" spans="1:5" hidden="1">
      <c r="A2064" s="547" t="s">
        <v>1702</v>
      </c>
      <c r="B2064" s="547">
        <v>2022</v>
      </c>
      <c r="C2064" s="547" t="s">
        <v>1599</v>
      </c>
      <c r="D2064" s="548"/>
      <c r="E2064" s="548"/>
    </row>
    <row r="2065" spans="1:5" hidden="1">
      <c r="A2065" s="547" t="s">
        <v>1702</v>
      </c>
      <c r="B2065" s="547">
        <v>2022</v>
      </c>
      <c r="C2065" s="547" t="s">
        <v>1597</v>
      </c>
      <c r="D2065" s="548">
        <v>-101349.6</v>
      </c>
      <c r="E2065" s="548">
        <v>-101349.6</v>
      </c>
    </row>
    <row r="2066" spans="1:5" hidden="1">
      <c r="A2066" s="547" t="s">
        <v>1702</v>
      </c>
      <c r="B2066" s="547">
        <v>2022</v>
      </c>
      <c r="C2066" s="547" t="s">
        <v>1633</v>
      </c>
      <c r="D2066" s="548"/>
      <c r="E2066" s="548">
        <v>-147464.49</v>
      </c>
    </row>
    <row r="2067" spans="1:5" hidden="1">
      <c r="A2067" s="547" t="s">
        <v>1702</v>
      </c>
      <c r="B2067" s="547">
        <v>2022</v>
      </c>
      <c r="C2067" s="547" t="s">
        <v>1632</v>
      </c>
      <c r="D2067" s="548"/>
      <c r="E2067" s="548"/>
    </row>
    <row r="2068" spans="1:5" hidden="1">
      <c r="A2068" s="547" t="s">
        <v>1702</v>
      </c>
      <c r="B2068" s="547">
        <v>2022</v>
      </c>
      <c r="C2068" s="547" t="s">
        <v>1631</v>
      </c>
      <c r="D2068" s="548"/>
      <c r="E2068" s="548">
        <v>-3024</v>
      </c>
    </row>
    <row r="2069" spans="1:5" hidden="1">
      <c r="A2069" s="547" t="s">
        <v>1702</v>
      </c>
      <c r="B2069" s="547">
        <v>2022</v>
      </c>
      <c r="C2069" s="547" t="s">
        <v>1630</v>
      </c>
      <c r="D2069" s="548"/>
      <c r="E2069" s="548"/>
    </row>
    <row r="2070" spans="1:5" hidden="1">
      <c r="A2070" s="547" t="s">
        <v>1702</v>
      </c>
      <c r="B2070" s="547">
        <v>2022</v>
      </c>
      <c r="C2070" s="547" t="s">
        <v>1629</v>
      </c>
      <c r="D2070" s="548"/>
      <c r="E2070" s="548">
        <v>-350.49</v>
      </c>
    </row>
    <row r="2071" spans="1:5" hidden="1">
      <c r="A2071" s="547" t="s">
        <v>1702</v>
      </c>
      <c r="B2071" s="547">
        <v>2023</v>
      </c>
      <c r="C2071" s="547" t="s">
        <v>1628</v>
      </c>
      <c r="D2071" s="548">
        <v>-159633.31</v>
      </c>
      <c r="E2071" s="548"/>
    </row>
    <row r="2072" spans="1:5" hidden="1">
      <c r="A2072" s="547" t="s">
        <v>1702</v>
      </c>
      <c r="B2072" s="547">
        <v>2023</v>
      </c>
      <c r="C2072" s="547" t="s">
        <v>1627</v>
      </c>
      <c r="D2072" s="548">
        <v>-159633.31</v>
      </c>
      <c r="E2072" s="548"/>
    </row>
    <row r="2073" spans="1:5" hidden="1">
      <c r="A2073" s="547" t="s">
        <v>1702</v>
      </c>
      <c r="B2073" s="547">
        <v>2023</v>
      </c>
      <c r="C2073" s="547" t="s">
        <v>1626</v>
      </c>
      <c r="D2073" s="548"/>
      <c r="E2073" s="548"/>
    </row>
    <row r="2074" spans="1:5" hidden="1">
      <c r="A2074" s="547" t="s">
        <v>1702</v>
      </c>
      <c r="B2074" s="547">
        <v>2023</v>
      </c>
      <c r="C2074" s="547" t="s">
        <v>1625</v>
      </c>
      <c r="D2074" s="548">
        <v>-134.85</v>
      </c>
      <c r="E2074" s="548"/>
    </row>
    <row r="2075" spans="1:5" hidden="1">
      <c r="A2075" s="547" t="s">
        <v>1702</v>
      </c>
      <c r="B2075" s="547">
        <v>2023</v>
      </c>
      <c r="C2075" s="547" t="s">
        <v>1624</v>
      </c>
      <c r="D2075" s="548">
        <v>-1924.87</v>
      </c>
      <c r="E2075" s="548"/>
    </row>
    <row r="2076" spans="1:5" hidden="1">
      <c r="A2076" s="547" t="s">
        <v>1702</v>
      </c>
      <c r="B2076" s="547">
        <v>2023</v>
      </c>
      <c r="C2076" s="547" t="s">
        <v>1623</v>
      </c>
      <c r="D2076" s="548">
        <v>-4067.7</v>
      </c>
      <c r="E2076" s="548"/>
    </row>
    <row r="2077" spans="1:5" hidden="1">
      <c r="A2077" s="547" t="s">
        <v>1702</v>
      </c>
      <c r="B2077" s="547">
        <v>2023</v>
      </c>
      <c r="C2077" s="547" t="s">
        <v>1622</v>
      </c>
      <c r="D2077" s="548">
        <v>-1047.79</v>
      </c>
      <c r="E2077" s="548"/>
    </row>
    <row r="2078" spans="1:5" hidden="1">
      <c r="A2078" s="547" t="s">
        <v>1702</v>
      </c>
      <c r="B2078" s="547">
        <v>2023</v>
      </c>
      <c r="C2078" s="547" t="s">
        <v>1621</v>
      </c>
      <c r="D2078" s="548">
        <v>-100.51</v>
      </c>
      <c r="E2078" s="548"/>
    </row>
    <row r="2079" spans="1:5" hidden="1">
      <c r="A2079" s="547" t="s">
        <v>1702</v>
      </c>
      <c r="B2079" s="547">
        <v>2023</v>
      </c>
      <c r="C2079" s="547" t="s">
        <v>1620</v>
      </c>
      <c r="D2079" s="548"/>
      <c r="E2079" s="548"/>
    </row>
    <row r="2080" spans="1:5" hidden="1">
      <c r="A2080" s="547" t="s">
        <v>1702</v>
      </c>
      <c r="B2080" s="547">
        <v>2023</v>
      </c>
      <c r="C2080" s="547" t="s">
        <v>1619</v>
      </c>
      <c r="D2080" s="548">
        <v>-303.52999999999997</v>
      </c>
      <c r="E2080" s="548"/>
    </row>
    <row r="2081" spans="1:5" hidden="1">
      <c r="A2081" s="547" t="s">
        <v>1702</v>
      </c>
      <c r="B2081" s="547">
        <v>2023</v>
      </c>
      <c r="C2081" s="547" t="s">
        <v>1618</v>
      </c>
      <c r="D2081" s="548">
        <v>-0.62</v>
      </c>
      <c r="E2081" s="548"/>
    </row>
    <row r="2082" spans="1:5" hidden="1">
      <c r="A2082" s="547" t="s">
        <v>1702</v>
      </c>
      <c r="B2082" s="547">
        <v>2023</v>
      </c>
      <c r="C2082" s="547" t="s">
        <v>1617</v>
      </c>
      <c r="D2082" s="548"/>
      <c r="E2082" s="548"/>
    </row>
    <row r="2083" spans="1:5" hidden="1">
      <c r="A2083" s="547" t="s">
        <v>1702</v>
      </c>
      <c r="B2083" s="547">
        <v>2023</v>
      </c>
      <c r="C2083" s="547" t="s">
        <v>1616</v>
      </c>
      <c r="D2083" s="548"/>
      <c r="E2083" s="548"/>
    </row>
    <row r="2084" spans="1:5" hidden="1">
      <c r="A2084" s="547" t="s">
        <v>1702</v>
      </c>
      <c r="B2084" s="547">
        <v>2023</v>
      </c>
      <c r="C2084" s="547" t="s">
        <v>1615</v>
      </c>
      <c r="D2084" s="548">
        <v>-28.43</v>
      </c>
      <c r="E2084" s="548"/>
    </row>
    <row r="2085" spans="1:5" hidden="1">
      <c r="A2085" s="547" t="s">
        <v>1702</v>
      </c>
      <c r="B2085" s="547">
        <v>2023</v>
      </c>
      <c r="C2085" s="547" t="s">
        <v>1614</v>
      </c>
      <c r="D2085" s="548">
        <v>-20.41</v>
      </c>
      <c r="E2085" s="548"/>
    </row>
    <row r="2086" spans="1:5" hidden="1">
      <c r="A2086" s="547" t="s">
        <v>1702</v>
      </c>
      <c r="B2086" s="547">
        <v>2023</v>
      </c>
      <c r="C2086" s="547" t="s">
        <v>1613</v>
      </c>
      <c r="D2086" s="548"/>
      <c r="E2086" s="548"/>
    </row>
    <row r="2087" spans="1:5" hidden="1">
      <c r="A2087" s="547" t="s">
        <v>1702</v>
      </c>
      <c r="B2087" s="547">
        <v>2023</v>
      </c>
      <c r="C2087" s="547" t="s">
        <v>1612</v>
      </c>
      <c r="D2087" s="548"/>
      <c r="E2087" s="548"/>
    </row>
    <row r="2088" spans="1:5" hidden="1">
      <c r="A2088" s="547" t="s">
        <v>1702</v>
      </c>
      <c r="B2088" s="547">
        <v>2023</v>
      </c>
      <c r="C2088" s="547" t="s">
        <v>1611</v>
      </c>
      <c r="D2088" s="548"/>
      <c r="E2088" s="548"/>
    </row>
    <row r="2089" spans="1:5" hidden="1">
      <c r="A2089" s="547" t="s">
        <v>1702</v>
      </c>
      <c r="B2089" s="547">
        <v>2023</v>
      </c>
      <c r="C2089" s="547" t="s">
        <v>1610</v>
      </c>
      <c r="D2089" s="548"/>
      <c r="E2089" s="548"/>
    </row>
    <row r="2090" spans="1:5" hidden="1">
      <c r="A2090" s="547" t="s">
        <v>1702</v>
      </c>
      <c r="B2090" s="547">
        <v>2023</v>
      </c>
      <c r="C2090" s="547" t="s">
        <v>1609</v>
      </c>
      <c r="D2090" s="548"/>
      <c r="E2090" s="548"/>
    </row>
    <row r="2091" spans="1:5" hidden="1">
      <c r="A2091" s="547" t="s">
        <v>1702</v>
      </c>
      <c r="B2091" s="547">
        <v>2023</v>
      </c>
      <c r="C2091" s="547" t="s">
        <v>1608</v>
      </c>
      <c r="D2091" s="548">
        <v>-158.87</v>
      </c>
      <c r="E2091" s="548"/>
    </row>
    <row r="2092" spans="1:5" hidden="1">
      <c r="A2092" s="547" t="s">
        <v>1702</v>
      </c>
      <c r="B2092" s="547">
        <v>2023</v>
      </c>
      <c r="C2092" s="547" t="s">
        <v>1607</v>
      </c>
      <c r="D2092" s="548">
        <v>-0.42</v>
      </c>
      <c r="E2092" s="548"/>
    </row>
    <row r="2093" spans="1:5" hidden="1">
      <c r="A2093" s="547" t="s">
        <v>1702</v>
      </c>
      <c r="B2093" s="547">
        <v>2023</v>
      </c>
      <c r="C2093" s="547" t="s">
        <v>1606</v>
      </c>
      <c r="D2093" s="548">
        <v>-77.13</v>
      </c>
      <c r="E2093" s="548"/>
    </row>
    <row r="2094" spans="1:5" hidden="1">
      <c r="A2094" s="547" t="s">
        <v>1702</v>
      </c>
      <c r="B2094" s="547">
        <v>2023</v>
      </c>
      <c r="C2094" s="547" t="s">
        <v>1605</v>
      </c>
      <c r="D2094" s="548">
        <v>-17.64</v>
      </c>
      <c r="E2094" s="548"/>
    </row>
    <row r="2095" spans="1:5" hidden="1">
      <c r="A2095" s="547" t="s">
        <v>1702</v>
      </c>
      <c r="B2095" s="547">
        <v>2023</v>
      </c>
      <c r="C2095" s="547" t="s">
        <v>1604</v>
      </c>
      <c r="D2095" s="548">
        <v>-6753.38</v>
      </c>
      <c r="E2095" s="548"/>
    </row>
    <row r="2096" spans="1:5" hidden="1">
      <c r="A2096" s="547" t="s">
        <v>1702</v>
      </c>
      <c r="B2096" s="547">
        <v>2023</v>
      </c>
      <c r="C2096" s="547" t="s">
        <v>1603</v>
      </c>
      <c r="D2096" s="548">
        <v>-233.37</v>
      </c>
      <c r="E2096" s="548"/>
    </row>
    <row r="2097" spans="1:5" hidden="1">
      <c r="A2097" s="547" t="s">
        <v>1702</v>
      </c>
      <c r="B2097" s="547">
        <v>2023</v>
      </c>
      <c r="C2097" s="547" t="s">
        <v>1602</v>
      </c>
      <c r="D2097" s="548">
        <v>-5813.17</v>
      </c>
      <c r="E2097" s="548"/>
    </row>
    <row r="2098" spans="1:5" hidden="1">
      <c r="A2098" s="547" t="s">
        <v>1702</v>
      </c>
      <c r="B2098" s="547">
        <v>2023</v>
      </c>
      <c r="C2098" s="547" t="s">
        <v>1601</v>
      </c>
      <c r="D2098" s="548">
        <v>77005.95</v>
      </c>
      <c r="E2098" s="548"/>
    </row>
    <row r="2099" spans="1:5" hidden="1">
      <c r="A2099" s="547" t="s">
        <v>1702</v>
      </c>
      <c r="B2099" s="547">
        <v>2023</v>
      </c>
      <c r="C2099" s="547" t="s">
        <v>1600</v>
      </c>
      <c r="D2099" s="548">
        <v>-4825.63</v>
      </c>
      <c r="E2099" s="548"/>
    </row>
    <row r="2100" spans="1:5" hidden="1">
      <c r="A2100" s="547" t="s">
        <v>1702</v>
      </c>
      <c r="B2100" s="547">
        <v>2023</v>
      </c>
      <c r="C2100" s="547" t="s">
        <v>1599</v>
      </c>
      <c r="D2100" s="548"/>
      <c r="E2100" s="548"/>
    </row>
    <row r="2101" spans="1:5" hidden="1">
      <c r="A2101" s="547" t="s">
        <v>1702</v>
      </c>
      <c r="B2101" s="547">
        <v>2023</v>
      </c>
      <c r="C2101" s="547" t="s">
        <v>1597</v>
      </c>
      <c r="D2101" s="548">
        <v>-107832.17</v>
      </c>
      <c r="E2101" s="548"/>
    </row>
    <row r="2102" spans="1:5" hidden="1">
      <c r="A2102" s="547" t="s">
        <v>1701</v>
      </c>
      <c r="B2102" s="547">
        <v>2019</v>
      </c>
      <c r="C2102" s="547" t="s">
        <v>1628</v>
      </c>
      <c r="D2102" s="548">
        <v>-21555.89</v>
      </c>
      <c r="E2102" s="548">
        <v>-21426.63</v>
      </c>
    </row>
    <row r="2103" spans="1:5" hidden="1">
      <c r="A2103" s="547" t="s">
        <v>1701</v>
      </c>
      <c r="B2103" s="547">
        <v>2019</v>
      </c>
      <c r="C2103" s="547" t="s">
        <v>1627</v>
      </c>
      <c r="D2103" s="548">
        <v>-21555.89</v>
      </c>
      <c r="E2103" s="548"/>
    </row>
    <row r="2104" spans="1:5" hidden="1">
      <c r="A2104" s="547" t="s">
        <v>1701</v>
      </c>
      <c r="B2104" s="547">
        <v>2019</v>
      </c>
      <c r="C2104" s="547" t="s">
        <v>1626</v>
      </c>
      <c r="D2104" s="548"/>
      <c r="E2104" s="548"/>
    </row>
    <row r="2105" spans="1:5" hidden="1">
      <c r="A2105" s="547" t="s">
        <v>1701</v>
      </c>
      <c r="B2105" s="547">
        <v>2019</v>
      </c>
      <c r="C2105" s="547" t="s">
        <v>1625</v>
      </c>
      <c r="D2105" s="548">
        <v>-46.15</v>
      </c>
      <c r="E2105" s="548">
        <v>-46.15</v>
      </c>
    </row>
    <row r="2106" spans="1:5" hidden="1">
      <c r="A2106" s="547" t="s">
        <v>1701</v>
      </c>
      <c r="B2106" s="547">
        <v>2019</v>
      </c>
      <c r="C2106" s="547" t="s">
        <v>1624</v>
      </c>
      <c r="D2106" s="548">
        <v>-357.33</v>
      </c>
      <c r="E2106" s="548">
        <v>-357.33</v>
      </c>
    </row>
    <row r="2107" spans="1:5" hidden="1">
      <c r="A2107" s="547" t="s">
        <v>1701</v>
      </c>
      <c r="B2107" s="547">
        <v>2019</v>
      </c>
      <c r="C2107" s="547" t="s">
        <v>1623</v>
      </c>
      <c r="D2107" s="548">
        <v>-737.4</v>
      </c>
      <c r="E2107" s="548">
        <v>-737.4</v>
      </c>
    </row>
    <row r="2108" spans="1:5" hidden="1">
      <c r="A2108" s="547" t="s">
        <v>1701</v>
      </c>
      <c r="B2108" s="547">
        <v>2019</v>
      </c>
      <c r="C2108" s="547" t="s">
        <v>1622</v>
      </c>
      <c r="D2108" s="548">
        <v>-123.55</v>
      </c>
      <c r="E2108" s="548">
        <v>-123.55</v>
      </c>
    </row>
    <row r="2109" spans="1:5" hidden="1">
      <c r="A2109" s="547" t="s">
        <v>1701</v>
      </c>
      <c r="B2109" s="547">
        <v>2019</v>
      </c>
      <c r="C2109" s="547" t="s">
        <v>1621</v>
      </c>
      <c r="D2109" s="548">
        <v>-2.14</v>
      </c>
      <c r="E2109" s="548">
        <v>-2.14</v>
      </c>
    </row>
    <row r="2110" spans="1:5" hidden="1">
      <c r="A2110" s="547" t="s">
        <v>1701</v>
      </c>
      <c r="B2110" s="547">
        <v>2019</v>
      </c>
      <c r="C2110" s="547" t="s">
        <v>1620</v>
      </c>
      <c r="D2110" s="548"/>
      <c r="E2110" s="548"/>
    </row>
    <row r="2111" spans="1:5" hidden="1">
      <c r="A2111" s="547" t="s">
        <v>1701</v>
      </c>
      <c r="B2111" s="547">
        <v>2019</v>
      </c>
      <c r="C2111" s="547" t="s">
        <v>1619</v>
      </c>
      <c r="D2111" s="548">
        <v>-884.67</v>
      </c>
      <c r="E2111" s="548">
        <v>-884.67</v>
      </c>
    </row>
    <row r="2112" spans="1:5" hidden="1">
      <c r="A2112" s="547" t="s">
        <v>1701</v>
      </c>
      <c r="B2112" s="547">
        <v>2019</v>
      </c>
      <c r="C2112" s="547" t="s">
        <v>1618</v>
      </c>
      <c r="D2112" s="548"/>
      <c r="E2112" s="548"/>
    </row>
    <row r="2113" spans="1:5" hidden="1">
      <c r="A2113" s="547" t="s">
        <v>1701</v>
      </c>
      <c r="B2113" s="547">
        <v>2019</v>
      </c>
      <c r="C2113" s="547" t="s">
        <v>1617</v>
      </c>
      <c r="D2113" s="548">
        <v>-7.0000000000000007E-2</v>
      </c>
      <c r="E2113" s="548">
        <v>-7.0000000000000007E-2</v>
      </c>
    </row>
    <row r="2114" spans="1:5" hidden="1">
      <c r="A2114" s="547" t="s">
        <v>1701</v>
      </c>
      <c r="B2114" s="547">
        <v>2019</v>
      </c>
      <c r="C2114" s="547" t="s">
        <v>1616</v>
      </c>
      <c r="D2114" s="548"/>
      <c r="E2114" s="548"/>
    </row>
    <row r="2115" spans="1:5" hidden="1">
      <c r="A2115" s="547" t="s">
        <v>1701</v>
      </c>
      <c r="B2115" s="547">
        <v>2019</v>
      </c>
      <c r="C2115" s="547" t="s">
        <v>1615</v>
      </c>
      <c r="D2115" s="548">
        <v>-7.72</v>
      </c>
      <c r="E2115" s="548">
        <v>-7.72</v>
      </c>
    </row>
    <row r="2116" spans="1:5" hidden="1">
      <c r="A2116" s="547" t="s">
        <v>1701</v>
      </c>
      <c r="B2116" s="547">
        <v>2019</v>
      </c>
      <c r="C2116" s="547" t="s">
        <v>1614</v>
      </c>
      <c r="D2116" s="548">
        <v>-86.01</v>
      </c>
      <c r="E2116" s="548">
        <v>-86.01</v>
      </c>
    </row>
    <row r="2117" spans="1:5" hidden="1">
      <c r="A2117" s="547" t="s">
        <v>1701</v>
      </c>
      <c r="B2117" s="547">
        <v>2019</v>
      </c>
      <c r="C2117" s="547" t="s">
        <v>1613</v>
      </c>
      <c r="D2117" s="548">
        <v>-244.66</v>
      </c>
      <c r="E2117" s="548">
        <v>-244.66</v>
      </c>
    </row>
    <row r="2118" spans="1:5" hidden="1">
      <c r="A2118" s="547" t="s">
        <v>1701</v>
      </c>
      <c r="B2118" s="547">
        <v>2019</v>
      </c>
      <c r="C2118" s="547" t="s">
        <v>1612</v>
      </c>
      <c r="D2118" s="548"/>
      <c r="E2118" s="548"/>
    </row>
    <row r="2119" spans="1:5" hidden="1">
      <c r="A2119" s="547" t="s">
        <v>1701</v>
      </c>
      <c r="B2119" s="547">
        <v>2019</v>
      </c>
      <c r="C2119" s="547" t="s">
        <v>1611</v>
      </c>
      <c r="D2119" s="548"/>
      <c r="E2119" s="548"/>
    </row>
    <row r="2120" spans="1:5" hidden="1">
      <c r="A2120" s="547" t="s">
        <v>1701</v>
      </c>
      <c r="B2120" s="547">
        <v>2019</v>
      </c>
      <c r="C2120" s="547" t="s">
        <v>1610</v>
      </c>
      <c r="D2120" s="548"/>
      <c r="E2120" s="548"/>
    </row>
    <row r="2121" spans="1:5" hidden="1">
      <c r="A2121" s="547" t="s">
        <v>1701</v>
      </c>
      <c r="B2121" s="547">
        <v>2019</v>
      </c>
      <c r="C2121" s="547" t="s">
        <v>1609</v>
      </c>
      <c r="D2121" s="548"/>
      <c r="E2121" s="548"/>
    </row>
    <row r="2122" spans="1:5" hidden="1">
      <c r="A2122" s="547" t="s">
        <v>1701</v>
      </c>
      <c r="B2122" s="547">
        <v>2019</v>
      </c>
      <c r="C2122" s="547" t="s">
        <v>1608</v>
      </c>
      <c r="D2122" s="548">
        <v>-235.39</v>
      </c>
      <c r="E2122" s="548">
        <v>-235.39</v>
      </c>
    </row>
    <row r="2123" spans="1:5" hidden="1">
      <c r="A2123" s="547" t="s">
        <v>1701</v>
      </c>
      <c r="B2123" s="547">
        <v>2019</v>
      </c>
      <c r="C2123" s="547" t="s">
        <v>1607</v>
      </c>
      <c r="D2123" s="548">
        <v>-6.95</v>
      </c>
      <c r="E2123" s="548">
        <v>-6.95</v>
      </c>
    </row>
    <row r="2124" spans="1:5" hidden="1">
      <c r="A2124" s="547" t="s">
        <v>1701</v>
      </c>
      <c r="B2124" s="547">
        <v>2019</v>
      </c>
      <c r="C2124" s="547" t="s">
        <v>1606</v>
      </c>
      <c r="D2124" s="548">
        <v>-273.42</v>
      </c>
      <c r="E2124" s="548">
        <v>-273.42</v>
      </c>
    </row>
    <row r="2125" spans="1:5" hidden="1">
      <c r="A2125" s="547" t="s">
        <v>1701</v>
      </c>
      <c r="B2125" s="547">
        <v>2019</v>
      </c>
      <c r="C2125" s="547" t="s">
        <v>1605</v>
      </c>
      <c r="D2125" s="548">
        <v>-30.46</v>
      </c>
      <c r="E2125" s="548">
        <v>-30.46</v>
      </c>
    </row>
    <row r="2126" spans="1:5" hidden="1">
      <c r="A2126" s="547" t="s">
        <v>1701</v>
      </c>
      <c r="B2126" s="547">
        <v>2019</v>
      </c>
      <c r="C2126" s="547" t="s">
        <v>1604</v>
      </c>
      <c r="D2126" s="548">
        <v>-1827.22</v>
      </c>
      <c r="E2126" s="548">
        <v>-1827.22</v>
      </c>
    </row>
    <row r="2127" spans="1:5" hidden="1">
      <c r="A2127" s="547" t="s">
        <v>1701</v>
      </c>
      <c r="B2127" s="547">
        <v>2019</v>
      </c>
      <c r="C2127" s="547" t="s">
        <v>1603</v>
      </c>
      <c r="D2127" s="548">
        <v>-59.02</v>
      </c>
      <c r="E2127" s="548">
        <v>-59.02</v>
      </c>
    </row>
    <row r="2128" spans="1:5" hidden="1">
      <c r="A2128" s="547" t="s">
        <v>1701</v>
      </c>
      <c r="B2128" s="547">
        <v>2019</v>
      </c>
      <c r="C2128" s="547" t="s">
        <v>1602</v>
      </c>
      <c r="D2128" s="548">
        <v>19271.23</v>
      </c>
      <c r="E2128" s="548">
        <v>19271.23</v>
      </c>
    </row>
    <row r="2129" spans="1:5" hidden="1">
      <c r="A2129" s="547" t="s">
        <v>1701</v>
      </c>
      <c r="B2129" s="547">
        <v>2019</v>
      </c>
      <c r="C2129" s="547" t="s">
        <v>1601</v>
      </c>
      <c r="D2129" s="548"/>
      <c r="E2129" s="548"/>
    </row>
    <row r="2130" spans="1:5" hidden="1">
      <c r="A2130" s="547" t="s">
        <v>1701</v>
      </c>
      <c r="B2130" s="547">
        <v>2019</v>
      </c>
      <c r="C2130" s="547" t="s">
        <v>1600</v>
      </c>
      <c r="D2130" s="548">
        <v>-391.96</v>
      </c>
      <c r="E2130" s="548">
        <v>-391.96</v>
      </c>
    </row>
    <row r="2131" spans="1:5" hidden="1">
      <c r="A2131" s="547" t="s">
        <v>1701</v>
      </c>
      <c r="B2131" s="547">
        <v>2019</v>
      </c>
      <c r="C2131" s="547" t="s">
        <v>1599</v>
      </c>
      <c r="D2131" s="548">
        <v>-6714.1</v>
      </c>
      <c r="E2131" s="548">
        <v>-6714.1</v>
      </c>
    </row>
    <row r="2132" spans="1:5" hidden="1">
      <c r="A2132" s="547" t="s">
        <v>1701</v>
      </c>
      <c r="B2132" s="547">
        <v>2019</v>
      </c>
      <c r="C2132" s="547" t="s">
        <v>1597</v>
      </c>
      <c r="D2132" s="548">
        <v>-6714.1</v>
      </c>
      <c r="E2132" s="548">
        <v>-6714.1</v>
      </c>
    </row>
    <row r="2133" spans="1:5" hidden="1">
      <c r="A2133" s="547" t="s">
        <v>1701</v>
      </c>
      <c r="B2133" s="547">
        <v>2019</v>
      </c>
      <c r="C2133" s="547" t="s">
        <v>1633</v>
      </c>
      <c r="D2133" s="548"/>
      <c r="E2133" s="548">
        <v>-20663.14</v>
      </c>
    </row>
    <row r="2134" spans="1:5" hidden="1">
      <c r="A2134" s="547" t="s">
        <v>1701</v>
      </c>
      <c r="B2134" s="547">
        <v>2019</v>
      </c>
      <c r="C2134" s="547" t="s">
        <v>1632</v>
      </c>
      <c r="D2134" s="548"/>
      <c r="E2134" s="548"/>
    </row>
    <row r="2135" spans="1:5" hidden="1">
      <c r="A2135" s="547" t="s">
        <v>1701</v>
      </c>
      <c r="B2135" s="547">
        <v>2019</v>
      </c>
      <c r="C2135" s="547" t="s">
        <v>1631</v>
      </c>
      <c r="D2135" s="548"/>
      <c r="E2135" s="548">
        <v>-763.49</v>
      </c>
    </row>
    <row r="2136" spans="1:5" hidden="1">
      <c r="A2136" s="547" t="s">
        <v>1701</v>
      </c>
      <c r="B2136" s="547">
        <v>2019</v>
      </c>
      <c r="C2136" s="547" t="s">
        <v>1630</v>
      </c>
      <c r="D2136" s="548"/>
      <c r="E2136" s="548"/>
    </row>
    <row r="2137" spans="1:5" hidden="1">
      <c r="A2137" s="547" t="s">
        <v>1701</v>
      </c>
      <c r="B2137" s="547">
        <v>2019</v>
      </c>
      <c r="C2137" s="547" t="s">
        <v>1629</v>
      </c>
      <c r="D2137" s="548"/>
      <c r="E2137" s="548">
        <v>-129.26</v>
      </c>
    </row>
    <row r="2138" spans="1:5" hidden="1">
      <c r="A2138" s="547" t="s">
        <v>1701</v>
      </c>
      <c r="B2138" s="547">
        <v>2020</v>
      </c>
      <c r="C2138" s="547" t="s">
        <v>1628</v>
      </c>
      <c r="D2138" s="548">
        <v>-22922.63</v>
      </c>
      <c r="E2138" s="548">
        <v>-22770.06</v>
      </c>
    </row>
    <row r="2139" spans="1:5" hidden="1">
      <c r="A2139" s="547" t="s">
        <v>1701</v>
      </c>
      <c r="B2139" s="547">
        <v>2020</v>
      </c>
      <c r="C2139" s="547" t="s">
        <v>1627</v>
      </c>
      <c r="D2139" s="548">
        <v>-22922.63</v>
      </c>
      <c r="E2139" s="548"/>
    </row>
    <row r="2140" spans="1:5" hidden="1">
      <c r="A2140" s="547" t="s">
        <v>1701</v>
      </c>
      <c r="B2140" s="547">
        <v>2020</v>
      </c>
      <c r="C2140" s="547" t="s">
        <v>1626</v>
      </c>
      <c r="D2140" s="548"/>
      <c r="E2140" s="548"/>
    </row>
    <row r="2141" spans="1:5" hidden="1">
      <c r="A2141" s="547" t="s">
        <v>1701</v>
      </c>
      <c r="B2141" s="547">
        <v>2020</v>
      </c>
      <c r="C2141" s="547" t="s">
        <v>1625</v>
      </c>
      <c r="D2141" s="548">
        <v>-272.27</v>
      </c>
      <c r="E2141" s="548">
        <v>-272.27</v>
      </c>
    </row>
    <row r="2142" spans="1:5" hidden="1">
      <c r="A2142" s="547" t="s">
        <v>1701</v>
      </c>
      <c r="B2142" s="547">
        <v>2020</v>
      </c>
      <c r="C2142" s="547" t="s">
        <v>1624</v>
      </c>
      <c r="D2142" s="548">
        <v>-326.64999999999998</v>
      </c>
      <c r="E2142" s="548">
        <v>-326.64999999999998</v>
      </c>
    </row>
    <row r="2143" spans="1:5" hidden="1">
      <c r="A2143" s="547" t="s">
        <v>1701</v>
      </c>
      <c r="B2143" s="547">
        <v>2020</v>
      </c>
      <c r="C2143" s="547" t="s">
        <v>1623</v>
      </c>
      <c r="D2143" s="548">
        <v>-643.05999999999995</v>
      </c>
      <c r="E2143" s="548">
        <v>-643.05999999999995</v>
      </c>
    </row>
    <row r="2144" spans="1:5" hidden="1">
      <c r="A2144" s="547" t="s">
        <v>1701</v>
      </c>
      <c r="B2144" s="547">
        <v>2020</v>
      </c>
      <c r="C2144" s="547" t="s">
        <v>1622</v>
      </c>
      <c r="D2144" s="548">
        <v>-133.46</v>
      </c>
      <c r="E2144" s="548">
        <v>-133.46</v>
      </c>
    </row>
    <row r="2145" spans="1:5" hidden="1">
      <c r="A2145" s="547" t="s">
        <v>1701</v>
      </c>
      <c r="B2145" s="547">
        <v>2020</v>
      </c>
      <c r="C2145" s="547" t="s">
        <v>1621</v>
      </c>
      <c r="D2145" s="548">
        <v>-2.85</v>
      </c>
      <c r="E2145" s="548">
        <v>-2.85</v>
      </c>
    </row>
    <row r="2146" spans="1:5" hidden="1">
      <c r="A2146" s="547" t="s">
        <v>1701</v>
      </c>
      <c r="B2146" s="547">
        <v>2020</v>
      </c>
      <c r="C2146" s="547" t="s">
        <v>1620</v>
      </c>
      <c r="D2146" s="548"/>
      <c r="E2146" s="548"/>
    </row>
    <row r="2147" spans="1:5" hidden="1">
      <c r="A2147" s="547" t="s">
        <v>1701</v>
      </c>
      <c r="B2147" s="547">
        <v>2020</v>
      </c>
      <c r="C2147" s="547" t="s">
        <v>1619</v>
      </c>
      <c r="D2147" s="548">
        <v>-895.53</v>
      </c>
      <c r="E2147" s="548">
        <v>-895.53</v>
      </c>
    </row>
    <row r="2148" spans="1:5" hidden="1">
      <c r="A2148" s="547" t="s">
        <v>1701</v>
      </c>
      <c r="B2148" s="547">
        <v>2020</v>
      </c>
      <c r="C2148" s="547" t="s">
        <v>1618</v>
      </c>
      <c r="D2148" s="548"/>
      <c r="E2148" s="548"/>
    </row>
    <row r="2149" spans="1:5" hidden="1">
      <c r="A2149" s="547" t="s">
        <v>1701</v>
      </c>
      <c r="B2149" s="547">
        <v>2020</v>
      </c>
      <c r="C2149" s="547" t="s">
        <v>1617</v>
      </c>
      <c r="D2149" s="548"/>
      <c r="E2149" s="548"/>
    </row>
    <row r="2150" spans="1:5" hidden="1">
      <c r="A2150" s="547" t="s">
        <v>1701</v>
      </c>
      <c r="B2150" s="547">
        <v>2020</v>
      </c>
      <c r="C2150" s="547" t="s">
        <v>1616</v>
      </c>
      <c r="D2150" s="548"/>
      <c r="E2150" s="548"/>
    </row>
    <row r="2151" spans="1:5" hidden="1">
      <c r="A2151" s="547" t="s">
        <v>1701</v>
      </c>
      <c r="B2151" s="547">
        <v>2020</v>
      </c>
      <c r="C2151" s="547" t="s">
        <v>1615</v>
      </c>
      <c r="D2151" s="548">
        <v>-4.24</v>
      </c>
      <c r="E2151" s="548">
        <v>-4.24</v>
      </c>
    </row>
    <row r="2152" spans="1:5" hidden="1">
      <c r="A2152" s="547" t="s">
        <v>1701</v>
      </c>
      <c r="B2152" s="547">
        <v>2020</v>
      </c>
      <c r="C2152" s="547" t="s">
        <v>1614</v>
      </c>
      <c r="D2152" s="548">
        <v>-330.55</v>
      </c>
      <c r="E2152" s="548">
        <v>-330.55</v>
      </c>
    </row>
    <row r="2153" spans="1:5" hidden="1">
      <c r="A2153" s="547" t="s">
        <v>1701</v>
      </c>
      <c r="B2153" s="547">
        <v>2020</v>
      </c>
      <c r="C2153" s="547" t="s">
        <v>1613</v>
      </c>
      <c r="D2153" s="548"/>
      <c r="E2153" s="548"/>
    </row>
    <row r="2154" spans="1:5" hidden="1">
      <c r="A2154" s="547" t="s">
        <v>1701</v>
      </c>
      <c r="B2154" s="547">
        <v>2020</v>
      </c>
      <c r="C2154" s="547" t="s">
        <v>1612</v>
      </c>
      <c r="D2154" s="548"/>
      <c r="E2154" s="548"/>
    </row>
    <row r="2155" spans="1:5" hidden="1">
      <c r="A2155" s="547" t="s">
        <v>1701</v>
      </c>
      <c r="B2155" s="547">
        <v>2020</v>
      </c>
      <c r="C2155" s="547" t="s">
        <v>1611</v>
      </c>
      <c r="D2155" s="548"/>
      <c r="E2155" s="548"/>
    </row>
    <row r="2156" spans="1:5" hidden="1">
      <c r="A2156" s="547" t="s">
        <v>1701</v>
      </c>
      <c r="B2156" s="547">
        <v>2020</v>
      </c>
      <c r="C2156" s="547" t="s">
        <v>1610</v>
      </c>
      <c r="D2156" s="548"/>
      <c r="E2156" s="548"/>
    </row>
    <row r="2157" spans="1:5" hidden="1">
      <c r="A2157" s="547" t="s">
        <v>1701</v>
      </c>
      <c r="B2157" s="547">
        <v>2020</v>
      </c>
      <c r="C2157" s="547" t="s">
        <v>1609</v>
      </c>
      <c r="D2157" s="548"/>
      <c r="E2157" s="548"/>
    </row>
    <row r="2158" spans="1:5" hidden="1">
      <c r="A2158" s="547" t="s">
        <v>1701</v>
      </c>
      <c r="B2158" s="547">
        <v>2020</v>
      </c>
      <c r="C2158" s="547" t="s">
        <v>1608</v>
      </c>
      <c r="D2158" s="548">
        <v>-269.38</v>
      </c>
      <c r="E2158" s="548">
        <v>-269.38</v>
      </c>
    </row>
    <row r="2159" spans="1:5" hidden="1">
      <c r="A2159" s="547" t="s">
        <v>1701</v>
      </c>
      <c r="B2159" s="547">
        <v>2020</v>
      </c>
      <c r="C2159" s="547" t="s">
        <v>1607</v>
      </c>
      <c r="D2159" s="548">
        <v>-13.21</v>
      </c>
      <c r="E2159" s="548">
        <v>-13.21</v>
      </c>
    </row>
    <row r="2160" spans="1:5" hidden="1">
      <c r="A2160" s="547" t="s">
        <v>1701</v>
      </c>
      <c r="B2160" s="547">
        <v>2020</v>
      </c>
      <c r="C2160" s="547" t="s">
        <v>1606</v>
      </c>
      <c r="D2160" s="548">
        <v>-259.58999999999997</v>
      </c>
      <c r="E2160" s="548">
        <v>-259.58999999999997</v>
      </c>
    </row>
    <row r="2161" spans="1:5" hidden="1">
      <c r="A2161" s="547" t="s">
        <v>1701</v>
      </c>
      <c r="B2161" s="547">
        <v>2020</v>
      </c>
      <c r="C2161" s="547" t="s">
        <v>1605</v>
      </c>
      <c r="D2161" s="548">
        <v>-18.55</v>
      </c>
      <c r="E2161" s="548">
        <v>-18.55</v>
      </c>
    </row>
    <row r="2162" spans="1:5" hidden="1">
      <c r="A2162" s="547" t="s">
        <v>1701</v>
      </c>
      <c r="B2162" s="547">
        <v>2020</v>
      </c>
      <c r="C2162" s="547" t="s">
        <v>1604</v>
      </c>
      <c r="D2162" s="548">
        <v>-2165</v>
      </c>
      <c r="E2162" s="548">
        <v>-2165</v>
      </c>
    </row>
    <row r="2163" spans="1:5" hidden="1">
      <c r="A2163" s="547" t="s">
        <v>1701</v>
      </c>
      <c r="B2163" s="547">
        <v>2020</v>
      </c>
      <c r="C2163" s="547" t="s">
        <v>1603</v>
      </c>
      <c r="D2163" s="548">
        <v>-85.9</v>
      </c>
      <c r="E2163" s="548">
        <v>-85.9</v>
      </c>
    </row>
    <row r="2164" spans="1:5" hidden="1">
      <c r="A2164" s="547" t="s">
        <v>1701</v>
      </c>
      <c r="B2164" s="547">
        <v>2020</v>
      </c>
      <c r="C2164" s="547" t="s">
        <v>1602</v>
      </c>
      <c r="D2164" s="548">
        <v>20934.21</v>
      </c>
      <c r="E2164" s="548">
        <v>20934.21</v>
      </c>
    </row>
    <row r="2165" spans="1:5" hidden="1">
      <c r="A2165" s="547" t="s">
        <v>1701</v>
      </c>
      <c r="B2165" s="547">
        <v>2020</v>
      </c>
      <c r="C2165" s="547" t="s">
        <v>1601</v>
      </c>
      <c r="D2165" s="548"/>
      <c r="E2165" s="548"/>
    </row>
    <row r="2166" spans="1:5" hidden="1">
      <c r="A2166" s="547" t="s">
        <v>1701</v>
      </c>
      <c r="B2166" s="547">
        <v>2020</v>
      </c>
      <c r="C2166" s="547" t="s">
        <v>1600</v>
      </c>
      <c r="D2166" s="548">
        <v>-689.73</v>
      </c>
      <c r="E2166" s="548">
        <v>-689.73</v>
      </c>
    </row>
    <row r="2167" spans="1:5" hidden="1">
      <c r="A2167" s="547" t="s">
        <v>1701</v>
      </c>
      <c r="B2167" s="547">
        <v>2020</v>
      </c>
      <c r="C2167" s="547" t="s">
        <v>1599</v>
      </c>
      <c r="D2167" s="548">
        <v>-7202.87</v>
      </c>
      <c r="E2167" s="548">
        <v>-7202.87</v>
      </c>
    </row>
    <row r="2168" spans="1:5" hidden="1">
      <c r="A2168" s="547" t="s">
        <v>1701</v>
      </c>
      <c r="B2168" s="547">
        <v>2020</v>
      </c>
      <c r="C2168" s="547" t="s">
        <v>1597</v>
      </c>
      <c r="D2168" s="548">
        <v>-7202.87</v>
      </c>
      <c r="E2168" s="548">
        <v>-7202.87</v>
      </c>
    </row>
    <row r="2169" spans="1:5" hidden="1">
      <c r="A2169" s="547" t="s">
        <v>1701</v>
      </c>
      <c r="B2169" s="547">
        <v>2020</v>
      </c>
      <c r="C2169" s="547" t="s">
        <v>1633</v>
      </c>
      <c r="D2169" s="548"/>
      <c r="E2169" s="548">
        <v>-21960.55</v>
      </c>
    </row>
    <row r="2170" spans="1:5" hidden="1">
      <c r="A2170" s="547" t="s">
        <v>1701</v>
      </c>
      <c r="B2170" s="547">
        <v>2020</v>
      </c>
      <c r="C2170" s="547" t="s">
        <v>1632</v>
      </c>
      <c r="D2170" s="548"/>
      <c r="E2170" s="548"/>
    </row>
    <row r="2171" spans="1:5" hidden="1">
      <c r="A2171" s="547" t="s">
        <v>1701</v>
      </c>
      <c r="B2171" s="547">
        <v>2020</v>
      </c>
      <c r="C2171" s="547" t="s">
        <v>1631</v>
      </c>
      <c r="D2171" s="548"/>
      <c r="E2171" s="548">
        <v>-809.52</v>
      </c>
    </row>
    <row r="2172" spans="1:5" hidden="1">
      <c r="A2172" s="547" t="s">
        <v>1701</v>
      </c>
      <c r="B2172" s="547">
        <v>2020</v>
      </c>
      <c r="C2172" s="547" t="s">
        <v>1630</v>
      </c>
      <c r="D2172" s="548"/>
      <c r="E2172" s="548"/>
    </row>
    <row r="2173" spans="1:5" hidden="1">
      <c r="A2173" s="547" t="s">
        <v>1701</v>
      </c>
      <c r="B2173" s="547">
        <v>2020</v>
      </c>
      <c r="C2173" s="547" t="s">
        <v>1629</v>
      </c>
      <c r="D2173" s="548"/>
      <c r="E2173" s="548">
        <v>-152.56</v>
      </c>
    </row>
    <row r="2174" spans="1:5" hidden="1">
      <c r="A2174" s="547" t="s">
        <v>1701</v>
      </c>
      <c r="B2174" s="547">
        <v>2021</v>
      </c>
      <c r="C2174" s="547" t="s">
        <v>1628</v>
      </c>
      <c r="D2174" s="548">
        <v>-27240.5</v>
      </c>
      <c r="E2174" s="548">
        <v>-27077.41</v>
      </c>
    </row>
    <row r="2175" spans="1:5" hidden="1">
      <c r="A2175" s="547" t="s">
        <v>1701</v>
      </c>
      <c r="B2175" s="547">
        <v>2021</v>
      </c>
      <c r="C2175" s="547" t="s">
        <v>1627</v>
      </c>
      <c r="D2175" s="548">
        <v>-27240.5</v>
      </c>
      <c r="E2175" s="548"/>
    </row>
    <row r="2176" spans="1:5" hidden="1">
      <c r="A2176" s="547" t="s">
        <v>1701</v>
      </c>
      <c r="B2176" s="547">
        <v>2021</v>
      </c>
      <c r="C2176" s="547" t="s">
        <v>1626</v>
      </c>
      <c r="D2176" s="548"/>
      <c r="E2176" s="548"/>
    </row>
    <row r="2177" spans="1:5" hidden="1">
      <c r="A2177" s="547" t="s">
        <v>1701</v>
      </c>
      <c r="B2177" s="547">
        <v>2021</v>
      </c>
      <c r="C2177" s="547" t="s">
        <v>1625</v>
      </c>
      <c r="D2177" s="548">
        <v>-323.87</v>
      </c>
      <c r="E2177" s="548">
        <v>-323.87</v>
      </c>
    </row>
    <row r="2178" spans="1:5" hidden="1">
      <c r="A2178" s="547" t="s">
        <v>1701</v>
      </c>
      <c r="B2178" s="547">
        <v>2021</v>
      </c>
      <c r="C2178" s="547" t="s">
        <v>1624</v>
      </c>
      <c r="D2178" s="548">
        <v>-290.36</v>
      </c>
      <c r="E2178" s="548">
        <v>-290.36</v>
      </c>
    </row>
    <row r="2179" spans="1:5" hidden="1">
      <c r="A2179" s="547" t="s">
        <v>1701</v>
      </c>
      <c r="B2179" s="547">
        <v>2021</v>
      </c>
      <c r="C2179" s="547" t="s">
        <v>1623</v>
      </c>
      <c r="D2179" s="548">
        <v>-570.30999999999995</v>
      </c>
      <c r="E2179" s="548">
        <v>-570.30999999999995</v>
      </c>
    </row>
    <row r="2180" spans="1:5" hidden="1">
      <c r="A2180" s="547" t="s">
        <v>1701</v>
      </c>
      <c r="B2180" s="547">
        <v>2021</v>
      </c>
      <c r="C2180" s="547" t="s">
        <v>1622</v>
      </c>
      <c r="D2180" s="548">
        <v>-129.81</v>
      </c>
      <c r="E2180" s="548">
        <v>-129.81</v>
      </c>
    </row>
    <row r="2181" spans="1:5" hidden="1">
      <c r="A2181" s="547" t="s">
        <v>1701</v>
      </c>
      <c r="B2181" s="547">
        <v>2021</v>
      </c>
      <c r="C2181" s="547" t="s">
        <v>1621</v>
      </c>
      <c r="D2181" s="548">
        <v>-13.09</v>
      </c>
      <c r="E2181" s="548">
        <v>-13.09</v>
      </c>
    </row>
    <row r="2182" spans="1:5" hidden="1">
      <c r="A2182" s="547" t="s">
        <v>1701</v>
      </c>
      <c r="B2182" s="547">
        <v>2021</v>
      </c>
      <c r="C2182" s="547" t="s">
        <v>1620</v>
      </c>
      <c r="D2182" s="548"/>
      <c r="E2182" s="548"/>
    </row>
    <row r="2183" spans="1:5" hidden="1">
      <c r="A2183" s="547" t="s">
        <v>1701</v>
      </c>
      <c r="B2183" s="547">
        <v>2021</v>
      </c>
      <c r="C2183" s="547" t="s">
        <v>1619</v>
      </c>
      <c r="D2183" s="548">
        <v>-914.45</v>
      </c>
      <c r="E2183" s="548">
        <v>-914.45</v>
      </c>
    </row>
    <row r="2184" spans="1:5" hidden="1">
      <c r="A2184" s="547" t="s">
        <v>1701</v>
      </c>
      <c r="B2184" s="547">
        <v>2021</v>
      </c>
      <c r="C2184" s="547" t="s">
        <v>1618</v>
      </c>
      <c r="D2184" s="548"/>
      <c r="E2184" s="548"/>
    </row>
    <row r="2185" spans="1:5" hidden="1">
      <c r="A2185" s="547" t="s">
        <v>1701</v>
      </c>
      <c r="B2185" s="547">
        <v>2021</v>
      </c>
      <c r="C2185" s="547" t="s">
        <v>1617</v>
      </c>
      <c r="D2185" s="548"/>
      <c r="E2185" s="548"/>
    </row>
    <row r="2186" spans="1:5" hidden="1">
      <c r="A2186" s="547" t="s">
        <v>1701</v>
      </c>
      <c r="B2186" s="547">
        <v>2021</v>
      </c>
      <c r="C2186" s="547" t="s">
        <v>1616</v>
      </c>
      <c r="D2186" s="548"/>
      <c r="E2186" s="548"/>
    </row>
    <row r="2187" spans="1:5" hidden="1">
      <c r="A2187" s="547" t="s">
        <v>1701</v>
      </c>
      <c r="B2187" s="547">
        <v>2021</v>
      </c>
      <c r="C2187" s="547" t="s">
        <v>1615</v>
      </c>
      <c r="D2187" s="548">
        <v>-4.99</v>
      </c>
      <c r="E2187" s="548">
        <v>-4.99</v>
      </c>
    </row>
    <row r="2188" spans="1:5" hidden="1">
      <c r="A2188" s="547" t="s">
        <v>1701</v>
      </c>
      <c r="B2188" s="547">
        <v>2021</v>
      </c>
      <c r="C2188" s="547" t="s">
        <v>1614</v>
      </c>
      <c r="D2188" s="548">
        <v>-348.52</v>
      </c>
      <c r="E2188" s="548">
        <v>-348.52</v>
      </c>
    </row>
    <row r="2189" spans="1:5" hidden="1">
      <c r="A2189" s="547" t="s">
        <v>1701</v>
      </c>
      <c r="B2189" s="547">
        <v>2021</v>
      </c>
      <c r="C2189" s="547" t="s">
        <v>1613</v>
      </c>
      <c r="D2189" s="548"/>
      <c r="E2189" s="548"/>
    </row>
    <row r="2190" spans="1:5" hidden="1">
      <c r="A2190" s="547" t="s">
        <v>1701</v>
      </c>
      <c r="B2190" s="547">
        <v>2021</v>
      </c>
      <c r="C2190" s="547" t="s">
        <v>1612</v>
      </c>
      <c r="D2190" s="548"/>
      <c r="E2190" s="548"/>
    </row>
    <row r="2191" spans="1:5" hidden="1">
      <c r="A2191" s="547" t="s">
        <v>1701</v>
      </c>
      <c r="B2191" s="547">
        <v>2021</v>
      </c>
      <c r="C2191" s="547" t="s">
        <v>1611</v>
      </c>
      <c r="D2191" s="548"/>
      <c r="E2191" s="548"/>
    </row>
    <row r="2192" spans="1:5" hidden="1">
      <c r="A2192" s="547" t="s">
        <v>1701</v>
      </c>
      <c r="B2192" s="547">
        <v>2021</v>
      </c>
      <c r="C2192" s="547" t="s">
        <v>1610</v>
      </c>
      <c r="D2192" s="548"/>
      <c r="E2192" s="548"/>
    </row>
    <row r="2193" spans="1:5" hidden="1">
      <c r="A2193" s="547" t="s">
        <v>1701</v>
      </c>
      <c r="B2193" s="547">
        <v>2021</v>
      </c>
      <c r="C2193" s="547" t="s">
        <v>1609</v>
      </c>
      <c r="D2193" s="548"/>
      <c r="E2193" s="548"/>
    </row>
    <row r="2194" spans="1:5" hidden="1">
      <c r="A2194" s="547" t="s">
        <v>1701</v>
      </c>
      <c r="B2194" s="547">
        <v>2021</v>
      </c>
      <c r="C2194" s="547" t="s">
        <v>1608</v>
      </c>
      <c r="D2194" s="548">
        <v>-226.93</v>
      </c>
      <c r="E2194" s="548">
        <v>-226.93</v>
      </c>
    </row>
    <row r="2195" spans="1:5" hidden="1">
      <c r="A2195" s="547" t="s">
        <v>1701</v>
      </c>
      <c r="B2195" s="547">
        <v>2021</v>
      </c>
      <c r="C2195" s="547" t="s">
        <v>1607</v>
      </c>
      <c r="D2195" s="548">
        <v>-15.54</v>
      </c>
      <c r="E2195" s="548">
        <v>-15.54</v>
      </c>
    </row>
    <row r="2196" spans="1:5" hidden="1">
      <c r="A2196" s="547" t="s">
        <v>1701</v>
      </c>
      <c r="B2196" s="547">
        <v>2021</v>
      </c>
      <c r="C2196" s="547" t="s">
        <v>1606</v>
      </c>
      <c r="D2196" s="548">
        <v>-297.98</v>
      </c>
      <c r="E2196" s="548">
        <v>-297.98</v>
      </c>
    </row>
    <row r="2197" spans="1:5" hidden="1">
      <c r="A2197" s="547" t="s">
        <v>1701</v>
      </c>
      <c r="B2197" s="547">
        <v>2021</v>
      </c>
      <c r="C2197" s="547" t="s">
        <v>1605</v>
      </c>
      <c r="D2197" s="548">
        <v>-20.5</v>
      </c>
      <c r="E2197" s="548">
        <v>-20.5</v>
      </c>
    </row>
    <row r="2198" spans="1:5" hidden="1">
      <c r="A2198" s="547" t="s">
        <v>1701</v>
      </c>
      <c r="B2198" s="547">
        <v>2021</v>
      </c>
      <c r="C2198" s="547" t="s">
        <v>1604</v>
      </c>
      <c r="D2198" s="548">
        <v>-2524.65</v>
      </c>
      <c r="E2198" s="548">
        <v>-2524.65</v>
      </c>
    </row>
    <row r="2199" spans="1:5" hidden="1">
      <c r="A2199" s="547" t="s">
        <v>1701</v>
      </c>
      <c r="B2199" s="547">
        <v>2021</v>
      </c>
      <c r="C2199" s="547" t="s">
        <v>1603</v>
      </c>
      <c r="D2199" s="548">
        <v>-90.73</v>
      </c>
      <c r="E2199" s="548">
        <v>-90.73</v>
      </c>
    </row>
    <row r="2200" spans="1:5" hidden="1">
      <c r="A2200" s="547" t="s">
        <v>1701</v>
      </c>
      <c r="B2200" s="547">
        <v>2021</v>
      </c>
      <c r="C2200" s="547" t="s">
        <v>1602</v>
      </c>
      <c r="D2200" s="548">
        <v>24789.07</v>
      </c>
      <c r="E2200" s="548">
        <v>24789.07</v>
      </c>
    </row>
    <row r="2201" spans="1:5" hidden="1">
      <c r="A2201" s="547" t="s">
        <v>1701</v>
      </c>
      <c r="B2201" s="547">
        <v>2021</v>
      </c>
      <c r="C2201" s="547" t="s">
        <v>1601</v>
      </c>
      <c r="D2201" s="548"/>
      <c r="E2201" s="548"/>
    </row>
    <row r="2202" spans="1:5" hidden="1">
      <c r="A2202" s="547" t="s">
        <v>1701</v>
      </c>
      <c r="B2202" s="547">
        <v>2021</v>
      </c>
      <c r="C2202" s="547" t="s">
        <v>1600</v>
      </c>
      <c r="D2202" s="548">
        <v>-909.45</v>
      </c>
      <c r="E2202" s="548">
        <v>-909.45</v>
      </c>
    </row>
    <row r="2203" spans="1:5" hidden="1">
      <c r="A2203" s="547" t="s">
        <v>1701</v>
      </c>
      <c r="B2203" s="547">
        <v>2021</v>
      </c>
      <c r="C2203" s="547" t="s">
        <v>1599</v>
      </c>
      <c r="D2203" s="548">
        <v>-8218.14</v>
      </c>
      <c r="E2203" s="548">
        <v>-8218.14</v>
      </c>
    </row>
    <row r="2204" spans="1:5" hidden="1">
      <c r="A2204" s="547" t="s">
        <v>1701</v>
      </c>
      <c r="B2204" s="547">
        <v>2021</v>
      </c>
      <c r="C2204" s="547" t="s">
        <v>1597</v>
      </c>
      <c r="D2204" s="548">
        <v>-8218.14</v>
      </c>
      <c r="E2204" s="548">
        <v>-8218.14</v>
      </c>
    </row>
    <row r="2205" spans="1:5" hidden="1">
      <c r="A2205" s="547" t="s">
        <v>1701</v>
      </c>
      <c r="B2205" s="547">
        <v>2021</v>
      </c>
      <c r="C2205" s="547" t="s">
        <v>1633</v>
      </c>
      <c r="D2205" s="548"/>
      <c r="E2205" s="548">
        <v>-26168.54</v>
      </c>
    </row>
    <row r="2206" spans="1:5" hidden="1">
      <c r="A2206" s="547" t="s">
        <v>1701</v>
      </c>
      <c r="B2206" s="547">
        <v>2021</v>
      </c>
      <c r="C2206" s="547" t="s">
        <v>1632</v>
      </c>
      <c r="D2206" s="548"/>
      <c r="E2206" s="548"/>
    </row>
    <row r="2207" spans="1:5" hidden="1">
      <c r="A2207" s="547" t="s">
        <v>1701</v>
      </c>
      <c r="B2207" s="547">
        <v>2021</v>
      </c>
      <c r="C2207" s="547" t="s">
        <v>1631</v>
      </c>
      <c r="D2207" s="548"/>
      <c r="E2207" s="548">
        <v>-908.87</v>
      </c>
    </row>
    <row r="2208" spans="1:5" hidden="1">
      <c r="A2208" s="547" t="s">
        <v>1701</v>
      </c>
      <c r="B2208" s="547">
        <v>2021</v>
      </c>
      <c r="C2208" s="547" t="s">
        <v>1630</v>
      </c>
      <c r="D2208" s="548"/>
      <c r="E2208" s="548"/>
    </row>
    <row r="2209" spans="1:5" hidden="1">
      <c r="A2209" s="547" t="s">
        <v>1701</v>
      </c>
      <c r="B2209" s="547">
        <v>2021</v>
      </c>
      <c r="C2209" s="547" t="s">
        <v>1629</v>
      </c>
      <c r="D2209" s="548"/>
      <c r="E2209" s="548">
        <v>-163.09</v>
      </c>
    </row>
    <row r="2210" spans="1:5">
      <c r="A2210" s="547" t="s">
        <v>1701</v>
      </c>
      <c r="B2210" s="547">
        <v>2022</v>
      </c>
      <c r="C2210" s="547" t="s">
        <v>1628</v>
      </c>
      <c r="D2210" s="548">
        <v>-31335.38</v>
      </c>
      <c r="E2210" s="548">
        <v>-31180.17</v>
      </c>
    </row>
    <row r="2211" spans="1:5">
      <c r="A2211" s="547" t="s">
        <v>1701</v>
      </c>
      <c r="B2211" s="547">
        <v>2022</v>
      </c>
      <c r="C2211" s="547" t="s">
        <v>1627</v>
      </c>
      <c r="D2211" s="548">
        <v>-31335.38</v>
      </c>
      <c r="E2211" s="548"/>
    </row>
    <row r="2212" spans="1:5">
      <c r="A2212" s="547" t="s">
        <v>1701</v>
      </c>
      <c r="B2212" s="547">
        <v>2022</v>
      </c>
      <c r="C2212" s="547" t="s">
        <v>1626</v>
      </c>
      <c r="D2212" s="548"/>
      <c r="E2212" s="548"/>
    </row>
    <row r="2213" spans="1:5">
      <c r="A2213" s="547" t="s">
        <v>1701</v>
      </c>
      <c r="B2213" s="547">
        <v>2022</v>
      </c>
      <c r="C2213" s="547" t="s">
        <v>1625</v>
      </c>
      <c r="D2213" s="548">
        <v>-160.71</v>
      </c>
      <c r="E2213" s="548">
        <v>-160.71</v>
      </c>
    </row>
    <row r="2214" spans="1:5">
      <c r="A2214" s="547" t="s">
        <v>1701</v>
      </c>
      <c r="B2214" s="547">
        <v>2022</v>
      </c>
      <c r="C2214" s="547" t="s">
        <v>1624</v>
      </c>
      <c r="D2214" s="548">
        <v>-408.15</v>
      </c>
      <c r="E2214" s="548">
        <v>-408.15</v>
      </c>
    </row>
    <row r="2215" spans="1:5">
      <c r="A2215" s="547" t="s">
        <v>1701</v>
      </c>
      <c r="B2215" s="547">
        <v>2022</v>
      </c>
      <c r="C2215" s="547" t="s">
        <v>1623</v>
      </c>
      <c r="D2215" s="548">
        <v>-490.26</v>
      </c>
      <c r="E2215" s="548">
        <v>-490.26</v>
      </c>
    </row>
    <row r="2216" spans="1:5">
      <c r="A2216" s="547" t="s">
        <v>1701</v>
      </c>
      <c r="B2216" s="547">
        <v>2022</v>
      </c>
      <c r="C2216" s="547" t="s">
        <v>1622</v>
      </c>
      <c r="D2216" s="548">
        <v>-129.91</v>
      </c>
      <c r="E2216" s="548">
        <v>-129.91</v>
      </c>
    </row>
    <row r="2217" spans="1:5">
      <c r="A2217" s="547" t="s">
        <v>1701</v>
      </c>
      <c r="B2217" s="547">
        <v>2022</v>
      </c>
      <c r="C2217" s="547" t="s">
        <v>1621</v>
      </c>
      <c r="D2217" s="548">
        <v>-14.37</v>
      </c>
      <c r="E2217" s="548">
        <v>-14.37</v>
      </c>
    </row>
    <row r="2218" spans="1:5">
      <c r="A2218" s="547" t="s">
        <v>1701</v>
      </c>
      <c r="B2218" s="547">
        <v>2022</v>
      </c>
      <c r="C2218" s="547" t="s">
        <v>1620</v>
      </c>
      <c r="D2218" s="548"/>
      <c r="E2218" s="548"/>
    </row>
    <row r="2219" spans="1:5">
      <c r="A2219" s="547" t="s">
        <v>1701</v>
      </c>
      <c r="B2219" s="547">
        <v>2022</v>
      </c>
      <c r="C2219" s="547" t="s">
        <v>1619</v>
      </c>
      <c r="D2219" s="548">
        <v>-952.5</v>
      </c>
      <c r="E2219" s="548">
        <v>-952.5</v>
      </c>
    </row>
    <row r="2220" spans="1:5">
      <c r="A2220" s="547" t="s">
        <v>1701</v>
      </c>
      <c r="B2220" s="547">
        <v>2022</v>
      </c>
      <c r="C2220" s="547" t="s">
        <v>1618</v>
      </c>
      <c r="D2220" s="548"/>
      <c r="E2220" s="548"/>
    </row>
    <row r="2221" spans="1:5">
      <c r="A2221" s="547" t="s">
        <v>1701</v>
      </c>
      <c r="B2221" s="547">
        <v>2022</v>
      </c>
      <c r="C2221" s="547" t="s">
        <v>1617</v>
      </c>
      <c r="D2221" s="548"/>
      <c r="E2221" s="548"/>
    </row>
    <row r="2222" spans="1:5">
      <c r="A2222" s="547" t="s">
        <v>1701</v>
      </c>
      <c r="B2222" s="547">
        <v>2022</v>
      </c>
      <c r="C2222" s="547" t="s">
        <v>1616</v>
      </c>
      <c r="D2222" s="548"/>
      <c r="E2222" s="548"/>
    </row>
    <row r="2223" spans="1:5">
      <c r="A2223" s="547" t="s">
        <v>1701</v>
      </c>
      <c r="B2223" s="547">
        <v>2022</v>
      </c>
      <c r="C2223" s="547" t="s">
        <v>1615</v>
      </c>
      <c r="D2223" s="548">
        <v>-4.87</v>
      </c>
      <c r="E2223" s="548">
        <v>-4.87</v>
      </c>
    </row>
    <row r="2224" spans="1:5">
      <c r="A2224" s="547" t="s">
        <v>1701</v>
      </c>
      <c r="B2224" s="547">
        <v>2022</v>
      </c>
      <c r="C2224" s="547" t="s">
        <v>1614</v>
      </c>
      <c r="D2224" s="548">
        <v>-342</v>
      </c>
      <c r="E2224" s="548">
        <v>-342</v>
      </c>
    </row>
    <row r="2225" spans="1:5">
      <c r="A2225" s="547" t="s">
        <v>1701</v>
      </c>
      <c r="B2225" s="547">
        <v>2022</v>
      </c>
      <c r="C2225" s="547" t="s">
        <v>1613</v>
      </c>
      <c r="D2225" s="548"/>
      <c r="E2225" s="548"/>
    </row>
    <row r="2226" spans="1:5">
      <c r="A2226" s="547" t="s">
        <v>1701</v>
      </c>
      <c r="B2226" s="547">
        <v>2022</v>
      </c>
      <c r="C2226" s="547" t="s">
        <v>1612</v>
      </c>
      <c r="D2226" s="548"/>
      <c r="E2226" s="548"/>
    </row>
    <row r="2227" spans="1:5">
      <c r="A2227" s="547" t="s">
        <v>1701</v>
      </c>
      <c r="B2227" s="547">
        <v>2022</v>
      </c>
      <c r="C2227" s="547" t="s">
        <v>1611</v>
      </c>
      <c r="D2227" s="548"/>
      <c r="E2227" s="548"/>
    </row>
    <row r="2228" spans="1:5">
      <c r="A2228" s="547" t="s">
        <v>1701</v>
      </c>
      <c r="B2228" s="547">
        <v>2022</v>
      </c>
      <c r="C2228" s="547" t="s">
        <v>1610</v>
      </c>
      <c r="D2228" s="548"/>
      <c r="E2228" s="548"/>
    </row>
    <row r="2229" spans="1:5">
      <c r="A2229" s="547" t="s">
        <v>1701</v>
      </c>
      <c r="B2229" s="547">
        <v>2022</v>
      </c>
      <c r="C2229" s="547" t="s">
        <v>1609</v>
      </c>
      <c r="D2229" s="548"/>
      <c r="E2229" s="548"/>
    </row>
    <row r="2230" spans="1:5">
      <c r="A2230" s="547" t="s">
        <v>1701</v>
      </c>
      <c r="B2230" s="547">
        <v>2022</v>
      </c>
      <c r="C2230" s="547" t="s">
        <v>1608</v>
      </c>
      <c r="D2230" s="548">
        <v>-223.74</v>
      </c>
      <c r="E2230" s="548">
        <v>-223.74</v>
      </c>
    </row>
    <row r="2231" spans="1:5">
      <c r="A2231" s="547" t="s">
        <v>1701</v>
      </c>
      <c r="B2231" s="547">
        <v>2022</v>
      </c>
      <c r="C2231" s="547" t="s">
        <v>1607</v>
      </c>
      <c r="D2231" s="548">
        <v>-69.13</v>
      </c>
      <c r="E2231" s="548">
        <v>-69.13</v>
      </c>
    </row>
    <row r="2232" spans="1:5">
      <c r="A2232" s="547" t="s">
        <v>1701</v>
      </c>
      <c r="B2232" s="547">
        <v>2022</v>
      </c>
      <c r="C2232" s="547" t="s">
        <v>1606</v>
      </c>
      <c r="D2232" s="548">
        <v>-291.38</v>
      </c>
      <c r="E2232" s="548">
        <v>-291.38</v>
      </c>
    </row>
    <row r="2233" spans="1:5">
      <c r="A2233" s="547" t="s">
        <v>1701</v>
      </c>
      <c r="B2233" s="547">
        <v>2022</v>
      </c>
      <c r="C2233" s="547" t="s">
        <v>1605</v>
      </c>
      <c r="D2233" s="548">
        <v>-21.38</v>
      </c>
      <c r="E2233" s="548">
        <v>-21.38</v>
      </c>
    </row>
    <row r="2234" spans="1:5">
      <c r="A2234" s="547" t="s">
        <v>1701</v>
      </c>
      <c r="B2234" s="547">
        <v>2022</v>
      </c>
      <c r="C2234" s="547" t="s">
        <v>1604</v>
      </c>
      <c r="D2234" s="548">
        <v>-2802.99</v>
      </c>
      <c r="E2234" s="548">
        <v>-2802.99</v>
      </c>
    </row>
    <row r="2235" spans="1:5">
      <c r="A2235" s="547" t="s">
        <v>1701</v>
      </c>
      <c r="B2235" s="547">
        <v>2022</v>
      </c>
      <c r="C2235" s="547" t="s">
        <v>1603</v>
      </c>
      <c r="D2235" s="548">
        <v>-70.55</v>
      </c>
      <c r="E2235" s="548">
        <v>-70.55</v>
      </c>
    </row>
    <row r="2236" spans="1:5">
      <c r="A2236" s="547" t="s">
        <v>1701</v>
      </c>
      <c r="B2236" s="547">
        <v>2022</v>
      </c>
      <c r="C2236" s="547" t="s">
        <v>1602</v>
      </c>
      <c r="D2236" s="548">
        <v>28748.14</v>
      </c>
      <c r="E2236" s="548">
        <v>28748.14</v>
      </c>
    </row>
    <row r="2237" spans="1:5">
      <c r="A2237" s="547" t="s">
        <v>1701</v>
      </c>
      <c r="B2237" s="547">
        <v>2022</v>
      </c>
      <c r="C2237" s="547" t="s">
        <v>1601</v>
      </c>
      <c r="D2237" s="548"/>
      <c r="E2237" s="548"/>
    </row>
    <row r="2238" spans="1:5">
      <c r="A2238" s="547" t="s">
        <v>1701</v>
      </c>
      <c r="B2238" s="547">
        <v>2022</v>
      </c>
      <c r="C2238" s="547" t="s">
        <v>1600</v>
      </c>
      <c r="D2238" s="548">
        <v>-1192.6500000000001</v>
      </c>
      <c r="E2238" s="548">
        <v>-1192.6500000000001</v>
      </c>
    </row>
    <row r="2239" spans="1:5">
      <c r="A2239" s="547" t="s">
        <v>1701</v>
      </c>
      <c r="B2239" s="547">
        <v>2022</v>
      </c>
      <c r="C2239" s="547" t="s">
        <v>1599</v>
      </c>
      <c r="D2239" s="548">
        <v>-8809.32</v>
      </c>
      <c r="E2239" s="548">
        <v>-8809.32</v>
      </c>
    </row>
    <row r="2240" spans="1:5">
      <c r="A2240" s="547" t="s">
        <v>1701</v>
      </c>
      <c r="B2240" s="547">
        <v>2022</v>
      </c>
      <c r="C2240" s="547" t="s">
        <v>1597</v>
      </c>
      <c r="D2240" s="548">
        <v>-8809.32</v>
      </c>
      <c r="E2240" s="548">
        <v>-8809.32</v>
      </c>
    </row>
    <row r="2241" spans="1:5">
      <c r="A2241" s="547" t="s">
        <v>1701</v>
      </c>
      <c r="B2241" s="547">
        <v>2022</v>
      </c>
      <c r="C2241" s="547" t="s">
        <v>1633</v>
      </c>
      <c r="D2241" s="548"/>
      <c r="E2241" s="548">
        <v>-30369.37</v>
      </c>
    </row>
    <row r="2242" spans="1:5">
      <c r="A2242" s="547" t="s">
        <v>1701</v>
      </c>
      <c r="B2242" s="547">
        <v>2022</v>
      </c>
      <c r="C2242" s="547" t="s">
        <v>1632</v>
      </c>
      <c r="D2242" s="548"/>
      <c r="E2242" s="548"/>
    </row>
    <row r="2243" spans="1:5">
      <c r="A2243" s="547" t="s">
        <v>1701</v>
      </c>
      <c r="B2243" s="547">
        <v>2022</v>
      </c>
      <c r="C2243" s="547" t="s">
        <v>1631</v>
      </c>
      <c r="D2243" s="548"/>
      <c r="E2243" s="548">
        <v>-810.81</v>
      </c>
    </row>
    <row r="2244" spans="1:5">
      <c r="A2244" s="547" t="s">
        <v>1701</v>
      </c>
      <c r="B2244" s="547">
        <v>2022</v>
      </c>
      <c r="C2244" s="547" t="s">
        <v>1630</v>
      </c>
      <c r="D2244" s="548"/>
      <c r="E2244" s="548"/>
    </row>
    <row r="2245" spans="1:5">
      <c r="A2245" s="547" t="s">
        <v>1701</v>
      </c>
      <c r="B2245" s="547">
        <v>2022</v>
      </c>
      <c r="C2245" s="547" t="s">
        <v>1629</v>
      </c>
      <c r="D2245" s="548"/>
      <c r="E2245" s="548">
        <v>-155.21</v>
      </c>
    </row>
    <row r="2246" spans="1:5" hidden="1">
      <c r="A2246" s="547" t="s">
        <v>1701</v>
      </c>
      <c r="B2246" s="547">
        <v>2023</v>
      </c>
      <c r="C2246" s="547" t="s">
        <v>1628</v>
      </c>
      <c r="D2246" s="548">
        <v>-33508.89</v>
      </c>
      <c r="E2246" s="548"/>
    </row>
    <row r="2247" spans="1:5" hidden="1">
      <c r="A2247" s="547" t="s">
        <v>1701</v>
      </c>
      <c r="B2247" s="547">
        <v>2023</v>
      </c>
      <c r="C2247" s="547" t="s">
        <v>1627</v>
      </c>
      <c r="D2247" s="548">
        <v>-33508.89</v>
      </c>
      <c r="E2247" s="548"/>
    </row>
    <row r="2248" spans="1:5" hidden="1">
      <c r="A2248" s="547" t="s">
        <v>1701</v>
      </c>
      <c r="B2248" s="547">
        <v>2023</v>
      </c>
      <c r="C2248" s="547" t="s">
        <v>1626</v>
      </c>
      <c r="D2248" s="548"/>
      <c r="E2248" s="548"/>
    </row>
    <row r="2249" spans="1:5" hidden="1">
      <c r="A2249" s="547" t="s">
        <v>1701</v>
      </c>
      <c r="B2249" s="547">
        <v>2023</v>
      </c>
      <c r="C2249" s="547" t="s">
        <v>1625</v>
      </c>
      <c r="D2249" s="548">
        <v>-159.41</v>
      </c>
      <c r="E2249" s="548"/>
    </row>
    <row r="2250" spans="1:5" hidden="1">
      <c r="A2250" s="547" t="s">
        <v>1701</v>
      </c>
      <c r="B2250" s="547">
        <v>2023</v>
      </c>
      <c r="C2250" s="547" t="s">
        <v>1624</v>
      </c>
      <c r="D2250" s="548">
        <v>-414.63</v>
      </c>
      <c r="E2250" s="548"/>
    </row>
    <row r="2251" spans="1:5" hidden="1">
      <c r="A2251" s="547" t="s">
        <v>1701</v>
      </c>
      <c r="B2251" s="547">
        <v>2023</v>
      </c>
      <c r="C2251" s="547" t="s">
        <v>1623</v>
      </c>
      <c r="D2251" s="548">
        <v>-520.14</v>
      </c>
      <c r="E2251" s="548"/>
    </row>
    <row r="2252" spans="1:5" hidden="1">
      <c r="A2252" s="547" t="s">
        <v>1701</v>
      </c>
      <c r="B2252" s="547">
        <v>2023</v>
      </c>
      <c r="C2252" s="547" t="s">
        <v>1622</v>
      </c>
      <c r="D2252" s="548">
        <v>-114.72</v>
      </c>
      <c r="E2252" s="548"/>
    </row>
    <row r="2253" spans="1:5" hidden="1">
      <c r="A2253" s="547" t="s">
        <v>1701</v>
      </c>
      <c r="B2253" s="547">
        <v>2023</v>
      </c>
      <c r="C2253" s="547" t="s">
        <v>1621</v>
      </c>
      <c r="D2253" s="548">
        <v>-15.14</v>
      </c>
      <c r="E2253" s="548"/>
    </row>
    <row r="2254" spans="1:5" hidden="1">
      <c r="A2254" s="547" t="s">
        <v>1701</v>
      </c>
      <c r="B2254" s="547">
        <v>2023</v>
      </c>
      <c r="C2254" s="547" t="s">
        <v>1620</v>
      </c>
      <c r="D2254" s="548"/>
      <c r="E2254" s="548"/>
    </row>
    <row r="2255" spans="1:5" hidden="1">
      <c r="A2255" s="547" t="s">
        <v>1701</v>
      </c>
      <c r="B2255" s="547">
        <v>2023</v>
      </c>
      <c r="C2255" s="547" t="s">
        <v>1619</v>
      </c>
      <c r="D2255" s="548">
        <v>-1029.26</v>
      </c>
      <c r="E2255" s="548"/>
    </row>
    <row r="2256" spans="1:5" hidden="1">
      <c r="A2256" s="547" t="s">
        <v>1701</v>
      </c>
      <c r="B2256" s="547">
        <v>2023</v>
      </c>
      <c r="C2256" s="547" t="s">
        <v>1618</v>
      </c>
      <c r="D2256" s="548"/>
      <c r="E2256" s="548"/>
    </row>
    <row r="2257" spans="1:5" hidden="1">
      <c r="A2257" s="547" t="s">
        <v>1701</v>
      </c>
      <c r="B2257" s="547">
        <v>2023</v>
      </c>
      <c r="C2257" s="547" t="s">
        <v>1617</v>
      </c>
      <c r="D2257" s="548"/>
      <c r="E2257" s="548"/>
    </row>
    <row r="2258" spans="1:5" hidden="1">
      <c r="A2258" s="547" t="s">
        <v>1701</v>
      </c>
      <c r="B2258" s="547">
        <v>2023</v>
      </c>
      <c r="C2258" s="547" t="s">
        <v>1616</v>
      </c>
      <c r="D2258" s="548"/>
      <c r="E2258" s="548"/>
    </row>
    <row r="2259" spans="1:5" hidden="1">
      <c r="A2259" s="547" t="s">
        <v>1701</v>
      </c>
      <c r="B2259" s="547">
        <v>2023</v>
      </c>
      <c r="C2259" s="547" t="s">
        <v>1615</v>
      </c>
      <c r="D2259" s="548">
        <v>-2.56</v>
      </c>
      <c r="E2259" s="548"/>
    </row>
    <row r="2260" spans="1:5" hidden="1">
      <c r="A2260" s="547" t="s">
        <v>1701</v>
      </c>
      <c r="B2260" s="547">
        <v>2023</v>
      </c>
      <c r="C2260" s="547" t="s">
        <v>1614</v>
      </c>
      <c r="D2260" s="548">
        <v>-141.27000000000001</v>
      </c>
      <c r="E2260" s="548"/>
    </row>
    <row r="2261" spans="1:5" hidden="1">
      <c r="A2261" s="547" t="s">
        <v>1701</v>
      </c>
      <c r="B2261" s="547">
        <v>2023</v>
      </c>
      <c r="C2261" s="547" t="s">
        <v>1613</v>
      </c>
      <c r="D2261" s="548"/>
      <c r="E2261" s="548"/>
    </row>
    <row r="2262" spans="1:5" hidden="1">
      <c r="A2262" s="547" t="s">
        <v>1701</v>
      </c>
      <c r="B2262" s="547">
        <v>2023</v>
      </c>
      <c r="C2262" s="547" t="s">
        <v>1612</v>
      </c>
      <c r="D2262" s="548"/>
      <c r="E2262" s="548"/>
    </row>
    <row r="2263" spans="1:5" hidden="1">
      <c r="A2263" s="547" t="s">
        <v>1701</v>
      </c>
      <c r="B2263" s="547">
        <v>2023</v>
      </c>
      <c r="C2263" s="547" t="s">
        <v>1611</v>
      </c>
      <c r="D2263" s="548"/>
      <c r="E2263" s="548"/>
    </row>
    <row r="2264" spans="1:5" hidden="1">
      <c r="A2264" s="547" t="s">
        <v>1701</v>
      </c>
      <c r="B2264" s="547">
        <v>2023</v>
      </c>
      <c r="C2264" s="547" t="s">
        <v>1610</v>
      </c>
      <c r="D2264" s="548"/>
      <c r="E2264" s="548"/>
    </row>
    <row r="2265" spans="1:5" hidden="1">
      <c r="A2265" s="547" t="s">
        <v>1701</v>
      </c>
      <c r="B2265" s="547">
        <v>2023</v>
      </c>
      <c r="C2265" s="547" t="s">
        <v>1609</v>
      </c>
      <c r="D2265" s="548"/>
      <c r="E2265" s="548"/>
    </row>
    <row r="2266" spans="1:5" hidden="1">
      <c r="A2266" s="547" t="s">
        <v>1701</v>
      </c>
      <c r="B2266" s="547">
        <v>2023</v>
      </c>
      <c r="C2266" s="547" t="s">
        <v>1608</v>
      </c>
      <c r="D2266" s="548">
        <v>-276.27999999999997</v>
      </c>
      <c r="E2266" s="548"/>
    </row>
    <row r="2267" spans="1:5" hidden="1">
      <c r="A2267" s="547" t="s">
        <v>1701</v>
      </c>
      <c r="B2267" s="547">
        <v>2023</v>
      </c>
      <c r="C2267" s="547" t="s">
        <v>1607</v>
      </c>
      <c r="D2267" s="548">
        <v>-32.04</v>
      </c>
      <c r="E2267" s="548"/>
    </row>
    <row r="2268" spans="1:5" hidden="1">
      <c r="A2268" s="547" t="s">
        <v>1701</v>
      </c>
      <c r="B2268" s="547">
        <v>2023</v>
      </c>
      <c r="C2268" s="547" t="s">
        <v>1606</v>
      </c>
      <c r="D2268" s="548">
        <v>-364.92</v>
      </c>
      <c r="E2268" s="548"/>
    </row>
    <row r="2269" spans="1:5" hidden="1">
      <c r="A2269" s="547" t="s">
        <v>1701</v>
      </c>
      <c r="B2269" s="547">
        <v>2023</v>
      </c>
      <c r="C2269" s="547" t="s">
        <v>1605</v>
      </c>
      <c r="D2269" s="548">
        <v>-212.19</v>
      </c>
      <c r="E2269" s="548"/>
    </row>
    <row r="2270" spans="1:5" hidden="1">
      <c r="A2270" s="547" t="s">
        <v>1701</v>
      </c>
      <c r="B2270" s="547">
        <v>2023</v>
      </c>
      <c r="C2270" s="547" t="s">
        <v>1604</v>
      </c>
      <c r="D2270" s="548">
        <v>-2868.45</v>
      </c>
      <c r="E2270" s="548"/>
    </row>
    <row r="2271" spans="1:5" hidden="1">
      <c r="A2271" s="547" t="s">
        <v>1701</v>
      </c>
      <c r="B2271" s="547">
        <v>2023</v>
      </c>
      <c r="C2271" s="547" t="s">
        <v>1603</v>
      </c>
      <c r="D2271" s="548">
        <v>-68.819999999999993</v>
      </c>
      <c r="E2271" s="548"/>
    </row>
    <row r="2272" spans="1:5" hidden="1">
      <c r="A2272" s="547" t="s">
        <v>1701</v>
      </c>
      <c r="B2272" s="547">
        <v>2023</v>
      </c>
      <c r="C2272" s="547" t="s">
        <v>1602</v>
      </c>
      <c r="D2272" s="548">
        <v>30957.61</v>
      </c>
      <c r="E2272" s="548"/>
    </row>
    <row r="2273" spans="1:5" hidden="1">
      <c r="A2273" s="547" t="s">
        <v>1701</v>
      </c>
      <c r="B2273" s="547">
        <v>2023</v>
      </c>
      <c r="C2273" s="547" t="s">
        <v>1601</v>
      </c>
      <c r="D2273" s="548"/>
      <c r="E2273" s="548"/>
    </row>
    <row r="2274" spans="1:5" hidden="1">
      <c r="A2274" s="547" t="s">
        <v>1701</v>
      </c>
      <c r="B2274" s="547">
        <v>2023</v>
      </c>
      <c r="C2274" s="547" t="s">
        <v>1600</v>
      </c>
      <c r="D2274" s="548">
        <v>-1646.45</v>
      </c>
      <c r="E2274" s="548"/>
    </row>
    <row r="2275" spans="1:5" hidden="1">
      <c r="A2275" s="547" t="s">
        <v>1701</v>
      </c>
      <c r="B2275" s="547">
        <v>2023</v>
      </c>
      <c r="C2275" s="547" t="s">
        <v>1599</v>
      </c>
      <c r="D2275" s="548">
        <v>-9388.2999999999993</v>
      </c>
      <c r="E2275" s="548"/>
    </row>
    <row r="2276" spans="1:5" hidden="1">
      <c r="A2276" s="547" t="s">
        <v>1701</v>
      </c>
      <c r="B2276" s="547">
        <v>2023</v>
      </c>
      <c r="C2276" s="547" t="s">
        <v>1597</v>
      </c>
      <c r="D2276" s="548">
        <v>-9388.2999999999993</v>
      </c>
      <c r="E2276" s="548"/>
    </row>
    <row r="2277" spans="1:5" hidden="1">
      <c r="A2277" s="547" t="s">
        <v>1700</v>
      </c>
      <c r="B2277" s="547">
        <v>2019</v>
      </c>
      <c r="C2277" s="547" t="s">
        <v>1628</v>
      </c>
      <c r="D2277" s="548"/>
      <c r="E2277" s="548">
        <v>-5163.62</v>
      </c>
    </row>
    <row r="2278" spans="1:5" hidden="1">
      <c r="A2278" s="547" t="s">
        <v>1700</v>
      </c>
      <c r="B2278" s="547">
        <v>2019</v>
      </c>
      <c r="C2278" s="547" t="s">
        <v>1625</v>
      </c>
      <c r="D2278" s="548"/>
      <c r="E2278" s="548"/>
    </row>
    <row r="2279" spans="1:5" hidden="1">
      <c r="A2279" s="547" t="s">
        <v>1700</v>
      </c>
      <c r="B2279" s="547">
        <v>2019</v>
      </c>
      <c r="C2279" s="547" t="s">
        <v>1624</v>
      </c>
      <c r="D2279" s="548"/>
      <c r="E2279" s="548"/>
    </row>
    <row r="2280" spans="1:5" hidden="1">
      <c r="A2280" s="547" t="s">
        <v>1700</v>
      </c>
      <c r="B2280" s="547">
        <v>2019</v>
      </c>
      <c r="C2280" s="547" t="s">
        <v>1623</v>
      </c>
      <c r="D2280" s="548"/>
      <c r="E2280" s="548"/>
    </row>
    <row r="2281" spans="1:5" hidden="1">
      <c r="A2281" s="547" t="s">
        <v>1700</v>
      </c>
      <c r="B2281" s="547">
        <v>2019</v>
      </c>
      <c r="C2281" s="547" t="s">
        <v>1622</v>
      </c>
      <c r="D2281" s="548"/>
      <c r="E2281" s="548"/>
    </row>
    <row r="2282" spans="1:5" hidden="1">
      <c r="A2282" s="547" t="s">
        <v>1700</v>
      </c>
      <c r="B2282" s="547">
        <v>2019</v>
      </c>
      <c r="C2282" s="547" t="s">
        <v>1621</v>
      </c>
      <c r="D2282" s="548"/>
      <c r="E2282" s="548"/>
    </row>
    <row r="2283" spans="1:5" hidden="1">
      <c r="A2283" s="547" t="s">
        <v>1700</v>
      </c>
      <c r="B2283" s="547">
        <v>2019</v>
      </c>
      <c r="C2283" s="547" t="s">
        <v>1620</v>
      </c>
      <c r="D2283" s="548"/>
      <c r="E2283" s="548"/>
    </row>
    <row r="2284" spans="1:5" hidden="1">
      <c r="A2284" s="547" t="s">
        <v>1700</v>
      </c>
      <c r="B2284" s="547">
        <v>2019</v>
      </c>
      <c r="C2284" s="547" t="s">
        <v>1619</v>
      </c>
      <c r="D2284" s="548"/>
      <c r="E2284" s="548"/>
    </row>
    <row r="2285" spans="1:5" hidden="1">
      <c r="A2285" s="547" t="s">
        <v>1700</v>
      </c>
      <c r="B2285" s="547">
        <v>2019</v>
      </c>
      <c r="C2285" s="547" t="s">
        <v>1618</v>
      </c>
      <c r="D2285" s="548"/>
      <c r="E2285" s="548"/>
    </row>
    <row r="2286" spans="1:5" hidden="1">
      <c r="A2286" s="547" t="s">
        <v>1700</v>
      </c>
      <c r="B2286" s="547">
        <v>2019</v>
      </c>
      <c r="C2286" s="547" t="s">
        <v>1617</v>
      </c>
      <c r="D2286" s="548"/>
      <c r="E2286" s="548"/>
    </row>
    <row r="2287" spans="1:5" hidden="1">
      <c r="A2287" s="547" t="s">
        <v>1700</v>
      </c>
      <c r="B2287" s="547">
        <v>2019</v>
      </c>
      <c r="C2287" s="547" t="s">
        <v>1616</v>
      </c>
      <c r="D2287" s="548"/>
      <c r="E2287" s="548"/>
    </row>
    <row r="2288" spans="1:5" hidden="1">
      <c r="A2288" s="547" t="s">
        <v>1700</v>
      </c>
      <c r="B2288" s="547">
        <v>2019</v>
      </c>
      <c r="C2288" s="547" t="s">
        <v>1615</v>
      </c>
      <c r="D2288" s="548"/>
      <c r="E2288" s="548"/>
    </row>
    <row r="2289" spans="1:5" hidden="1">
      <c r="A2289" s="547" t="s">
        <v>1700</v>
      </c>
      <c r="B2289" s="547">
        <v>2019</v>
      </c>
      <c r="C2289" s="547" t="s">
        <v>1614</v>
      </c>
      <c r="D2289" s="548"/>
      <c r="E2289" s="548"/>
    </row>
    <row r="2290" spans="1:5" hidden="1">
      <c r="A2290" s="547" t="s">
        <v>1700</v>
      </c>
      <c r="B2290" s="547">
        <v>2019</v>
      </c>
      <c r="C2290" s="547" t="s">
        <v>1613</v>
      </c>
      <c r="D2290" s="548"/>
      <c r="E2290" s="548"/>
    </row>
    <row r="2291" spans="1:5" hidden="1">
      <c r="A2291" s="547" t="s">
        <v>1700</v>
      </c>
      <c r="B2291" s="547">
        <v>2019</v>
      </c>
      <c r="C2291" s="547" t="s">
        <v>1612</v>
      </c>
      <c r="D2291" s="548"/>
      <c r="E2291" s="548"/>
    </row>
    <row r="2292" spans="1:5" hidden="1">
      <c r="A2292" s="547" t="s">
        <v>1700</v>
      </c>
      <c r="B2292" s="547">
        <v>2019</v>
      </c>
      <c r="C2292" s="547" t="s">
        <v>1611</v>
      </c>
      <c r="D2292" s="548"/>
      <c r="E2292" s="548"/>
    </row>
    <row r="2293" spans="1:5" hidden="1">
      <c r="A2293" s="547" t="s">
        <v>1700</v>
      </c>
      <c r="B2293" s="547">
        <v>2019</v>
      </c>
      <c r="C2293" s="547" t="s">
        <v>1610</v>
      </c>
      <c r="D2293" s="548"/>
      <c r="E2293" s="548"/>
    </row>
    <row r="2294" spans="1:5" hidden="1">
      <c r="A2294" s="547" t="s">
        <v>1700</v>
      </c>
      <c r="B2294" s="547">
        <v>2019</v>
      </c>
      <c r="C2294" s="547" t="s">
        <v>1609</v>
      </c>
      <c r="D2294" s="548"/>
      <c r="E2294" s="548"/>
    </row>
    <row r="2295" spans="1:5" hidden="1">
      <c r="A2295" s="547" t="s">
        <v>1700</v>
      </c>
      <c r="B2295" s="547">
        <v>2019</v>
      </c>
      <c r="C2295" s="547" t="s">
        <v>1608</v>
      </c>
      <c r="D2295" s="548"/>
      <c r="E2295" s="548"/>
    </row>
    <row r="2296" spans="1:5" hidden="1">
      <c r="A2296" s="547" t="s">
        <v>1700</v>
      </c>
      <c r="B2296" s="547">
        <v>2019</v>
      </c>
      <c r="C2296" s="547" t="s">
        <v>1607</v>
      </c>
      <c r="D2296" s="548"/>
      <c r="E2296" s="548"/>
    </row>
    <row r="2297" spans="1:5" hidden="1">
      <c r="A2297" s="547" t="s">
        <v>1700</v>
      </c>
      <c r="B2297" s="547">
        <v>2019</v>
      </c>
      <c r="C2297" s="547" t="s">
        <v>1606</v>
      </c>
      <c r="D2297" s="548"/>
      <c r="E2297" s="548"/>
    </row>
    <row r="2298" spans="1:5" hidden="1">
      <c r="A2298" s="547" t="s">
        <v>1700</v>
      </c>
      <c r="B2298" s="547">
        <v>2019</v>
      </c>
      <c r="C2298" s="547" t="s">
        <v>1605</v>
      </c>
      <c r="D2298" s="548"/>
      <c r="E2298" s="548"/>
    </row>
    <row r="2299" spans="1:5" hidden="1">
      <c r="A2299" s="547" t="s">
        <v>1700</v>
      </c>
      <c r="B2299" s="547">
        <v>2019</v>
      </c>
      <c r="C2299" s="547" t="s">
        <v>1604</v>
      </c>
      <c r="D2299" s="548"/>
      <c r="E2299" s="548"/>
    </row>
    <row r="2300" spans="1:5" hidden="1">
      <c r="A2300" s="547" t="s">
        <v>1700</v>
      </c>
      <c r="B2300" s="547">
        <v>2019</v>
      </c>
      <c r="C2300" s="547" t="s">
        <v>1603</v>
      </c>
      <c r="D2300" s="548"/>
      <c r="E2300" s="548"/>
    </row>
    <row r="2301" spans="1:5" hidden="1">
      <c r="A2301" s="547" t="s">
        <v>1700</v>
      </c>
      <c r="B2301" s="547">
        <v>2019</v>
      </c>
      <c r="C2301" s="547" t="s">
        <v>1602</v>
      </c>
      <c r="D2301" s="548"/>
      <c r="E2301" s="548"/>
    </row>
    <row r="2302" spans="1:5" hidden="1">
      <c r="A2302" s="547" t="s">
        <v>1700</v>
      </c>
      <c r="B2302" s="547">
        <v>2019</v>
      </c>
      <c r="C2302" s="547" t="s">
        <v>1601</v>
      </c>
      <c r="D2302" s="548"/>
      <c r="E2302" s="548"/>
    </row>
    <row r="2303" spans="1:5" hidden="1">
      <c r="A2303" s="547" t="s">
        <v>1700</v>
      </c>
      <c r="B2303" s="547">
        <v>2019</v>
      </c>
      <c r="C2303" s="547" t="s">
        <v>1600</v>
      </c>
      <c r="D2303" s="548"/>
      <c r="E2303" s="548"/>
    </row>
    <row r="2304" spans="1:5" hidden="1">
      <c r="A2304" s="547" t="s">
        <v>1700</v>
      </c>
      <c r="B2304" s="547">
        <v>2019</v>
      </c>
      <c r="C2304" s="547" t="s">
        <v>1599</v>
      </c>
      <c r="D2304" s="548"/>
      <c r="E2304" s="548">
        <v>-4482.21</v>
      </c>
    </row>
    <row r="2305" spans="1:5" hidden="1">
      <c r="A2305" s="547" t="s">
        <v>1700</v>
      </c>
      <c r="B2305" s="547">
        <v>2019</v>
      </c>
      <c r="C2305" s="547" t="s">
        <v>1597</v>
      </c>
      <c r="D2305" s="548"/>
      <c r="E2305" s="548">
        <v>-4482.21</v>
      </c>
    </row>
    <row r="2306" spans="1:5" hidden="1">
      <c r="A2306" s="547" t="s">
        <v>1700</v>
      </c>
      <c r="B2306" s="547">
        <v>2019</v>
      </c>
      <c r="C2306" s="547" t="s">
        <v>1633</v>
      </c>
      <c r="D2306" s="548"/>
      <c r="E2306" s="548">
        <v>-65257.08</v>
      </c>
    </row>
    <row r="2307" spans="1:5" hidden="1">
      <c r="A2307" s="547" t="s">
        <v>1700</v>
      </c>
      <c r="B2307" s="547">
        <v>2019</v>
      </c>
      <c r="C2307" s="547" t="s">
        <v>1632</v>
      </c>
      <c r="D2307" s="548"/>
      <c r="E2307" s="548">
        <v>48477.06</v>
      </c>
    </row>
    <row r="2308" spans="1:5" hidden="1">
      <c r="A2308" s="547" t="s">
        <v>1700</v>
      </c>
      <c r="B2308" s="547">
        <v>2019</v>
      </c>
      <c r="C2308" s="547" t="s">
        <v>1631</v>
      </c>
      <c r="D2308" s="548"/>
      <c r="E2308" s="548">
        <v>11616.4</v>
      </c>
    </row>
    <row r="2309" spans="1:5" hidden="1">
      <c r="A2309" s="547" t="s">
        <v>1700</v>
      </c>
      <c r="B2309" s="547">
        <v>2019</v>
      </c>
      <c r="C2309" s="547" t="s">
        <v>1630</v>
      </c>
      <c r="D2309" s="548"/>
      <c r="E2309" s="548"/>
    </row>
    <row r="2310" spans="1:5" hidden="1">
      <c r="A2310" s="547" t="s">
        <v>1700</v>
      </c>
      <c r="B2310" s="547">
        <v>2019</v>
      </c>
      <c r="C2310" s="547" t="s">
        <v>1629</v>
      </c>
      <c r="D2310" s="548"/>
      <c r="E2310" s="548">
        <v>681.4</v>
      </c>
    </row>
    <row r="2311" spans="1:5" hidden="1">
      <c r="A2311" s="547" t="s">
        <v>1700</v>
      </c>
      <c r="B2311" s="547">
        <v>2020</v>
      </c>
      <c r="C2311" s="547" t="s">
        <v>1628</v>
      </c>
      <c r="D2311" s="548"/>
      <c r="E2311" s="548">
        <v>-5161.92</v>
      </c>
    </row>
    <row r="2312" spans="1:5" hidden="1">
      <c r="A2312" s="547" t="s">
        <v>1700</v>
      </c>
      <c r="B2312" s="547">
        <v>2020</v>
      </c>
      <c r="C2312" s="547" t="s">
        <v>1625</v>
      </c>
      <c r="D2312" s="548"/>
      <c r="E2312" s="548"/>
    </row>
    <row r="2313" spans="1:5" hidden="1">
      <c r="A2313" s="547" t="s">
        <v>1700</v>
      </c>
      <c r="B2313" s="547">
        <v>2020</v>
      </c>
      <c r="C2313" s="547" t="s">
        <v>1624</v>
      </c>
      <c r="D2313" s="548"/>
      <c r="E2313" s="548"/>
    </row>
    <row r="2314" spans="1:5" hidden="1">
      <c r="A2314" s="547" t="s">
        <v>1700</v>
      </c>
      <c r="B2314" s="547">
        <v>2020</v>
      </c>
      <c r="C2314" s="547" t="s">
        <v>1623</v>
      </c>
      <c r="D2314" s="548"/>
      <c r="E2314" s="548"/>
    </row>
    <row r="2315" spans="1:5" hidden="1">
      <c r="A2315" s="547" t="s">
        <v>1700</v>
      </c>
      <c r="B2315" s="547">
        <v>2020</v>
      </c>
      <c r="C2315" s="547" t="s">
        <v>1622</v>
      </c>
      <c r="D2315" s="548"/>
      <c r="E2315" s="548"/>
    </row>
    <row r="2316" spans="1:5" hidden="1">
      <c r="A2316" s="547" t="s">
        <v>1700</v>
      </c>
      <c r="B2316" s="547">
        <v>2020</v>
      </c>
      <c r="C2316" s="547" t="s">
        <v>1621</v>
      </c>
      <c r="D2316" s="548"/>
      <c r="E2316" s="548"/>
    </row>
    <row r="2317" spans="1:5" hidden="1">
      <c r="A2317" s="547" t="s">
        <v>1700</v>
      </c>
      <c r="B2317" s="547">
        <v>2020</v>
      </c>
      <c r="C2317" s="547" t="s">
        <v>1620</v>
      </c>
      <c r="D2317" s="548"/>
      <c r="E2317" s="548"/>
    </row>
    <row r="2318" spans="1:5" hidden="1">
      <c r="A2318" s="547" t="s">
        <v>1700</v>
      </c>
      <c r="B2318" s="547">
        <v>2020</v>
      </c>
      <c r="C2318" s="547" t="s">
        <v>1619</v>
      </c>
      <c r="D2318" s="548"/>
      <c r="E2318" s="548"/>
    </row>
    <row r="2319" spans="1:5" hidden="1">
      <c r="A2319" s="547" t="s">
        <v>1700</v>
      </c>
      <c r="B2319" s="547">
        <v>2020</v>
      </c>
      <c r="C2319" s="547" t="s">
        <v>1618</v>
      </c>
      <c r="D2319" s="548"/>
      <c r="E2319" s="548"/>
    </row>
    <row r="2320" spans="1:5" hidden="1">
      <c r="A2320" s="547" t="s">
        <v>1700</v>
      </c>
      <c r="B2320" s="547">
        <v>2020</v>
      </c>
      <c r="C2320" s="547" t="s">
        <v>1617</v>
      </c>
      <c r="D2320" s="548"/>
      <c r="E2320" s="548"/>
    </row>
    <row r="2321" spans="1:5" hidden="1">
      <c r="A2321" s="547" t="s">
        <v>1700</v>
      </c>
      <c r="B2321" s="547">
        <v>2020</v>
      </c>
      <c r="C2321" s="547" t="s">
        <v>1616</v>
      </c>
      <c r="D2321" s="548"/>
      <c r="E2321" s="548"/>
    </row>
    <row r="2322" spans="1:5" hidden="1">
      <c r="A2322" s="547" t="s">
        <v>1700</v>
      </c>
      <c r="B2322" s="547">
        <v>2020</v>
      </c>
      <c r="C2322" s="547" t="s">
        <v>1615</v>
      </c>
      <c r="D2322" s="548"/>
      <c r="E2322" s="548"/>
    </row>
    <row r="2323" spans="1:5" hidden="1">
      <c r="A2323" s="547" t="s">
        <v>1700</v>
      </c>
      <c r="B2323" s="547">
        <v>2020</v>
      </c>
      <c r="C2323" s="547" t="s">
        <v>1614</v>
      </c>
      <c r="D2323" s="548"/>
      <c r="E2323" s="548"/>
    </row>
    <row r="2324" spans="1:5" hidden="1">
      <c r="A2324" s="547" t="s">
        <v>1700</v>
      </c>
      <c r="B2324" s="547">
        <v>2020</v>
      </c>
      <c r="C2324" s="547" t="s">
        <v>1613</v>
      </c>
      <c r="D2324" s="548"/>
      <c r="E2324" s="548"/>
    </row>
    <row r="2325" spans="1:5" hidden="1">
      <c r="A2325" s="547" t="s">
        <v>1700</v>
      </c>
      <c r="B2325" s="547">
        <v>2020</v>
      </c>
      <c r="C2325" s="547" t="s">
        <v>1612</v>
      </c>
      <c r="D2325" s="548"/>
      <c r="E2325" s="548"/>
    </row>
    <row r="2326" spans="1:5" hidden="1">
      <c r="A2326" s="547" t="s">
        <v>1700</v>
      </c>
      <c r="B2326" s="547">
        <v>2020</v>
      </c>
      <c r="C2326" s="547" t="s">
        <v>1611</v>
      </c>
      <c r="D2326" s="548"/>
      <c r="E2326" s="548"/>
    </row>
    <row r="2327" spans="1:5" hidden="1">
      <c r="A2327" s="547" t="s">
        <v>1700</v>
      </c>
      <c r="B2327" s="547">
        <v>2020</v>
      </c>
      <c r="C2327" s="547" t="s">
        <v>1610</v>
      </c>
      <c r="D2327" s="548"/>
      <c r="E2327" s="548"/>
    </row>
    <row r="2328" spans="1:5" hidden="1">
      <c r="A2328" s="547" t="s">
        <v>1700</v>
      </c>
      <c r="B2328" s="547">
        <v>2020</v>
      </c>
      <c r="C2328" s="547" t="s">
        <v>1609</v>
      </c>
      <c r="D2328" s="548"/>
      <c r="E2328" s="548"/>
    </row>
    <row r="2329" spans="1:5" hidden="1">
      <c r="A2329" s="547" t="s">
        <v>1700</v>
      </c>
      <c r="B2329" s="547">
        <v>2020</v>
      </c>
      <c r="C2329" s="547" t="s">
        <v>1608</v>
      </c>
      <c r="D2329" s="548"/>
      <c r="E2329" s="548"/>
    </row>
    <row r="2330" spans="1:5" hidden="1">
      <c r="A2330" s="547" t="s">
        <v>1700</v>
      </c>
      <c r="B2330" s="547">
        <v>2020</v>
      </c>
      <c r="C2330" s="547" t="s">
        <v>1607</v>
      </c>
      <c r="D2330" s="548"/>
      <c r="E2330" s="548"/>
    </row>
    <row r="2331" spans="1:5" hidden="1">
      <c r="A2331" s="547" t="s">
        <v>1700</v>
      </c>
      <c r="B2331" s="547">
        <v>2020</v>
      </c>
      <c r="C2331" s="547" t="s">
        <v>1606</v>
      </c>
      <c r="D2331" s="548"/>
      <c r="E2331" s="548"/>
    </row>
    <row r="2332" spans="1:5" hidden="1">
      <c r="A2332" s="547" t="s">
        <v>1700</v>
      </c>
      <c r="B2332" s="547">
        <v>2020</v>
      </c>
      <c r="C2332" s="547" t="s">
        <v>1605</v>
      </c>
      <c r="D2332" s="548"/>
      <c r="E2332" s="548"/>
    </row>
    <row r="2333" spans="1:5" hidden="1">
      <c r="A2333" s="547" t="s">
        <v>1700</v>
      </c>
      <c r="B2333" s="547">
        <v>2020</v>
      </c>
      <c r="C2333" s="547" t="s">
        <v>1604</v>
      </c>
      <c r="D2333" s="548"/>
      <c r="E2333" s="548"/>
    </row>
    <row r="2334" spans="1:5" hidden="1">
      <c r="A2334" s="547" t="s">
        <v>1700</v>
      </c>
      <c r="B2334" s="547">
        <v>2020</v>
      </c>
      <c r="C2334" s="547" t="s">
        <v>1603</v>
      </c>
      <c r="D2334" s="548"/>
      <c r="E2334" s="548"/>
    </row>
    <row r="2335" spans="1:5" hidden="1">
      <c r="A2335" s="547" t="s">
        <v>1700</v>
      </c>
      <c r="B2335" s="547">
        <v>2020</v>
      </c>
      <c r="C2335" s="547" t="s">
        <v>1602</v>
      </c>
      <c r="D2335" s="548"/>
      <c r="E2335" s="548"/>
    </row>
    <row r="2336" spans="1:5" hidden="1">
      <c r="A2336" s="547" t="s">
        <v>1700</v>
      </c>
      <c r="B2336" s="547">
        <v>2020</v>
      </c>
      <c r="C2336" s="547" t="s">
        <v>1601</v>
      </c>
      <c r="D2336" s="548"/>
      <c r="E2336" s="548"/>
    </row>
    <row r="2337" spans="1:5" hidden="1">
      <c r="A2337" s="547" t="s">
        <v>1700</v>
      </c>
      <c r="B2337" s="547">
        <v>2020</v>
      </c>
      <c r="C2337" s="547" t="s">
        <v>1600</v>
      </c>
      <c r="D2337" s="548"/>
      <c r="E2337" s="548"/>
    </row>
    <row r="2338" spans="1:5" hidden="1">
      <c r="A2338" s="547" t="s">
        <v>1700</v>
      </c>
      <c r="B2338" s="547">
        <v>2020</v>
      </c>
      <c r="C2338" s="547" t="s">
        <v>1599</v>
      </c>
      <c r="D2338" s="548"/>
      <c r="E2338" s="548">
        <v>-4548.04</v>
      </c>
    </row>
    <row r="2339" spans="1:5" hidden="1">
      <c r="A2339" s="547" t="s">
        <v>1700</v>
      </c>
      <c r="B2339" s="547">
        <v>2020</v>
      </c>
      <c r="C2339" s="547" t="s">
        <v>1597</v>
      </c>
      <c r="D2339" s="548"/>
      <c r="E2339" s="548">
        <v>-4548.04</v>
      </c>
    </row>
    <row r="2340" spans="1:5" hidden="1">
      <c r="A2340" s="547" t="s">
        <v>1700</v>
      </c>
      <c r="B2340" s="547">
        <v>2020</v>
      </c>
      <c r="C2340" s="547" t="s">
        <v>1633</v>
      </c>
      <c r="D2340" s="548"/>
      <c r="E2340" s="548">
        <v>-67952.820000000007</v>
      </c>
    </row>
    <row r="2341" spans="1:5" hidden="1">
      <c r="A2341" s="547" t="s">
        <v>1700</v>
      </c>
      <c r="B2341" s="547">
        <v>2020</v>
      </c>
      <c r="C2341" s="547" t="s">
        <v>1632</v>
      </c>
      <c r="D2341" s="548"/>
      <c r="E2341" s="548">
        <v>50512.89</v>
      </c>
    </row>
    <row r="2342" spans="1:5" hidden="1">
      <c r="A2342" s="547" t="s">
        <v>1700</v>
      </c>
      <c r="B2342" s="547">
        <v>2020</v>
      </c>
      <c r="C2342" s="547" t="s">
        <v>1631</v>
      </c>
      <c r="D2342" s="548"/>
      <c r="E2342" s="548">
        <v>12278.01</v>
      </c>
    </row>
    <row r="2343" spans="1:5" hidden="1">
      <c r="A2343" s="547" t="s">
        <v>1700</v>
      </c>
      <c r="B2343" s="547">
        <v>2020</v>
      </c>
      <c r="C2343" s="547" t="s">
        <v>1630</v>
      </c>
      <c r="D2343" s="548"/>
      <c r="E2343" s="548"/>
    </row>
    <row r="2344" spans="1:5" hidden="1">
      <c r="A2344" s="547" t="s">
        <v>1700</v>
      </c>
      <c r="B2344" s="547">
        <v>2020</v>
      </c>
      <c r="C2344" s="547" t="s">
        <v>1629</v>
      </c>
      <c r="D2344" s="548"/>
      <c r="E2344" s="548">
        <v>613.88</v>
      </c>
    </row>
    <row r="2345" spans="1:5" hidden="1">
      <c r="A2345" s="547" t="s">
        <v>1700</v>
      </c>
      <c r="B2345" s="547">
        <v>2021</v>
      </c>
      <c r="C2345" s="547" t="s">
        <v>1628</v>
      </c>
      <c r="D2345" s="548"/>
      <c r="E2345" s="548">
        <v>-5017.54</v>
      </c>
    </row>
    <row r="2346" spans="1:5" hidden="1">
      <c r="A2346" s="547" t="s">
        <v>1700</v>
      </c>
      <c r="B2346" s="547">
        <v>2021</v>
      </c>
      <c r="C2346" s="547" t="s">
        <v>1625</v>
      </c>
      <c r="D2346" s="548"/>
      <c r="E2346" s="548"/>
    </row>
    <row r="2347" spans="1:5" hidden="1">
      <c r="A2347" s="547" t="s">
        <v>1700</v>
      </c>
      <c r="B2347" s="547">
        <v>2021</v>
      </c>
      <c r="C2347" s="547" t="s">
        <v>1624</v>
      </c>
      <c r="D2347" s="548"/>
      <c r="E2347" s="548"/>
    </row>
    <row r="2348" spans="1:5" hidden="1">
      <c r="A2348" s="547" t="s">
        <v>1700</v>
      </c>
      <c r="B2348" s="547">
        <v>2021</v>
      </c>
      <c r="C2348" s="547" t="s">
        <v>1623</v>
      </c>
      <c r="D2348" s="548"/>
      <c r="E2348" s="548"/>
    </row>
    <row r="2349" spans="1:5" hidden="1">
      <c r="A2349" s="547" t="s">
        <v>1700</v>
      </c>
      <c r="B2349" s="547">
        <v>2021</v>
      </c>
      <c r="C2349" s="547" t="s">
        <v>1622</v>
      </c>
      <c r="D2349" s="548"/>
      <c r="E2349" s="548"/>
    </row>
    <row r="2350" spans="1:5" hidden="1">
      <c r="A2350" s="547" t="s">
        <v>1700</v>
      </c>
      <c r="B2350" s="547">
        <v>2021</v>
      </c>
      <c r="C2350" s="547" t="s">
        <v>1621</v>
      </c>
      <c r="D2350" s="548"/>
      <c r="E2350" s="548"/>
    </row>
    <row r="2351" spans="1:5" hidden="1">
      <c r="A2351" s="547" t="s">
        <v>1700</v>
      </c>
      <c r="B2351" s="547">
        <v>2021</v>
      </c>
      <c r="C2351" s="547" t="s">
        <v>1620</v>
      </c>
      <c r="D2351" s="548"/>
      <c r="E2351" s="548"/>
    </row>
    <row r="2352" spans="1:5" hidden="1">
      <c r="A2352" s="547" t="s">
        <v>1700</v>
      </c>
      <c r="B2352" s="547">
        <v>2021</v>
      </c>
      <c r="C2352" s="547" t="s">
        <v>1619</v>
      </c>
      <c r="D2352" s="548"/>
      <c r="E2352" s="548"/>
    </row>
    <row r="2353" spans="1:5" hidden="1">
      <c r="A2353" s="547" t="s">
        <v>1700</v>
      </c>
      <c r="B2353" s="547">
        <v>2021</v>
      </c>
      <c r="C2353" s="547" t="s">
        <v>1618</v>
      </c>
      <c r="D2353" s="548"/>
      <c r="E2353" s="548"/>
    </row>
    <row r="2354" spans="1:5" hidden="1">
      <c r="A2354" s="547" t="s">
        <v>1700</v>
      </c>
      <c r="B2354" s="547">
        <v>2021</v>
      </c>
      <c r="C2354" s="547" t="s">
        <v>1617</v>
      </c>
      <c r="D2354" s="548"/>
      <c r="E2354" s="548"/>
    </row>
    <row r="2355" spans="1:5" hidden="1">
      <c r="A2355" s="547" t="s">
        <v>1700</v>
      </c>
      <c r="B2355" s="547">
        <v>2021</v>
      </c>
      <c r="C2355" s="547" t="s">
        <v>1616</v>
      </c>
      <c r="D2355" s="548"/>
      <c r="E2355" s="548"/>
    </row>
    <row r="2356" spans="1:5" hidden="1">
      <c r="A2356" s="547" t="s">
        <v>1700</v>
      </c>
      <c r="B2356" s="547">
        <v>2021</v>
      </c>
      <c r="C2356" s="547" t="s">
        <v>1615</v>
      </c>
      <c r="D2356" s="548"/>
      <c r="E2356" s="548"/>
    </row>
    <row r="2357" spans="1:5" hidden="1">
      <c r="A2357" s="547" t="s">
        <v>1700</v>
      </c>
      <c r="B2357" s="547">
        <v>2021</v>
      </c>
      <c r="C2357" s="547" t="s">
        <v>1614</v>
      </c>
      <c r="D2357" s="548"/>
      <c r="E2357" s="548"/>
    </row>
    <row r="2358" spans="1:5" hidden="1">
      <c r="A2358" s="547" t="s">
        <v>1700</v>
      </c>
      <c r="B2358" s="547">
        <v>2021</v>
      </c>
      <c r="C2358" s="547" t="s">
        <v>1613</v>
      </c>
      <c r="D2358" s="548"/>
      <c r="E2358" s="548"/>
    </row>
    <row r="2359" spans="1:5" hidden="1">
      <c r="A2359" s="547" t="s">
        <v>1700</v>
      </c>
      <c r="B2359" s="547">
        <v>2021</v>
      </c>
      <c r="C2359" s="547" t="s">
        <v>1612</v>
      </c>
      <c r="D2359" s="548"/>
      <c r="E2359" s="548"/>
    </row>
    <row r="2360" spans="1:5" hidden="1">
      <c r="A2360" s="547" t="s">
        <v>1700</v>
      </c>
      <c r="B2360" s="547">
        <v>2021</v>
      </c>
      <c r="C2360" s="547" t="s">
        <v>1611</v>
      </c>
      <c r="D2360" s="548"/>
      <c r="E2360" s="548"/>
    </row>
    <row r="2361" spans="1:5" hidden="1">
      <c r="A2361" s="547" t="s">
        <v>1700</v>
      </c>
      <c r="B2361" s="547">
        <v>2021</v>
      </c>
      <c r="C2361" s="547" t="s">
        <v>1610</v>
      </c>
      <c r="D2361" s="548"/>
      <c r="E2361" s="548"/>
    </row>
    <row r="2362" spans="1:5" hidden="1">
      <c r="A2362" s="547" t="s">
        <v>1700</v>
      </c>
      <c r="B2362" s="547">
        <v>2021</v>
      </c>
      <c r="C2362" s="547" t="s">
        <v>1609</v>
      </c>
      <c r="D2362" s="548"/>
      <c r="E2362" s="548"/>
    </row>
    <row r="2363" spans="1:5" hidden="1">
      <c r="A2363" s="547" t="s">
        <v>1700</v>
      </c>
      <c r="B2363" s="547">
        <v>2021</v>
      </c>
      <c r="C2363" s="547" t="s">
        <v>1608</v>
      </c>
      <c r="D2363" s="548"/>
      <c r="E2363" s="548"/>
    </row>
    <row r="2364" spans="1:5" hidden="1">
      <c r="A2364" s="547" t="s">
        <v>1700</v>
      </c>
      <c r="B2364" s="547">
        <v>2021</v>
      </c>
      <c r="C2364" s="547" t="s">
        <v>1607</v>
      </c>
      <c r="D2364" s="548"/>
      <c r="E2364" s="548"/>
    </row>
    <row r="2365" spans="1:5" hidden="1">
      <c r="A2365" s="547" t="s">
        <v>1700</v>
      </c>
      <c r="B2365" s="547">
        <v>2021</v>
      </c>
      <c r="C2365" s="547" t="s">
        <v>1606</v>
      </c>
      <c r="D2365" s="548"/>
      <c r="E2365" s="548"/>
    </row>
    <row r="2366" spans="1:5" hidden="1">
      <c r="A2366" s="547" t="s">
        <v>1700</v>
      </c>
      <c r="B2366" s="547">
        <v>2021</v>
      </c>
      <c r="C2366" s="547" t="s">
        <v>1605</v>
      </c>
      <c r="D2366" s="548"/>
      <c r="E2366" s="548"/>
    </row>
    <row r="2367" spans="1:5" hidden="1">
      <c r="A2367" s="547" t="s">
        <v>1700</v>
      </c>
      <c r="B2367" s="547">
        <v>2021</v>
      </c>
      <c r="C2367" s="547" t="s">
        <v>1604</v>
      </c>
      <c r="D2367" s="548"/>
      <c r="E2367" s="548"/>
    </row>
    <row r="2368" spans="1:5" hidden="1">
      <c r="A2368" s="547" t="s">
        <v>1700</v>
      </c>
      <c r="B2368" s="547">
        <v>2021</v>
      </c>
      <c r="C2368" s="547" t="s">
        <v>1603</v>
      </c>
      <c r="D2368" s="548"/>
      <c r="E2368" s="548"/>
    </row>
    <row r="2369" spans="1:5" hidden="1">
      <c r="A2369" s="547" t="s">
        <v>1700</v>
      </c>
      <c r="B2369" s="547">
        <v>2021</v>
      </c>
      <c r="C2369" s="547" t="s">
        <v>1602</v>
      </c>
      <c r="D2369" s="548"/>
      <c r="E2369" s="548"/>
    </row>
    <row r="2370" spans="1:5" hidden="1">
      <c r="A2370" s="547" t="s">
        <v>1700</v>
      </c>
      <c r="B2370" s="547">
        <v>2021</v>
      </c>
      <c r="C2370" s="547" t="s">
        <v>1601</v>
      </c>
      <c r="D2370" s="548"/>
      <c r="E2370" s="548"/>
    </row>
    <row r="2371" spans="1:5" hidden="1">
      <c r="A2371" s="547" t="s">
        <v>1700</v>
      </c>
      <c r="B2371" s="547">
        <v>2021</v>
      </c>
      <c r="C2371" s="547" t="s">
        <v>1600</v>
      </c>
      <c r="D2371" s="548"/>
      <c r="E2371" s="548"/>
    </row>
    <row r="2372" spans="1:5" hidden="1">
      <c r="A2372" s="547" t="s">
        <v>1700</v>
      </c>
      <c r="B2372" s="547">
        <v>2021</v>
      </c>
      <c r="C2372" s="547" t="s">
        <v>1599</v>
      </c>
      <c r="D2372" s="548"/>
      <c r="E2372" s="548">
        <v>-4488.62</v>
      </c>
    </row>
    <row r="2373" spans="1:5" hidden="1">
      <c r="A2373" s="547" t="s">
        <v>1700</v>
      </c>
      <c r="B2373" s="547">
        <v>2021</v>
      </c>
      <c r="C2373" s="547" t="s">
        <v>1597</v>
      </c>
      <c r="D2373" s="548"/>
      <c r="E2373" s="548">
        <v>-4488.62</v>
      </c>
    </row>
    <row r="2374" spans="1:5" hidden="1">
      <c r="A2374" s="547" t="s">
        <v>1700</v>
      </c>
      <c r="B2374" s="547">
        <v>2021</v>
      </c>
      <c r="C2374" s="547" t="s">
        <v>1633</v>
      </c>
      <c r="D2374" s="548"/>
      <c r="E2374" s="548">
        <v>-66639.31</v>
      </c>
    </row>
    <row r="2375" spans="1:5" hidden="1">
      <c r="A2375" s="547" t="s">
        <v>1700</v>
      </c>
      <c r="B2375" s="547">
        <v>2021</v>
      </c>
      <c r="C2375" s="547" t="s">
        <v>1632</v>
      </c>
      <c r="D2375" s="548"/>
      <c r="E2375" s="548">
        <v>49278.68</v>
      </c>
    </row>
    <row r="2376" spans="1:5" hidden="1">
      <c r="A2376" s="547" t="s">
        <v>1700</v>
      </c>
      <c r="B2376" s="547">
        <v>2021</v>
      </c>
      <c r="C2376" s="547" t="s">
        <v>1631</v>
      </c>
      <c r="D2376" s="548"/>
      <c r="E2376" s="548">
        <v>12343.08</v>
      </c>
    </row>
    <row r="2377" spans="1:5" hidden="1">
      <c r="A2377" s="547" t="s">
        <v>1700</v>
      </c>
      <c r="B2377" s="547">
        <v>2021</v>
      </c>
      <c r="C2377" s="547" t="s">
        <v>1630</v>
      </c>
      <c r="D2377" s="548"/>
      <c r="E2377" s="548"/>
    </row>
    <row r="2378" spans="1:5" hidden="1">
      <c r="A2378" s="547" t="s">
        <v>1700</v>
      </c>
      <c r="B2378" s="547">
        <v>2021</v>
      </c>
      <c r="C2378" s="547" t="s">
        <v>1629</v>
      </c>
      <c r="D2378" s="548"/>
      <c r="E2378" s="548">
        <v>528.91999999999996</v>
      </c>
    </row>
    <row r="2379" spans="1:5" hidden="1">
      <c r="A2379" s="547" t="s">
        <v>1700</v>
      </c>
      <c r="B2379" s="547">
        <v>2022</v>
      </c>
      <c r="C2379" s="547" t="s">
        <v>1628</v>
      </c>
      <c r="D2379" s="548"/>
      <c r="E2379" s="548">
        <v>-5045.8599999999997</v>
      </c>
    </row>
    <row r="2380" spans="1:5" hidden="1">
      <c r="A2380" s="547" t="s">
        <v>1700</v>
      </c>
      <c r="B2380" s="547">
        <v>2022</v>
      </c>
      <c r="C2380" s="547" t="s">
        <v>1625</v>
      </c>
      <c r="D2380" s="548"/>
      <c r="E2380" s="548"/>
    </row>
    <row r="2381" spans="1:5" hidden="1">
      <c r="A2381" s="547" t="s">
        <v>1700</v>
      </c>
      <c r="B2381" s="547">
        <v>2022</v>
      </c>
      <c r="C2381" s="547" t="s">
        <v>1624</v>
      </c>
      <c r="D2381" s="548"/>
      <c r="E2381" s="548"/>
    </row>
    <row r="2382" spans="1:5" hidden="1">
      <c r="A2382" s="547" t="s">
        <v>1700</v>
      </c>
      <c r="B2382" s="547">
        <v>2022</v>
      </c>
      <c r="C2382" s="547" t="s">
        <v>1623</v>
      </c>
      <c r="D2382" s="548"/>
      <c r="E2382" s="548"/>
    </row>
    <row r="2383" spans="1:5" hidden="1">
      <c r="A2383" s="547" t="s">
        <v>1700</v>
      </c>
      <c r="B2383" s="547">
        <v>2022</v>
      </c>
      <c r="C2383" s="547" t="s">
        <v>1622</v>
      </c>
      <c r="D2383" s="548"/>
      <c r="E2383" s="548"/>
    </row>
    <row r="2384" spans="1:5" hidden="1">
      <c r="A2384" s="547" t="s">
        <v>1700</v>
      </c>
      <c r="B2384" s="547">
        <v>2022</v>
      </c>
      <c r="C2384" s="547" t="s">
        <v>1621</v>
      </c>
      <c r="D2384" s="548"/>
      <c r="E2384" s="548"/>
    </row>
    <row r="2385" spans="1:5" hidden="1">
      <c r="A2385" s="547" t="s">
        <v>1700</v>
      </c>
      <c r="B2385" s="547">
        <v>2022</v>
      </c>
      <c r="C2385" s="547" t="s">
        <v>1620</v>
      </c>
      <c r="D2385" s="548"/>
      <c r="E2385" s="548"/>
    </row>
    <row r="2386" spans="1:5" hidden="1">
      <c r="A2386" s="547" t="s">
        <v>1700</v>
      </c>
      <c r="B2386" s="547">
        <v>2022</v>
      </c>
      <c r="C2386" s="547" t="s">
        <v>1619</v>
      </c>
      <c r="D2386" s="548"/>
      <c r="E2386" s="548"/>
    </row>
    <row r="2387" spans="1:5" hidden="1">
      <c r="A2387" s="547" t="s">
        <v>1700</v>
      </c>
      <c r="B2387" s="547">
        <v>2022</v>
      </c>
      <c r="C2387" s="547" t="s">
        <v>1618</v>
      </c>
      <c r="D2387" s="548"/>
      <c r="E2387" s="548"/>
    </row>
    <row r="2388" spans="1:5" hidden="1">
      <c r="A2388" s="547" t="s">
        <v>1700</v>
      </c>
      <c r="B2388" s="547">
        <v>2022</v>
      </c>
      <c r="C2388" s="547" t="s">
        <v>1617</v>
      </c>
      <c r="D2388" s="548"/>
      <c r="E2388" s="548"/>
    </row>
    <row r="2389" spans="1:5" hidden="1">
      <c r="A2389" s="547" t="s">
        <v>1700</v>
      </c>
      <c r="B2389" s="547">
        <v>2022</v>
      </c>
      <c r="C2389" s="547" t="s">
        <v>1616</v>
      </c>
      <c r="D2389" s="548"/>
      <c r="E2389" s="548"/>
    </row>
    <row r="2390" spans="1:5" hidden="1">
      <c r="A2390" s="547" t="s">
        <v>1700</v>
      </c>
      <c r="B2390" s="547">
        <v>2022</v>
      </c>
      <c r="C2390" s="547" t="s">
        <v>1615</v>
      </c>
      <c r="D2390" s="548"/>
      <c r="E2390" s="548"/>
    </row>
    <row r="2391" spans="1:5" hidden="1">
      <c r="A2391" s="547" t="s">
        <v>1700</v>
      </c>
      <c r="B2391" s="547">
        <v>2022</v>
      </c>
      <c r="C2391" s="547" t="s">
        <v>1614</v>
      </c>
      <c r="D2391" s="548"/>
      <c r="E2391" s="548"/>
    </row>
    <row r="2392" spans="1:5" hidden="1">
      <c r="A2392" s="547" t="s">
        <v>1700</v>
      </c>
      <c r="B2392" s="547">
        <v>2022</v>
      </c>
      <c r="C2392" s="547" t="s">
        <v>1613</v>
      </c>
      <c r="D2392" s="548"/>
      <c r="E2392" s="548"/>
    </row>
    <row r="2393" spans="1:5" hidden="1">
      <c r="A2393" s="547" t="s">
        <v>1700</v>
      </c>
      <c r="B2393" s="547">
        <v>2022</v>
      </c>
      <c r="C2393" s="547" t="s">
        <v>1612</v>
      </c>
      <c r="D2393" s="548"/>
      <c r="E2393" s="548"/>
    </row>
    <row r="2394" spans="1:5" hidden="1">
      <c r="A2394" s="547" t="s">
        <v>1700</v>
      </c>
      <c r="B2394" s="547">
        <v>2022</v>
      </c>
      <c r="C2394" s="547" t="s">
        <v>1611</v>
      </c>
      <c r="D2394" s="548"/>
      <c r="E2394" s="548"/>
    </row>
    <row r="2395" spans="1:5" hidden="1">
      <c r="A2395" s="547" t="s">
        <v>1700</v>
      </c>
      <c r="B2395" s="547">
        <v>2022</v>
      </c>
      <c r="C2395" s="547" t="s">
        <v>1610</v>
      </c>
      <c r="D2395" s="548"/>
      <c r="E2395" s="548"/>
    </row>
    <row r="2396" spans="1:5" hidden="1">
      <c r="A2396" s="547" t="s">
        <v>1700</v>
      </c>
      <c r="B2396" s="547">
        <v>2022</v>
      </c>
      <c r="C2396" s="547" t="s">
        <v>1609</v>
      </c>
      <c r="D2396" s="548"/>
      <c r="E2396" s="548"/>
    </row>
    <row r="2397" spans="1:5" hidden="1">
      <c r="A2397" s="547" t="s">
        <v>1700</v>
      </c>
      <c r="B2397" s="547">
        <v>2022</v>
      </c>
      <c r="C2397" s="547" t="s">
        <v>1608</v>
      </c>
      <c r="D2397" s="548"/>
      <c r="E2397" s="548"/>
    </row>
    <row r="2398" spans="1:5" hidden="1">
      <c r="A2398" s="547" t="s">
        <v>1700</v>
      </c>
      <c r="B2398" s="547">
        <v>2022</v>
      </c>
      <c r="C2398" s="547" t="s">
        <v>1607</v>
      </c>
      <c r="D2398" s="548"/>
      <c r="E2398" s="548"/>
    </row>
    <row r="2399" spans="1:5" hidden="1">
      <c r="A2399" s="547" t="s">
        <v>1700</v>
      </c>
      <c r="B2399" s="547">
        <v>2022</v>
      </c>
      <c r="C2399" s="547" t="s">
        <v>1606</v>
      </c>
      <c r="D2399" s="548"/>
      <c r="E2399" s="548"/>
    </row>
    <row r="2400" spans="1:5" hidden="1">
      <c r="A2400" s="547" t="s">
        <v>1700</v>
      </c>
      <c r="B2400" s="547">
        <v>2022</v>
      </c>
      <c r="C2400" s="547" t="s">
        <v>1605</v>
      </c>
      <c r="D2400" s="548"/>
      <c r="E2400" s="548"/>
    </row>
    <row r="2401" spans="1:5" hidden="1">
      <c r="A2401" s="547" t="s">
        <v>1700</v>
      </c>
      <c r="B2401" s="547">
        <v>2022</v>
      </c>
      <c r="C2401" s="547" t="s">
        <v>1604</v>
      </c>
      <c r="D2401" s="548"/>
      <c r="E2401" s="548"/>
    </row>
    <row r="2402" spans="1:5" hidden="1">
      <c r="A2402" s="547" t="s">
        <v>1700</v>
      </c>
      <c r="B2402" s="547">
        <v>2022</v>
      </c>
      <c r="C2402" s="547" t="s">
        <v>1603</v>
      </c>
      <c r="D2402" s="548"/>
      <c r="E2402" s="548"/>
    </row>
    <row r="2403" spans="1:5" hidden="1">
      <c r="A2403" s="547" t="s">
        <v>1700</v>
      </c>
      <c r="B2403" s="547">
        <v>2022</v>
      </c>
      <c r="C2403" s="547" t="s">
        <v>1602</v>
      </c>
      <c r="D2403" s="548"/>
      <c r="E2403" s="548"/>
    </row>
    <row r="2404" spans="1:5" hidden="1">
      <c r="A2404" s="547" t="s">
        <v>1700</v>
      </c>
      <c r="B2404" s="547">
        <v>2022</v>
      </c>
      <c r="C2404" s="547" t="s">
        <v>1601</v>
      </c>
      <c r="D2404" s="548"/>
      <c r="E2404" s="548"/>
    </row>
    <row r="2405" spans="1:5" hidden="1">
      <c r="A2405" s="547" t="s">
        <v>1700</v>
      </c>
      <c r="B2405" s="547">
        <v>2022</v>
      </c>
      <c r="C2405" s="547" t="s">
        <v>1600</v>
      </c>
      <c r="D2405" s="548"/>
      <c r="E2405" s="548"/>
    </row>
    <row r="2406" spans="1:5" hidden="1">
      <c r="A2406" s="547" t="s">
        <v>1700</v>
      </c>
      <c r="B2406" s="547">
        <v>2022</v>
      </c>
      <c r="C2406" s="547" t="s">
        <v>1599</v>
      </c>
      <c r="D2406" s="548"/>
      <c r="E2406" s="548">
        <v>-4497.37</v>
      </c>
    </row>
    <row r="2407" spans="1:5" hidden="1">
      <c r="A2407" s="547" t="s">
        <v>1700</v>
      </c>
      <c r="B2407" s="547">
        <v>2022</v>
      </c>
      <c r="C2407" s="547" t="s">
        <v>1597</v>
      </c>
      <c r="D2407" s="548"/>
      <c r="E2407" s="548">
        <v>-4497.37</v>
      </c>
    </row>
    <row r="2408" spans="1:5" hidden="1">
      <c r="A2408" s="547" t="s">
        <v>1700</v>
      </c>
      <c r="B2408" s="547">
        <v>2022</v>
      </c>
      <c r="C2408" s="547" t="s">
        <v>1633</v>
      </c>
      <c r="D2408" s="548"/>
      <c r="E2408" s="548">
        <v>-67764.2</v>
      </c>
    </row>
    <row r="2409" spans="1:5" hidden="1">
      <c r="A2409" s="547" t="s">
        <v>1700</v>
      </c>
      <c r="B2409" s="547">
        <v>2022</v>
      </c>
      <c r="C2409" s="547" t="s">
        <v>1632</v>
      </c>
      <c r="D2409" s="548"/>
      <c r="E2409" s="548">
        <v>49856.23</v>
      </c>
    </row>
    <row r="2410" spans="1:5" hidden="1">
      <c r="A2410" s="547" t="s">
        <v>1700</v>
      </c>
      <c r="B2410" s="547">
        <v>2022</v>
      </c>
      <c r="C2410" s="547" t="s">
        <v>1631</v>
      </c>
      <c r="D2410" s="548"/>
      <c r="E2410" s="548">
        <v>12862.11</v>
      </c>
    </row>
    <row r="2411" spans="1:5" hidden="1">
      <c r="A2411" s="547" t="s">
        <v>1700</v>
      </c>
      <c r="B2411" s="547">
        <v>2022</v>
      </c>
      <c r="C2411" s="547" t="s">
        <v>1630</v>
      </c>
      <c r="D2411" s="548"/>
      <c r="E2411" s="548"/>
    </row>
    <row r="2412" spans="1:5" hidden="1">
      <c r="A2412" s="547" t="s">
        <v>1700</v>
      </c>
      <c r="B2412" s="547">
        <v>2022</v>
      </c>
      <c r="C2412" s="547" t="s">
        <v>1629</v>
      </c>
      <c r="D2412" s="548"/>
      <c r="E2412" s="548">
        <v>548.49</v>
      </c>
    </row>
    <row r="2413" spans="1:5" hidden="1">
      <c r="A2413" s="547" t="s">
        <v>1699</v>
      </c>
      <c r="B2413" s="547">
        <v>2019</v>
      </c>
      <c r="C2413" s="547" t="s">
        <v>1628</v>
      </c>
      <c r="D2413" s="548">
        <v>-57213.38</v>
      </c>
      <c r="E2413" s="548">
        <v>-57213.38</v>
      </c>
    </row>
    <row r="2414" spans="1:5" hidden="1">
      <c r="A2414" s="547" t="s">
        <v>1699</v>
      </c>
      <c r="B2414" s="547">
        <v>2019</v>
      </c>
      <c r="C2414" s="547" t="s">
        <v>1627</v>
      </c>
      <c r="D2414" s="548">
        <v>-57213.38</v>
      </c>
      <c r="E2414" s="548"/>
    </row>
    <row r="2415" spans="1:5" hidden="1">
      <c r="A2415" s="547" t="s">
        <v>1699</v>
      </c>
      <c r="B2415" s="547">
        <v>2019</v>
      </c>
      <c r="C2415" s="547" t="s">
        <v>1626</v>
      </c>
      <c r="D2415" s="548"/>
      <c r="E2415" s="548"/>
    </row>
    <row r="2416" spans="1:5" hidden="1">
      <c r="A2416" s="547" t="s">
        <v>1699</v>
      </c>
      <c r="B2416" s="547">
        <v>2019</v>
      </c>
      <c r="C2416" s="547" t="s">
        <v>1625</v>
      </c>
      <c r="D2416" s="548">
        <v>45943.14</v>
      </c>
      <c r="E2416" s="548">
        <v>45943.14</v>
      </c>
    </row>
    <row r="2417" spans="1:5" hidden="1">
      <c r="A2417" s="547" t="s">
        <v>1699</v>
      </c>
      <c r="B2417" s="547">
        <v>2019</v>
      </c>
      <c r="C2417" s="547" t="s">
        <v>1624</v>
      </c>
      <c r="D2417" s="548">
        <v>5460.34</v>
      </c>
      <c r="E2417" s="548">
        <v>5460.34</v>
      </c>
    </row>
    <row r="2418" spans="1:5" hidden="1">
      <c r="A2418" s="547" t="s">
        <v>1699</v>
      </c>
      <c r="B2418" s="547">
        <v>2019</v>
      </c>
      <c r="C2418" s="547" t="s">
        <v>1623</v>
      </c>
      <c r="D2418" s="548"/>
      <c r="E2418" s="548"/>
    </row>
    <row r="2419" spans="1:5" hidden="1">
      <c r="A2419" s="547" t="s">
        <v>1699</v>
      </c>
      <c r="B2419" s="547">
        <v>2019</v>
      </c>
      <c r="C2419" s="547" t="s">
        <v>1622</v>
      </c>
      <c r="D2419" s="548"/>
      <c r="E2419" s="548"/>
    </row>
    <row r="2420" spans="1:5" hidden="1">
      <c r="A2420" s="547" t="s">
        <v>1699</v>
      </c>
      <c r="B2420" s="547">
        <v>2019</v>
      </c>
      <c r="C2420" s="547" t="s">
        <v>1621</v>
      </c>
      <c r="D2420" s="548"/>
      <c r="E2420" s="548"/>
    </row>
    <row r="2421" spans="1:5" hidden="1">
      <c r="A2421" s="547" t="s">
        <v>1699</v>
      </c>
      <c r="B2421" s="547">
        <v>2019</v>
      </c>
      <c r="C2421" s="547" t="s">
        <v>1620</v>
      </c>
      <c r="D2421" s="548">
        <v>1601.05</v>
      </c>
      <c r="E2421" s="548">
        <v>1601.05</v>
      </c>
    </row>
    <row r="2422" spans="1:5" hidden="1">
      <c r="A2422" s="547" t="s">
        <v>1699</v>
      </c>
      <c r="B2422" s="547">
        <v>2019</v>
      </c>
      <c r="C2422" s="547" t="s">
        <v>1619</v>
      </c>
      <c r="D2422" s="548"/>
      <c r="E2422" s="548"/>
    </row>
    <row r="2423" spans="1:5" hidden="1">
      <c r="A2423" s="547" t="s">
        <v>1699</v>
      </c>
      <c r="B2423" s="547">
        <v>2019</v>
      </c>
      <c r="C2423" s="547" t="s">
        <v>1618</v>
      </c>
      <c r="D2423" s="548"/>
      <c r="E2423" s="548"/>
    </row>
    <row r="2424" spans="1:5" hidden="1">
      <c r="A2424" s="547" t="s">
        <v>1699</v>
      </c>
      <c r="B2424" s="547">
        <v>2019</v>
      </c>
      <c r="C2424" s="547" t="s">
        <v>1617</v>
      </c>
      <c r="D2424" s="548"/>
      <c r="E2424" s="548"/>
    </row>
    <row r="2425" spans="1:5" hidden="1">
      <c r="A2425" s="547" t="s">
        <v>1699</v>
      </c>
      <c r="B2425" s="547">
        <v>2019</v>
      </c>
      <c r="C2425" s="547" t="s">
        <v>1616</v>
      </c>
      <c r="D2425" s="548"/>
      <c r="E2425" s="548"/>
    </row>
    <row r="2426" spans="1:5" hidden="1">
      <c r="A2426" s="547" t="s">
        <v>1699</v>
      </c>
      <c r="B2426" s="547">
        <v>2019</v>
      </c>
      <c r="C2426" s="547" t="s">
        <v>1615</v>
      </c>
      <c r="D2426" s="548"/>
      <c r="E2426" s="548"/>
    </row>
    <row r="2427" spans="1:5" hidden="1">
      <c r="A2427" s="547" t="s">
        <v>1699</v>
      </c>
      <c r="B2427" s="547">
        <v>2019</v>
      </c>
      <c r="C2427" s="547" t="s">
        <v>1614</v>
      </c>
      <c r="D2427" s="548"/>
      <c r="E2427" s="548"/>
    </row>
    <row r="2428" spans="1:5" hidden="1">
      <c r="A2428" s="547" t="s">
        <v>1699</v>
      </c>
      <c r="B2428" s="547">
        <v>2019</v>
      </c>
      <c r="C2428" s="547" t="s">
        <v>1613</v>
      </c>
      <c r="D2428" s="548"/>
      <c r="E2428" s="548"/>
    </row>
    <row r="2429" spans="1:5" hidden="1">
      <c r="A2429" s="547" t="s">
        <v>1699</v>
      </c>
      <c r="B2429" s="547">
        <v>2019</v>
      </c>
      <c r="C2429" s="547" t="s">
        <v>1612</v>
      </c>
      <c r="D2429" s="548"/>
      <c r="E2429" s="548"/>
    </row>
    <row r="2430" spans="1:5" hidden="1">
      <c r="A2430" s="547" t="s">
        <v>1699</v>
      </c>
      <c r="B2430" s="547">
        <v>2019</v>
      </c>
      <c r="C2430" s="547" t="s">
        <v>1611</v>
      </c>
      <c r="D2430" s="548"/>
      <c r="E2430" s="548"/>
    </row>
    <row r="2431" spans="1:5" hidden="1">
      <c r="A2431" s="547" t="s">
        <v>1699</v>
      </c>
      <c r="B2431" s="547">
        <v>2019</v>
      </c>
      <c r="C2431" s="547" t="s">
        <v>1610</v>
      </c>
      <c r="D2431" s="548"/>
      <c r="E2431" s="548"/>
    </row>
    <row r="2432" spans="1:5" hidden="1">
      <c r="A2432" s="547" t="s">
        <v>1699</v>
      </c>
      <c r="B2432" s="547">
        <v>2019</v>
      </c>
      <c r="C2432" s="547" t="s">
        <v>1609</v>
      </c>
      <c r="D2432" s="548"/>
      <c r="E2432" s="548"/>
    </row>
    <row r="2433" spans="1:5" hidden="1">
      <c r="A2433" s="547" t="s">
        <v>1699</v>
      </c>
      <c r="B2433" s="547">
        <v>2019</v>
      </c>
      <c r="C2433" s="547" t="s">
        <v>1608</v>
      </c>
      <c r="D2433" s="548"/>
      <c r="E2433" s="548"/>
    </row>
    <row r="2434" spans="1:5" hidden="1">
      <c r="A2434" s="547" t="s">
        <v>1699</v>
      </c>
      <c r="B2434" s="547">
        <v>2019</v>
      </c>
      <c r="C2434" s="547" t="s">
        <v>1607</v>
      </c>
      <c r="D2434" s="548"/>
      <c r="E2434" s="548"/>
    </row>
    <row r="2435" spans="1:5" hidden="1">
      <c r="A2435" s="547" t="s">
        <v>1699</v>
      </c>
      <c r="B2435" s="547">
        <v>2019</v>
      </c>
      <c r="C2435" s="547" t="s">
        <v>1606</v>
      </c>
      <c r="D2435" s="548"/>
      <c r="E2435" s="548"/>
    </row>
    <row r="2436" spans="1:5" hidden="1">
      <c r="A2436" s="547" t="s">
        <v>1699</v>
      </c>
      <c r="B2436" s="547">
        <v>2019</v>
      </c>
      <c r="C2436" s="547" t="s">
        <v>1605</v>
      </c>
      <c r="D2436" s="548"/>
      <c r="E2436" s="548"/>
    </row>
    <row r="2437" spans="1:5" hidden="1">
      <c r="A2437" s="547" t="s">
        <v>1699</v>
      </c>
      <c r="B2437" s="547">
        <v>2019</v>
      </c>
      <c r="C2437" s="547" t="s">
        <v>1604</v>
      </c>
      <c r="D2437" s="548"/>
      <c r="E2437" s="548"/>
    </row>
    <row r="2438" spans="1:5" hidden="1">
      <c r="A2438" s="547" t="s">
        <v>1699</v>
      </c>
      <c r="B2438" s="547">
        <v>2019</v>
      </c>
      <c r="C2438" s="547" t="s">
        <v>1603</v>
      </c>
      <c r="D2438" s="548"/>
      <c r="E2438" s="548"/>
    </row>
    <row r="2439" spans="1:5" hidden="1">
      <c r="A2439" s="547" t="s">
        <v>1699</v>
      </c>
      <c r="B2439" s="547">
        <v>2019</v>
      </c>
      <c r="C2439" s="547" t="s">
        <v>1602</v>
      </c>
      <c r="D2439" s="548"/>
      <c r="E2439" s="548"/>
    </row>
    <row r="2440" spans="1:5" hidden="1">
      <c r="A2440" s="547" t="s">
        <v>1699</v>
      </c>
      <c r="B2440" s="547">
        <v>2019</v>
      </c>
      <c r="C2440" s="547" t="s">
        <v>1601</v>
      </c>
      <c r="D2440" s="548"/>
      <c r="E2440" s="548"/>
    </row>
    <row r="2441" spans="1:5" hidden="1">
      <c r="A2441" s="547" t="s">
        <v>1699</v>
      </c>
      <c r="B2441" s="547">
        <v>2019</v>
      </c>
      <c r="C2441" s="547" t="s">
        <v>1600</v>
      </c>
      <c r="D2441" s="548"/>
      <c r="E2441" s="548"/>
    </row>
    <row r="2442" spans="1:5" hidden="1">
      <c r="A2442" s="547" t="s">
        <v>1699</v>
      </c>
      <c r="B2442" s="547">
        <v>2019</v>
      </c>
      <c r="C2442" s="547" t="s">
        <v>1599</v>
      </c>
      <c r="D2442" s="548">
        <v>-4208.8500000000004</v>
      </c>
      <c r="E2442" s="548">
        <v>-4208.8500000000004</v>
      </c>
    </row>
    <row r="2443" spans="1:5" hidden="1">
      <c r="A2443" s="547" t="s">
        <v>1699</v>
      </c>
      <c r="B2443" s="547">
        <v>2019</v>
      </c>
      <c r="C2443" s="547" t="s">
        <v>1597</v>
      </c>
      <c r="D2443" s="548">
        <v>-4208.8500000000004</v>
      </c>
      <c r="E2443" s="548">
        <v>-4208.8500000000004</v>
      </c>
    </row>
    <row r="2444" spans="1:5" hidden="1">
      <c r="A2444" s="547" t="s">
        <v>1699</v>
      </c>
      <c r="B2444" s="547">
        <v>2019</v>
      </c>
      <c r="C2444" s="547" t="s">
        <v>1633</v>
      </c>
      <c r="D2444" s="548"/>
      <c r="E2444" s="548">
        <v>-7073.75</v>
      </c>
    </row>
    <row r="2445" spans="1:5" hidden="1">
      <c r="A2445" s="547" t="s">
        <v>1699</v>
      </c>
      <c r="B2445" s="547">
        <v>2019</v>
      </c>
      <c r="C2445" s="547" t="s">
        <v>1632</v>
      </c>
      <c r="D2445" s="548"/>
      <c r="E2445" s="548">
        <v>-50139.63</v>
      </c>
    </row>
    <row r="2446" spans="1:5" hidden="1">
      <c r="A2446" s="547" t="s">
        <v>1699</v>
      </c>
      <c r="B2446" s="547">
        <v>2019</v>
      </c>
      <c r="C2446" s="547" t="s">
        <v>1631</v>
      </c>
      <c r="D2446" s="548"/>
      <c r="E2446" s="548"/>
    </row>
    <row r="2447" spans="1:5" hidden="1">
      <c r="A2447" s="547" t="s">
        <v>1699</v>
      </c>
      <c r="B2447" s="547">
        <v>2019</v>
      </c>
      <c r="C2447" s="547" t="s">
        <v>1630</v>
      </c>
      <c r="D2447" s="548"/>
      <c r="E2447" s="548"/>
    </row>
    <row r="2448" spans="1:5" hidden="1">
      <c r="A2448" s="547" t="s">
        <v>1699</v>
      </c>
      <c r="B2448" s="547">
        <v>2019</v>
      </c>
      <c r="C2448" s="547" t="s">
        <v>1629</v>
      </c>
      <c r="D2448" s="548"/>
      <c r="E2448" s="548"/>
    </row>
    <row r="2449" spans="1:5" hidden="1">
      <c r="A2449" s="547" t="s">
        <v>1699</v>
      </c>
      <c r="B2449" s="547">
        <v>2020</v>
      </c>
      <c r="C2449" s="547" t="s">
        <v>1628</v>
      </c>
      <c r="D2449" s="548">
        <v>-57229.5</v>
      </c>
      <c r="E2449" s="548">
        <v>-57229.5</v>
      </c>
    </row>
    <row r="2450" spans="1:5" hidden="1">
      <c r="A2450" s="547" t="s">
        <v>1699</v>
      </c>
      <c r="B2450" s="547">
        <v>2020</v>
      </c>
      <c r="C2450" s="547" t="s">
        <v>1627</v>
      </c>
      <c r="D2450" s="548">
        <v>-57229.5</v>
      </c>
      <c r="E2450" s="548"/>
    </row>
    <row r="2451" spans="1:5" hidden="1">
      <c r="A2451" s="547" t="s">
        <v>1699</v>
      </c>
      <c r="B2451" s="547">
        <v>2020</v>
      </c>
      <c r="C2451" s="547" t="s">
        <v>1626</v>
      </c>
      <c r="D2451" s="548"/>
      <c r="E2451" s="548"/>
    </row>
    <row r="2452" spans="1:5" hidden="1">
      <c r="A2452" s="547" t="s">
        <v>1699</v>
      </c>
      <c r="B2452" s="547">
        <v>2020</v>
      </c>
      <c r="C2452" s="547" t="s">
        <v>1625</v>
      </c>
      <c r="D2452" s="548">
        <v>45838.64</v>
      </c>
      <c r="E2452" s="548">
        <v>45838.64</v>
      </c>
    </row>
    <row r="2453" spans="1:5" hidden="1">
      <c r="A2453" s="547" t="s">
        <v>1699</v>
      </c>
      <c r="B2453" s="547">
        <v>2020</v>
      </c>
      <c r="C2453" s="547" t="s">
        <v>1624</v>
      </c>
      <c r="D2453" s="548">
        <v>5899.9</v>
      </c>
      <c r="E2453" s="548">
        <v>5899.9</v>
      </c>
    </row>
    <row r="2454" spans="1:5" hidden="1">
      <c r="A2454" s="547" t="s">
        <v>1699</v>
      </c>
      <c r="B2454" s="547">
        <v>2020</v>
      </c>
      <c r="C2454" s="547" t="s">
        <v>1623</v>
      </c>
      <c r="D2454" s="548"/>
      <c r="E2454" s="548"/>
    </row>
    <row r="2455" spans="1:5" hidden="1">
      <c r="A2455" s="547" t="s">
        <v>1699</v>
      </c>
      <c r="B2455" s="547">
        <v>2020</v>
      </c>
      <c r="C2455" s="547" t="s">
        <v>1622</v>
      </c>
      <c r="D2455" s="548"/>
      <c r="E2455" s="548"/>
    </row>
    <row r="2456" spans="1:5" hidden="1">
      <c r="A2456" s="547" t="s">
        <v>1699</v>
      </c>
      <c r="B2456" s="547">
        <v>2020</v>
      </c>
      <c r="C2456" s="547" t="s">
        <v>1621</v>
      </c>
      <c r="D2456" s="548"/>
      <c r="E2456" s="548"/>
    </row>
    <row r="2457" spans="1:5" hidden="1">
      <c r="A2457" s="547" t="s">
        <v>1699</v>
      </c>
      <c r="B2457" s="547">
        <v>2020</v>
      </c>
      <c r="C2457" s="547" t="s">
        <v>1620</v>
      </c>
      <c r="D2457" s="548">
        <v>1558.15</v>
      </c>
      <c r="E2457" s="548">
        <v>1558.15</v>
      </c>
    </row>
    <row r="2458" spans="1:5" hidden="1">
      <c r="A2458" s="547" t="s">
        <v>1699</v>
      </c>
      <c r="B2458" s="547">
        <v>2020</v>
      </c>
      <c r="C2458" s="547" t="s">
        <v>1619</v>
      </c>
      <c r="D2458" s="548">
        <v>-4.83</v>
      </c>
      <c r="E2458" s="548">
        <v>-4.83</v>
      </c>
    </row>
    <row r="2459" spans="1:5" hidden="1">
      <c r="A2459" s="547" t="s">
        <v>1699</v>
      </c>
      <c r="B2459" s="547">
        <v>2020</v>
      </c>
      <c r="C2459" s="547" t="s">
        <v>1618</v>
      </c>
      <c r="D2459" s="548"/>
      <c r="E2459" s="548"/>
    </row>
    <row r="2460" spans="1:5" hidden="1">
      <c r="A2460" s="547" t="s">
        <v>1699</v>
      </c>
      <c r="B2460" s="547">
        <v>2020</v>
      </c>
      <c r="C2460" s="547" t="s">
        <v>1617</v>
      </c>
      <c r="D2460" s="548"/>
      <c r="E2460" s="548"/>
    </row>
    <row r="2461" spans="1:5" hidden="1">
      <c r="A2461" s="547" t="s">
        <v>1699</v>
      </c>
      <c r="B2461" s="547">
        <v>2020</v>
      </c>
      <c r="C2461" s="547" t="s">
        <v>1616</v>
      </c>
      <c r="D2461" s="548"/>
      <c r="E2461" s="548"/>
    </row>
    <row r="2462" spans="1:5" hidden="1">
      <c r="A2462" s="547" t="s">
        <v>1699</v>
      </c>
      <c r="B2462" s="547">
        <v>2020</v>
      </c>
      <c r="C2462" s="547" t="s">
        <v>1615</v>
      </c>
      <c r="D2462" s="548"/>
      <c r="E2462" s="548"/>
    </row>
    <row r="2463" spans="1:5" hidden="1">
      <c r="A2463" s="547" t="s">
        <v>1699</v>
      </c>
      <c r="B2463" s="547">
        <v>2020</v>
      </c>
      <c r="C2463" s="547" t="s">
        <v>1614</v>
      </c>
      <c r="D2463" s="548"/>
      <c r="E2463" s="548"/>
    </row>
    <row r="2464" spans="1:5" hidden="1">
      <c r="A2464" s="547" t="s">
        <v>1699</v>
      </c>
      <c r="B2464" s="547">
        <v>2020</v>
      </c>
      <c r="C2464" s="547" t="s">
        <v>1613</v>
      </c>
      <c r="D2464" s="548"/>
      <c r="E2464" s="548"/>
    </row>
    <row r="2465" spans="1:5" hidden="1">
      <c r="A2465" s="547" t="s">
        <v>1699</v>
      </c>
      <c r="B2465" s="547">
        <v>2020</v>
      </c>
      <c r="C2465" s="547" t="s">
        <v>1612</v>
      </c>
      <c r="D2465" s="548"/>
      <c r="E2465" s="548"/>
    </row>
    <row r="2466" spans="1:5" hidden="1">
      <c r="A2466" s="547" t="s">
        <v>1699</v>
      </c>
      <c r="B2466" s="547">
        <v>2020</v>
      </c>
      <c r="C2466" s="547" t="s">
        <v>1611</v>
      </c>
      <c r="D2466" s="548"/>
      <c r="E2466" s="548"/>
    </row>
    <row r="2467" spans="1:5" hidden="1">
      <c r="A2467" s="547" t="s">
        <v>1699</v>
      </c>
      <c r="B2467" s="547">
        <v>2020</v>
      </c>
      <c r="C2467" s="547" t="s">
        <v>1610</v>
      </c>
      <c r="D2467" s="548"/>
      <c r="E2467" s="548"/>
    </row>
    <row r="2468" spans="1:5" hidden="1">
      <c r="A2468" s="547" t="s">
        <v>1699</v>
      </c>
      <c r="B2468" s="547">
        <v>2020</v>
      </c>
      <c r="C2468" s="547" t="s">
        <v>1609</v>
      </c>
      <c r="D2468" s="548"/>
      <c r="E2468" s="548"/>
    </row>
    <row r="2469" spans="1:5" hidden="1">
      <c r="A2469" s="547" t="s">
        <v>1699</v>
      </c>
      <c r="B2469" s="547">
        <v>2020</v>
      </c>
      <c r="C2469" s="547" t="s">
        <v>1608</v>
      </c>
      <c r="D2469" s="548">
        <v>-4.83</v>
      </c>
      <c r="E2469" s="548">
        <v>-4.83</v>
      </c>
    </row>
    <row r="2470" spans="1:5" hidden="1">
      <c r="A2470" s="547" t="s">
        <v>1699</v>
      </c>
      <c r="B2470" s="547">
        <v>2020</v>
      </c>
      <c r="C2470" s="547" t="s">
        <v>1607</v>
      </c>
      <c r="D2470" s="548"/>
      <c r="E2470" s="548"/>
    </row>
    <row r="2471" spans="1:5" hidden="1">
      <c r="A2471" s="547" t="s">
        <v>1699</v>
      </c>
      <c r="B2471" s="547">
        <v>2020</v>
      </c>
      <c r="C2471" s="547" t="s">
        <v>1606</v>
      </c>
      <c r="D2471" s="548"/>
      <c r="E2471" s="548"/>
    </row>
    <row r="2472" spans="1:5" hidden="1">
      <c r="A2472" s="547" t="s">
        <v>1699</v>
      </c>
      <c r="B2472" s="547">
        <v>2020</v>
      </c>
      <c r="C2472" s="547" t="s">
        <v>1605</v>
      </c>
      <c r="D2472" s="548"/>
      <c r="E2472" s="548"/>
    </row>
    <row r="2473" spans="1:5" hidden="1">
      <c r="A2473" s="547" t="s">
        <v>1699</v>
      </c>
      <c r="B2473" s="547">
        <v>2020</v>
      </c>
      <c r="C2473" s="547" t="s">
        <v>1604</v>
      </c>
      <c r="D2473" s="548"/>
      <c r="E2473" s="548"/>
    </row>
    <row r="2474" spans="1:5" hidden="1">
      <c r="A2474" s="547" t="s">
        <v>1699</v>
      </c>
      <c r="B2474" s="547">
        <v>2020</v>
      </c>
      <c r="C2474" s="547" t="s">
        <v>1603</v>
      </c>
      <c r="D2474" s="548"/>
      <c r="E2474" s="548"/>
    </row>
    <row r="2475" spans="1:5" hidden="1">
      <c r="A2475" s="547" t="s">
        <v>1699</v>
      </c>
      <c r="B2475" s="547">
        <v>2020</v>
      </c>
      <c r="C2475" s="547" t="s">
        <v>1602</v>
      </c>
      <c r="D2475" s="548"/>
      <c r="E2475" s="548"/>
    </row>
    <row r="2476" spans="1:5" hidden="1">
      <c r="A2476" s="547" t="s">
        <v>1699</v>
      </c>
      <c r="B2476" s="547">
        <v>2020</v>
      </c>
      <c r="C2476" s="547" t="s">
        <v>1601</v>
      </c>
      <c r="D2476" s="548"/>
      <c r="E2476" s="548"/>
    </row>
    <row r="2477" spans="1:5" hidden="1">
      <c r="A2477" s="547" t="s">
        <v>1699</v>
      </c>
      <c r="B2477" s="547">
        <v>2020</v>
      </c>
      <c r="C2477" s="547" t="s">
        <v>1600</v>
      </c>
      <c r="D2477" s="548"/>
      <c r="E2477" s="548"/>
    </row>
    <row r="2478" spans="1:5" hidden="1">
      <c r="A2478" s="547" t="s">
        <v>1699</v>
      </c>
      <c r="B2478" s="547">
        <v>2020</v>
      </c>
      <c r="C2478" s="547" t="s">
        <v>1599</v>
      </c>
      <c r="D2478" s="548">
        <v>-3937.65</v>
      </c>
      <c r="E2478" s="548">
        <v>-3937.65</v>
      </c>
    </row>
    <row r="2479" spans="1:5" hidden="1">
      <c r="A2479" s="547" t="s">
        <v>1699</v>
      </c>
      <c r="B2479" s="547">
        <v>2020</v>
      </c>
      <c r="C2479" s="547" t="s">
        <v>1597</v>
      </c>
      <c r="D2479" s="548">
        <v>-3937.65</v>
      </c>
      <c r="E2479" s="548">
        <v>-3937.65</v>
      </c>
    </row>
    <row r="2480" spans="1:5" hidden="1">
      <c r="A2480" s="547" t="s">
        <v>1699</v>
      </c>
      <c r="B2480" s="547">
        <v>2020</v>
      </c>
      <c r="C2480" s="547" t="s">
        <v>1633</v>
      </c>
      <c r="D2480" s="548"/>
      <c r="E2480" s="548">
        <v>-7722.64</v>
      </c>
    </row>
    <row r="2481" spans="1:5" hidden="1">
      <c r="A2481" s="547" t="s">
        <v>1699</v>
      </c>
      <c r="B2481" s="547">
        <v>2020</v>
      </c>
      <c r="C2481" s="547" t="s">
        <v>1632</v>
      </c>
      <c r="D2481" s="548"/>
      <c r="E2481" s="548">
        <v>-49506.87</v>
      </c>
    </row>
    <row r="2482" spans="1:5" hidden="1">
      <c r="A2482" s="547" t="s">
        <v>1699</v>
      </c>
      <c r="B2482" s="547">
        <v>2020</v>
      </c>
      <c r="C2482" s="547" t="s">
        <v>1631</v>
      </c>
      <c r="D2482" s="548"/>
      <c r="E2482" s="548"/>
    </row>
    <row r="2483" spans="1:5" hidden="1">
      <c r="A2483" s="547" t="s">
        <v>1699</v>
      </c>
      <c r="B2483" s="547">
        <v>2020</v>
      </c>
      <c r="C2483" s="547" t="s">
        <v>1630</v>
      </c>
      <c r="D2483" s="548"/>
      <c r="E2483" s="548"/>
    </row>
    <row r="2484" spans="1:5" hidden="1">
      <c r="A2484" s="547" t="s">
        <v>1699</v>
      </c>
      <c r="B2484" s="547">
        <v>2020</v>
      </c>
      <c r="C2484" s="547" t="s">
        <v>1629</v>
      </c>
      <c r="D2484" s="548"/>
      <c r="E2484" s="548"/>
    </row>
    <row r="2485" spans="1:5" hidden="1">
      <c r="A2485" s="547" t="s">
        <v>1699</v>
      </c>
      <c r="B2485" s="547">
        <v>2021</v>
      </c>
      <c r="C2485" s="547" t="s">
        <v>1628</v>
      </c>
      <c r="D2485" s="548">
        <v>-56800.77</v>
      </c>
      <c r="E2485" s="548">
        <v>-56800.77</v>
      </c>
    </row>
    <row r="2486" spans="1:5" hidden="1">
      <c r="A2486" s="547" t="s">
        <v>1699</v>
      </c>
      <c r="B2486" s="547">
        <v>2021</v>
      </c>
      <c r="C2486" s="547" t="s">
        <v>1627</v>
      </c>
      <c r="D2486" s="548">
        <v>-56800.77</v>
      </c>
      <c r="E2486" s="548"/>
    </row>
    <row r="2487" spans="1:5" hidden="1">
      <c r="A2487" s="547" t="s">
        <v>1699</v>
      </c>
      <c r="B2487" s="547">
        <v>2021</v>
      </c>
      <c r="C2487" s="547" t="s">
        <v>1626</v>
      </c>
      <c r="D2487" s="548"/>
      <c r="E2487" s="548"/>
    </row>
    <row r="2488" spans="1:5" hidden="1">
      <c r="A2488" s="547" t="s">
        <v>1699</v>
      </c>
      <c r="B2488" s="547">
        <v>2021</v>
      </c>
      <c r="C2488" s="547" t="s">
        <v>1625</v>
      </c>
      <c r="D2488" s="548">
        <v>45096.3</v>
      </c>
      <c r="E2488" s="548">
        <v>45096.3</v>
      </c>
    </row>
    <row r="2489" spans="1:5" hidden="1">
      <c r="A2489" s="547" t="s">
        <v>1699</v>
      </c>
      <c r="B2489" s="547">
        <v>2021</v>
      </c>
      <c r="C2489" s="547" t="s">
        <v>1624</v>
      </c>
      <c r="D2489" s="548">
        <v>5932.35</v>
      </c>
      <c r="E2489" s="548">
        <v>5932.35</v>
      </c>
    </row>
    <row r="2490" spans="1:5" hidden="1">
      <c r="A2490" s="547" t="s">
        <v>1699</v>
      </c>
      <c r="B2490" s="547">
        <v>2021</v>
      </c>
      <c r="C2490" s="547" t="s">
        <v>1623</v>
      </c>
      <c r="D2490" s="548"/>
      <c r="E2490" s="548"/>
    </row>
    <row r="2491" spans="1:5" hidden="1">
      <c r="A2491" s="547" t="s">
        <v>1699</v>
      </c>
      <c r="B2491" s="547">
        <v>2021</v>
      </c>
      <c r="C2491" s="547" t="s">
        <v>1622</v>
      </c>
      <c r="D2491" s="548"/>
      <c r="E2491" s="548"/>
    </row>
    <row r="2492" spans="1:5" hidden="1">
      <c r="A2492" s="547" t="s">
        <v>1699</v>
      </c>
      <c r="B2492" s="547">
        <v>2021</v>
      </c>
      <c r="C2492" s="547" t="s">
        <v>1621</v>
      </c>
      <c r="D2492" s="548"/>
      <c r="E2492" s="548"/>
    </row>
    <row r="2493" spans="1:5" hidden="1">
      <c r="A2493" s="547" t="s">
        <v>1699</v>
      </c>
      <c r="B2493" s="547">
        <v>2021</v>
      </c>
      <c r="C2493" s="547" t="s">
        <v>1620</v>
      </c>
      <c r="D2493" s="548">
        <v>1931.81</v>
      </c>
      <c r="E2493" s="548">
        <v>1931.81</v>
      </c>
    </row>
    <row r="2494" spans="1:5" hidden="1">
      <c r="A2494" s="547" t="s">
        <v>1699</v>
      </c>
      <c r="B2494" s="547">
        <v>2021</v>
      </c>
      <c r="C2494" s="547" t="s">
        <v>1619</v>
      </c>
      <c r="D2494" s="548"/>
      <c r="E2494" s="548"/>
    </row>
    <row r="2495" spans="1:5" hidden="1">
      <c r="A2495" s="547" t="s">
        <v>1699</v>
      </c>
      <c r="B2495" s="547">
        <v>2021</v>
      </c>
      <c r="C2495" s="547" t="s">
        <v>1618</v>
      </c>
      <c r="D2495" s="548"/>
      <c r="E2495" s="548"/>
    </row>
    <row r="2496" spans="1:5" hidden="1">
      <c r="A2496" s="547" t="s">
        <v>1699</v>
      </c>
      <c r="B2496" s="547">
        <v>2021</v>
      </c>
      <c r="C2496" s="547" t="s">
        <v>1617</v>
      </c>
      <c r="D2496" s="548"/>
      <c r="E2496" s="548"/>
    </row>
    <row r="2497" spans="1:5" hidden="1">
      <c r="A2497" s="547" t="s">
        <v>1699</v>
      </c>
      <c r="B2497" s="547">
        <v>2021</v>
      </c>
      <c r="C2497" s="547" t="s">
        <v>1616</v>
      </c>
      <c r="D2497" s="548"/>
      <c r="E2497" s="548"/>
    </row>
    <row r="2498" spans="1:5" hidden="1">
      <c r="A2498" s="547" t="s">
        <v>1699</v>
      </c>
      <c r="B2498" s="547">
        <v>2021</v>
      </c>
      <c r="C2498" s="547" t="s">
        <v>1615</v>
      </c>
      <c r="D2498" s="548"/>
      <c r="E2498" s="548"/>
    </row>
    <row r="2499" spans="1:5" hidden="1">
      <c r="A2499" s="547" t="s">
        <v>1699</v>
      </c>
      <c r="B2499" s="547">
        <v>2021</v>
      </c>
      <c r="C2499" s="547" t="s">
        <v>1614</v>
      </c>
      <c r="D2499" s="548"/>
      <c r="E2499" s="548"/>
    </row>
    <row r="2500" spans="1:5" hidden="1">
      <c r="A2500" s="547" t="s">
        <v>1699</v>
      </c>
      <c r="B2500" s="547">
        <v>2021</v>
      </c>
      <c r="C2500" s="547" t="s">
        <v>1613</v>
      </c>
      <c r="D2500" s="548"/>
      <c r="E2500" s="548"/>
    </row>
    <row r="2501" spans="1:5" hidden="1">
      <c r="A2501" s="547" t="s">
        <v>1699</v>
      </c>
      <c r="B2501" s="547">
        <v>2021</v>
      </c>
      <c r="C2501" s="547" t="s">
        <v>1612</v>
      </c>
      <c r="D2501" s="548"/>
      <c r="E2501" s="548"/>
    </row>
    <row r="2502" spans="1:5" hidden="1">
      <c r="A2502" s="547" t="s">
        <v>1699</v>
      </c>
      <c r="B2502" s="547">
        <v>2021</v>
      </c>
      <c r="C2502" s="547" t="s">
        <v>1611</v>
      </c>
      <c r="D2502" s="548"/>
      <c r="E2502" s="548"/>
    </row>
    <row r="2503" spans="1:5" hidden="1">
      <c r="A2503" s="547" t="s">
        <v>1699</v>
      </c>
      <c r="B2503" s="547">
        <v>2021</v>
      </c>
      <c r="C2503" s="547" t="s">
        <v>1610</v>
      </c>
      <c r="D2503" s="548"/>
      <c r="E2503" s="548"/>
    </row>
    <row r="2504" spans="1:5" hidden="1">
      <c r="A2504" s="547" t="s">
        <v>1699</v>
      </c>
      <c r="B2504" s="547">
        <v>2021</v>
      </c>
      <c r="C2504" s="547" t="s">
        <v>1609</v>
      </c>
      <c r="D2504" s="548"/>
      <c r="E2504" s="548"/>
    </row>
    <row r="2505" spans="1:5" hidden="1">
      <c r="A2505" s="547" t="s">
        <v>1699</v>
      </c>
      <c r="B2505" s="547">
        <v>2021</v>
      </c>
      <c r="C2505" s="547" t="s">
        <v>1608</v>
      </c>
      <c r="D2505" s="548"/>
      <c r="E2505" s="548"/>
    </row>
    <row r="2506" spans="1:5" hidden="1">
      <c r="A2506" s="547" t="s">
        <v>1699</v>
      </c>
      <c r="B2506" s="547">
        <v>2021</v>
      </c>
      <c r="C2506" s="547" t="s">
        <v>1607</v>
      </c>
      <c r="D2506" s="548"/>
      <c r="E2506" s="548"/>
    </row>
    <row r="2507" spans="1:5" hidden="1">
      <c r="A2507" s="547" t="s">
        <v>1699</v>
      </c>
      <c r="B2507" s="547">
        <v>2021</v>
      </c>
      <c r="C2507" s="547" t="s">
        <v>1606</v>
      </c>
      <c r="D2507" s="548"/>
      <c r="E2507" s="548"/>
    </row>
    <row r="2508" spans="1:5" hidden="1">
      <c r="A2508" s="547" t="s">
        <v>1699</v>
      </c>
      <c r="B2508" s="547">
        <v>2021</v>
      </c>
      <c r="C2508" s="547" t="s">
        <v>1605</v>
      </c>
      <c r="D2508" s="548"/>
      <c r="E2508" s="548"/>
    </row>
    <row r="2509" spans="1:5" hidden="1">
      <c r="A2509" s="547" t="s">
        <v>1699</v>
      </c>
      <c r="B2509" s="547">
        <v>2021</v>
      </c>
      <c r="C2509" s="547" t="s">
        <v>1604</v>
      </c>
      <c r="D2509" s="548"/>
      <c r="E2509" s="548"/>
    </row>
    <row r="2510" spans="1:5" hidden="1">
      <c r="A2510" s="547" t="s">
        <v>1699</v>
      </c>
      <c r="B2510" s="547">
        <v>2021</v>
      </c>
      <c r="C2510" s="547" t="s">
        <v>1603</v>
      </c>
      <c r="D2510" s="548"/>
      <c r="E2510" s="548"/>
    </row>
    <row r="2511" spans="1:5" hidden="1">
      <c r="A2511" s="547" t="s">
        <v>1699</v>
      </c>
      <c r="B2511" s="547">
        <v>2021</v>
      </c>
      <c r="C2511" s="547" t="s">
        <v>1602</v>
      </c>
      <c r="D2511" s="548"/>
      <c r="E2511" s="548"/>
    </row>
    <row r="2512" spans="1:5" hidden="1">
      <c r="A2512" s="547" t="s">
        <v>1699</v>
      </c>
      <c r="B2512" s="547">
        <v>2021</v>
      </c>
      <c r="C2512" s="547" t="s">
        <v>1601</v>
      </c>
      <c r="D2512" s="548"/>
      <c r="E2512" s="548"/>
    </row>
    <row r="2513" spans="1:5" hidden="1">
      <c r="A2513" s="547" t="s">
        <v>1699</v>
      </c>
      <c r="B2513" s="547">
        <v>2021</v>
      </c>
      <c r="C2513" s="547" t="s">
        <v>1600</v>
      </c>
      <c r="D2513" s="548"/>
      <c r="E2513" s="548"/>
    </row>
    <row r="2514" spans="1:5" hidden="1">
      <c r="A2514" s="547" t="s">
        <v>1699</v>
      </c>
      <c r="B2514" s="547">
        <v>2021</v>
      </c>
      <c r="C2514" s="547" t="s">
        <v>1599</v>
      </c>
      <c r="D2514" s="548">
        <v>-3840.31</v>
      </c>
      <c r="E2514" s="548">
        <v>-3840.31</v>
      </c>
    </row>
    <row r="2515" spans="1:5" hidden="1">
      <c r="A2515" s="547" t="s">
        <v>1699</v>
      </c>
      <c r="B2515" s="547">
        <v>2021</v>
      </c>
      <c r="C2515" s="547" t="s">
        <v>1597</v>
      </c>
      <c r="D2515" s="548">
        <v>-3840.31</v>
      </c>
      <c r="E2515" s="548">
        <v>-3840.31</v>
      </c>
    </row>
    <row r="2516" spans="1:5" hidden="1">
      <c r="A2516" s="547" t="s">
        <v>1699</v>
      </c>
      <c r="B2516" s="547">
        <v>2021</v>
      </c>
      <c r="C2516" s="547" t="s">
        <v>1633</v>
      </c>
      <c r="D2516" s="548"/>
      <c r="E2516" s="548">
        <v>-7377.59</v>
      </c>
    </row>
    <row r="2517" spans="1:5" hidden="1">
      <c r="A2517" s="547" t="s">
        <v>1699</v>
      </c>
      <c r="B2517" s="547">
        <v>2021</v>
      </c>
      <c r="C2517" s="547" t="s">
        <v>1632</v>
      </c>
      <c r="D2517" s="548"/>
      <c r="E2517" s="548">
        <v>-49423.18</v>
      </c>
    </row>
    <row r="2518" spans="1:5" hidden="1">
      <c r="A2518" s="547" t="s">
        <v>1699</v>
      </c>
      <c r="B2518" s="547">
        <v>2021</v>
      </c>
      <c r="C2518" s="547" t="s">
        <v>1631</v>
      </c>
      <c r="D2518" s="548"/>
      <c r="E2518" s="548"/>
    </row>
    <row r="2519" spans="1:5" hidden="1">
      <c r="A2519" s="547" t="s">
        <v>1699</v>
      </c>
      <c r="B2519" s="547">
        <v>2021</v>
      </c>
      <c r="C2519" s="547" t="s">
        <v>1630</v>
      </c>
      <c r="D2519" s="548"/>
      <c r="E2519" s="548"/>
    </row>
    <row r="2520" spans="1:5" hidden="1">
      <c r="A2520" s="547" t="s">
        <v>1699</v>
      </c>
      <c r="B2520" s="547">
        <v>2021</v>
      </c>
      <c r="C2520" s="547" t="s">
        <v>1629</v>
      </c>
      <c r="D2520" s="548"/>
      <c r="E2520" s="548"/>
    </row>
    <row r="2521" spans="1:5" hidden="1">
      <c r="A2521" s="547" t="s">
        <v>1699</v>
      </c>
      <c r="B2521" s="547">
        <v>2022</v>
      </c>
      <c r="C2521" s="547" t="s">
        <v>1628</v>
      </c>
      <c r="D2521" s="548">
        <v>-59930.28</v>
      </c>
      <c r="E2521" s="548">
        <v>-59930.28</v>
      </c>
    </row>
    <row r="2522" spans="1:5" hidden="1">
      <c r="A2522" s="547" t="s">
        <v>1699</v>
      </c>
      <c r="B2522" s="547">
        <v>2022</v>
      </c>
      <c r="C2522" s="547" t="s">
        <v>1627</v>
      </c>
      <c r="D2522" s="548">
        <v>-59930.28</v>
      </c>
      <c r="E2522" s="548"/>
    </row>
    <row r="2523" spans="1:5" hidden="1">
      <c r="A2523" s="547" t="s">
        <v>1699</v>
      </c>
      <c r="B2523" s="547">
        <v>2022</v>
      </c>
      <c r="C2523" s="547" t="s">
        <v>1626</v>
      </c>
      <c r="D2523" s="548"/>
      <c r="E2523" s="548"/>
    </row>
    <row r="2524" spans="1:5" hidden="1">
      <c r="A2524" s="547" t="s">
        <v>1699</v>
      </c>
      <c r="B2524" s="547">
        <v>2022</v>
      </c>
      <c r="C2524" s="547" t="s">
        <v>1625</v>
      </c>
      <c r="D2524" s="548">
        <v>45942.69</v>
      </c>
      <c r="E2524" s="548">
        <v>45942.69</v>
      </c>
    </row>
    <row r="2525" spans="1:5" hidden="1">
      <c r="A2525" s="547" t="s">
        <v>1699</v>
      </c>
      <c r="B2525" s="547">
        <v>2022</v>
      </c>
      <c r="C2525" s="547" t="s">
        <v>1624</v>
      </c>
      <c r="D2525" s="548">
        <v>7804.17</v>
      </c>
      <c r="E2525" s="548">
        <v>7804.17</v>
      </c>
    </row>
    <row r="2526" spans="1:5" hidden="1">
      <c r="A2526" s="547" t="s">
        <v>1699</v>
      </c>
      <c r="B2526" s="547">
        <v>2022</v>
      </c>
      <c r="C2526" s="547" t="s">
        <v>1623</v>
      </c>
      <c r="D2526" s="548"/>
      <c r="E2526" s="548"/>
    </row>
    <row r="2527" spans="1:5" hidden="1">
      <c r="A2527" s="547" t="s">
        <v>1699</v>
      </c>
      <c r="B2527" s="547">
        <v>2022</v>
      </c>
      <c r="C2527" s="547" t="s">
        <v>1622</v>
      </c>
      <c r="D2527" s="548"/>
      <c r="E2527" s="548"/>
    </row>
    <row r="2528" spans="1:5" hidden="1">
      <c r="A2528" s="547" t="s">
        <v>1699</v>
      </c>
      <c r="B2528" s="547">
        <v>2022</v>
      </c>
      <c r="C2528" s="547" t="s">
        <v>1621</v>
      </c>
      <c r="D2528" s="548"/>
      <c r="E2528" s="548"/>
    </row>
    <row r="2529" spans="1:5" hidden="1">
      <c r="A2529" s="547" t="s">
        <v>1699</v>
      </c>
      <c r="B2529" s="547">
        <v>2022</v>
      </c>
      <c r="C2529" s="547" t="s">
        <v>1620</v>
      </c>
      <c r="D2529" s="548">
        <v>2178.44</v>
      </c>
      <c r="E2529" s="548">
        <v>2178.44</v>
      </c>
    </row>
    <row r="2530" spans="1:5" hidden="1">
      <c r="A2530" s="547" t="s">
        <v>1699</v>
      </c>
      <c r="B2530" s="547">
        <v>2022</v>
      </c>
      <c r="C2530" s="547" t="s">
        <v>1619</v>
      </c>
      <c r="D2530" s="548"/>
      <c r="E2530" s="548"/>
    </row>
    <row r="2531" spans="1:5" hidden="1">
      <c r="A2531" s="547" t="s">
        <v>1699</v>
      </c>
      <c r="B2531" s="547">
        <v>2022</v>
      </c>
      <c r="C2531" s="547" t="s">
        <v>1618</v>
      </c>
      <c r="D2531" s="548"/>
      <c r="E2531" s="548"/>
    </row>
    <row r="2532" spans="1:5" hidden="1">
      <c r="A2532" s="547" t="s">
        <v>1699</v>
      </c>
      <c r="B2532" s="547">
        <v>2022</v>
      </c>
      <c r="C2532" s="547" t="s">
        <v>1617</v>
      </c>
      <c r="D2532" s="548"/>
      <c r="E2532" s="548"/>
    </row>
    <row r="2533" spans="1:5" hidden="1">
      <c r="A2533" s="547" t="s">
        <v>1699</v>
      </c>
      <c r="B2533" s="547">
        <v>2022</v>
      </c>
      <c r="C2533" s="547" t="s">
        <v>1616</v>
      </c>
      <c r="D2533" s="548"/>
      <c r="E2533" s="548"/>
    </row>
    <row r="2534" spans="1:5" hidden="1">
      <c r="A2534" s="547" t="s">
        <v>1699</v>
      </c>
      <c r="B2534" s="547">
        <v>2022</v>
      </c>
      <c r="C2534" s="547" t="s">
        <v>1615</v>
      </c>
      <c r="D2534" s="548"/>
      <c r="E2534" s="548"/>
    </row>
    <row r="2535" spans="1:5" hidden="1">
      <c r="A2535" s="547" t="s">
        <v>1699</v>
      </c>
      <c r="B2535" s="547">
        <v>2022</v>
      </c>
      <c r="C2535" s="547" t="s">
        <v>1614</v>
      </c>
      <c r="D2535" s="548"/>
      <c r="E2535" s="548"/>
    </row>
    <row r="2536" spans="1:5" hidden="1">
      <c r="A2536" s="547" t="s">
        <v>1699</v>
      </c>
      <c r="B2536" s="547">
        <v>2022</v>
      </c>
      <c r="C2536" s="547" t="s">
        <v>1613</v>
      </c>
      <c r="D2536" s="548"/>
      <c r="E2536" s="548"/>
    </row>
    <row r="2537" spans="1:5" hidden="1">
      <c r="A2537" s="547" t="s">
        <v>1699</v>
      </c>
      <c r="B2537" s="547">
        <v>2022</v>
      </c>
      <c r="C2537" s="547" t="s">
        <v>1612</v>
      </c>
      <c r="D2537" s="548"/>
      <c r="E2537" s="548"/>
    </row>
    <row r="2538" spans="1:5" hidden="1">
      <c r="A2538" s="547" t="s">
        <v>1699</v>
      </c>
      <c r="B2538" s="547">
        <v>2022</v>
      </c>
      <c r="C2538" s="547" t="s">
        <v>1611</v>
      </c>
      <c r="D2538" s="548"/>
      <c r="E2538" s="548"/>
    </row>
    <row r="2539" spans="1:5" hidden="1">
      <c r="A2539" s="547" t="s">
        <v>1699</v>
      </c>
      <c r="B2539" s="547">
        <v>2022</v>
      </c>
      <c r="C2539" s="547" t="s">
        <v>1610</v>
      </c>
      <c r="D2539" s="548"/>
      <c r="E2539" s="548"/>
    </row>
    <row r="2540" spans="1:5" hidden="1">
      <c r="A2540" s="547" t="s">
        <v>1699</v>
      </c>
      <c r="B2540" s="547">
        <v>2022</v>
      </c>
      <c r="C2540" s="547" t="s">
        <v>1609</v>
      </c>
      <c r="D2540" s="548"/>
      <c r="E2540" s="548"/>
    </row>
    <row r="2541" spans="1:5" hidden="1">
      <c r="A2541" s="547" t="s">
        <v>1699</v>
      </c>
      <c r="B2541" s="547">
        <v>2022</v>
      </c>
      <c r="C2541" s="547" t="s">
        <v>1608</v>
      </c>
      <c r="D2541" s="548"/>
      <c r="E2541" s="548"/>
    </row>
    <row r="2542" spans="1:5" hidden="1">
      <c r="A2542" s="547" t="s">
        <v>1699</v>
      </c>
      <c r="B2542" s="547">
        <v>2022</v>
      </c>
      <c r="C2542" s="547" t="s">
        <v>1607</v>
      </c>
      <c r="D2542" s="548"/>
      <c r="E2542" s="548"/>
    </row>
    <row r="2543" spans="1:5" hidden="1">
      <c r="A2543" s="547" t="s">
        <v>1699</v>
      </c>
      <c r="B2543" s="547">
        <v>2022</v>
      </c>
      <c r="C2543" s="547" t="s">
        <v>1606</v>
      </c>
      <c r="D2543" s="548"/>
      <c r="E2543" s="548"/>
    </row>
    <row r="2544" spans="1:5" hidden="1">
      <c r="A2544" s="547" t="s">
        <v>1699</v>
      </c>
      <c r="B2544" s="547">
        <v>2022</v>
      </c>
      <c r="C2544" s="547" t="s">
        <v>1605</v>
      </c>
      <c r="D2544" s="548"/>
      <c r="E2544" s="548"/>
    </row>
    <row r="2545" spans="1:5" hidden="1">
      <c r="A2545" s="547" t="s">
        <v>1699</v>
      </c>
      <c r="B2545" s="547">
        <v>2022</v>
      </c>
      <c r="C2545" s="547" t="s">
        <v>1604</v>
      </c>
      <c r="D2545" s="548"/>
      <c r="E2545" s="548"/>
    </row>
    <row r="2546" spans="1:5" hidden="1">
      <c r="A2546" s="547" t="s">
        <v>1699</v>
      </c>
      <c r="B2546" s="547">
        <v>2022</v>
      </c>
      <c r="C2546" s="547" t="s">
        <v>1603</v>
      </c>
      <c r="D2546" s="548"/>
      <c r="E2546" s="548"/>
    </row>
    <row r="2547" spans="1:5" hidden="1">
      <c r="A2547" s="547" t="s">
        <v>1699</v>
      </c>
      <c r="B2547" s="547">
        <v>2022</v>
      </c>
      <c r="C2547" s="547" t="s">
        <v>1602</v>
      </c>
      <c r="D2547" s="548"/>
      <c r="E2547" s="548"/>
    </row>
    <row r="2548" spans="1:5" hidden="1">
      <c r="A2548" s="547" t="s">
        <v>1699</v>
      </c>
      <c r="B2548" s="547">
        <v>2022</v>
      </c>
      <c r="C2548" s="547" t="s">
        <v>1601</v>
      </c>
      <c r="D2548" s="548"/>
      <c r="E2548" s="548"/>
    </row>
    <row r="2549" spans="1:5" hidden="1">
      <c r="A2549" s="547" t="s">
        <v>1699</v>
      </c>
      <c r="B2549" s="547">
        <v>2022</v>
      </c>
      <c r="C2549" s="547" t="s">
        <v>1600</v>
      </c>
      <c r="D2549" s="548"/>
      <c r="E2549" s="548"/>
    </row>
    <row r="2550" spans="1:5" hidden="1">
      <c r="A2550" s="547" t="s">
        <v>1699</v>
      </c>
      <c r="B2550" s="547">
        <v>2022</v>
      </c>
      <c r="C2550" s="547" t="s">
        <v>1599</v>
      </c>
      <c r="D2550" s="548">
        <v>-4004.97</v>
      </c>
      <c r="E2550" s="548">
        <v>-4004.97</v>
      </c>
    </row>
    <row r="2551" spans="1:5" hidden="1">
      <c r="A2551" s="547" t="s">
        <v>1699</v>
      </c>
      <c r="B2551" s="547">
        <v>2022</v>
      </c>
      <c r="C2551" s="547" t="s">
        <v>1597</v>
      </c>
      <c r="D2551" s="548">
        <v>-4004.97</v>
      </c>
      <c r="E2551" s="548">
        <v>-4004.97</v>
      </c>
    </row>
    <row r="2552" spans="1:5" hidden="1">
      <c r="A2552" s="547" t="s">
        <v>1699</v>
      </c>
      <c r="B2552" s="547">
        <v>2022</v>
      </c>
      <c r="C2552" s="547" t="s">
        <v>1633</v>
      </c>
      <c r="D2552" s="548"/>
      <c r="E2552" s="548">
        <v>-10011.280000000001</v>
      </c>
    </row>
    <row r="2553" spans="1:5" hidden="1">
      <c r="A2553" s="547" t="s">
        <v>1699</v>
      </c>
      <c r="B2553" s="547">
        <v>2022</v>
      </c>
      <c r="C2553" s="547" t="s">
        <v>1632</v>
      </c>
      <c r="D2553" s="548"/>
      <c r="E2553" s="548">
        <v>-49919</v>
      </c>
    </row>
    <row r="2554" spans="1:5" hidden="1">
      <c r="A2554" s="547" t="s">
        <v>1699</v>
      </c>
      <c r="B2554" s="547">
        <v>2022</v>
      </c>
      <c r="C2554" s="547" t="s">
        <v>1631</v>
      </c>
      <c r="D2554" s="548"/>
      <c r="E2554" s="548"/>
    </row>
    <row r="2555" spans="1:5" hidden="1">
      <c r="A2555" s="547" t="s">
        <v>1699</v>
      </c>
      <c r="B2555" s="547">
        <v>2022</v>
      </c>
      <c r="C2555" s="547" t="s">
        <v>1630</v>
      </c>
      <c r="D2555" s="548"/>
      <c r="E2555" s="548"/>
    </row>
    <row r="2556" spans="1:5" hidden="1">
      <c r="A2556" s="547" t="s">
        <v>1699</v>
      </c>
      <c r="B2556" s="547">
        <v>2022</v>
      </c>
      <c r="C2556" s="547" t="s">
        <v>1629</v>
      </c>
      <c r="D2556" s="548"/>
      <c r="E2556" s="548"/>
    </row>
    <row r="2557" spans="1:5" hidden="1">
      <c r="A2557" s="547" t="s">
        <v>1699</v>
      </c>
      <c r="B2557" s="547">
        <v>2023</v>
      </c>
      <c r="C2557" s="547" t="s">
        <v>1628</v>
      </c>
      <c r="D2557" s="548">
        <v>-63512.97</v>
      </c>
      <c r="E2557" s="548"/>
    </row>
    <row r="2558" spans="1:5" hidden="1">
      <c r="A2558" s="547" t="s">
        <v>1699</v>
      </c>
      <c r="B2558" s="547">
        <v>2023</v>
      </c>
      <c r="C2558" s="547" t="s">
        <v>1627</v>
      </c>
      <c r="D2558" s="548">
        <v>-63512.97</v>
      </c>
      <c r="E2558" s="548"/>
    </row>
    <row r="2559" spans="1:5" hidden="1">
      <c r="A2559" s="547" t="s">
        <v>1699</v>
      </c>
      <c r="B2559" s="547">
        <v>2023</v>
      </c>
      <c r="C2559" s="547" t="s">
        <v>1626</v>
      </c>
      <c r="D2559" s="548"/>
      <c r="E2559" s="548"/>
    </row>
    <row r="2560" spans="1:5" hidden="1">
      <c r="A2560" s="547" t="s">
        <v>1699</v>
      </c>
      <c r="B2560" s="547">
        <v>2023</v>
      </c>
      <c r="C2560" s="547" t="s">
        <v>1625</v>
      </c>
      <c r="D2560" s="548">
        <v>47851.16</v>
      </c>
      <c r="E2560" s="548"/>
    </row>
    <row r="2561" spans="1:5" hidden="1">
      <c r="A2561" s="547" t="s">
        <v>1699</v>
      </c>
      <c r="B2561" s="547">
        <v>2023</v>
      </c>
      <c r="C2561" s="547" t="s">
        <v>1624</v>
      </c>
      <c r="D2561" s="548">
        <v>9044.6</v>
      </c>
      <c r="E2561" s="548"/>
    </row>
    <row r="2562" spans="1:5" hidden="1">
      <c r="A2562" s="547" t="s">
        <v>1699</v>
      </c>
      <c r="B2562" s="547">
        <v>2023</v>
      </c>
      <c r="C2562" s="547" t="s">
        <v>1623</v>
      </c>
      <c r="D2562" s="548"/>
      <c r="E2562" s="548"/>
    </row>
    <row r="2563" spans="1:5" hidden="1">
      <c r="A2563" s="547" t="s">
        <v>1699</v>
      </c>
      <c r="B2563" s="547">
        <v>2023</v>
      </c>
      <c r="C2563" s="547" t="s">
        <v>1622</v>
      </c>
      <c r="D2563" s="548"/>
      <c r="E2563" s="548"/>
    </row>
    <row r="2564" spans="1:5" hidden="1">
      <c r="A2564" s="547" t="s">
        <v>1699</v>
      </c>
      <c r="B2564" s="547">
        <v>2023</v>
      </c>
      <c r="C2564" s="547" t="s">
        <v>1621</v>
      </c>
      <c r="D2564" s="548"/>
      <c r="E2564" s="548"/>
    </row>
    <row r="2565" spans="1:5" hidden="1">
      <c r="A2565" s="547" t="s">
        <v>1699</v>
      </c>
      <c r="B2565" s="547">
        <v>2023</v>
      </c>
      <c r="C2565" s="547" t="s">
        <v>1620</v>
      </c>
      <c r="D2565" s="548">
        <v>2416.96</v>
      </c>
      <c r="E2565" s="548"/>
    </row>
    <row r="2566" spans="1:5" hidden="1">
      <c r="A2566" s="547" t="s">
        <v>1699</v>
      </c>
      <c r="B2566" s="547">
        <v>2023</v>
      </c>
      <c r="C2566" s="547" t="s">
        <v>1619</v>
      </c>
      <c r="D2566" s="548"/>
      <c r="E2566" s="548"/>
    </row>
    <row r="2567" spans="1:5" hidden="1">
      <c r="A2567" s="547" t="s">
        <v>1699</v>
      </c>
      <c r="B2567" s="547">
        <v>2023</v>
      </c>
      <c r="C2567" s="547" t="s">
        <v>1618</v>
      </c>
      <c r="D2567" s="548"/>
      <c r="E2567" s="548"/>
    </row>
    <row r="2568" spans="1:5" hidden="1">
      <c r="A2568" s="547" t="s">
        <v>1699</v>
      </c>
      <c r="B2568" s="547">
        <v>2023</v>
      </c>
      <c r="C2568" s="547" t="s">
        <v>1617</v>
      </c>
      <c r="D2568" s="548"/>
      <c r="E2568" s="548"/>
    </row>
    <row r="2569" spans="1:5" hidden="1">
      <c r="A2569" s="547" t="s">
        <v>1699</v>
      </c>
      <c r="B2569" s="547">
        <v>2023</v>
      </c>
      <c r="C2569" s="547" t="s">
        <v>1616</v>
      </c>
      <c r="D2569" s="548"/>
      <c r="E2569" s="548"/>
    </row>
    <row r="2570" spans="1:5" hidden="1">
      <c r="A2570" s="547" t="s">
        <v>1699</v>
      </c>
      <c r="B2570" s="547">
        <v>2023</v>
      </c>
      <c r="C2570" s="547" t="s">
        <v>1615</v>
      </c>
      <c r="D2570" s="548"/>
      <c r="E2570" s="548"/>
    </row>
    <row r="2571" spans="1:5" hidden="1">
      <c r="A2571" s="547" t="s">
        <v>1699</v>
      </c>
      <c r="B2571" s="547">
        <v>2023</v>
      </c>
      <c r="C2571" s="547" t="s">
        <v>1614</v>
      </c>
      <c r="D2571" s="548"/>
      <c r="E2571" s="548"/>
    </row>
    <row r="2572" spans="1:5" hidden="1">
      <c r="A2572" s="547" t="s">
        <v>1699</v>
      </c>
      <c r="B2572" s="547">
        <v>2023</v>
      </c>
      <c r="C2572" s="547" t="s">
        <v>1613</v>
      </c>
      <c r="D2572" s="548"/>
      <c r="E2572" s="548"/>
    </row>
    <row r="2573" spans="1:5" hidden="1">
      <c r="A2573" s="547" t="s">
        <v>1699</v>
      </c>
      <c r="B2573" s="547">
        <v>2023</v>
      </c>
      <c r="C2573" s="547" t="s">
        <v>1612</v>
      </c>
      <c r="D2573" s="548"/>
      <c r="E2573" s="548"/>
    </row>
    <row r="2574" spans="1:5" hidden="1">
      <c r="A2574" s="547" t="s">
        <v>1699</v>
      </c>
      <c r="B2574" s="547">
        <v>2023</v>
      </c>
      <c r="C2574" s="547" t="s">
        <v>1611</v>
      </c>
      <c r="D2574" s="548"/>
      <c r="E2574" s="548"/>
    </row>
    <row r="2575" spans="1:5" hidden="1">
      <c r="A2575" s="547" t="s">
        <v>1699</v>
      </c>
      <c r="B2575" s="547">
        <v>2023</v>
      </c>
      <c r="C2575" s="547" t="s">
        <v>1610</v>
      </c>
      <c r="D2575" s="548"/>
      <c r="E2575" s="548"/>
    </row>
    <row r="2576" spans="1:5" hidden="1">
      <c r="A2576" s="547" t="s">
        <v>1699</v>
      </c>
      <c r="B2576" s="547">
        <v>2023</v>
      </c>
      <c r="C2576" s="547" t="s">
        <v>1609</v>
      </c>
      <c r="D2576" s="548"/>
      <c r="E2576" s="548"/>
    </row>
    <row r="2577" spans="1:5" hidden="1">
      <c r="A2577" s="547" t="s">
        <v>1699</v>
      </c>
      <c r="B2577" s="547">
        <v>2023</v>
      </c>
      <c r="C2577" s="547" t="s">
        <v>1608</v>
      </c>
      <c r="D2577" s="548"/>
      <c r="E2577" s="548"/>
    </row>
    <row r="2578" spans="1:5" hidden="1">
      <c r="A2578" s="547" t="s">
        <v>1699</v>
      </c>
      <c r="B2578" s="547">
        <v>2023</v>
      </c>
      <c r="C2578" s="547" t="s">
        <v>1607</v>
      </c>
      <c r="D2578" s="548"/>
      <c r="E2578" s="548"/>
    </row>
    <row r="2579" spans="1:5" hidden="1">
      <c r="A2579" s="547" t="s">
        <v>1699</v>
      </c>
      <c r="B2579" s="547">
        <v>2023</v>
      </c>
      <c r="C2579" s="547" t="s">
        <v>1606</v>
      </c>
      <c r="D2579" s="548"/>
      <c r="E2579" s="548"/>
    </row>
    <row r="2580" spans="1:5" hidden="1">
      <c r="A2580" s="547" t="s">
        <v>1699</v>
      </c>
      <c r="B2580" s="547">
        <v>2023</v>
      </c>
      <c r="C2580" s="547" t="s">
        <v>1605</v>
      </c>
      <c r="D2580" s="548"/>
      <c r="E2580" s="548"/>
    </row>
    <row r="2581" spans="1:5" hidden="1">
      <c r="A2581" s="547" t="s">
        <v>1699</v>
      </c>
      <c r="B2581" s="547">
        <v>2023</v>
      </c>
      <c r="C2581" s="547" t="s">
        <v>1604</v>
      </c>
      <c r="D2581" s="548"/>
      <c r="E2581" s="548"/>
    </row>
    <row r="2582" spans="1:5" hidden="1">
      <c r="A2582" s="547" t="s">
        <v>1699</v>
      </c>
      <c r="B2582" s="547">
        <v>2023</v>
      </c>
      <c r="C2582" s="547" t="s">
        <v>1603</v>
      </c>
      <c r="D2582" s="548"/>
      <c r="E2582" s="548"/>
    </row>
    <row r="2583" spans="1:5" hidden="1">
      <c r="A2583" s="547" t="s">
        <v>1699</v>
      </c>
      <c r="B2583" s="547">
        <v>2023</v>
      </c>
      <c r="C2583" s="547" t="s">
        <v>1602</v>
      </c>
      <c r="D2583" s="548"/>
      <c r="E2583" s="548"/>
    </row>
    <row r="2584" spans="1:5" hidden="1">
      <c r="A2584" s="547" t="s">
        <v>1699</v>
      </c>
      <c r="B2584" s="547">
        <v>2023</v>
      </c>
      <c r="C2584" s="547" t="s">
        <v>1601</v>
      </c>
      <c r="D2584" s="548"/>
      <c r="E2584" s="548"/>
    </row>
    <row r="2585" spans="1:5" hidden="1">
      <c r="A2585" s="547" t="s">
        <v>1699</v>
      </c>
      <c r="B2585" s="547">
        <v>2023</v>
      </c>
      <c r="C2585" s="547" t="s">
        <v>1600</v>
      </c>
      <c r="D2585" s="548"/>
      <c r="E2585" s="548"/>
    </row>
    <row r="2586" spans="1:5" hidden="1">
      <c r="A2586" s="547" t="s">
        <v>1699</v>
      </c>
      <c r="B2586" s="547">
        <v>2023</v>
      </c>
      <c r="C2586" s="547" t="s">
        <v>1599</v>
      </c>
      <c r="D2586" s="548">
        <v>-4200.25</v>
      </c>
      <c r="E2586" s="548"/>
    </row>
    <row r="2587" spans="1:5" hidden="1">
      <c r="A2587" s="547" t="s">
        <v>1699</v>
      </c>
      <c r="B2587" s="547">
        <v>2023</v>
      </c>
      <c r="C2587" s="547" t="s">
        <v>1597</v>
      </c>
      <c r="D2587" s="548">
        <v>-4200.25</v>
      </c>
      <c r="E2587" s="548"/>
    </row>
    <row r="2588" spans="1:5" hidden="1">
      <c r="A2588" s="547" t="s">
        <v>1698</v>
      </c>
      <c r="B2588" s="547">
        <v>2019</v>
      </c>
      <c r="C2588" s="547" t="s">
        <v>1628</v>
      </c>
      <c r="D2588" s="548">
        <v>-2313.7600000000002</v>
      </c>
      <c r="E2588" s="548">
        <v>-2313.7600000000002</v>
      </c>
    </row>
    <row r="2589" spans="1:5" hidden="1">
      <c r="A2589" s="547" t="s">
        <v>1698</v>
      </c>
      <c r="B2589" s="547">
        <v>2019</v>
      </c>
      <c r="C2589" s="547" t="s">
        <v>1627</v>
      </c>
      <c r="D2589" s="548">
        <v>-2313.7600000000002</v>
      </c>
      <c r="E2589" s="548"/>
    </row>
    <row r="2590" spans="1:5" hidden="1">
      <c r="A2590" s="547" t="s">
        <v>1698</v>
      </c>
      <c r="B2590" s="547">
        <v>2019</v>
      </c>
      <c r="C2590" s="547" t="s">
        <v>1626</v>
      </c>
      <c r="D2590" s="548"/>
      <c r="E2590" s="548"/>
    </row>
    <row r="2591" spans="1:5" hidden="1">
      <c r="A2591" s="547" t="s">
        <v>1698</v>
      </c>
      <c r="B2591" s="547">
        <v>2019</v>
      </c>
      <c r="C2591" s="547" t="s">
        <v>1625</v>
      </c>
      <c r="D2591" s="548"/>
      <c r="E2591" s="548"/>
    </row>
    <row r="2592" spans="1:5" hidden="1">
      <c r="A2592" s="547" t="s">
        <v>1698</v>
      </c>
      <c r="B2592" s="547">
        <v>2019</v>
      </c>
      <c r="C2592" s="547" t="s">
        <v>1624</v>
      </c>
      <c r="D2592" s="548"/>
      <c r="E2592" s="548"/>
    </row>
    <row r="2593" spans="1:5" hidden="1">
      <c r="A2593" s="547" t="s">
        <v>1698</v>
      </c>
      <c r="B2593" s="547">
        <v>2019</v>
      </c>
      <c r="C2593" s="547" t="s">
        <v>1623</v>
      </c>
      <c r="D2593" s="548"/>
      <c r="E2593" s="548"/>
    </row>
    <row r="2594" spans="1:5" hidden="1">
      <c r="A2594" s="547" t="s">
        <v>1698</v>
      </c>
      <c r="B2594" s="547">
        <v>2019</v>
      </c>
      <c r="C2594" s="547" t="s">
        <v>1622</v>
      </c>
      <c r="D2594" s="548"/>
      <c r="E2594" s="548"/>
    </row>
    <row r="2595" spans="1:5" hidden="1">
      <c r="A2595" s="547" t="s">
        <v>1698</v>
      </c>
      <c r="B2595" s="547">
        <v>2019</v>
      </c>
      <c r="C2595" s="547" t="s">
        <v>1621</v>
      </c>
      <c r="D2595" s="548"/>
      <c r="E2595" s="548"/>
    </row>
    <row r="2596" spans="1:5" hidden="1">
      <c r="A2596" s="547" t="s">
        <v>1698</v>
      </c>
      <c r="B2596" s="547">
        <v>2019</v>
      </c>
      <c r="C2596" s="547" t="s">
        <v>1620</v>
      </c>
      <c r="D2596" s="548">
        <v>-357.1</v>
      </c>
      <c r="E2596" s="548">
        <v>-357.1</v>
      </c>
    </row>
    <row r="2597" spans="1:5" hidden="1">
      <c r="A2597" s="547" t="s">
        <v>1698</v>
      </c>
      <c r="B2597" s="547">
        <v>2019</v>
      </c>
      <c r="C2597" s="547" t="s">
        <v>1619</v>
      </c>
      <c r="D2597" s="548">
        <v>14447.76</v>
      </c>
      <c r="E2597" s="548">
        <v>14447.76</v>
      </c>
    </row>
    <row r="2598" spans="1:5" hidden="1">
      <c r="A2598" s="547" t="s">
        <v>1698</v>
      </c>
      <c r="B2598" s="547">
        <v>2019</v>
      </c>
      <c r="C2598" s="547" t="s">
        <v>1618</v>
      </c>
      <c r="D2598" s="548">
        <v>-95561.82</v>
      </c>
      <c r="E2598" s="548">
        <v>-95561.82</v>
      </c>
    </row>
    <row r="2599" spans="1:5" hidden="1">
      <c r="A2599" s="547" t="s">
        <v>1698</v>
      </c>
      <c r="B2599" s="547">
        <v>2019</v>
      </c>
      <c r="C2599" s="547" t="s">
        <v>1617</v>
      </c>
      <c r="D2599" s="548">
        <v>21895.43</v>
      </c>
      <c r="E2599" s="548">
        <v>21895.43</v>
      </c>
    </row>
    <row r="2600" spans="1:5" hidden="1">
      <c r="A2600" s="547" t="s">
        <v>1698</v>
      </c>
      <c r="B2600" s="547">
        <v>2019</v>
      </c>
      <c r="C2600" s="547" t="s">
        <v>1616</v>
      </c>
      <c r="D2600" s="548">
        <v>7831.65</v>
      </c>
      <c r="E2600" s="548">
        <v>7831.65</v>
      </c>
    </row>
    <row r="2601" spans="1:5" hidden="1">
      <c r="A2601" s="547" t="s">
        <v>1698</v>
      </c>
      <c r="B2601" s="547">
        <v>2019</v>
      </c>
      <c r="C2601" s="547" t="s">
        <v>1615</v>
      </c>
      <c r="D2601" s="548">
        <v>25219.88</v>
      </c>
      <c r="E2601" s="548">
        <v>25219.88</v>
      </c>
    </row>
    <row r="2602" spans="1:5" hidden="1">
      <c r="A2602" s="547" t="s">
        <v>1698</v>
      </c>
      <c r="B2602" s="547">
        <v>2019</v>
      </c>
      <c r="C2602" s="547" t="s">
        <v>1614</v>
      </c>
      <c r="D2602" s="548">
        <v>6437.34</v>
      </c>
      <c r="E2602" s="548">
        <v>6437.34</v>
      </c>
    </row>
    <row r="2603" spans="1:5" hidden="1">
      <c r="A2603" s="547" t="s">
        <v>1698</v>
      </c>
      <c r="B2603" s="547">
        <v>2019</v>
      </c>
      <c r="C2603" s="547" t="s">
        <v>1613</v>
      </c>
      <c r="D2603" s="548">
        <v>9930.1</v>
      </c>
      <c r="E2603" s="548">
        <v>9930.1</v>
      </c>
    </row>
    <row r="2604" spans="1:5" hidden="1">
      <c r="A2604" s="547" t="s">
        <v>1698</v>
      </c>
      <c r="B2604" s="547">
        <v>2019</v>
      </c>
      <c r="C2604" s="547" t="s">
        <v>1612</v>
      </c>
      <c r="D2604" s="548">
        <v>328.63</v>
      </c>
      <c r="E2604" s="548">
        <v>328.63</v>
      </c>
    </row>
    <row r="2605" spans="1:5" hidden="1">
      <c r="A2605" s="547" t="s">
        <v>1698</v>
      </c>
      <c r="B2605" s="547">
        <v>2019</v>
      </c>
      <c r="C2605" s="547" t="s">
        <v>1611</v>
      </c>
      <c r="D2605" s="548">
        <v>421.55</v>
      </c>
      <c r="E2605" s="548">
        <v>421.55</v>
      </c>
    </row>
    <row r="2606" spans="1:5" hidden="1">
      <c r="A2606" s="547" t="s">
        <v>1698</v>
      </c>
      <c r="B2606" s="547">
        <v>2019</v>
      </c>
      <c r="C2606" s="547" t="s">
        <v>1610</v>
      </c>
      <c r="D2606" s="548">
        <v>120.84</v>
      </c>
      <c r="E2606" s="548">
        <v>120.84</v>
      </c>
    </row>
    <row r="2607" spans="1:5" hidden="1">
      <c r="A2607" s="547" t="s">
        <v>1698</v>
      </c>
      <c r="B2607" s="547">
        <v>2019</v>
      </c>
      <c r="C2607" s="547" t="s">
        <v>1609</v>
      </c>
      <c r="D2607" s="548">
        <v>4341.1499999999996</v>
      </c>
      <c r="E2607" s="548">
        <v>4341.1499999999996</v>
      </c>
    </row>
    <row r="2608" spans="1:5" hidden="1">
      <c r="A2608" s="547" t="s">
        <v>1698</v>
      </c>
      <c r="B2608" s="547">
        <v>2019</v>
      </c>
      <c r="C2608" s="547" t="s">
        <v>1608</v>
      </c>
      <c r="D2608" s="548">
        <v>2980.75</v>
      </c>
      <c r="E2608" s="548">
        <v>2980.75</v>
      </c>
    </row>
    <row r="2609" spans="1:5" hidden="1">
      <c r="A2609" s="547" t="s">
        <v>1698</v>
      </c>
      <c r="B2609" s="547">
        <v>2019</v>
      </c>
      <c r="C2609" s="547" t="s">
        <v>1607</v>
      </c>
      <c r="D2609" s="548">
        <v>7217.22</v>
      </c>
      <c r="E2609" s="548">
        <v>7217.22</v>
      </c>
    </row>
    <row r="2610" spans="1:5" hidden="1">
      <c r="A2610" s="547" t="s">
        <v>1698</v>
      </c>
      <c r="B2610" s="547">
        <v>2019</v>
      </c>
      <c r="C2610" s="547" t="s">
        <v>1606</v>
      </c>
      <c r="D2610" s="548">
        <v>3438.09</v>
      </c>
      <c r="E2610" s="548">
        <v>3438.09</v>
      </c>
    </row>
    <row r="2611" spans="1:5" hidden="1">
      <c r="A2611" s="547" t="s">
        <v>1698</v>
      </c>
      <c r="B2611" s="547">
        <v>2019</v>
      </c>
      <c r="C2611" s="547" t="s">
        <v>1605</v>
      </c>
      <c r="D2611" s="548">
        <v>19846.95</v>
      </c>
      <c r="E2611" s="548">
        <v>19846.95</v>
      </c>
    </row>
    <row r="2612" spans="1:5" hidden="1">
      <c r="A2612" s="547" t="s">
        <v>1698</v>
      </c>
      <c r="B2612" s="547">
        <v>2019</v>
      </c>
      <c r="C2612" s="547" t="s">
        <v>1604</v>
      </c>
      <c r="D2612" s="548">
        <v>-412.79</v>
      </c>
      <c r="E2612" s="548">
        <v>-412.79</v>
      </c>
    </row>
    <row r="2613" spans="1:5" hidden="1">
      <c r="A2613" s="547" t="s">
        <v>1698</v>
      </c>
      <c r="B2613" s="547">
        <v>2019</v>
      </c>
      <c r="C2613" s="547" t="s">
        <v>1603</v>
      </c>
      <c r="D2613" s="548"/>
      <c r="E2613" s="548"/>
    </row>
    <row r="2614" spans="1:5" hidden="1">
      <c r="A2614" s="547" t="s">
        <v>1698</v>
      </c>
      <c r="B2614" s="547">
        <v>2019</v>
      </c>
      <c r="C2614" s="547" t="s">
        <v>1602</v>
      </c>
      <c r="D2614" s="548"/>
      <c r="E2614" s="548"/>
    </row>
    <row r="2615" spans="1:5" hidden="1">
      <c r="A2615" s="547" t="s">
        <v>1698</v>
      </c>
      <c r="B2615" s="547">
        <v>2019</v>
      </c>
      <c r="C2615" s="547" t="s">
        <v>1601</v>
      </c>
      <c r="D2615" s="548"/>
      <c r="E2615" s="548"/>
    </row>
    <row r="2616" spans="1:5" hidden="1">
      <c r="A2616" s="547" t="s">
        <v>1698</v>
      </c>
      <c r="B2616" s="547">
        <v>2019</v>
      </c>
      <c r="C2616" s="547" t="s">
        <v>1600</v>
      </c>
      <c r="D2616" s="548">
        <v>-138.97999999999999</v>
      </c>
      <c r="E2616" s="548">
        <v>-138.97999999999999</v>
      </c>
    </row>
    <row r="2617" spans="1:5" hidden="1">
      <c r="A2617" s="547" t="s">
        <v>1698</v>
      </c>
      <c r="B2617" s="547">
        <v>2019</v>
      </c>
      <c r="C2617" s="547" t="s">
        <v>1599</v>
      </c>
      <c r="D2617" s="548">
        <v>11225.14</v>
      </c>
      <c r="E2617" s="548">
        <v>11225.14</v>
      </c>
    </row>
    <row r="2618" spans="1:5" hidden="1">
      <c r="A2618" s="547" t="s">
        <v>1698</v>
      </c>
      <c r="B2618" s="547">
        <v>2019</v>
      </c>
      <c r="C2618" s="547" t="s">
        <v>1597</v>
      </c>
      <c r="D2618" s="548">
        <v>11225.14</v>
      </c>
      <c r="E2618" s="548">
        <v>11225.14</v>
      </c>
    </row>
    <row r="2619" spans="1:5" hidden="1">
      <c r="A2619" s="547" t="s">
        <v>1698</v>
      </c>
      <c r="B2619" s="547">
        <v>2019</v>
      </c>
      <c r="C2619" s="547" t="s">
        <v>1633</v>
      </c>
      <c r="D2619" s="548"/>
      <c r="E2619" s="548">
        <v>-2231.23</v>
      </c>
    </row>
    <row r="2620" spans="1:5" hidden="1">
      <c r="A2620" s="547" t="s">
        <v>1698</v>
      </c>
      <c r="B2620" s="547">
        <v>2019</v>
      </c>
      <c r="C2620" s="547" t="s">
        <v>1632</v>
      </c>
      <c r="D2620" s="548"/>
      <c r="E2620" s="548"/>
    </row>
    <row r="2621" spans="1:5" hidden="1">
      <c r="A2621" s="547" t="s">
        <v>1698</v>
      </c>
      <c r="B2621" s="547">
        <v>2019</v>
      </c>
      <c r="C2621" s="547" t="s">
        <v>1631</v>
      </c>
      <c r="D2621" s="548"/>
      <c r="E2621" s="548">
        <v>-82.53</v>
      </c>
    </row>
    <row r="2622" spans="1:5" hidden="1">
      <c r="A2622" s="547" t="s">
        <v>1698</v>
      </c>
      <c r="B2622" s="547">
        <v>2019</v>
      </c>
      <c r="C2622" s="547" t="s">
        <v>1630</v>
      </c>
      <c r="D2622" s="548"/>
      <c r="E2622" s="548"/>
    </row>
    <row r="2623" spans="1:5" hidden="1">
      <c r="A2623" s="547" t="s">
        <v>1698</v>
      </c>
      <c r="B2623" s="547">
        <v>2019</v>
      </c>
      <c r="C2623" s="547" t="s">
        <v>1629</v>
      </c>
      <c r="D2623" s="548"/>
      <c r="E2623" s="548"/>
    </row>
    <row r="2624" spans="1:5" hidden="1">
      <c r="A2624" s="547" t="s">
        <v>1698</v>
      </c>
      <c r="B2624" s="547">
        <v>2020</v>
      </c>
      <c r="C2624" s="547" t="s">
        <v>1628</v>
      </c>
      <c r="D2624" s="548">
        <v>-2177.1</v>
      </c>
      <c r="E2624" s="548">
        <v>-2177.1</v>
      </c>
    </row>
    <row r="2625" spans="1:5" hidden="1">
      <c r="A2625" s="547" t="s">
        <v>1698</v>
      </c>
      <c r="B2625" s="547">
        <v>2020</v>
      </c>
      <c r="C2625" s="547" t="s">
        <v>1627</v>
      </c>
      <c r="D2625" s="548">
        <v>-2177.1</v>
      </c>
      <c r="E2625" s="548"/>
    </row>
    <row r="2626" spans="1:5" hidden="1">
      <c r="A2626" s="547" t="s">
        <v>1698</v>
      </c>
      <c r="B2626" s="547">
        <v>2020</v>
      </c>
      <c r="C2626" s="547" t="s">
        <v>1626</v>
      </c>
      <c r="D2626" s="548"/>
      <c r="E2626" s="548"/>
    </row>
    <row r="2627" spans="1:5" hidden="1">
      <c r="A2627" s="547" t="s">
        <v>1698</v>
      </c>
      <c r="B2627" s="547">
        <v>2020</v>
      </c>
      <c r="C2627" s="547" t="s">
        <v>1625</v>
      </c>
      <c r="D2627" s="548"/>
      <c r="E2627" s="548"/>
    </row>
    <row r="2628" spans="1:5" hidden="1">
      <c r="A2628" s="547" t="s">
        <v>1698</v>
      </c>
      <c r="B2628" s="547">
        <v>2020</v>
      </c>
      <c r="C2628" s="547" t="s">
        <v>1624</v>
      </c>
      <c r="D2628" s="548"/>
      <c r="E2628" s="548"/>
    </row>
    <row r="2629" spans="1:5" hidden="1">
      <c r="A2629" s="547" t="s">
        <v>1698</v>
      </c>
      <c r="B2629" s="547">
        <v>2020</v>
      </c>
      <c r="C2629" s="547" t="s">
        <v>1623</v>
      </c>
      <c r="D2629" s="548"/>
      <c r="E2629" s="548"/>
    </row>
    <row r="2630" spans="1:5" hidden="1">
      <c r="A2630" s="547" t="s">
        <v>1698</v>
      </c>
      <c r="B2630" s="547">
        <v>2020</v>
      </c>
      <c r="C2630" s="547" t="s">
        <v>1622</v>
      </c>
      <c r="D2630" s="548"/>
      <c r="E2630" s="548"/>
    </row>
    <row r="2631" spans="1:5" hidden="1">
      <c r="A2631" s="547" t="s">
        <v>1698</v>
      </c>
      <c r="B2631" s="547">
        <v>2020</v>
      </c>
      <c r="C2631" s="547" t="s">
        <v>1621</v>
      </c>
      <c r="D2631" s="548"/>
      <c r="E2631" s="548"/>
    </row>
    <row r="2632" spans="1:5" hidden="1">
      <c r="A2632" s="547" t="s">
        <v>1698</v>
      </c>
      <c r="B2632" s="547">
        <v>2020</v>
      </c>
      <c r="C2632" s="547" t="s">
        <v>1620</v>
      </c>
      <c r="D2632" s="548">
        <v>-475.52</v>
      </c>
      <c r="E2632" s="548">
        <v>-475.52</v>
      </c>
    </row>
    <row r="2633" spans="1:5" hidden="1">
      <c r="A2633" s="547" t="s">
        <v>1698</v>
      </c>
      <c r="B2633" s="547">
        <v>2020</v>
      </c>
      <c r="C2633" s="547" t="s">
        <v>1619</v>
      </c>
      <c r="D2633" s="548">
        <v>17727.32</v>
      </c>
      <c r="E2633" s="548">
        <v>17727.32</v>
      </c>
    </row>
    <row r="2634" spans="1:5" hidden="1">
      <c r="A2634" s="547" t="s">
        <v>1698</v>
      </c>
      <c r="B2634" s="547">
        <v>2020</v>
      </c>
      <c r="C2634" s="547" t="s">
        <v>1618</v>
      </c>
      <c r="D2634" s="548">
        <v>-98607.59</v>
      </c>
      <c r="E2634" s="548">
        <v>-98607.59</v>
      </c>
    </row>
    <row r="2635" spans="1:5" hidden="1">
      <c r="A2635" s="547" t="s">
        <v>1698</v>
      </c>
      <c r="B2635" s="547">
        <v>2020</v>
      </c>
      <c r="C2635" s="547" t="s">
        <v>1617</v>
      </c>
      <c r="D2635" s="548">
        <v>20977.29</v>
      </c>
      <c r="E2635" s="548">
        <v>20977.29</v>
      </c>
    </row>
    <row r="2636" spans="1:5" hidden="1">
      <c r="A2636" s="547" t="s">
        <v>1698</v>
      </c>
      <c r="B2636" s="547">
        <v>2020</v>
      </c>
      <c r="C2636" s="547" t="s">
        <v>1616</v>
      </c>
      <c r="D2636" s="548">
        <v>6076.02</v>
      </c>
      <c r="E2636" s="548">
        <v>6076.02</v>
      </c>
    </row>
    <row r="2637" spans="1:5" hidden="1">
      <c r="A2637" s="547" t="s">
        <v>1698</v>
      </c>
      <c r="B2637" s="547">
        <v>2020</v>
      </c>
      <c r="C2637" s="547" t="s">
        <v>1615</v>
      </c>
      <c r="D2637" s="548">
        <v>24085.65</v>
      </c>
      <c r="E2637" s="548">
        <v>24085.65</v>
      </c>
    </row>
    <row r="2638" spans="1:5" hidden="1">
      <c r="A2638" s="547" t="s">
        <v>1698</v>
      </c>
      <c r="B2638" s="547">
        <v>2020</v>
      </c>
      <c r="C2638" s="547" t="s">
        <v>1614</v>
      </c>
      <c r="D2638" s="548">
        <v>8258.31</v>
      </c>
      <c r="E2638" s="548">
        <v>8258.31</v>
      </c>
    </row>
    <row r="2639" spans="1:5" hidden="1">
      <c r="A2639" s="547" t="s">
        <v>1698</v>
      </c>
      <c r="B2639" s="547">
        <v>2020</v>
      </c>
      <c r="C2639" s="547" t="s">
        <v>1613</v>
      </c>
      <c r="D2639" s="548">
        <v>10786.07</v>
      </c>
      <c r="E2639" s="548">
        <v>10786.07</v>
      </c>
    </row>
    <row r="2640" spans="1:5" hidden="1">
      <c r="A2640" s="547" t="s">
        <v>1698</v>
      </c>
      <c r="B2640" s="547">
        <v>2020</v>
      </c>
      <c r="C2640" s="547" t="s">
        <v>1612</v>
      </c>
      <c r="D2640" s="548">
        <v>372.5</v>
      </c>
      <c r="E2640" s="548">
        <v>372.5</v>
      </c>
    </row>
    <row r="2641" spans="1:5" hidden="1">
      <c r="A2641" s="547" t="s">
        <v>1698</v>
      </c>
      <c r="B2641" s="547">
        <v>2020</v>
      </c>
      <c r="C2641" s="547" t="s">
        <v>1611</v>
      </c>
      <c r="D2641" s="548">
        <v>340.41</v>
      </c>
      <c r="E2641" s="548">
        <v>340.41</v>
      </c>
    </row>
    <row r="2642" spans="1:5" hidden="1">
      <c r="A2642" s="547" t="s">
        <v>1698</v>
      </c>
      <c r="B2642" s="547">
        <v>2020</v>
      </c>
      <c r="C2642" s="547" t="s">
        <v>1610</v>
      </c>
      <c r="D2642" s="548">
        <v>58.64</v>
      </c>
      <c r="E2642" s="548">
        <v>58.64</v>
      </c>
    </row>
    <row r="2643" spans="1:5" hidden="1">
      <c r="A2643" s="547" t="s">
        <v>1698</v>
      </c>
      <c r="B2643" s="547">
        <v>2020</v>
      </c>
      <c r="C2643" s="547" t="s">
        <v>1609</v>
      </c>
      <c r="D2643" s="548">
        <v>5175.12</v>
      </c>
      <c r="E2643" s="548">
        <v>5175.12</v>
      </c>
    </row>
    <row r="2644" spans="1:5" hidden="1">
      <c r="A2644" s="547" t="s">
        <v>1698</v>
      </c>
      <c r="B2644" s="547">
        <v>2020</v>
      </c>
      <c r="C2644" s="547" t="s">
        <v>1608</v>
      </c>
      <c r="D2644" s="548">
        <v>3104.75</v>
      </c>
      <c r="E2644" s="548">
        <v>3104.75</v>
      </c>
    </row>
    <row r="2645" spans="1:5" hidden="1">
      <c r="A2645" s="547" t="s">
        <v>1698</v>
      </c>
      <c r="B2645" s="547">
        <v>2020</v>
      </c>
      <c r="C2645" s="547" t="s">
        <v>1607</v>
      </c>
      <c r="D2645" s="548">
        <v>7695.49</v>
      </c>
      <c r="E2645" s="548">
        <v>7695.49</v>
      </c>
    </row>
    <row r="2646" spans="1:5" hidden="1">
      <c r="A2646" s="547" t="s">
        <v>1698</v>
      </c>
      <c r="B2646" s="547">
        <v>2020</v>
      </c>
      <c r="C2646" s="547" t="s">
        <v>1606</v>
      </c>
      <c r="D2646" s="548">
        <v>3690.6</v>
      </c>
      <c r="E2646" s="548">
        <v>3690.6</v>
      </c>
    </row>
    <row r="2647" spans="1:5" hidden="1">
      <c r="A2647" s="547" t="s">
        <v>1698</v>
      </c>
      <c r="B2647" s="547">
        <v>2020</v>
      </c>
      <c r="C2647" s="547" t="s">
        <v>1605</v>
      </c>
      <c r="D2647" s="548">
        <v>25714.06</v>
      </c>
      <c r="E2647" s="548">
        <v>25714.06</v>
      </c>
    </row>
    <row r="2648" spans="1:5" hidden="1">
      <c r="A2648" s="547" t="s">
        <v>1698</v>
      </c>
      <c r="B2648" s="547">
        <v>2020</v>
      </c>
      <c r="C2648" s="547" t="s">
        <v>1604</v>
      </c>
      <c r="D2648" s="548">
        <v>-401</v>
      </c>
      <c r="E2648" s="548">
        <v>-401</v>
      </c>
    </row>
    <row r="2649" spans="1:5" hidden="1">
      <c r="A2649" s="547" t="s">
        <v>1698</v>
      </c>
      <c r="B2649" s="547">
        <v>2020</v>
      </c>
      <c r="C2649" s="547" t="s">
        <v>1603</v>
      </c>
      <c r="D2649" s="548"/>
      <c r="E2649" s="548"/>
    </row>
    <row r="2650" spans="1:5" hidden="1">
      <c r="A2650" s="547" t="s">
        <v>1698</v>
      </c>
      <c r="B2650" s="547">
        <v>2020</v>
      </c>
      <c r="C2650" s="547" t="s">
        <v>1602</v>
      </c>
      <c r="D2650" s="548"/>
      <c r="E2650" s="548"/>
    </row>
    <row r="2651" spans="1:5" hidden="1">
      <c r="A2651" s="547" t="s">
        <v>1698</v>
      </c>
      <c r="B2651" s="547">
        <v>2020</v>
      </c>
      <c r="C2651" s="547" t="s">
        <v>1601</v>
      </c>
      <c r="D2651" s="548"/>
      <c r="E2651" s="548"/>
    </row>
    <row r="2652" spans="1:5" hidden="1">
      <c r="A2652" s="547" t="s">
        <v>1698</v>
      </c>
      <c r="B2652" s="547">
        <v>2020</v>
      </c>
      <c r="C2652" s="547" t="s">
        <v>1600</v>
      </c>
      <c r="D2652" s="548">
        <v>-415.24</v>
      </c>
      <c r="E2652" s="548">
        <v>-415.24</v>
      </c>
    </row>
    <row r="2653" spans="1:5" hidden="1">
      <c r="A2653" s="547" t="s">
        <v>1698</v>
      </c>
      <c r="B2653" s="547">
        <v>2020</v>
      </c>
      <c r="C2653" s="547" t="s">
        <v>1599</v>
      </c>
      <c r="D2653" s="548">
        <v>14258.47</v>
      </c>
      <c r="E2653" s="548">
        <v>14258.47</v>
      </c>
    </row>
    <row r="2654" spans="1:5" hidden="1">
      <c r="A2654" s="547" t="s">
        <v>1698</v>
      </c>
      <c r="B2654" s="547">
        <v>2020</v>
      </c>
      <c r="C2654" s="547" t="s">
        <v>1597</v>
      </c>
      <c r="D2654" s="548">
        <v>14258.47</v>
      </c>
      <c r="E2654" s="548">
        <v>14258.47</v>
      </c>
    </row>
    <row r="2655" spans="1:5" hidden="1">
      <c r="A2655" s="547" t="s">
        <v>1698</v>
      </c>
      <c r="B2655" s="547">
        <v>2020</v>
      </c>
      <c r="C2655" s="547" t="s">
        <v>1633</v>
      </c>
      <c r="D2655" s="548"/>
      <c r="E2655" s="548">
        <v>-2105.27</v>
      </c>
    </row>
    <row r="2656" spans="1:5" hidden="1">
      <c r="A2656" s="547" t="s">
        <v>1698</v>
      </c>
      <c r="B2656" s="547">
        <v>2020</v>
      </c>
      <c r="C2656" s="547" t="s">
        <v>1632</v>
      </c>
      <c r="D2656" s="548"/>
      <c r="E2656" s="548"/>
    </row>
    <row r="2657" spans="1:5" hidden="1">
      <c r="A2657" s="547" t="s">
        <v>1698</v>
      </c>
      <c r="B2657" s="547">
        <v>2020</v>
      </c>
      <c r="C2657" s="547" t="s">
        <v>1631</v>
      </c>
      <c r="D2657" s="548"/>
      <c r="E2657" s="548">
        <v>-71.819999999999993</v>
      </c>
    </row>
    <row r="2658" spans="1:5" hidden="1">
      <c r="A2658" s="547" t="s">
        <v>1698</v>
      </c>
      <c r="B2658" s="547">
        <v>2020</v>
      </c>
      <c r="C2658" s="547" t="s">
        <v>1630</v>
      </c>
      <c r="D2658" s="548"/>
      <c r="E2658" s="548"/>
    </row>
    <row r="2659" spans="1:5" hidden="1">
      <c r="A2659" s="547" t="s">
        <v>1698</v>
      </c>
      <c r="B2659" s="547">
        <v>2020</v>
      </c>
      <c r="C2659" s="547" t="s">
        <v>1629</v>
      </c>
      <c r="D2659" s="548"/>
      <c r="E2659" s="548"/>
    </row>
    <row r="2660" spans="1:5" hidden="1">
      <c r="A2660" s="547" t="s">
        <v>1698</v>
      </c>
      <c r="B2660" s="547">
        <v>2021</v>
      </c>
      <c r="C2660" s="547" t="s">
        <v>1628</v>
      </c>
      <c r="D2660" s="548">
        <v>-2646.6</v>
      </c>
      <c r="E2660" s="548">
        <v>-2646.6</v>
      </c>
    </row>
    <row r="2661" spans="1:5" hidden="1">
      <c r="A2661" s="547" t="s">
        <v>1698</v>
      </c>
      <c r="B2661" s="547">
        <v>2021</v>
      </c>
      <c r="C2661" s="547" t="s">
        <v>1627</v>
      </c>
      <c r="D2661" s="548">
        <v>-2646.6</v>
      </c>
      <c r="E2661" s="548"/>
    </row>
    <row r="2662" spans="1:5" hidden="1">
      <c r="A2662" s="547" t="s">
        <v>1698</v>
      </c>
      <c r="B2662" s="547">
        <v>2021</v>
      </c>
      <c r="C2662" s="547" t="s">
        <v>1626</v>
      </c>
      <c r="D2662" s="548"/>
      <c r="E2662" s="548"/>
    </row>
    <row r="2663" spans="1:5" hidden="1">
      <c r="A2663" s="547" t="s">
        <v>1698</v>
      </c>
      <c r="B2663" s="547">
        <v>2021</v>
      </c>
      <c r="C2663" s="547" t="s">
        <v>1625</v>
      </c>
      <c r="D2663" s="548"/>
      <c r="E2663" s="548"/>
    </row>
    <row r="2664" spans="1:5" hidden="1">
      <c r="A2664" s="547" t="s">
        <v>1698</v>
      </c>
      <c r="B2664" s="547">
        <v>2021</v>
      </c>
      <c r="C2664" s="547" t="s">
        <v>1624</v>
      </c>
      <c r="D2664" s="548"/>
      <c r="E2664" s="548"/>
    </row>
    <row r="2665" spans="1:5" hidden="1">
      <c r="A2665" s="547" t="s">
        <v>1698</v>
      </c>
      <c r="B2665" s="547">
        <v>2021</v>
      </c>
      <c r="C2665" s="547" t="s">
        <v>1623</v>
      </c>
      <c r="D2665" s="548"/>
      <c r="E2665" s="548"/>
    </row>
    <row r="2666" spans="1:5" hidden="1">
      <c r="A2666" s="547" t="s">
        <v>1698</v>
      </c>
      <c r="B2666" s="547">
        <v>2021</v>
      </c>
      <c r="C2666" s="547" t="s">
        <v>1622</v>
      </c>
      <c r="D2666" s="548"/>
      <c r="E2666" s="548"/>
    </row>
    <row r="2667" spans="1:5" hidden="1">
      <c r="A2667" s="547" t="s">
        <v>1698</v>
      </c>
      <c r="B2667" s="547">
        <v>2021</v>
      </c>
      <c r="C2667" s="547" t="s">
        <v>1621</v>
      </c>
      <c r="D2667" s="548"/>
      <c r="E2667" s="548"/>
    </row>
    <row r="2668" spans="1:5" hidden="1">
      <c r="A2668" s="547" t="s">
        <v>1698</v>
      </c>
      <c r="B2668" s="547">
        <v>2021</v>
      </c>
      <c r="C2668" s="547" t="s">
        <v>1620</v>
      </c>
      <c r="D2668" s="548">
        <v>-898.54</v>
      </c>
      <c r="E2668" s="548">
        <v>-898.54</v>
      </c>
    </row>
    <row r="2669" spans="1:5" hidden="1">
      <c r="A2669" s="547" t="s">
        <v>1698</v>
      </c>
      <c r="B2669" s="547">
        <v>2021</v>
      </c>
      <c r="C2669" s="547" t="s">
        <v>1619</v>
      </c>
      <c r="D2669" s="548">
        <v>19064.38</v>
      </c>
      <c r="E2669" s="548">
        <v>19064.38</v>
      </c>
    </row>
    <row r="2670" spans="1:5" hidden="1">
      <c r="A2670" s="547" t="s">
        <v>1698</v>
      </c>
      <c r="B2670" s="547">
        <v>2021</v>
      </c>
      <c r="C2670" s="547" t="s">
        <v>1618</v>
      </c>
      <c r="D2670" s="548">
        <v>-102591.07</v>
      </c>
      <c r="E2670" s="548">
        <v>-102591.07</v>
      </c>
    </row>
    <row r="2671" spans="1:5" hidden="1">
      <c r="A2671" s="547" t="s">
        <v>1698</v>
      </c>
      <c r="B2671" s="547">
        <v>2021</v>
      </c>
      <c r="C2671" s="547" t="s">
        <v>1617</v>
      </c>
      <c r="D2671" s="548">
        <v>23641.42</v>
      </c>
      <c r="E2671" s="548">
        <v>23641.42</v>
      </c>
    </row>
    <row r="2672" spans="1:5" hidden="1">
      <c r="A2672" s="547" t="s">
        <v>1698</v>
      </c>
      <c r="B2672" s="547">
        <v>2021</v>
      </c>
      <c r="C2672" s="547" t="s">
        <v>1616</v>
      </c>
      <c r="D2672" s="548">
        <v>5950.23</v>
      </c>
      <c r="E2672" s="548">
        <v>5950.23</v>
      </c>
    </row>
    <row r="2673" spans="1:5" hidden="1">
      <c r="A2673" s="547" t="s">
        <v>1698</v>
      </c>
      <c r="B2673" s="547">
        <v>2021</v>
      </c>
      <c r="C2673" s="547" t="s">
        <v>1615</v>
      </c>
      <c r="D2673" s="548">
        <v>24547.79</v>
      </c>
      <c r="E2673" s="548">
        <v>24547.79</v>
      </c>
    </row>
    <row r="2674" spans="1:5" hidden="1">
      <c r="A2674" s="547" t="s">
        <v>1698</v>
      </c>
      <c r="B2674" s="547">
        <v>2021</v>
      </c>
      <c r="C2674" s="547" t="s">
        <v>1614</v>
      </c>
      <c r="D2674" s="548">
        <v>8629.68</v>
      </c>
      <c r="E2674" s="548">
        <v>8629.68</v>
      </c>
    </row>
    <row r="2675" spans="1:5" hidden="1">
      <c r="A2675" s="547" t="s">
        <v>1698</v>
      </c>
      <c r="B2675" s="547">
        <v>2021</v>
      </c>
      <c r="C2675" s="547" t="s">
        <v>1613</v>
      </c>
      <c r="D2675" s="548">
        <v>12571.17</v>
      </c>
      <c r="E2675" s="548">
        <v>12571.17</v>
      </c>
    </row>
    <row r="2676" spans="1:5" hidden="1">
      <c r="A2676" s="547" t="s">
        <v>1698</v>
      </c>
      <c r="B2676" s="547">
        <v>2021</v>
      </c>
      <c r="C2676" s="547" t="s">
        <v>1612</v>
      </c>
      <c r="D2676" s="548">
        <v>345.49</v>
      </c>
      <c r="E2676" s="548">
        <v>345.49</v>
      </c>
    </row>
    <row r="2677" spans="1:5" hidden="1">
      <c r="A2677" s="547" t="s">
        <v>1698</v>
      </c>
      <c r="B2677" s="547">
        <v>2021</v>
      </c>
      <c r="C2677" s="547" t="s">
        <v>1611</v>
      </c>
      <c r="D2677" s="548">
        <v>398.71</v>
      </c>
      <c r="E2677" s="548">
        <v>398.71</v>
      </c>
    </row>
    <row r="2678" spans="1:5" hidden="1">
      <c r="A2678" s="547" t="s">
        <v>1698</v>
      </c>
      <c r="B2678" s="547">
        <v>2021</v>
      </c>
      <c r="C2678" s="547" t="s">
        <v>1610</v>
      </c>
      <c r="D2678" s="548">
        <v>91.49</v>
      </c>
      <c r="E2678" s="548">
        <v>91.49</v>
      </c>
    </row>
    <row r="2679" spans="1:5" hidden="1">
      <c r="A2679" s="547" t="s">
        <v>1698</v>
      </c>
      <c r="B2679" s="547">
        <v>2021</v>
      </c>
      <c r="C2679" s="547" t="s">
        <v>1609</v>
      </c>
      <c r="D2679" s="548">
        <v>5389.94</v>
      </c>
      <c r="E2679" s="548">
        <v>5389.94</v>
      </c>
    </row>
    <row r="2680" spans="1:5" hidden="1">
      <c r="A2680" s="547" t="s">
        <v>1698</v>
      </c>
      <c r="B2680" s="547">
        <v>2021</v>
      </c>
      <c r="C2680" s="547" t="s">
        <v>1608</v>
      </c>
      <c r="D2680" s="548">
        <v>3193.19</v>
      </c>
      <c r="E2680" s="548">
        <v>3193.19</v>
      </c>
    </row>
    <row r="2681" spans="1:5" hidden="1">
      <c r="A2681" s="547" t="s">
        <v>1698</v>
      </c>
      <c r="B2681" s="547">
        <v>2021</v>
      </c>
      <c r="C2681" s="547" t="s">
        <v>1607</v>
      </c>
      <c r="D2681" s="548">
        <v>8203.75</v>
      </c>
      <c r="E2681" s="548">
        <v>8203.75</v>
      </c>
    </row>
    <row r="2682" spans="1:5" hidden="1">
      <c r="A2682" s="547" t="s">
        <v>1698</v>
      </c>
      <c r="B2682" s="547">
        <v>2021</v>
      </c>
      <c r="C2682" s="547" t="s">
        <v>1606</v>
      </c>
      <c r="D2682" s="548">
        <v>3896.52</v>
      </c>
      <c r="E2682" s="548">
        <v>3896.52</v>
      </c>
    </row>
    <row r="2683" spans="1:5" hidden="1">
      <c r="A2683" s="547" t="s">
        <v>1698</v>
      </c>
      <c r="B2683" s="547">
        <v>2021</v>
      </c>
      <c r="C2683" s="547" t="s">
        <v>1605</v>
      </c>
      <c r="D2683" s="548">
        <v>24796.07</v>
      </c>
      <c r="E2683" s="548">
        <v>24796.07</v>
      </c>
    </row>
    <row r="2684" spans="1:5" hidden="1">
      <c r="A2684" s="547" t="s">
        <v>1698</v>
      </c>
      <c r="B2684" s="547">
        <v>2021</v>
      </c>
      <c r="C2684" s="547" t="s">
        <v>1604</v>
      </c>
      <c r="D2684" s="548">
        <v>-536.76</v>
      </c>
      <c r="E2684" s="548">
        <v>-536.76</v>
      </c>
    </row>
    <row r="2685" spans="1:5" hidden="1">
      <c r="A2685" s="547" t="s">
        <v>1698</v>
      </c>
      <c r="B2685" s="547">
        <v>2021</v>
      </c>
      <c r="C2685" s="547" t="s">
        <v>1603</v>
      </c>
      <c r="D2685" s="548"/>
      <c r="E2685" s="548"/>
    </row>
    <row r="2686" spans="1:5" hidden="1">
      <c r="A2686" s="547" t="s">
        <v>1698</v>
      </c>
      <c r="B2686" s="547">
        <v>2021</v>
      </c>
      <c r="C2686" s="547" t="s">
        <v>1602</v>
      </c>
      <c r="D2686" s="548"/>
      <c r="E2686" s="548"/>
    </row>
    <row r="2687" spans="1:5" hidden="1">
      <c r="A2687" s="547" t="s">
        <v>1698</v>
      </c>
      <c r="B2687" s="547">
        <v>2021</v>
      </c>
      <c r="C2687" s="547" t="s">
        <v>1601</v>
      </c>
      <c r="D2687" s="548"/>
      <c r="E2687" s="548"/>
    </row>
    <row r="2688" spans="1:5" hidden="1">
      <c r="A2688" s="547" t="s">
        <v>1698</v>
      </c>
      <c r="B2688" s="547">
        <v>2021</v>
      </c>
      <c r="C2688" s="547" t="s">
        <v>1600</v>
      </c>
      <c r="D2688" s="548">
        <v>-548.41999999999996</v>
      </c>
      <c r="E2688" s="548">
        <v>-548.41999999999996</v>
      </c>
    </row>
    <row r="2689" spans="1:5" hidden="1">
      <c r="A2689" s="547" t="s">
        <v>1698</v>
      </c>
      <c r="B2689" s="547">
        <v>2021</v>
      </c>
      <c r="C2689" s="547" t="s">
        <v>1599</v>
      </c>
      <c r="D2689" s="548">
        <v>14434.05</v>
      </c>
      <c r="E2689" s="548">
        <v>14434.05</v>
      </c>
    </row>
    <row r="2690" spans="1:5" hidden="1">
      <c r="A2690" s="547" t="s">
        <v>1698</v>
      </c>
      <c r="B2690" s="547">
        <v>2021</v>
      </c>
      <c r="C2690" s="547" t="s">
        <v>1597</v>
      </c>
      <c r="D2690" s="548">
        <v>14434.05</v>
      </c>
      <c r="E2690" s="548">
        <v>14434.05</v>
      </c>
    </row>
    <row r="2691" spans="1:5" hidden="1">
      <c r="A2691" s="547" t="s">
        <v>1698</v>
      </c>
      <c r="B2691" s="547">
        <v>2021</v>
      </c>
      <c r="C2691" s="547" t="s">
        <v>1633</v>
      </c>
      <c r="D2691" s="548"/>
      <c r="E2691" s="548">
        <v>-2542.71</v>
      </c>
    </row>
    <row r="2692" spans="1:5" hidden="1">
      <c r="A2692" s="547" t="s">
        <v>1698</v>
      </c>
      <c r="B2692" s="547">
        <v>2021</v>
      </c>
      <c r="C2692" s="547" t="s">
        <v>1632</v>
      </c>
      <c r="D2692" s="548"/>
      <c r="E2692" s="548"/>
    </row>
    <row r="2693" spans="1:5" hidden="1">
      <c r="A2693" s="547" t="s">
        <v>1698</v>
      </c>
      <c r="B2693" s="547">
        <v>2021</v>
      </c>
      <c r="C2693" s="547" t="s">
        <v>1631</v>
      </c>
      <c r="D2693" s="548"/>
      <c r="E2693" s="548">
        <v>-103.89</v>
      </c>
    </row>
    <row r="2694" spans="1:5" hidden="1">
      <c r="A2694" s="547" t="s">
        <v>1698</v>
      </c>
      <c r="B2694" s="547">
        <v>2021</v>
      </c>
      <c r="C2694" s="547" t="s">
        <v>1630</v>
      </c>
      <c r="D2694" s="548"/>
      <c r="E2694" s="548"/>
    </row>
    <row r="2695" spans="1:5" hidden="1">
      <c r="A2695" s="547" t="s">
        <v>1698</v>
      </c>
      <c r="B2695" s="547">
        <v>2021</v>
      </c>
      <c r="C2695" s="547" t="s">
        <v>1629</v>
      </c>
      <c r="D2695" s="548"/>
      <c r="E2695" s="548"/>
    </row>
    <row r="2696" spans="1:5" hidden="1">
      <c r="A2696" s="547" t="s">
        <v>1698</v>
      </c>
      <c r="B2696" s="547">
        <v>2022</v>
      </c>
      <c r="C2696" s="547" t="s">
        <v>1628</v>
      </c>
      <c r="D2696" s="548">
        <v>-2861.78</v>
      </c>
      <c r="E2696" s="548">
        <v>-2861.78</v>
      </c>
    </row>
    <row r="2697" spans="1:5" hidden="1">
      <c r="A2697" s="547" t="s">
        <v>1698</v>
      </c>
      <c r="B2697" s="547">
        <v>2022</v>
      </c>
      <c r="C2697" s="547" t="s">
        <v>1627</v>
      </c>
      <c r="D2697" s="548">
        <v>-2861.78</v>
      </c>
      <c r="E2697" s="548"/>
    </row>
    <row r="2698" spans="1:5" hidden="1">
      <c r="A2698" s="547" t="s">
        <v>1698</v>
      </c>
      <c r="B2698" s="547">
        <v>2022</v>
      </c>
      <c r="C2698" s="547" t="s">
        <v>1626</v>
      </c>
      <c r="D2698" s="548"/>
      <c r="E2698" s="548"/>
    </row>
    <row r="2699" spans="1:5" hidden="1">
      <c r="A2699" s="547" t="s">
        <v>1698</v>
      </c>
      <c r="B2699" s="547">
        <v>2022</v>
      </c>
      <c r="C2699" s="547" t="s">
        <v>1625</v>
      </c>
      <c r="D2699" s="548"/>
      <c r="E2699" s="548"/>
    </row>
    <row r="2700" spans="1:5" hidden="1">
      <c r="A2700" s="547" t="s">
        <v>1698</v>
      </c>
      <c r="B2700" s="547">
        <v>2022</v>
      </c>
      <c r="C2700" s="547" t="s">
        <v>1624</v>
      </c>
      <c r="D2700" s="548"/>
      <c r="E2700" s="548"/>
    </row>
    <row r="2701" spans="1:5" hidden="1">
      <c r="A2701" s="547" t="s">
        <v>1698</v>
      </c>
      <c r="B2701" s="547">
        <v>2022</v>
      </c>
      <c r="C2701" s="547" t="s">
        <v>1623</v>
      </c>
      <c r="D2701" s="548"/>
      <c r="E2701" s="548"/>
    </row>
    <row r="2702" spans="1:5" hidden="1">
      <c r="A2702" s="547" t="s">
        <v>1698</v>
      </c>
      <c r="B2702" s="547">
        <v>2022</v>
      </c>
      <c r="C2702" s="547" t="s">
        <v>1622</v>
      </c>
      <c r="D2702" s="548"/>
      <c r="E2702" s="548"/>
    </row>
    <row r="2703" spans="1:5" hidden="1">
      <c r="A2703" s="547" t="s">
        <v>1698</v>
      </c>
      <c r="B2703" s="547">
        <v>2022</v>
      </c>
      <c r="C2703" s="547" t="s">
        <v>1621</v>
      </c>
      <c r="D2703" s="548"/>
      <c r="E2703" s="548"/>
    </row>
    <row r="2704" spans="1:5" hidden="1">
      <c r="A2704" s="547" t="s">
        <v>1698</v>
      </c>
      <c r="B2704" s="547">
        <v>2022</v>
      </c>
      <c r="C2704" s="547" t="s">
        <v>1620</v>
      </c>
      <c r="D2704" s="548">
        <v>-1040.28</v>
      </c>
      <c r="E2704" s="548">
        <v>-1040.28</v>
      </c>
    </row>
    <row r="2705" spans="1:5" hidden="1">
      <c r="A2705" s="547" t="s">
        <v>1698</v>
      </c>
      <c r="B2705" s="547">
        <v>2022</v>
      </c>
      <c r="C2705" s="547" t="s">
        <v>1619</v>
      </c>
      <c r="D2705" s="548">
        <v>17439.919999999998</v>
      </c>
      <c r="E2705" s="548">
        <v>17439.919999999998</v>
      </c>
    </row>
    <row r="2706" spans="1:5" hidden="1">
      <c r="A2706" s="547" t="s">
        <v>1698</v>
      </c>
      <c r="B2706" s="547">
        <v>2022</v>
      </c>
      <c r="C2706" s="547" t="s">
        <v>1618</v>
      </c>
      <c r="D2706" s="548">
        <v>-99558.74</v>
      </c>
      <c r="E2706" s="548">
        <v>-99558.74</v>
      </c>
    </row>
    <row r="2707" spans="1:5" hidden="1">
      <c r="A2707" s="547" t="s">
        <v>1698</v>
      </c>
      <c r="B2707" s="547">
        <v>2022</v>
      </c>
      <c r="C2707" s="547" t="s">
        <v>1617</v>
      </c>
      <c r="D2707" s="548">
        <v>21533.279999999999</v>
      </c>
      <c r="E2707" s="548">
        <v>21533.279999999999</v>
      </c>
    </row>
    <row r="2708" spans="1:5" hidden="1">
      <c r="A2708" s="547" t="s">
        <v>1698</v>
      </c>
      <c r="B2708" s="547">
        <v>2022</v>
      </c>
      <c r="C2708" s="547" t="s">
        <v>1616</v>
      </c>
      <c r="D2708" s="548">
        <v>4359.6400000000003</v>
      </c>
      <c r="E2708" s="548">
        <v>4359.6400000000003</v>
      </c>
    </row>
    <row r="2709" spans="1:5" hidden="1">
      <c r="A2709" s="547" t="s">
        <v>1698</v>
      </c>
      <c r="B2709" s="547">
        <v>2022</v>
      </c>
      <c r="C2709" s="547" t="s">
        <v>1615</v>
      </c>
      <c r="D2709" s="548">
        <v>28107.57</v>
      </c>
      <c r="E2709" s="548">
        <v>28107.57</v>
      </c>
    </row>
    <row r="2710" spans="1:5" hidden="1">
      <c r="A2710" s="547" t="s">
        <v>1698</v>
      </c>
      <c r="B2710" s="547">
        <v>2022</v>
      </c>
      <c r="C2710" s="547" t="s">
        <v>1614</v>
      </c>
      <c r="D2710" s="548">
        <v>8892.57</v>
      </c>
      <c r="E2710" s="548">
        <v>8892.57</v>
      </c>
    </row>
    <row r="2711" spans="1:5" hidden="1">
      <c r="A2711" s="547" t="s">
        <v>1698</v>
      </c>
      <c r="B2711" s="547">
        <v>2022</v>
      </c>
      <c r="C2711" s="547" t="s">
        <v>1613</v>
      </c>
      <c r="D2711" s="548">
        <v>12726.03</v>
      </c>
      <c r="E2711" s="548">
        <v>12726.03</v>
      </c>
    </row>
    <row r="2712" spans="1:5" hidden="1">
      <c r="A2712" s="547" t="s">
        <v>1698</v>
      </c>
      <c r="B2712" s="547">
        <v>2022</v>
      </c>
      <c r="C2712" s="547" t="s">
        <v>1612</v>
      </c>
      <c r="D2712" s="548">
        <v>284.89</v>
      </c>
      <c r="E2712" s="548">
        <v>284.89</v>
      </c>
    </row>
    <row r="2713" spans="1:5" hidden="1">
      <c r="A2713" s="547" t="s">
        <v>1698</v>
      </c>
      <c r="B2713" s="547">
        <v>2022</v>
      </c>
      <c r="C2713" s="547" t="s">
        <v>1611</v>
      </c>
      <c r="D2713" s="548">
        <v>483.1</v>
      </c>
      <c r="E2713" s="548">
        <v>483.1</v>
      </c>
    </row>
    <row r="2714" spans="1:5" hidden="1">
      <c r="A2714" s="547" t="s">
        <v>1698</v>
      </c>
      <c r="B2714" s="547">
        <v>2022</v>
      </c>
      <c r="C2714" s="547" t="s">
        <v>1610</v>
      </c>
      <c r="D2714" s="548">
        <v>118.06</v>
      </c>
      <c r="E2714" s="548">
        <v>118.06</v>
      </c>
    </row>
    <row r="2715" spans="1:5" hidden="1">
      <c r="A2715" s="547" t="s">
        <v>1698</v>
      </c>
      <c r="B2715" s="547">
        <v>2022</v>
      </c>
      <c r="C2715" s="547" t="s">
        <v>1609</v>
      </c>
      <c r="D2715" s="548">
        <v>3771.88</v>
      </c>
      <c r="E2715" s="548">
        <v>3771.88</v>
      </c>
    </row>
    <row r="2716" spans="1:5" hidden="1">
      <c r="A2716" s="547" t="s">
        <v>1698</v>
      </c>
      <c r="B2716" s="547">
        <v>2022</v>
      </c>
      <c r="C2716" s="547" t="s">
        <v>1608</v>
      </c>
      <c r="D2716" s="548">
        <v>3166.25</v>
      </c>
      <c r="E2716" s="548">
        <v>3166.25</v>
      </c>
    </row>
    <row r="2717" spans="1:5" hidden="1">
      <c r="A2717" s="547" t="s">
        <v>1698</v>
      </c>
      <c r="B2717" s="547">
        <v>2022</v>
      </c>
      <c r="C2717" s="547" t="s">
        <v>1607</v>
      </c>
      <c r="D2717" s="548">
        <v>8312.9500000000007</v>
      </c>
      <c r="E2717" s="548">
        <v>8312.9500000000007</v>
      </c>
    </row>
    <row r="2718" spans="1:5" hidden="1">
      <c r="A2718" s="547" t="s">
        <v>1698</v>
      </c>
      <c r="B2718" s="547">
        <v>2022</v>
      </c>
      <c r="C2718" s="547" t="s">
        <v>1606</v>
      </c>
      <c r="D2718" s="548">
        <v>3861.34</v>
      </c>
      <c r="E2718" s="548">
        <v>3861.34</v>
      </c>
    </row>
    <row r="2719" spans="1:5" hidden="1">
      <c r="A2719" s="547" t="s">
        <v>1698</v>
      </c>
      <c r="B2719" s="547">
        <v>2022</v>
      </c>
      <c r="C2719" s="547" t="s">
        <v>1605</v>
      </c>
      <c r="D2719" s="548">
        <v>21381.11</v>
      </c>
      <c r="E2719" s="548">
        <v>21381.11</v>
      </c>
    </row>
    <row r="2720" spans="1:5" hidden="1">
      <c r="A2720" s="547" t="s">
        <v>1698</v>
      </c>
      <c r="B2720" s="547">
        <v>2022</v>
      </c>
      <c r="C2720" s="547" t="s">
        <v>1604</v>
      </c>
      <c r="D2720" s="548">
        <v>-391.41</v>
      </c>
      <c r="E2720" s="548">
        <v>-391.41</v>
      </c>
    </row>
    <row r="2721" spans="1:5" hidden="1">
      <c r="A2721" s="547" t="s">
        <v>1698</v>
      </c>
      <c r="B2721" s="547">
        <v>2022</v>
      </c>
      <c r="C2721" s="547" t="s">
        <v>1603</v>
      </c>
      <c r="D2721" s="548"/>
      <c r="E2721" s="548"/>
    </row>
    <row r="2722" spans="1:5" hidden="1">
      <c r="A2722" s="547" t="s">
        <v>1698</v>
      </c>
      <c r="B2722" s="547">
        <v>2022</v>
      </c>
      <c r="C2722" s="547" t="s">
        <v>1602</v>
      </c>
      <c r="D2722" s="548"/>
      <c r="E2722" s="548"/>
    </row>
    <row r="2723" spans="1:5" hidden="1">
      <c r="A2723" s="547" t="s">
        <v>1698</v>
      </c>
      <c r="B2723" s="547">
        <v>2022</v>
      </c>
      <c r="C2723" s="547" t="s">
        <v>1601</v>
      </c>
      <c r="D2723" s="548"/>
      <c r="E2723" s="548"/>
    </row>
    <row r="2724" spans="1:5" hidden="1">
      <c r="A2724" s="547" t="s">
        <v>1698</v>
      </c>
      <c r="B2724" s="547">
        <v>2022</v>
      </c>
      <c r="C2724" s="547" t="s">
        <v>1600</v>
      </c>
      <c r="D2724" s="548">
        <v>-857.21</v>
      </c>
      <c r="E2724" s="548">
        <v>-857.21</v>
      </c>
    </row>
    <row r="2725" spans="1:5" hidden="1">
      <c r="A2725" s="547" t="s">
        <v>1698</v>
      </c>
      <c r="B2725" s="547">
        <v>2022</v>
      </c>
      <c r="C2725" s="547" t="s">
        <v>1599</v>
      </c>
      <c r="D2725" s="548">
        <v>12289.25</v>
      </c>
      <c r="E2725" s="548">
        <v>12289.25</v>
      </c>
    </row>
    <row r="2726" spans="1:5" hidden="1">
      <c r="A2726" s="547" t="s">
        <v>1698</v>
      </c>
      <c r="B2726" s="547">
        <v>2022</v>
      </c>
      <c r="C2726" s="547" t="s">
        <v>1597</v>
      </c>
      <c r="D2726" s="548">
        <v>12289.25</v>
      </c>
      <c r="E2726" s="548">
        <v>12289.25</v>
      </c>
    </row>
    <row r="2727" spans="1:5" hidden="1">
      <c r="A2727" s="547" t="s">
        <v>1698</v>
      </c>
      <c r="B2727" s="547">
        <v>2022</v>
      </c>
      <c r="C2727" s="547" t="s">
        <v>1633</v>
      </c>
      <c r="D2727" s="548"/>
      <c r="E2727" s="548">
        <v>-2757.65</v>
      </c>
    </row>
    <row r="2728" spans="1:5" hidden="1">
      <c r="A2728" s="547" t="s">
        <v>1698</v>
      </c>
      <c r="B2728" s="547">
        <v>2022</v>
      </c>
      <c r="C2728" s="547" t="s">
        <v>1632</v>
      </c>
      <c r="D2728" s="548"/>
      <c r="E2728" s="548"/>
    </row>
    <row r="2729" spans="1:5" hidden="1">
      <c r="A2729" s="547" t="s">
        <v>1698</v>
      </c>
      <c r="B2729" s="547">
        <v>2022</v>
      </c>
      <c r="C2729" s="547" t="s">
        <v>1631</v>
      </c>
      <c r="D2729" s="548"/>
      <c r="E2729" s="548">
        <v>-104.13</v>
      </c>
    </row>
    <row r="2730" spans="1:5" hidden="1">
      <c r="A2730" s="547" t="s">
        <v>1698</v>
      </c>
      <c r="B2730" s="547">
        <v>2022</v>
      </c>
      <c r="C2730" s="547" t="s">
        <v>1630</v>
      </c>
      <c r="D2730" s="548"/>
      <c r="E2730" s="548"/>
    </row>
    <row r="2731" spans="1:5" hidden="1">
      <c r="A2731" s="547" t="s">
        <v>1698</v>
      </c>
      <c r="B2731" s="547">
        <v>2022</v>
      </c>
      <c r="C2731" s="547" t="s">
        <v>1629</v>
      </c>
      <c r="D2731" s="548"/>
      <c r="E2731" s="548"/>
    </row>
    <row r="2732" spans="1:5" hidden="1">
      <c r="A2732" s="547" t="s">
        <v>1698</v>
      </c>
      <c r="B2732" s="547">
        <v>2023</v>
      </c>
      <c r="C2732" s="547" t="s">
        <v>1628</v>
      </c>
      <c r="D2732" s="548">
        <v>-2625.56</v>
      </c>
      <c r="E2732" s="548"/>
    </row>
    <row r="2733" spans="1:5" hidden="1">
      <c r="A2733" s="547" t="s">
        <v>1698</v>
      </c>
      <c r="B2733" s="547">
        <v>2023</v>
      </c>
      <c r="C2733" s="547" t="s">
        <v>1627</v>
      </c>
      <c r="D2733" s="548">
        <v>-2625.56</v>
      </c>
      <c r="E2733" s="548"/>
    </row>
    <row r="2734" spans="1:5" hidden="1">
      <c r="A2734" s="547" t="s">
        <v>1698</v>
      </c>
      <c r="B2734" s="547">
        <v>2023</v>
      </c>
      <c r="C2734" s="547" t="s">
        <v>1626</v>
      </c>
      <c r="D2734" s="548"/>
      <c r="E2734" s="548"/>
    </row>
    <row r="2735" spans="1:5" hidden="1">
      <c r="A2735" s="547" t="s">
        <v>1698</v>
      </c>
      <c r="B2735" s="547">
        <v>2023</v>
      </c>
      <c r="C2735" s="547" t="s">
        <v>1625</v>
      </c>
      <c r="D2735" s="548"/>
      <c r="E2735" s="548"/>
    </row>
    <row r="2736" spans="1:5" hidden="1">
      <c r="A2736" s="547" t="s">
        <v>1698</v>
      </c>
      <c r="B2736" s="547">
        <v>2023</v>
      </c>
      <c r="C2736" s="547" t="s">
        <v>1624</v>
      </c>
      <c r="D2736" s="548"/>
      <c r="E2736" s="548"/>
    </row>
    <row r="2737" spans="1:5" hidden="1">
      <c r="A2737" s="547" t="s">
        <v>1698</v>
      </c>
      <c r="B2737" s="547">
        <v>2023</v>
      </c>
      <c r="C2737" s="547" t="s">
        <v>1623</v>
      </c>
      <c r="D2737" s="548"/>
      <c r="E2737" s="548"/>
    </row>
    <row r="2738" spans="1:5" hidden="1">
      <c r="A2738" s="547" t="s">
        <v>1698</v>
      </c>
      <c r="B2738" s="547">
        <v>2023</v>
      </c>
      <c r="C2738" s="547" t="s">
        <v>1622</v>
      </c>
      <c r="D2738" s="548"/>
      <c r="E2738" s="548"/>
    </row>
    <row r="2739" spans="1:5" hidden="1">
      <c r="A2739" s="547" t="s">
        <v>1698</v>
      </c>
      <c r="B2739" s="547">
        <v>2023</v>
      </c>
      <c r="C2739" s="547" t="s">
        <v>1621</v>
      </c>
      <c r="D2739" s="548"/>
      <c r="E2739" s="548"/>
    </row>
    <row r="2740" spans="1:5" hidden="1">
      <c r="A2740" s="547" t="s">
        <v>1698</v>
      </c>
      <c r="B2740" s="547">
        <v>2023</v>
      </c>
      <c r="C2740" s="547" t="s">
        <v>1620</v>
      </c>
      <c r="D2740" s="548">
        <v>-1111.26</v>
      </c>
      <c r="E2740" s="548"/>
    </row>
    <row r="2741" spans="1:5" hidden="1">
      <c r="A2741" s="547" t="s">
        <v>1698</v>
      </c>
      <c r="B2741" s="547">
        <v>2023</v>
      </c>
      <c r="C2741" s="547" t="s">
        <v>1619</v>
      </c>
      <c r="D2741" s="548">
        <v>22014.01</v>
      </c>
      <c r="E2741" s="548"/>
    </row>
    <row r="2742" spans="1:5" hidden="1">
      <c r="A2742" s="547" t="s">
        <v>1698</v>
      </c>
      <c r="B2742" s="547">
        <v>2023</v>
      </c>
      <c r="C2742" s="547" t="s">
        <v>1618</v>
      </c>
      <c r="D2742" s="548">
        <v>-107827.56</v>
      </c>
      <c r="E2742" s="548"/>
    </row>
    <row r="2743" spans="1:5" hidden="1">
      <c r="A2743" s="547" t="s">
        <v>1698</v>
      </c>
      <c r="B2743" s="547">
        <v>2023</v>
      </c>
      <c r="C2743" s="547" t="s">
        <v>1617</v>
      </c>
      <c r="D2743" s="548">
        <v>23911.18</v>
      </c>
      <c r="E2743" s="548"/>
    </row>
    <row r="2744" spans="1:5" hidden="1">
      <c r="A2744" s="547" t="s">
        <v>1698</v>
      </c>
      <c r="B2744" s="547">
        <v>2023</v>
      </c>
      <c r="C2744" s="547" t="s">
        <v>1616</v>
      </c>
      <c r="D2744" s="548">
        <v>7352.62</v>
      </c>
      <c r="E2744" s="548"/>
    </row>
    <row r="2745" spans="1:5" hidden="1">
      <c r="A2745" s="547" t="s">
        <v>1698</v>
      </c>
      <c r="B2745" s="547">
        <v>2023</v>
      </c>
      <c r="C2745" s="547" t="s">
        <v>1615</v>
      </c>
      <c r="D2745" s="548">
        <v>31676.21</v>
      </c>
      <c r="E2745" s="548"/>
    </row>
    <row r="2746" spans="1:5" hidden="1">
      <c r="A2746" s="547" t="s">
        <v>1698</v>
      </c>
      <c r="B2746" s="547">
        <v>2023</v>
      </c>
      <c r="C2746" s="547" t="s">
        <v>1614</v>
      </c>
      <c r="D2746" s="548">
        <v>9417.23</v>
      </c>
      <c r="E2746" s="548"/>
    </row>
    <row r="2747" spans="1:5" hidden="1">
      <c r="A2747" s="547" t="s">
        <v>1698</v>
      </c>
      <c r="B2747" s="547">
        <v>2023</v>
      </c>
      <c r="C2747" s="547" t="s">
        <v>1613</v>
      </c>
      <c r="D2747" s="548">
        <v>16170.28</v>
      </c>
      <c r="E2747" s="548"/>
    </row>
    <row r="2748" spans="1:5" hidden="1">
      <c r="A2748" s="547" t="s">
        <v>1698</v>
      </c>
      <c r="B2748" s="547">
        <v>2023</v>
      </c>
      <c r="C2748" s="547" t="s">
        <v>1612</v>
      </c>
      <c r="D2748" s="548">
        <v>265.58</v>
      </c>
      <c r="E2748" s="548"/>
    </row>
    <row r="2749" spans="1:5" hidden="1">
      <c r="A2749" s="547" t="s">
        <v>1698</v>
      </c>
      <c r="B2749" s="547">
        <v>2023</v>
      </c>
      <c r="C2749" s="547" t="s">
        <v>1611</v>
      </c>
      <c r="D2749" s="548">
        <v>498.41</v>
      </c>
      <c r="E2749" s="548"/>
    </row>
    <row r="2750" spans="1:5" hidden="1">
      <c r="A2750" s="547" t="s">
        <v>1698</v>
      </c>
      <c r="B2750" s="547">
        <v>2023</v>
      </c>
      <c r="C2750" s="547" t="s">
        <v>1610</v>
      </c>
      <c r="D2750" s="548">
        <v>133.96</v>
      </c>
      <c r="E2750" s="548"/>
    </row>
    <row r="2751" spans="1:5" hidden="1">
      <c r="A2751" s="547" t="s">
        <v>1698</v>
      </c>
      <c r="B2751" s="547">
        <v>2023</v>
      </c>
      <c r="C2751" s="547" t="s">
        <v>1609</v>
      </c>
      <c r="D2751" s="548">
        <v>3643.39</v>
      </c>
      <c r="E2751" s="548"/>
    </row>
    <row r="2752" spans="1:5" hidden="1">
      <c r="A2752" s="547" t="s">
        <v>1698</v>
      </c>
      <c r="B2752" s="547">
        <v>2023</v>
      </c>
      <c r="C2752" s="547" t="s">
        <v>1608</v>
      </c>
      <c r="D2752" s="548">
        <v>3516.51</v>
      </c>
      <c r="E2752" s="548"/>
    </row>
    <row r="2753" spans="1:5" hidden="1">
      <c r="A2753" s="547" t="s">
        <v>1698</v>
      </c>
      <c r="B2753" s="547">
        <v>2023</v>
      </c>
      <c r="C2753" s="547" t="s">
        <v>1607</v>
      </c>
      <c r="D2753" s="548">
        <v>8882.56</v>
      </c>
      <c r="E2753" s="548"/>
    </row>
    <row r="2754" spans="1:5" hidden="1">
      <c r="A2754" s="547" t="s">
        <v>1698</v>
      </c>
      <c r="B2754" s="547">
        <v>2023</v>
      </c>
      <c r="C2754" s="547" t="s">
        <v>1606</v>
      </c>
      <c r="D2754" s="548">
        <v>4498.6099999999997</v>
      </c>
      <c r="E2754" s="548"/>
    </row>
    <row r="2755" spans="1:5" hidden="1">
      <c r="A2755" s="547" t="s">
        <v>1698</v>
      </c>
      <c r="B2755" s="547">
        <v>2023</v>
      </c>
      <c r="C2755" s="547" t="s">
        <v>1605</v>
      </c>
      <c r="D2755" s="548">
        <v>19875</v>
      </c>
      <c r="E2755" s="548"/>
    </row>
    <row r="2756" spans="1:5" hidden="1">
      <c r="A2756" s="547" t="s">
        <v>1698</v>
      </c>
      <c r="B2756" s="547">
        <v>2023</v>
      </c>
      <c r="C2756" s="547" t="s">
        <v>1604</v>
      </c>
      <c r="D2756" s="548">
        <v>-337.67</v>
      </c>
      <c r="E2756" s="548"/>
    </row>
    <row r="2757" spans="1:5" hidden="1">
      <c r="A2757" s="547" t="s">
        <v>1698</v>
      </c>
      <c r="B2757" s="547">
        <v>2023</v>
      </c>
      <c r="C2757" s="547" t="s">
        <v>1603</v>
      </c>
      <c r="D2757" s="548"/>
      <c r="E2757" s="548"/>
    </row>
    <row r="2758" spans="1:5" hidden="1">
      <c r="A2758" s="547" t="s">
        <v>1698</v>
      </c>
      <c r="B2758" s="547">
        <v>2023</v>
      </c>
      <c r="C2758" s="547" t="s">
        <v>1602</v>
      </c>
      <c r="D2758" s="548"/>
      <c r="E2758" s="548"/>
    </row>
    <row r="2759" spans="1:5" hidden="1">
      <c r="A2759" s="547" t="s">
        <v>1698</v>
      </c>
      <c r="B2759" s="547">
        <v>2023</v>
      </c>
      <c r="C2759" s="547" t="s">
        <v>1601</v>
      </c>
      <c r="D2759" s="548"/>
      <c r="E2759" s="548"/>
    </row>
    <row r="2760" spans="1:5" hidden="1">
      <c r="A2760" s="547" t="s">
        <v>1698</v>
      </c>
      <c r="B2760" s="547">
        <v>2023</v>
      </c>
      <c r="C2760" s="547" t="s">
        <v>1600</v>
      </c>
      <c r="D2760" s="548">
        <v>-1019.88</v>
      </c>
      <c r="E2760" s="548"/>
    </row>
    <row r="2761" spans="1:5" hidden="1">
      <c r="A2761" s="547" t="s">
        <v>1698</v>
      </c>
      <c r="B2761" s="547">
        <v>2023</v>
      </c>
      <c r="C2761" s="547" t="s">
        <v>1599</v>
      </c>
      <c r="D2761" s="548">
        <v>16919.650000000001</v>
      </c>
      <c r="E2761" s="548"/>
    </row>
    <row r="2762" spans="1:5" hidden="1">
      <c r="A2762" s="547" t="s">
        <v>1698</v>
      </c>
      <c r="B2762" s="547">
        <v>2023</v>
      </c>
      <c r="C2762" s="547" t="s">
        <v>1597</v>
      </c>
      <c r="D2762" s="548">
        <v>16919.650000000001</v>
      </c>
      <c r="E2762" s="548"/>
    </row>
    <row r="2763" spans="1:5" hidden="1">
      <c r="A2763" s="547" t="s">
        <v>1697</v>
      </c>
      <c r="B2763" s="547">
        <v>2019</v>
      </c>
      <c r="C2763" s="547" t="s">
        <v>1628</v>
      </c>
      <c r="D2763" s="548"/>
      <c r="E2763" s="548"/>
    </row>
    <row r="2764" spans="1:5" hidden="1">
      <c r="A2764" s="547" t="s">
        <v>1697</v>
      </c>
      <c r="B2764" s="547">
        <v>2019</v>
      </c>
      <c r="C2764" s="547" t="s">
        <v>1627</v>
      </c>
      <c r="D2764" s="548"/>
      <c r="E2764" s="548"/>
    </row>
    <row r="2765" spans="1:5" hidden="1">
      <c r="A2765" s="547" t="s">
        <v>1697</v>
      </c>
      <c r="B2765" s="547">
        <v>2019</v>
      </c>
      <c r="C2765" s="547" t="s">
        <v>1626</v>
      </c>
      <c r="D2765" s="548"/>
      <c r="E2765" s="548"/>
    </row>
    <row r="2766" spans="1:5" hidden="1">
      <c r="A2766" s="547" t="s">
        <v>1697</v>
      </c>
      <c r="B2766" s="547">
        <v>2019</v>
      </c>
      <c r="C2766" s="547" t="s">
        <v>1625</v>
      </c>
      <c r="D2766" s="548"/>
      <c r="E2766" s="548"/>
    </row>
    <row r="2767" spans="1:5" hidden="1">
      <c r="A2767" s="547" t="s">
        <v>1697</v>
      </c>
      <c r="B2767" s="547">
        <v>2019</v>
      </c>
      <c r="C2767" s="547" t="s">
        <v>1624</v>
      </c>
      <c r="D2767" s="548"/>
      <c r="E2767" s="548"/>
    </row>
    <row r="2768" spans="1:5" hidden="1">
      <c r="A2768" s="547" t="s">
        <v>1697</v>
      </c>
      <c r="B2768" s="547">
        <v>2019</v>
      </c>
      <c r="C2768" s="547" t="s">
        <v>1623</v>
      </c>
      <c r="D2768" s="548"/>
      <c r="E2768" s="548"/>
    </row>
    <row r="2769" spans="1:5" hidden="1">
      <c r="A2769" s="547" t="s">
        <v>1697</v>
      </c>
      <c r="B2769" s="547">
        <v>2019</v>
      </c>
      <c r="C2769" s="547" t="s">
        <v>1622</v>
      </c>
      <c r="D2769" s="548"/>
      <c r="E2769" s="548"/>
    </row>
    <row r="2770" spans="1:5" hidden="1">
      <c r="A2770" s="547" t="s">
        <v>1697</v>
      </c>
      <c r="B2770" s="547">
        <v>2019</v>
      </c>
      <c r="C2770" s="547" t="s">
        <v>1621</v>
      </c>
      <c r="D2770" s="548"/>
      <c r="E2770" s="548"/>
    </row>
    <row r="2771" spans="1:5" hidden="1">
      <c r="A2771" s="547" t="s">
        <v>1697</v>
      </c>
      <c r="B2771" s="547">
        <v>2019</v>
      </c>
      <c r="C2771" s="547" t="s">
        <v>1620</v>
      </c>
      <c r="D2771" s="548"/>
      <c r="E2771" s="548"/>
    </row>
    <row r="2772" spans="1:5" hidden="1">
      <c r="A2772" s="547" t="s">
        <v>1697</v>
      </c>
      <c r="B2772" s="547">
        <v>2019</v>
      </c>
      <c r="C2772" s="547" t="s">
        <v>1619</v>
      </c>
      <c r="D2772" s="548">
        <v>-17119.900000000001</v>
      </c>
      <c r="E2772" s="548">
        <v>-17119.900000000001</v>
      </c>
    </row>
    <row r="2773" spans="1:5" hidden="1">
      <c r="A2773" s="547" t="s">
        <v>1697</v>
      </c>
      <c r="B2773" s="547">
        <v>2019</v>
      </c>
      <c r="C2773" s="547" t="s">
        <v>1618</v>
      </c>
      <c r="D2773" s="548"/>
      <c r="E2773" s="548"/>
    </row>
    <row r="2774" spans="1:5" hidden="1">
      <c r="A2774" s="547" t="s">
        <v>1697</v>
      </c>
      <c r="B2774" s="547">
        <v>2019</v>
      </c>
      <c r="C2774" s="547" t="s">
        <v>1617</v>
      </c>
      <c r="D2774" s="548">
        <v>-41.99</v>
      </c>
      <c r="E2774" s="548">
        <v>-41.99</v>
      </c>
    </row>
    <row r="2775" spans="1:5" hidden="1">
      <c r="A2775" s="547" t="s">
        <v>1697</v>
      </c>
      <c r="B2775" s="547">
        <v>2019</v>
      </c>
      <c r="C2775" s="547" t="s">
        <v>1616</v>
      </c>
      <c r="D2775" s="548"/>
      <c r="E2775" s="548"/>
    </row>
    <row r="2776" spans="1:5" hidden="1">
      <c r="A2776" s="547" t="s">
        <v>1697</v>
      </c>
      <c r="B2776" s="547">
        <v>2019</v>
      </c>
      <c r="C2776" s="547" t="s">
        <v>1615</v>
      </c>
      <c r="D2776" s="548">
        <v>-120.73</v>
      </c>
      <c r="E2776" s="548">
        <v>-120.73</v>
      </c>
    </row>
    <row r="2777" spans="1:5" hidden="1">
      <c r="A2777" s="547" t="s">
        <v>1697</v>
      </c>
      <c r="B2777" s="547">
        <v>2019</v>
      </c>
      <c r="C2777" s="547" t="s">
        <v>1614</v>
      </c>
      <c r="D2777" s="548">
        <v>-3315.54</v>
      </c>
      <c r="E2777" s="548">
        <v>-3315.54</v>
      </c>
    </row>
    <row r="2778" spans="1:5" hidden="1">
      <c r="A2778" s="547" t="s">
        <v>1697</v>
      </c>
      <c r="B2778" s="547">
        <v>2019</v>
      </c>
      <c r="C2778" s="547" t="s">
        <v>1613</v>
      </c>
      <c r="D2778" s="548">
        <v>-2023.25</v>
      </c>
      <c r="E2778" s="548">
        <v>-2023.25</v>
      </c>
    </row>
    <row r="2779" spans="1:5" hidden="1">
      <c r="A2779" s="547" t="s">
        <v>1697</v>
      </c>
      <c r="B2779" s="547">
        <v>2019</v>
      </c>
      <c r="C2779" s="547" t="s">
        <v>1612</v>
      </c>
      <c r="D2779" s="548">
        <v>-3.18</v>
      </c>
      <c r="E2779" s="548">
        <v>-3.18</v>
      </c>
    </row>
    <row r="2780" spans="1:5" hidden="1">
      <c r="A2780" s="547" t="s">
        <v>1697</v>
      </c>
      <c r="B2780" s="547">
        <v>2019</v>
      </c>
      <c r="C2780" s="547" t="s">
        <v>1611</v>
      </c>
      <c r="D2780" s="548">
        <v>-8.4</v>
      </c>
      <c r="E2780" s="548">
        <v>-8.4</v>
      </c>
    </row>
    <row r="2781" spans="1:5" hidden="1">
      <c r="A2781" s="547" t="s">
        <v>1697</v>
      </c>
      <c r="B2781" s="547">
        <v>2019</v>
      </c>
      <c r="C2781" s="547" t="s">
        <v>1610</v>
      </c>
      <c r="D2781" s="548"/>
      <c r="E2781" s="548"/>
    </row>
    <row r="2782" spans="1:5" hidden="1">
      <c r="A2782" s="547" t="s">
        <v>1697</v>
      </c>
      <c r="B2782" s="547">
        <v>2019</v>
      </c>
      <c r="C2782" s="547" t="s">
        <v>1609</v>
      </c>
      <c r="D2782" s="548">
        <v>-449.89</v>
      </c>
      <c r="E2782" s="548">
        <v>-449.89</v>
      </c>
    </row>
    <row r="2783" spans="1:5" hidden="1">
      <c r="A2783" s="547" t="s">
        <v>1697</v>
      </c>
      <c r="B2783" s="547">
        <v>2019</v>
      </c>
      <c r="C2783" s="547" t="s">
        <v>1608</v>
      </c>
      <c r="D2783" s="548">
        <v>-8.5500000000000007</v>
      </c>
      <c r="E2783" s="548">
        <v>-8.5500000000000007</v>
      </c>
    </row>
    <row r="2784" spans="1:5" hidden="1">
      <c r="A2784" s="547" t="s">
        <v>1697</v>
      </c>
      <c r="B2784" s="547">
        <v>2019</v>
      </c>
      <c r="C2784" s="547" t="s">
        <v>1607</v>
      </c>
      <c r="D2784" s="548">
        <v>-1020.7</v>
      </c>
      <c r="E2784" s="548">
        <v>-1020.7</v>
      </c>
    </row>
    <row r="2785" spans="1:5" hidden="1">
      <c r="A2785" s="547" t="s">
        <v>1697</v>
      </c>
      <c r="B2785" s="547">
        <v>2019</v>
      </c>
      <c r="C2785" s="547" t="s">
        <v>1606</v>
      </c>
      <c r="D2785" s="548">
        <v>-181.19</v>
      </c>
      <c r="E2785" s="548">
        <v>-181.19</v>
      </c>
    </row>
    <row r="2786" spans="1:5" hidden="1">
      <c r="A2786" s="547" t="s">
        <v>1697</v>
      </c>
      <c r="B2786" s="547">
        <v>2019</v>
      </c>
      <c r="C2786" s="547" t="s">
        <v>1605</v>
      </c>
      <c r="D2786" s="548">
        <v>-9946.49</v>
      </c>
      <c r="E2786" s="548">
        <v>-9946.49</v>
      </c>
    </row>
    <row r="2787" spans="1:5" hidden="1">
      <c r="A2787" s="547" t="s">
        <v>1697</v>
      </c>
      <c r="B2787" s="547">
        <v>2019</v>
      </c>
      <c r="C2787" s="547" t="s">
        <v>1604</v>
      </c>
      <c r="D2787" s="548"/>
      <c r="E2787" s="548"/>
    </row>
    <row r="2788" spans="1:5" hidden="1">
      <c r="A2788" s="547" t="s">
        <v>1697</v>
      </c>
      <c r="B2788" s="547">
        <v>2019</v>
      </c>
      <c r="C2788" s="547" t="s">
        <v>1603</v>
      </c>
      <c r="D2788" s="548"/>
      <c r="E2788" s="548"/>
    </row>
    <row r="2789" spans="1:5" hidden="1">
      <c r="A2789" s="547" t="s">
        <v>1697</v>
      </c>
      <c r="B2789" s="547">
        <v>2019</v>
      </c>
      <c r="C2789" s="547" t="s">
        <v>1602</v>
      </c>
      <c r="D2789" s="548"/>
      <c r="E2789" s="548"/>
    </row>
    <row r="2790" spans="1:5" hidden="1">
      <c r="A2790" s="547" t="s">
        <v>1697</v>
      </c>
      <c r="B2790" s="547">
        <v>2019</v>
      </c>
      <c r="C2790" s="547" t="s">
        <v>1601</v>
      </c>
      <c r="D2790" s="548"/>
      <c r="E2790" s="548"/>
    </row>
    <row r="2791" spans="1:5" hidden="1">
      <c r="A2791" s="547" t="s">
        <v>1697</v>
      </c>
      <c r="B2791" s="547">
        <v>2019</v>
      </c>
      <c r="C2791" s="547" t="s">
        <v>1600</v>
      </c>
      <c r="D2791" s="548"/>
      <c r="E2791" s="548"/>
    </row>
    <row r="2792" spans="1:5" hidden="1">
      <c r="A2792" s="547" t="s">
        <v>1697</v>
      </c>
      <c r="B2792" s="547">
        <v>2019</v>
      </c>
      <c r="C2792" s="547" t="s">
        <v>1599</v>
      </c>
      <c r="D2792" s="548">
        <v>-17119.900000000001</v>
      </c>
      <c r="E2792" s="548">
        <v>-17119.900000000001</v>
      </c>
    </row>
    <row r="2793" spans="1:5" hidden="1">
      <c r="A2793" s="547" t="s">
        <v>1697</v>
      </c>
      <c r="B2793" s="547">
        <v>2019</v>
      </c>
      <c r="C2793" s="547" t="s">
        <v>1597</v>
      </c>
      <c r="D2793" s="548">
        <v>-17119.900000000001</v>
      </c>
      <c r="E2793" s="548">
        <v>-17119.900000000001</v>
      </c>
    </row>
    <row r="2794" spans="1:5" hidden="1">
      <c r="A2794" s="547" t="s">
        <v>1697</v>
      </c>
      <c r="B2794" s="547">
        <v>2019</v>
      </c>
      <c r="C2794" s="547" t="s">
        <v>1633</v>
      </c>
      <c r="D2794" s="548"/>
      <c r="E2794" s="548"/>
    </row>
    <row r="2795" spans="1:5" hidden="1">
      <c r="A2795" s="547" t="s">
        <v>1697</v>
      </c>
      <c r="B2795" s="547">
        <v>2019</v>
      </c>
      <c r="C2795" s="547" t="s">
        <v>1632</v>
      </c>
      <c r="D2795" s="548"/>
      <c r="E2795" s="548"/>
    </row>
    <row r="2796" spans="1:5" hidden="1">
      <c r="A2796" s="547" t="s">
        <v>1697</v>
      </c>
      <c r="B2796" s="547">
        <v>2019</v>
      </c>
      <c r="C2796" s="547" t="s">
        <v>1631</v>
      </c>
      <c r="D2796" s="548"/>
      <c r="E2796" s="548"/>
    </row>
    <row r="2797" spans="1:5" hidden="1">
      <c r="A2797" s="547" t="s">
        <v>1697</v>
      </c>
      <c r="B2797" s="547">
        <v>2019</v>
      </c>
      <c r="C2797" s="547" t="s">
        <v>1630</v>
      </c>
      <c r="D2797" s="548"/>
      <c r="E2797" s="548"/>
    </row>
    <row r="2798" spans="1:5" hidden="1">
      <c r="A2798" s="547" t="s">
        <v>1697</v>
      </c>
      <c r="B2798" s="547">
        <v>2019</v>
      </c>
      <c r="C2798" s="547" t="s">
        <v>1629</v>
      </c>
      <c r="D2798" s="548"/>
      <c r="E2798" s="548"/>
    </row>
    <row r="2799" spans="1:5" hidden="1">
      <c r="A2799" s="547" t="s">
        <v>1697</v>
      </c>
      <c r="B2799" s="547">
        <v>2020</v>
      </c>
      <c r="C2799" s="547" t="s">
        <v>1628</v>
      </c>
      <c r="D2799" s="548"/>
      <c r="E2799" s="548"/>
    </row>
    <row r="2800" spans="1:5" hidden="1">
      <c r="A2800" s="547" t="s">
        <v>1697</v>
      </c>
      <c r="B2800" s="547">
        <v>2020</v>
      </c>
      <c r="C2800" s="547" t="s">
        <v>1627</v>
      </c>
      <c r="D2800" s="548"/>
      <c r="E2800" s="548"/>
    </row>
    <row r="2801" spans="1:5" hidden="1">
      <c r="A2801" s="547" t="s">
        <v>1697</v>
      </c>
      <c r="B2801" s="547">
        <v>2020</v>
      </c>
      <c r="C2801" s="547" t="s">
        <v>1626</v>
      </c>
      <c r="D2801" s="548"/>
      <c r="E2801" s="548"/>
    </row>
    <row r="2802" spans="1:5" hidden="1">
      <c r="A2802" s="547" t="s">
        <v>1697</v>
      </c>
      <c r="B2802" s="547">
        <v>2020</v>
      </c>
      <c r="C2802" s="547" t="s">
        <v>1625</v>
      </c>
      <c r="D2802" s="548"/>
      <c r="E2802" s="548"/>
    </row>
    <row r="2803" spans="1:5" hidden="1">
      <c r="A2803" s="547" t="s">
        <v>1697</v>
      </c>
      <c r="B2803" s="547">
        <v>2020</v>
      </c>
      <c r="C2803" s="547" t="s">
        <v>1624</v>
      </c>
      <c r="D2803" s="548"/>
      <c r="E2803" s="548"/>
    </row>
    <row r="2804" spans="1:5" hidden="1">
      <c r="A2804" s="547" t="s">
        <v>1697</v>
      </c>
      <c r="B2804" s="547">
        <v>2020</v>
      </c>
      <c r="C2804" s="547" t="s">
        <v>1623</v>
      </c>
      <c r="D2804" s="548"/>
      <c r="E2804" s="548"/>
    </row>
    <row r="2805" spans="1:5" hidden="1">
      <c r="A2805" s="547" t="s">
        <v>1697</v>
      </c>
      <c r="B2805" s="547">
        <v>2020</v>
      </c>
      <c r="C2805" s="547" t="s">
        <v>1622</v>
      </c>
      <c r="D2805" s="548"/>
      <c r="E2805" s="548"/>
    </row>
    <row r="2806" spans="1:5" hidden="1">
      <c r="A2806" s="547" t="s">
        <v>1697</v>
      </c>
      <c r="B2806" s="547">
        <v>2020</v>
      </c>
      <c r="C2806" s="547" t="s">
        <v>1621</v>
      </c>
      <c r="D2806" s="548"/>
      <c r="E2806" s="548"/>
    </row>
    <row r="2807" spans="1:5" hidden="1">
      <c r="A2807" s="547" t="s">
        <v>1697</v>
      </c>
      <c r="B2807" s="547">
        <v>2020</v>
      </c>
      <c r="C2807" s="547" t="s">
        <v>1620</v>
      </c>
      <c r="D2807" s="548"/>
      <c r="E2807" s="548"/>
    </row>
    <row r="2808" spans="1:5" hidden="1">
      <c r="A2808" s="547" t="s">
        <v>1697</v>
      </c>
      <c r="B2808" s="547">
        <v>2020</v>
      </c>
      <c r="C2808" s="547" t="s">
        <v>1619</v>
      </c>
      <c r="D2808" s="548">
        <v>-20390.25</v>
      </c>
      <c r="E2808" s="548">
        <v>-20390.25</v>
      </c>
    </row>
    <row r="2809" spans="1:5" hidden="1">
      <c r="A2809" s="547" t="s">
        <v>1697</v>
      </c>
      <c r="B2809" s="547">
        <v>2020</v>
      </c>
      <c r="C2809" s="547" t="s">
        <v>1618</v>
      </c>
      <c r="D2809" s="548"/>
      <c r="E2809" s="548"/>
    </row>
    <row r="2810" spans="1:5" hidden="1">
      <c r="A2810" s="547" t="s">
        <v>1697</v>
      </c>
      <c r="B2810" s="547">
        <v>2020</v>
      </c>
      <c r="C2810" s="547" t="s">
        <v>1617</v>
      </c>
      <c r="D2810" s="548">
        <v>-34.71</v>
      </c>
      <c r="E2810" s="548">
        <v>-34.71</v>
      </c>
    </row>
    <row r="2811" spans="1:5" hidden="1">
      <c r="A2811" s="547" t="s">
        <v>1697</v>
      </c>
      <c r="B2811" s="547">
        <v>2020</v>
      </c>
      <c r="C2811" s="547" t="s">
        <v>1616</v>
      </c>
      <c r="D2811" s="548"/>
      <c r="E2811" s="548"/>
    </row>
    <row r="2812" spans="1:5" hidden="1">
      <c r="A2812" s="547" t="s">
        <v>1697</v>
      </c>
      <c r="B2812" s="547">
        <v>2020</v>
      </c>
      <c r="C2812" s="547" t="s">
        <v>1615</v>
      </c>
      <c r="D2812" s="548">
        <v>-169.09</v>
      </c>
      <c r="E2812" s="548">
        <v>-169.09</v>
      </c>
    </row>
    <row r="2813" spans="1:5" hidden="1">
      <c r="A2813" s="547" t="s">
        <v>1697</v>
      </c>
      <c r="B2813" s="547">
        <v>2020</v>
      </c>
      <c r="C2813" s="547" t="s">
        <v>1614</v>
      </c>
      <c r="D2813" s="548">
        <v>-3958.41</v>
      </c>
      <c r="E2813" s="548">
        <v>-3958.41</v>
      </c>
    </row>
    <row r="2814" spans="1:5" hidden="1">
      <c r="A2814" s="547" t="s">
        <v>1697</v>
      </c>
      <c r="B2814" s="547">
        <v>2020</v>
      </c>
      <c r="C2814" s="547" t="s">
        <v>1613</v>
      </c>
      <c r="D2814" s="548">
        <v>-2353.21</v>
      </c>
      <c r="E2814" s="548">
        <v>-2353.21</v>
      </c>
    </row>
    <row r="2815" spans="1:5" hidden="1">
      <c r="A2815" s="547" t="s">
        <v>1697</v>
      </c>
      <c r="B2815" s="547">
        <v>2020</v>
      </c>
      <c r="C2815" s="547" t="s">
        <v>1612</v>
      </c>
      <c r="D2815" s="548">
        <v>-6.3</v>
      </c>
      <c r="E2815" s="548">
        <v>-6.3</v>
      </c>
    </row>
    <row r="2816" spans="1:5" hidden="1">
      <c r="A2816" s="547" t="s">
        <v>1697</v>
      </c>
      <c r="B2816" s="547">
        <v>2020</v>
      </c>
      <c r="C2816" s="547" t="s">
        <v>1611</v>
      </c>
      <c r="D2816" s="548">
        <v>-13.89</v>
      </c>
      <c r="E2816" s="548">
        <v>-13.89</v>
      </c>
    </row>
    <row r="2817" spans="1:5" hidden="1">
      <c r="A2817" s="547" t="s">
        <v>1697</v>
      </c>
      <c r="B2817" s="547">
        <v>2020</v>
      </c>
      <c r="C2817" s="547" t="s">
        <v>1610</v>
      </c>
      <c r="D2817" s="548">
        <v>-3.41</v>
      </c>
      <c r="E2817" s="548">
        <v>-3.41</v>
      </c>
    </row>
    <row r="2818" spans="1:5" hidden="1">
      <c r="A2818" s="547" t="s">
        <v>1697</v>
      </c>
      <c r="B2818" s="547">
        <v>2020</v>
      </c>
      <c r="C2818" s="547" t="s">
        <v>1609</v>
      </c>
      <c r="D2818" s="548">
        <v>-823.91</v>
      </c>
      <c r="E2818" s="548">
        <v>-823.91</v>
      </c>
    </row>
    <row r="2819" spans="1:5" hidden="1">
      <c r="A2819" s="547" t="s">
        <v>1697</v>
      </c>
      <c r="B2819" s="547">
        <v>2020</v>
      </c>
      <c r="C2819" s="547" t="s">
        <v>1608</v>
      </c>
      <c r="D2819" s="548">
        <v>-44.45</v>
      </c>
      <c r="E2819" s="548">
        <v>-44.45</v>
      </c>
    </row>
    <row r="2820" spans="1:5" hidden="1">
      <c r="A2820" s="547" t="s">
        <v>1697</v>
      </c>
      <c r="B2820" s="547">
        <v>2020</v>
      </c>
      <c r="C2820" s="547" t="s">
        <v>1607</v>
      </c>
      <c r="D2820" s="548">
        <v>-954.67</v>
      </c>
      <c r="E2820" s="548">
        <v>-954.67</v>
      </c>
    </row>
    <row r="2821" spans="1:5" hidden="1">
      <c r="A2821" s="547" t="s">
        <v>1697</v>
      </c>
      <c r="B2821" s="547">
        <v>2020</v>
      </c>
      <c r="C2821" s="547" t="s">
        <v>1606</v>
      </c>
      <c r="D2821" s="548">
        <v>-347.58</v>
      </c>
      <c r="E2821" s="548">
        <v>-347.58</v>
      </c>
    </row>
    <row r="2822" spans="1:5" hidden="1">
      <c r="A2822" s="547" t="s">
        <v>1697</v>
      </c>
      <c r="B2822" s="547">
        <v>2020</v>
      </c>
      <c r="C2822" s="547" t="s">
        <v>1605</v>
      </c>
      <c r="D2822" s="548">
        <v>-11680.62</v>
      </c>
      <c r="E2822" s="548">
        <v>-11680.62</v>
      </c>
    </row>
    <row r="2823" spans="1:5" hidden="1">
      <c r="A2823" s="547" t="s">
        <v>1697</v>
      </c>
      <c r="B2823" s="547">
        <v>2020</v>
      </c>
      <c r="C2823" s="547" t="s">
        <v>1604</v>
      </c>
      <c r="D2823" s="548"/>
      <c r="E2823" s="548"/>
    </row>
    <row r="2824" spans="1:5" hidden="1">
      <c r="A2824" s="547" t="s">
        <v>1697</v>
      </c>
      <c r="B2824" s="547">
        <v>2020</v>
      </c>
      <c r="C2824" s="547" t="s">
        <v>1603</v>
      </c>
      <c r="D2824" s="548"/>
      <c r="E2824" s="548"/>
    </row>
    <row r="2825" spans="1:5" hidden="1">
      <c r="A2825" s="547" t="s">
        <v>1697</v>
      </c>
      <c r="B2825" s="547">
        <v>2020</v>
      </c>
      <c r="C2825" s="547" t="s">
        <v>1602</v>
      </c>
      <c r="D2825" s="548"/>
      <c r="E2825" s="548"/>
    </row>
    <row r="2826" spans="1:5" hidden="1">
      <c r="A2826" s="547" t="s">
        <v>1697</v>
      </c>
      <c r="B2826" s="547">
        <v>2020</v>
      </c>
      <c r="C2826" s="547" t="s">
        <v>1601</v>
      </c>
      <c r="D2826" s="548"/>
      <c r="E2826" s="548"/>
    </row>
    <row r="2827" spans="1:5" hidden="1">
      <c r="A2827" s="547" t="s">
        <v>1697</v>
      </c>
      <c r="B2827" s="547">
        <v>2020</v>
      </c>
      <c r="C2827" s="547" t="s">
        <v>1600</v>
      </c>
      <c r="D2827" s="548"/>
      <c r="E2827" s="548"/>
    </row>
    <row r="2828" spans="1:5" hidden="1">
      <c r="A2828" s="547" t="s">
        <v>1697</v>
      </c>
      <c r="B2828" s="547">
        <v>2020</v>
      </c>
      <c r="C2828" s="547" t="s">
        <v>1599</v>
      </c>
      <c r="D2828" s="548">
        <v>-20390.25</v>
      </c>
      <c r="E2828" s="548">
        <v>-20390.25</v>
      </c>
    </row>
    <row r="2829" spans="1:5" hidden="1">
      <c r="A2829" s="547" t="s">
        <v>1697</v>
      </c>
      <c r="B2829" s="547">
        <v>2020</v>
      </c>
      <c r="C2829" s="547" t="s">
        <v>1597</v>
      </c>
      <c r="D2829" s="548">
        <v>-20390.25</v>
      </c>
      <c r="E2829" s="548">
        <v>-20390.25</v>
      </c>
    </row>
    <row r="2830" spans="1:5" hidden="1">
      <c r="A2830" s="547" t="s">
        <v>1697</v>
      </c>
      <c r="B2830" s="547">
        <v>2020</v>
      </c>
      <c r="C2830" s="547" t="s">
        <v>1633</v>
      </c>
      <c r="D2830" s="548"/>
      <c r="E2830" s="548"/>
    </row>
    <row r="2831" spans="1:5" hidden="1">
      <c r="A2831" s="547" t="s">
        <v>1697</v>
      </c>
      <c r="B2831" s="547">
        <v>2020</v>
      </c>
      <c r="C2831" s="547" t="s">
        <v>1632</v>
      </c>
      <c r="D2831" s="548"/>
      <c r="E2831" s="548"/>
    </row>
    <row r="2832" spans="1:5" hidden="1">
      <c r="A2832" s="547" t="s">
        <v>1697</v>
      </c>
      <c r="B2832" s="547">
        <v>2020</v>
      </c>
      <c r="C2832" s="547" t="s">
        <v>1631</v>
      </c>
      <c r="D2832" s="548"/>
      <c r="E2832" s="548"/>
    </row>
    <row r="2833" spans="1:5" hidden="1">
      <c r="A2833" s="547" t="s">
        <v>1697</v>
      </c>
      <c r="B2833" s="547">
        <v>2020</v>
      </c>
      <c r="C2833" s="547" t="s">
        <v>1630</v>
      </c>
      <c r="D2833" s="548"/>
      <c r="E2833" s="548"/>
    </row>
    <row r="2834" spans="1:5" hidden="1">
      <c r="A2834" s="547" t="s">
        <v>1697</v>
      </c>
      <c r="B2834" s="547">
        <v>2020</v>
      </c>
      <c r="C2834" s="547" t="s">
        <v>1629</v>
      </c>
      <c r="D2834" s="548"/>
      <c r="E2834" s="548"/>
    </row>
    <row r="2835" spans="1:5" hidden="1">
      <c r="A2835" s="547" t="s">
        <v>1697</v>
      </c>
      <c r="B2835" s="547">
        <v>2021</v>
      </c>
      <c r="C2835" s="547" t="s">
        <v>1628</v>
      </c>
      <c r="D2835" s="548"/>
      <c r="E2835" s="548"/>
    </row>
    <row r="2836" spans="1:5" hidden="1">
      <c r="A2836" s="547" t="s">
        <v>1697</v>
      </c>
      <c r="B2836" s="547">
        <v>2021</v>
      </c>
      <c r="C2836" s="547" t="s">
        <v>1627</v>
      </c>
      <c r="D2836" s="548"/>
      <c r="E2836" s="548"/>
    </row>
    <row r="2837" spans="1:5" hidden="1">
      <c r="A2837" s="547" t="s">
        <v>1697</v>
      </c>
      <c r="B2837" s="547">
        <v>2021</v>
      </c>
      <c r="C2837" s="547" t="s">
        <v>1626</v>
      </c>
      <c r="D2837" s="548"/>
      <c r="E2837" s="548"/>
    </row>
    <row r="2838" spans="1:5" hidden="1">
      <c r="A2838" s="547" t="s">
        <v>1697</v>
      </c>
      <c r="B2838" s="547">
        <v>2021</v>
      </c>
      <c r="C2838" s="547" t="s">
        <v>1625</v>
      </c>
      <c r="D2838" s="548"/>
      <c r="E2838" s="548"/>
    </row>
    <row r="2839" spans="1:5" hidden="1">
      <c r="A2839" s="547" t="s">
        <v>1697</v>
      </c>
      <c r="B2839" s="547">
        <v>2021</v>
      </c>
      <c r="C2839" s="547" t="s">
        <v>1624</v>
      </c>
      <c r="D2839" s="548"/>
      <c r="E2839" s="548"/>
    </row>
    <row r="2840" spans="1:5" hidden="1">
      <c r="A2840" s="547" t="s">
        <v>1697</v>
      </c>
      <c r="B2840" s="547">
        <v>2021</v>
      </c>
      <c r="C2840" s="547" t="s">
        <v>1623</v>
      </c>
      <c r="D2840" s="548"/>
      <c r="E2840" s="548"/>
    </row>
    <row r="2841" spans="1:5" hidden="1">
      <c r="A2841" s="547" t="s">
        <v>1697</v>
      </c>
      <c r="B2841" s="547">
        <v>2021</v>
      </c>
      <c r="C2841" s="547" t="s">
        <v>1622</v>
      </c>
      <c r="D2841" s="548"/>
      <c r="E2841" s="548"/>
    </row>
    <row r="2842" spans="1:5" hidden="1">
      <c r="A2842" s="547" t="s">
        <v>1697</v>
      </c>
      <c r="B2842" s="547">
        <v>2021</v>
      </c>
      <c r="C2842" s="547" t="s">
        <v>1621</v>
      </c>
      <c r="D2842" s="548"/>
      <c r="E2842" s="548"/>
    </row>
    <row r="2843" spans="1:5" hidden="1">
      <c r="A2843" s="547" t="s">
        <v>1697</v>
      </c>
      <c r="B2843" s="547">
        <v>2021</v>
      </c>
      <c r="C2843" s="547" t="s">
        <v>1620</v>
      </c>
      <c r="D2843" s="548"/>
      <c r="E2843" s="548"/>
    </row>
    <row r="2844" spans="1:5" hidden="1">
      <c r="A2844" s="547" t="s">
        <v>1697</v>
      </c>
      <c r="B2844" s="547">
        <v>2021</v>
      </c>
      <c r="C2844" s="547" t="s">
        <v>1619</v>
      </c>
      <c r="D2844" s="548">
        <v>-20855.34</v>
      </c>
      <c r="E2844" s="548">
        <v>-20855.34</v>
      </c>
    </row>
    <row r="2845" spans="1:5" hidden="1">
      <c r="A2845" s="547" t="s">
        <v>1697</v>
      </c>
      <c r="B2845" s="547">
        <v>2021</v>
      </c>
      <c r="C2845" s="547" t="s">
        <v>1618</v>
      </c>
      <c r="D2845" s="548"/>
      <c r="E2845" s="548"/>
    </row>
    <row r="2846" spans="1:5" hidden="1">
      <c r="A2846" s="547" t="s">
        <v>1697</v>
      </c>
      <c r="B2846" s="547">
        <v>2021</v>
      </c>
      <c r="C2846" s="547" t="s">
        <v>1617</v>
      </c>
      <c r="D2846" s="548">
        <v>-65.95</v>
      </c>
      <c r="E2846" s="548">
        <v>-65.95</v>
      </c>
    </row>
    <row r="2847" spans="1:5" hidden="1">
      <c r="A2847" s="547" t="s">
        <v>1697</v>
      </c>
      <c r="B2847" s="547">
        <v>2021</v>
      </c>
      <c r="C2847" s="547" t="s">
        <v>1616</v>
      </c>
      <c r="D2847" s="548"/>
      <c r="E2847" s="548"/>
    </row>
    <row r="2848" spans="1:5" hidden="1">
      <c r="A2848" s="547" t="s">
        <v>1697</v>
      </c>
      <c r="B2848" s="547">
        <v>2021</v>
      </c>
      <c r="C2848" s="547" t="s">
        <v>1615</v>
      </c>
      <c r="D2848" s="548">
        <v>-111.63</v>
      </c>
      <c r="E2848" s="548">
        <v>-111.63</v>
      </c>
    </row>
    <row r="2849" spans="1:5" hidden="1">
      <c r="A2849" s="547" t="s">
        <v>1697</v>
      </c>
      <c r="B2849" s="547">
        <v>2021</v>
      </c>
      <c r="C2849" s="547" t="s">
        <v>1614</v>
      </c>
      <c r="D2849" s="548">
        <v>-3746.63</v>
      </c>
      <c r="E2849" s="548">
        <v>-3746.63</v>
      </c>
    </row>
    <row r="2850" spans="1:5" hidden="1">
      <c r="A2850" s="547" t="s">
        <v>1697</v>
      </c>
      <c r="B2850" s="547">
        <v>2021</v>
      </c>
      <c r="C2850" s="547" t="s">
        <v>1613</v>
      </c>
      <c r="D2850" s="548">
        <v>-3414.07</v>
      </c>
      <c r="E2850" s="548">
        <v>-3414.07</v>
      </c>
    </row>
    <row r="2851" spans="1:5" hidden="1">
      <c r="A2851" s="547" t="s">
        <v>1697</v>
      </c>
      <c r="B2851" s="547">
        <v>2021</v>
      </c>
      <c r="C2851" s="547" t="s">
        <v>1612</v>
      </c>
      <c r="D2851" s="548">
        <v>-10.47</v>
      </c>
      <c r="E2851" s="548">
        <v>-10.47</v>
      </c>
    </row>
    <row r="2852" spans="1:5" hidden="1">
      <c r="A2852" s="547" t="s">
        <v>1697</v>
      </c>
      <c r="B2852" s="547">
        <v>2021</v>
      </c>
      <c r="C2852" s="547" t="s">
        <v>1611</v>
      </c>
      <c r="D2852" s="548">
        <v>-41.05</v>
      </c>
      <c r="E2852" s="548">
        <v>-41.05</v>
      </c>
    </row>
    <row r="2853" spans="1:5" hidden="1">
      <c r="A2853" s="547" t="s">
        <v>1697</v>
      </c>
      <c r="B2853" s="547">
        <v>2021</v>
      </c>
      <c r="C2853" s="547" t="s">
        <v>1610</v>
      </c>
      <c r="D2853" s="548">
        <v>-5.03</v>
      </c>
      <c r="E2853" s="548">
        <v>-5.03</v>
      </c>
    </row>
    <row r="2854" spans="1:5" hidden="1">
      <c r="A2854" s="547" t="s">
        <v>1697</v>
      </c>
      <c r="B2854" s="547">
        <v>2021</v>
      </c>
      <c r="C2854" s="547" t="s">
        <v>1609</v>
      </c>
      <c r="D2854" s="548">
        <v>-997.52</v>
      </c>
      <c r="E2854" s="548">
        <v>-997.52</v>
      </c>
    </row>
    <row r="2855" spans="1:5" hidden="1">
      <c r="A2855" s="547" t="s">
        <v>1697</v>
      </c>
      <c r="B2855" s="547">
        <v>2021</v>
      </c>
      <c r="C2855" s="547" t="s">
        <v>1608</v>
      </c>
      <c r="D2855" s="548">
        <v>-55.24</v>
      </c>
      <c r="E2855" s="548">
        <v>-55.24</v>
      </c>
    </row>
    <row r="2856" spans="1:5" hidden="1">
      <c r="A2856" s="547" t="s">
        <v>1697</v>
      </c>
      <c r="B2856" s="547">
        <v>2021</v>
      </c>
      <c r="C2856" s="547" t="s">
        <v>1607</v>
      </c>
      <c r="D2856" s="548">
        <v>-1449.46</v>
      </c>
      <c r="E2856" s="548">
        <v>-1449.46</v>
      </c>
    </row>
    <row r="2857" spans="1:5" hidden="1">
      <c r="A2857" s="547" t="s">
        <v>1697</v>
      </c>
      <c r="B2857" s="547">
        <v>2021</v>
      </c>
      <c r="C2857" s="547" t="s">
        <v>1606</v>
      </c>
      <c r="D2857" s="548">
        <v>-421.68</v>
      </c>
      <c r="E2857" s="548">
        <v>-421.68</v>
      </c>
    </row>
    <row r="2858" spans="1:5" hidden="1">
      <c r="A2858" s="547" t="s">
        <v>1697</v>
      </c>
      <c r="B2858" s="547">
        <v>2021</v>
      </c>
      <c r="C2858" s="547" t="s">
        <v>1605</v>
      </c>
      <c r="D2858" s="548">
        <v>-10536.6</v>
      </c>
      <c r="E2858" s="548">
        <v>-10536.6</v>
      </c>
    </row>
    <row r="2859" spans="1:5" hidden="1">
      <c r="A2859" s="547" t="s">
        <v>1697</v>
      </c>
      <c r="B2859" s="547">
        <v>2021</v>
      </c>
      <c r="C2859" s="547" t="s">
        <v>1604</v>
      </c>
      <c r="D2859" s="548"/>
      <c r="E2859" s="548"/>
    </row>
    <row r="2860" spans="1:5" hidden="1">
      <c r="A2860" s="547" t="s">
        <v>1697</v>
      </c>
      <c r="B2860" s="547">
        <v>2021</v>
      </c>
      <c r="C2860" s="547" t="s">
        <v>1603</v>
      </c>
      <c r="D2860" s="548"/>
      <c r="E2860" s="548"/>
    </row>
    <row r="2861" spans="1:5" hidden="1">
      <c r="A2861" s="547" t="s">
        <v>1697</v>
      </c>
      <c r="B2861" s="547">
        <v>2021</v>
      </c>
      <c r="C2861" s="547" t="s">
        <v>1602</v>
      </c>
      <c r="D2861" s="548"/>
      <c r="E2861" s="548"/>
    </row>
    <row r="2862" spans="1:5" hidden="1">
      <c r="A2862" s="547" t="s">
        <v>1697</v>
      </c>
      <c r="B2862" s="547">
        <v>2021</v>
      </c>
      <c r="C2862" s="547" t="s">
        <v>1601</v>
      </c>
      <c r="D2862" s="548"/>
      <c r="E2862" s="548"/>
    </row>
    <row r="2863" spans="1:5" hidden="1">
      <c r="A2863" s="547" t="s">
        <v>1697</v>
      </c>
      <c r="B2863" s="547">
        <v>2021</v>
      </c>
      <c r="C2863" s="547" t="s">
        <v>1600</v>
      </c>
      <c r="D2863" s="548"/>
      <c r="E2863" s="548"/>
    </row>
    <row r="2864" spans="1:5" hidden="1">
      <c r="A2864" s="547" t="s">
        <v>1697</v>
      </c>
      <c r="B2864" s="547">
        <v>2021</v>
      </c>
      <c r="C2864" s="547" t="s">
        <v>1599</v>
      </c>
      <c r="D2864" s="548">
        <v>-20855.34</v>
      </c>
      <c r="E2864" s="548">
        <v>-20855.34</v>
      </c>
    </row>
    <row r="2865" spans="1:5" hidden="1">
      <c r="A2865" s="547" t="s">
        <v>1697</v>
      </c>
      <c r="B2865" s="547">
        <v>2021</v>
      </c>
      <c r="C2865" s="547" t="s">
        <v>1597</v>
      </c>
      <c r="D2865" s="548">
        <v>-20855.34</v>
      </c>
      <c r="E2865" s="548">
        <v>-20855.34</v>
      </c>
    </row>
    <row r="2866" spans="1:5" hidden="1">
      <c r="A2866" s="547" t="s">
        <v>1697</v>
      </c>
      <c r="B2866" s="547">
        <v>2021</v>
      </c>
      <c r="C2866" s="547" t="s">
        <v>1633</v>
      </c>
      <c r="D2866" s="548"/>
      <c r="E2866" s="548"/>
    </row>
    <row r="2867" spans="1:5" hidden="1">
      <c r="A2867" s="547" t="s">
        <v>1697</v>
      </c>
      <c r="B2867" s="547">
        <v>2021</v>
      </c>
      <c r="C2867" s="547" t="s">
        <v>1632</v>
      </c>
      <c r="D2867" s="548"/>
      <c r="E2867" s="548"/>
    </row>
    <row r="2868" spans="1:5" hidden="1">
      <c r="A2868" s="547" t="s">
        <v>1697</v>
      </c>
      <c r="B2868" s="547">
        <v>2021</v>
      </c>
      <c r="C2868" s="547" t="s">
        <v>1631</v>
      </c>
      <c r="D2868" s="548"/>
      <c r="E2868" s="548"/>
    </row>
    <row r="2869" spans="1:5" hidden="1">
      <c r="A2869" s="547" t="s">
        <v>1697</v>
      </c>
      <c r="B2869" s="547">
        <v>2021</v>
      </c>
      <c r="C2869" s="547" t="s">
        <v>1630</v>
      </c>
      <c r="D2869" s="548"/>
      <c r="E2869" s="548"/>
    </row>
    <row r="2870" spans="1:5" hidden="1">
      <c r="A2870" s="547" t="s">
        <v>1697</v>
      </c>
      <c r="B2870" s="547">
        <v>2021</v>
      </c>
      <c r="C2870" s="547" t="s">
        <v>1629</v>
      </c>
      <c r="D2870" s="548"/>
      <c r="E2870" s="548"/>
    </row>
    <row r="2871" spans="1:5" hidden="1">
      <c r="A2871" s="547" t="s">
        <v>1697</v>
      </c>
      <c r="B2871" s="547">
        <v>2022</v>
      </c>
      <c r="C2871" s="547" t="s">
        <v>1628</v>
      </c>
      <c r="D2871" s="548"/>
      <c r="E2871" s="548"/>
    </row>
    <row r="2872" spans="1:5" hidden="1">
      <c r="A2872" s="547" t="s">
        <v>1697</v>
      </c>
      <c r="B2872" s="547">
        <v>2022</v>
      </c>
      <c r="C2872" s="547" t="s">
        <v>1627</v>
      </c>
      <c r="D2872" s="548"/>
      <c r="E2872" s="548"/>
    </row>
    <row r="2873" spans="1:5" hidden="1">
      <c r="A2873" s="547" t="s">
        <v>1697</v>
      </c>
      <c r="B2873" s="547">
        <v>2022</v>
      </c>
      <c r="C2873" s="547" t="s">
        <v>1626</v>
      </c>
      <c r="D2873" s="548"/>
      <c r="E2873" s="548"/>
    </row>
    <row r="2874" spans="1:5" hidden="1">
      <c r="A2874" s="547" t="s">
        <v>1697</v>
      </c>
      <c r="B2874" s="547">
        <v>2022</v>
      </c>
      <c r="C2874" s="547" t="s">
        <v>1625</v>
      </c>
      <c r="D2874" s="548"/>
      <c r="E2874" s="548"/>
    </row>
    <row r="2875" spans="1:5" hidden="1">
      <c r="A2875" s="547" t="s">
        <v>1697</v>
      </c>
      <c r="B2875" s="547">
        <v>2022</v>
      </c>
      <c r="C2875" s="547" t="s">
        <v>1624</v>
      </c>
      <c r="D2875" s="548"/>
      <c r="E2875" s="548"/>
    </row>
    <row r="2876" spans="1:5" hidden="1">
      <c r="A2876" s="547" t="s">
        <v>1697</v>
      </c>
      <c r="B2876" s="547">
        <v>2022</v>
      </c>
      <c r="C2876" s="547" t="s">
        <v>1623</v>
      </c>
      <c r="D2876" s="548"/>
      <c r="E2876" s="548"/>
    </row>
    <row r="2877" spans="1:5" hidden="1">
      <c r="A2877" s="547" t="s">
        <v>1697</v>
      </c>
      <c r="B2877" s="547">
        <v>2022</v>
      </c>
      <c r="C2877" s="547" t="s">
        <v>1622</v>
      </c>
      <c r="D2877" s="548"/>
      <c r="E2877" s="548"/>
    </row>
    <row r="2878" spans="1:5" hidden="1">
      <c r="A2878" s="547" t="s">
        <v>1697</v>
      </c>
      <c r="B2878" s="547">
        <v>2022</v>
      </c>
      <c r="C2878" s="547" t="s">
        <v>1621</v>
      </c>
      <c r="D2878" s="548"/>
      <c r="E2878" s="548"/>
    </row>
    <row r="2879" spans="1:5" hidden="1">
      <c r="A2879" s="547" t="s">
        <v>1697</v>
      </c>
      <c r="B2879" s="547">
        <v>2022</v>
      </c>
      <c r="C2879" s="547" t="s">
        <v>1620</v>
      </c>
      <c r="D2879" s="548"/>
      <c r="E2879" s="548"/>
    </row>
    <row r="2880" spans="1:5" hidden="1">
      <c r="A2880" s="547" t="s">
        <v>1697</v>
      </c>
      <c r="B2880" s="547">
        <v>2022</v>
      </c>
      <c r="C2880" s="547" t="s">
        <v>1619</v>
      </c>
      <c r="D2880" s="548">
        <v>-18193.23</v>
      </c>
      <c r="E2880" s="548">
        <v>-18193.23</v>
      </c>
    </row>
    <row r="2881" spans="1:5" hidden="1">
      <c r="A2881" s="547" t="s">
        <v>1697</v>
      </c>
      <c r="B2881" s="547">
        <v>2022</v>
      </c>
      <c r="C2881" s="547" t="s">
        <v>1618</v>
      </c>
      <c r="D2881" s="548"/>
      <c r="E2881" s="548"/>
    </row>
    <row r="2882" spans="1:5" hidden="1">
      <c r="A2882" s="547" t="s">
        <v>1697</v>
      </c>
      <c r="B2882" s="547">
        <v>2022</v>
      </c>
      <c r="C2882" s="547" t="s">
        <v>1617</v>
      </c>
      <c r="D2882" s="548">
        <v>-226.2</v>
      </c>
      <c r="E2882" s="548">
        <v>-226.2</v>
      </c>
    </row>
    <row r="2883" spans="1:5" hidden="1">
      <c r="A2883" s="547" t="s">
        <v>1697</v>
      </c>
      <c r="B2883" s="547">
        <v>2022</v>
      </c>
      <c r="C2883" s="547" t="s">
        <v>1616</v>
      </c>
      <c r="D2883" s="548"/>
      <c r="E2883" s="548"/>
    </row>
    <row r="2884" spans="1:5" hidden="1">
      <c r="A2884" s="547" t="s">
        <v>1697</v>
      </c>
      <c r="B2884" s="547">
        <v>2022</v>
      </c>
      <c r="C2884" s="547" t="s">
        <v>1615</v>
      </c>
      <c r="D2884" s="548">
        <v>-307.14999999999998</v>
      </c>
      <c r="E2884" s="548">
        <v>-307.14999999999998</v>
      </c>
    </row>
    <row r="2885" spans="1:5" hidden="1">
      <c r="A2885" s="547" t="s">
        <v>1697</v>
      </c>
      <c r="B2885" s="547">
        <v>2022</v>
      </c>
      <c r="C2885" s="547" t="s">
        <v>1614</v>
      </c>
      <c r="D2885" s="548">
        <v>-3596.73</v>
      </c>
      <c r="E2885" s="548">
        <v>-3596.73</v>
      </c>
    </row>
    <row r="2886" spans="1:5" hidden="1">
      <c r="A2886" s="547" t="s">
        <v>1697</v>
      </c>
      <c r="B2886" s="547">
        <v>2022</v>
      </c>
      <c r="C2886" s="547" t="s">
        <v>1613</v>
      </c>
      <c r="D2886" s="548">
        <v>-2787.88</v>
      </c>
      <c r="E2886" s="548">
        <v>-2787.88</v>
      </c>
    </row>
    <row r="2887" spans="1:5" hidden="1">
      <c r="A2887" s="547" t="s">
        <v>1697</v>
      </c>
      <c r="B2887" s="547">
        <v>2022</v>
      </c>
      <c r="C2887" s="547" t="s">
        <v>1612</v>
      </c>
      <c r="D2887" s="548">
        <v>-6.64</v>
      </c>
      <c r="E2887" s="548">
        <v>-6.64</v>
      </c>
    </row>
    <row r="2888" spans="1:5" hidden="1">
      <c r="A2888" s="547" t="s">
        <v>1697</v>
      </c>
      <c r="B2888" s="547">
        <v>2022</v>
      </c>
      <c r="C2888" s="547" t="s">
        <v>1611</v>
      </c>
      <c r="D2888" s="548">
        <v>-31.33</v>
      </c>
      <c r="E2888" s="548">
        <v>-31.33</v>
      </c>
    </row>
    <row r="2889" spans="1:5" hidden="1">
      <c r="A2889" s="547" t="s">
        <v>1697</v>
      </c>
      <c r="B2889" s="547">
        <v>2022</v>
      </c>
      <c r="C2889" s="547" t="s">
        <v>1610</v>
      </c>
      <c r="D2889" s="548">
        <v>-5.75</v>
      </c>
      <c r="E2889" s="548">
        <v>-5.75</v>
      </c>
    </row>
    <row r="2890" spans="1:5" hidden="1">
      <c r="A2890" s="547" t="s">
        <v>1697</v>
      </c>
      <c r="B2890" s="547">
        <v>2022</v>
      </c>
      <c r="C2890" s="547" t="s">
        <v>1609</v>
      </c>
      <c r="D2890" s="548">
        <v>-785.19</v>
      </c>
      <c r="E2890" s="548">
        <v>-785.19</v>
      </c>
    </row>
    <row r="2891" spans="1:5" hidden="1">
      <c r="A2891" s="547" t="s">
        <v>1697</v>
      </c>
      <c r="B2891" s="547">
        <v>2022</v>
      </c>
      <c r="C2891" s="547" t="s">
        <v>1608</v>
      </c>
      <c r="D2891" s="548">
        <v>-41.05</v>
      </c>
      <c r="E2891" s="548">
        <v>-41.05</v>
      </c>
    </row>
    <row r="2892" spans="1:5" hidden="1">
      <c r="A2892" s="547" t="s">
        <v>1697</v>
      </c>
      <c r="B2892" s="547">
        <v>2022</v>
      </c>
      <c r="C2892" s="547" t="s">
        <v>1607</v>
      </c>
      <c r="D2892" s="548">
        <v>-1707.49</v>
      </c>
      <c r="E2892" s="548">
        <v>-1707.49</v>
      </c>
    </row>
    <row r="2893" spans="1:5" hidden="1">
      <c r="A2893" s="547" t="s">
        <v>1697</v>
      </c>
      <c r="B2893" s="547">
        <v>2022</v>
      </c>
      <c r="C2893" s="547" t="s">
        <v>1606</v>
      </c>
      <c r="D2893" s="548">
        <v>-266.62</v>
      </c>
      <c r="E2893" s="548">
        <v>-266.62</v>
      </c>
    </row>
    <row r="2894" spans="1:5" hidden="1">
      <c r="A2894" s="547" t="s">
        <v>1697</v>
      </c>
      <c r="B2894" s="547">
        <v>2022</v>
      </c>
      <c r="C2894" s="547" t="s">
        <v>1605</v>
      </c>
      <c r="D2894" s="548">
        <v>-8431.2000000000007</v>
      </c>
      <c r="E2894" s="548">
        <v>-8431.2000000000007</v>
      </c>
    </row>
    <row r="2895" spans="1:5" hidden="1">
      <c r="A2895" s="547" t="s">
        <v>1697</v>
      </c>
      <c r="B2895" s="547">
        <v>2022</v>
      </c>
      <c r="C2895" s="547" t="s">
        <v>1604</v>
      </c>
      <c r="D2895" s="548"/>
      <c r="E2895" s="548"/>
    </row>
    <row r="2896" spans="1:5" hidden="1">
      <c r="A2896" s="547" t="s">
        <v>1697</v>
      </c>
      <c r="B2896" s="547">
        <v>2022</v>
      </c>
      <c r="C2896" s="547" t="s">
        <v>1603</v>
      </c>
      <c r="D2896" s="548"/>
      <c r="E2896" s="548"/>
    </row>
    <row r="2897" spans="1:5" hidden="1">
      <c r="A2897" s="547" t="s">
        <v>1697</v>
      </c>
      <c r="B2897" s="547">
        <v>2022</v>
      </c>
      <c r="C2897" s="547" t="s">
        <v>1602</v>
      </c>
      <c r="D2897" s="548"/>
      <c r="E2897" s="548"/>
    </row>
    <row r="2898" spans="1:5" hidden="1">
      <c r="A2898" s="547" t="s">
        <v>1697</v>
      </c>
      <c r="B2898" s="547">
        <v>2022</v>
      </c>
      <c r="C2898" s="547" t="s">
        <v>1601</v>
      </c>
      <c r="D2898" s="548"/>
      <c r="E2898" s="548"/>
    </row>
    <row r="2899" spans="1:5" hidden="1">
      <c r="A2899" s="547" t="s">
        <v>1697</v>
      </c>
      <c r="B2899" s="547">
        <v>2022</v>
      </c>
      <c r="C2899" s="547" t="s">
        <v>1600</v>
      </c>
      <c r="D2899" s="548"/>
      <c r="E2899" s="548"/>
    </row>
    <row r="2900" spans="1:5" hidden="1">
      <c r="A2900" s="547" t="s">
        <v>1697</v>
      </c>
      <c r="B2900" s="547">
        <v>2022</v>
      </c>
      <c r="C2900" s="547" t="s">
        <v>1599</v>
      </c>
      <c r="D2900" s="548">
        <v>-18193.23</v>
      </c>
      <c r="E2900" s="548">
        <v>-18193.23</v>
      </c>
    </row>
    <row r="2901" spans="1:5" hidden="1">
      <c r="A2901" s="547" t="s">
        <v>1697</v>
      </c>
      <c r="B2901" s="547">
        <v>2022</v>
      </c>
      <c r="C2901" s="547" t="s">
        <v>1597</v>
      </c>
      <c r="D2901" s="548">
        <v>-18193.23</v>
      </c>
      <c r="E2901" s="548">
        <v>-18193.23</v>
      </c>
    </row>
    <row r="2902" spans="1:5" hidden="1">
      <c r="A2902" s="547" t="s">
        <v>1697</v>
      </c>
      <c r="B2902" s="547">
        <v>2022</v>
      </c>
      <c r="C2902" s="547" t="s">
        <v>1633</v>
      </c>
      <c r="D2902" s="548"/>
      <c r="E2902" s="548"/>
    </row>
    <row r="2903" spans="1:5" hidden="1">
      <c r="A2903" s="547" t="s">
        <v>1697</v>
      </c>
      <c r="B2903" s="547">
        <v>2022</v>
      </c>
      <c r="C2903" s="547" t="s">
        <v>1632</v>
      </c>
      <c r="D2903" s="548"/>
      <c r="E2903" s="548"/>
    </row>
    <row r="2904" spans="1:5" hidden="1">
      <c r="A2904" s="547" t="s">
        <v>1697</v>
      </c>
      <c r="B2904" s="547">
        <v>2022</v>
      </c>
      <c r="C2904" s="547" t="s">
        <v>1631</v>
      </c>
      <c r="D2904" s="548"/>
      <c r="E2904" s="548"/>
    </row>
    <row r="2905" spans="1:5" hidden="1">
      <c r="A2905" s="547" t="s">
        <v>1697</v>
      </c>
      <c r="B2905" s="547">
        <v>2022</v>
      </c>
      <c r="C2905" s="547" t="s">
        <v>1630</v>
      </c>
      <c r="D2905" s="548"/>
      <c r="E2905" s="548"/>
    </row>
    <row r="2906" spans="1:5" hidden="1">
      <c r="A2906" s="547" t="s">
        <v>1697</v>
      </c>
      <c r="B2906" s="547">
        <v>2022</v>
      </c>
      <c r="C2906" s="547" t="s">
        <v>1629</v>
      </c>
      <c r="D2906" s="548"/>
      <c r="E2906" s="548"/>
    </row>
    <row r="2907" spans="1:5" hidden="1">
      <c r="A2907" s="547" t="s">
        <v>1697</v>
      </c>
      <c r="B2907" s="547">
        <v>2023</v>
      </c>
      <c r="C2907" s="547" t="s">
        <v>1628</v>
      </c>
      <c r="D2907" s="548"/>
      <c r="E2907" s="548"/>
    </row>
    <row r="2908" spans="1:5" hidden="1">
      <c r="A2908" s="547" t="s">
        <v>1697</v>
      </c>
      <c r="B2908" s="547">
        <v>2023</v>
      </c>
      <c r="C2908" s="547" t="s">
        <v>1627</v>
      </c>
      <c r="D2908" s="548"/>
      <c r="E2908" s="548"/>
    </row>
    <row r="2909" spans="1:5" hidden="1">
      <c r="A2909" s="547" t="s">
        <v>1697</v>
      </c>
      <c r="B2909" s="547">
        <v>2023</v>
      </c>
      <c r="C2909" s="547" t="s">
        <v>1626</v>
      </c>
      <c r="D2909" s="548"/>
      <c r="E2909" s="548"/>
    </row>
    <row r="2910" spans="1:5" hidden="1">
      <c r="A2910" s="547" t="s">
        <v>1697</v>
      </c>
      <c r="B2910" s="547">
        <v>2023</v>
      </c>
      <c r="C2910" s="547" t="s">
        <v>1625</v>
      </c>
      <c r="D2910" s="548"/>
      <c r="E2910" s="548"/>
    </row>
    <row r="2911" spans="1:5" hidden="1">
      <c r="A2911" s="547" t="s">
        <v>1697</v>
      </c>
      <c r="B2911" s="547">
        <v>2023</v>
      </c>
      <c r="C2911" s="547" t="s">
        <v>1624</v>
      </c>
      <c r="D2911" s="548"/>
      <c r="E2911" s="548"/>
    </row>
    <row r="2912" spans="1:5" hidden="1">
      <c r="A2912" s="547" t="s">
        <v>1697</v>
      </c>
      <c r="B2912" s="547">
        <v>2023</v>
      </c>
      <c r="C2912" s="547" t="s">
        <v>1623</v>
      </c>
      <c r="D2912" s="548"/>
      <c r="E2912" s="548"/>
    </row>
    <row r="2913" spans="1:5" hidden="1">
      <c r="A2913" s="547" t="s">
        <v>1697</v>
      </c>
      <c r="B2913" s="547">
        <v>2023</v>
      </c>
      <c r="C2913" s="547" t="s">
        <v>1622</v>
      </c>
      <c r="D2913" s="548"/>
      <c r="E2913" s="548"/>
    </row>
    <row r="2914" spans="1:5" hidden="1">
      <c r="A2914" s="547" t="s">
        <v>1697</v>
      </c>
      <c r="B2914" s="547">
        <v>2023</v>
      </c>
      <c r="C2914" s="547" t="s">
        <v>1621</v>
      </c>
      <c r="D2914" s="548"/>
      <c r="E2914" s="548"/>
    </row>
    <row r="2915" spans="1:5" hidden="1">
      <c r="A2915" s="547" t="s">
        <v>1697</v>
      </c>
      <c r="B2915" s="547">
        <v>2023</v>
      </c>
      <c r="C2915" s="547" t="s">
        <v>1620</v>
      </c>
      <c r="D2915" s="548"/>
      <c r="E2915" s="548"/>
    </row>
    <row r="2916" spans="1:5" hidden="1">
      <c r="A2916" s="547" t="s">
        <v>1697</v>
      </c>
      <c r="B2916" s="547">
        <v>2023</v>
      </c>
      <c r="C2916" s="547" t="s">
        <v>1619</v>
      </c>
      <c r="D2916" s="548">
        <v>-22282.91</v>
      </c>
      <c r="E2916" s="548"/>
    </row>
    <row r="2917" spans="1:5" hidden="1">
      <c r="A2917" s="547" t="s">
        <v>1697</v>
      </c>
      <c r="B2917" s="547">
        <v>2023</v>
      </c>
      <c r="C2917" s="547" t="s">
        <v>1618</v>
      </c>
      <c r="D2917" s="548"/>
      <c r="E2917" s="548"/>
    </row>
    <row r="2918" spans="1:5" hidden="1">
      <c r="A2918" s="547" t="s">
        <v>1697</v>
      </c>
      <c r="B2918" s="547">
        <v>2023</v>
      </c>
      <c r="C2918" s="547" t="s">
        <v>1617</v>
      </c>
      <c r="D2918" s="548">
        <v>-365.52</v>
      </c>
      <c r="E2918" s="548"/>
    </row>
    <row r="2919" spans="1:5" hidden="1">
      <c r="A2919" s="547" t="s">
        <v>1697</v>
      </c>
      <c r="B2919" s="547">
        <v>2023</v>
      </c>
      <c r="C2919" s="547" t="s">
        <v>1616</v>
      </c>
      <c r="D2919" s="548">
        <v>-2.37</v>
      </c>
      <c r="E2919" s="548"/>
    </row>
    <row r="2920" spans="1:5" hidden="1">
      <c r="A2920" s="547" t="s">
        <v>1697</v>
      </c>
      <c r="B2920" s="547">
        <v>2023</v>
      </c>
      <c r="C2920" s="547" t="s">
        <v>1615</v>
      </c>
      <c r="D2920" s="548">
        <v>-1162.98</v>
      </c>
      <c r="E2920" s="548"/>
    </row>
    <row r="2921" spans="1:5" hidden="1">
      <c r="A2921" s="547" t="s">
        <v>1697</v>
      </c>
      <c r="B2921" s="547">
        <v>2023</v>
      </c>
      <c r="C2921" s="547" t="s">
        <v>1614</v>
      </c>
      <c r="D2921" s="548">
        <v>-6947.5</v>
      </c>
      <c r="E2921" s="548"/>
    </row>
    <row r="2922" spans="1:5" hidden="1">
      <c r="A2922" s="547" t="s">
        <v>1697</v>
      </c>
      <c r="B2922" s="547">
        <v>2023</v>
      </c>
      <c r="C2922" s="547" t="s">
        <v>1613</v>
      </c>
      <c r="D2922" s="548">
        <v>-4198.7299999999996</v>
      </c>
      <c r="E2922" s="548"/>
    </row>
    <row r="2923" spans="1:5" hidden="1">
      <c r="A2923" s="547" t="s">
        <v>1697</v>
      </c>
      <c r="B2923" s="547">
        <v>2023</v>
      </c>
      <c r="C2923" s="547" t="s">
        <v>1612</v>
      </c>
      <c r="D2923" s="548">
        <v>-6.91</v>
      </c>
      <c r="E2923" s="548"/>
    </row>
    <row r="2924" spans="1:5" hidden="1">
      <c r="A2924" s="547" t="s">
        <v>1697</v>
      </c>
      <c r="B2924" s="547">
        <v>2023</v>
      </c>
      <c r="C2924" s="547" t="s">
        <v>1611</v>
      </c>
      <c r="D2924" s="548">
        <v>-18.71</v>
      </c>
      <c r="E2924" s="548"/>
    </row>
    <row r="2925" spans="1:5" hidden="1">
      <c r="A2925" s="547" t="s">
        <v>1697</v>
      </c>
      <c r="B2925" s="547">
        <v>2023</v>
      </c>
      <c r="C2925" s="547" t="s">
        <v>1610</v>
      </c>
      <c r="D2925" s="548">
        <v>-0.22</v>
      </c>
      <c r="E2925" s="548"/>
    </row>
    <row r="2926" spans="1:5" hidden="1">
      <c r="A2926" s="547" t="s">
        <v>1697</v>
      </c>
      <c r="B2926" s="547">
        <v>2023</v>
      </c>
      <c r="C2926" s="547" t="s">
        <v>1609</v>
      </c>
      <c r="D2926" s="548">
        <v>-588.85</v>
      </c>
      <c r="E2926" s="548"/>
    </row>
    <row r="2927" spans="1:5" hidden="1">
      <c r="A2927" s="547" t="s">
        <v>1697</v>
      </c>
      <c r="B2927" s="547">
        <v>2023</v>
      </c>
      <c r="C2927" s="547" t="s">
        <v>1608</v>
      </c>
      <c r="D2927" s="548">
        <v>-16.03</v>
      </c>
      <c r="E2927" s="548"/>
    </row>
    <row r="2928" spans="1:5" hidden="1">
      <c r="A2928" s="547" t="s">
        <v>1697</v>
      </c>
      <c r="B2928" s="547">
        <v>2023</v>
      </c>
      <c r="C2928" s="547" t="s">
        <v>1607</v>
      </c>
      <c r="D2928" s="548">
        <v>-1778.45</v>
      </c>
      <c r="E2928" s="548"/>
    </row>
    <row r="2929" spans="1:5" hidden="1">
      <c r="A2929" s="547" t="s">
        <v>1697</v>
      </c>
      <c r="B2929" s="547">
        <v>2023</v>
      </c>
      <c r="C2929" s="547" t="s">
        <v>1606</v>
      </c>
      <c r="D2929" s="548">
        <v>-259.94</v>
      </c>
      <c r="E2929" s="548"/>
    </row>
    <row r="2930" spans="1:5" hidden="1">
      <c r="A2930" s="547" t="s">
        <v>1697</v>
      </c>
      <c r="B2930" s="547">
        <v>2023</v>
      </c>
      <c r="C2930" s="547" t="s">
        <v>1605</v>
      </c>
      <c r="D2930" s="548">
        <v>-6936.7</v>
      </c>
      <c r="E2930" s="548"/>
    </row>
    <row r="2931" spans="1:5" hidden="1">
      <c r="A2931" s="547" t="s">
        <v>1697</v>
      </c>
      <c r="B2931" s="547">
        <v>2023</v>
      </c>
      <c r="C2931" s="547" t="s">
        <v>1604</v>
      </c>
      <c r="D2931" s="548"/>
      <c r="E2931" s="548"/>
    </row>
    <row r="2932" spans="1:5" hidden="1">
      <c r="A2932" s="547" t="s">
        <v>1697</v>
      </c>
      <c r="B2932" s="547">
        <v>2023</v>
      </c>
      <c r="C2932" s="547" t="s">
        <v>1603</v>
      </c>
      <c r="D2932" s="548"/>
      <c r="E2932" s="548"/>
    </row>
    <row r="2933" spans="1:5" hidden="1">
      <c r="A2933" s="547" t="s">
        <v>1697</v>
      </c>
      <c r="B2933" s="547">
        <v>2023</v>
      </c>
      <c r="C2933" s="547" t="s">
        <v>1602</v>
      </c>
      <c r="D2933" s="548"/>
      <c r="E2933" s="548"/>
    </row>
    <row r="2934" spans="1:5" hidden="1">
      <c r="A2934" s="547" t="s">
        <v>1697</v>
      </c>
      <c r="B2934" s="547">
        <v>2023</v>
      </c>
      <c r="C2934" s="547" t="s">
        <v>1601</v>
      </c>
      <c r="D2934" s="548"/>
      <c r="E2934" s="548"/>
    </row>
    <row r="2935" spans="1:5" hidden="1">
      <c r="A2935" s="547" t="s">
        <v>1697</v>
      </c>
      <c r="B2935" s="547">
        <v>2023</v>
      </c>
      <c r="C2935" s="547" t="s">
        <v>1600</v>
      </c>
      <c r="D2935" s="548"/>
      <c r="E2935" s="548"/>
    </row>
    <row r="2936" spans="1:5" hidden="1">
      <c r="A2936" s="547" t="s">
        <v>1697</v>
      </c>
      <c r="B2936" s="547">
        <v>2023</v>
      </c>
      <c r="C2936" s="547" t="s">
        <v>1599</v>
      </c>
      <c r="D2936" s="548">
        <v>-22282.91</v>
      </c>
      <c r="E2936" s="548"/>
    </row>
    <row r="2937" spans="1:5" hidden="1">
      <c r="A2937" s="547" t="s">
        <v>1697</v>
      </c>
      <c r="B2937" s="547">
        <v>2023</v>
      </c>
      <c r="C2937" s="547" t="s">
        <v>1597</v>
      </c>
      <c r="D2937" s="548">
        <v>-22282.91</v>
      </c>
      <c r="E2937" s="548"/>
    </row>
    <row r="2938" spans="1:5" hidden="1">
      <c r="A2938" s="547" t="s">
        <v>1696</v>
      </c>
      <c r="B2938" s="547">
        <v>2019</v>
      </c>
      <c r="C2938" s="547" t="s">
        <v>1628</v>
      </c>
      <c r="D2938" s="548">
        <v>-1703.05</v>
      </c>
      <c r="E2938" s="548">
        <v>-1703.05</v>
      </c>
    </row>
    <row r="2939" spans="1:5" hidden="1">
      <c r="A2939" s="547" t="s">
        <v>1696</v>
      </c>
      <c r="B2939" s="547">
        <v>2019</v>
      </c>
      <c r="C2939" s="547" t="s">
        <v>1627</v>
      </c>
      <c r="D2939" s="548">
        <v>-1703.05</v>
      </c>
      <c r="E2939" s="548"/>
    </row>
    <row r="2940" spans="1:5" hidden="1">
      <c r="A2940" s="547" t="s">
        <v>1696</v>
      </c>
      <c r="B2940" s="547">
        <v>2019</v>
      </c>
      <c r="C2940" s="547" t="s">
        <v>1626</v>
      </c>
      <c r="D2940" s="548"/>
      <c r="E2940" s="548"/>
    </row>
    <row r="2941" spans="1:5" hidden="1">
      <c r="A2941" s="547" t="s">
        <v>1696</v>
      </c>
      <c r="B2941" s="547">
        <v>2019</v>
      </c>
      <c r="C2941" s="547" t="s">
        <v>1625</v>
      </c>
      <c r="D2941" s="548"/>
      <c r="E2941" s="548"/>
    </row>
    <row r="2942" spans="1:5" hidden="1">
      <c r="A2942" s="547" t="s">
        <v>1696</v>
      </c>
      <c r="B2942" s="547">
        <v>2019</v>
      </c>
      <c r="C2942" s="547" t="s">
        <v>1624</v>
      </c>
      <c r="D2942" s="548"/>
      <c r="E2942" s="548"/>
    </row>
    <row r="2943" spans="1:5" hidden="1">
      <c r="A2943" s="547" t="s">
        <v>1696</v>
      </c>
      <c r="B2943" s="547">
        <v>2019</v>
      </c>
      <c r="C2943" s="547" t="s">
        <v>1623</v>
      </c>
      <c r="D2943" s="548"/>
      <c r="E2943" s="548"/>
    </row>
    <row r="2944" spans="1:5" hidden="1">
      <c r="A2944" s="547" t="s">
        <v>1696</v>
      </c>
      <c r="B2944" s="547">
        <v>2019</v>
      </c>
      <c r="C2944" s="547" t="s">
        <v>1622</v>
      </c>
      <c r="D2944" s="548"/>
      <c r="E2944" s="548"/>
    </row>
    <row r="2945" spans="1:5" hidden="1">
      <c r="A2945" s="547" t="s">
        <v>1696</v>
      </c>
      <c r="B2945" s="547">
        <v>2019</v>
      </c>
      <c r="C2945" s="547" t="s">
        <v>1621</v>
      </c>
      <c r="D2945" s="548">
        <v>329.66</v>
      </c>
      <c r="E2945" s="548">
        <v>329.66</v>
      </c>
    </row>
    <row r="2946" spans="1:5" hidden="1">
      <c r="A2946" s="547" t="s">
        <v>1696</v>
      </c>
      <c r="B2946" s="547">
        <v>2019</v>
      </c>
      <c r="C2946" s="547" t="s">
        <v>1620</v>
      </c>
      <c r="D2946" s="548"/>
      <c r="E2946" s="548"/>
    </row>
    <row r="2947" spans="1:5" hidden="1">
      <c r="A2947" s="547" t="s">
        <v>1696</v>
      </c>
      <c r="B2947" s="547">
        <v>2019</v>
      </c>
      <c r="C2947" s="547" t="s">
        <v>1619</v>
      </c>
      <c r="D2947" s="548">
        <v>-6.32</v>
      </c>
      <c r="E2947" s="548">
        <v>-6.32</v>
      </c>
    </row>
    <row r="2948" spans="1:5" hidden="1">
      <c r="A2948" s="547" t="s">
        <v>1696</v>
      </c>
      <c r="B2948" s="547">
        <v>2019</v>
      </c>
      <c r="C2948" s="547" t="s">
        <v>1618</v>
      </c>
      <c r="D2948" s="548"/>
      <c r="E2948" s="548"/>
    </row>
    <row r="2949" spans="1:5" hidden="1">
      <c r="A2949" s="547" t="s">
        <v>1696</v>
      </c>
      <c r="B2949" s="547">
        <v>2019</v>
      </c>
      <c r="C2949" s="547" t="s">
        <v>1617</v>
      </c>
      <c r="D2949" s="548"/>
      <c r="E2949" s="548"/>
    </row>
    <row r="2950" spans="1:5" hidden="1">
      <c r="A2950" s="547" t="s">
        <v>1696</v>
      </c>
      <c r="B2950" s="547">
        <v>2019</v>
      </c>
      <c r="C2950" s="547" t="s">
        <v>1616</v>
      </c>
      <c r="D2950" s="548"/>
      <c r="E2950" s="548"/>
    </row>
    <row r="2951" spans="1:5" hidden="1">
      <c r="A2951" s="547" t="s">
        <v>1696</v>
      </c>
      <c r="B2951" s="547">
        <v>2019</v>
      </c>
      <c r="C2951" s="547" t="s">
        <v>1615</v>
      </c>
      <c r="D2951" s="548"/>
      <c r="E2951" s="548"/>
    </row>
    <row r="2952" spans="1:5" hidden="1">
      <c r="A2952" s="547" t="s">
        <v>1696</v>
      </c>
      <c r="B2952" s="547">
        <v>2019</v>
      </c>
      <c r="C2952" s="547" t="s">
        <v>1614</v>
      </c>
      <c r="D2952" s="548"/>
      <c r="E2952" s="548"/>
    </row>
    <row r="2953" spans="1:5" hidden="1">
      <c r="A2953" s="547" t="s">
        <v>1696</v>
      </c>
      <c r="B2953" s="547">
        <v>2019</v>
      </c>
      <c r="C2953" s="547" t="s">
        <v>1613</v>
      </c>
      <c r="D2953" s="548"/>
      <c r="E2953" s="548"/>
    </row>
    <row r="2954" spans="1:5" hidden="1">
      <c r="A2954" s="547" t="s">
        <v>1696</v>
      </c>
      <c r="B2954" s="547">
        <v>2019</v>
      </c>
      <c r="C2954" s="547" t="s">
        <v>1612</v>
      </c>
      <c r="D2954" s="548"/>
      <c r="E2954" s="548"/>
    </row>
    <row r="2955" spans="1:5" hidden="1">
      <c r="A2955" s="547" t="s">
        <v>1696</v>
      </c>
      <c r="B2955" s="547">
        <v>2019</v>
      </c>
      <c r="C2955" s="547" t="s">
        <v>1611</v>
      </c>
      <c r="D2955" s="548"/>
      <c r="E2955" s="548"/>
    </row>
    <row r="2956" spans="1:5" hidden="1">
      <c r="A2956" s="547" t="s">
        <v>1696</v>
      </c>
      <c r="B2956" s="547">
        <v>2019</v>
      </c>
      <c r="C2956" s="547" t="s">
        <v>1610</v>
      </c>
      <c r="D2956" s="548"/>
      <c r="E2956" s="548"/>
    </row>
    <row r="2957" spans="1:5" hidden="1">
      <c r="A2957" s="547" t="s">
        <v>1696</v>
      </c>
      <c r="B2957" s="547">
        <v>2019</v>
      </c>
      <c r="C2957" s="547" t="s">
        <v>1609</v>
      </c>
      <c r="D2957" s="548"/>
      <c r="E2957" s="548"/>
    </row>
    <row r="2958" spans="1:5" hidden="1">
      <c r="A2958" s="547" t="s">
        <v>1696</v>
      </c>
      <c r="B2958" s="547">
        <v>2019</v>
      </c>
      <c r="C2958" s="547" t="s">
        <v>1608</v>
      </c>
      <c r="D2958" s="548"/>
      <c r="E2958" s="548"/>
    </row>
    <row r="2959" spans="1:5" hidden="1">
      <c r="A2959" s="547" t="s">
        <v>1696</v>
      </c>
      <c r="B2959" s="547">
        <v>2019</v>
      </c>
      <c r="C2959" s="547" t="s">
        <v>1607</v>
      </c>
      <c r="D2959" s="548">
        <v>-6.32</v>
      </c>
      <c r="E2959" s="548">
        <v>-6.32</v>
      </c>
    </row>
    <row r="2960" spans="1:5" hidden="1">
      <c r="A2960" s="547" t="s">
        <v>1696</v>
      </c>
      <c r="B2960" s="547">
        <v>2019</v>
      </c>
      <c r="C2960" s="547" t="s">
        <v>1606</v>
      </c>
      <c r="D2960" s="548"/>
      <c r="E2960" s="548"/>
    </row>
    <row r="2961" spans="1:5" hidden="1">
      <c r="A2961" s="547" t="s">
        <v>1696</v>
      </c>
      <c r="B2961" s="547">
        <v>2019</v>
      </c>
      <c r="C2961" s="547" t="s">
        <v>1605</v>
      </c>
      <c r="D2961" s="548"/>
      <c r="E2961" s="548"/>
    </row>
    <row r="2962" spans="1:5" hidden="1">
      <c r="A2962" s="547" t="s">
        <v>1696</v>
      </c>
      <c r="B2962" s="547">
        <v>2019</v>
      </c>
      <c r="C2962" s="547" t="s">
        <v>1604</v>
      </c>
      <c r="D2962" s="548">
        <v>825.99</v>
      </c>
      <c r="E2962" s="548">
        <v>825.99</v>
      </c>
    </row>
    <row r="2963" spans="1:5" hidden="1">
      <c r="A2963" s="547" t="s">
        <v>1696</v>
      </c>
      <c r="B2963" s="547">
        <v>2019</v>
      </c>
      <c r="C2963" s="547" t="s">
        <v>1603</v>
      </c>
      <c r="D2963" s="548"/>
      <c r="E2963" s="548"/>
    </row>
    <row r="2964" spans="1:5" hidden="1">
      <c r="A2964" s="547" t="s">
        <v>1696</v>
      </c>
      <c r="B2964" s="547">
        <v>2019</v>
      </c>
      <c r="C2964" s="547" t="s">
        <v>1602</v>
      </c>
      <c r="D2964" s="548"/>
      <c r="E2964" s="548"/>
    </row>
    <row r="2965" spans="1:5" hidden="1">
      <c r="A2965" s="547" t="s">
        <v>1696</v>
      </c>
      <c r="B2965" s="547">
        <v>2019</v>
      </c>
      <c r="C2965" s="547" t="s">
        <v>1601</v>
      </c>
      <c r="D2965" s="548"/>
      <c r="E2965" s="548"/>
    </row>
    <row r="2966" spans="1:5" hidden="1">
      <c r="A2966" s="547" t="s">
        <v>1696</v>
      </c>
      <c r="B2966" s="547">
        <v>2019</v>
      </c>
      <c r="C2966" s="547" t="s">
        <v>1600</v>
      </c>
      <c r="D2966" s="548"/>
      <c r="E2966" s="548"/>
    </row>
    <row r="2967" spans="1:5" hidden="1">
      <c r="A2967" s="547" t="s">
        <v>1696</v>
      </c>
      <c r="B2967" s="547">
        <v>2019</v>
      </c>
      <c r="C2967" s="547" t="s">
        <v>1599</v>
      </c>
      <c r="D2967" s="548">
        <v>-553.72</v>
      </c>
      <c r="E2967" s="548">
        <v>-553.72</v>
      </c>
    </row>
    <row r="2968" spans="1:5" hidden="1">
      <c r="A2968" s="547" t="s">
        <v>1696</v>
      </c>
      <c r="B2968" s="547">
        <v>2019</v>
      </c>
      <c r="C2968" s="547" t="s">
        <v>1597</v>
      </c>
      <c r="D2968" s="548">
        <v>-553.72</v>
      </c>
      <c r="E2968" s="548">
        <v>-553.72</v>
      </c>
    </row>
    <row r="2969" spans="1:5" hidden="1">
      <c r="A2969" s="547" t="s">
        <v>1696</v>
      </c>
      <c r="B2969" s="547">
        <v>2019</v>
      </c>
      <c r="C2969" s="547" t="s">
        <v>1633</v>
      </c>
      <c r="D2969" s="548"/>
      <c r="E2969" s="548">
        <v>-1614</v>
      </c>
    </row>
    <row r="2970" spans="1:5" hidden="1">
      <c r="A2970" s="547" t="s">
        <v>1696</v>
      </c>
      <c r="B2970" s="547">
        <v>2019</v>
      </c>
      <c r="C2970" s="547" t="s">
        <v>1632</v>
      </c>
      <c r="D2970" s="548"/>
      <c r="E2970" s="548"/>
    </row>
    <row r="2971" spans="1:5" hidden="1">
      <c r="A2971" s="547" t="s">
        <v>1696</v>
      </c>
      <c r="B2971" s="547">
        <v>2019</v>
      </c>
      <c r="C2971" s="547" t="s">
        <v>1631</v>
      </c>
      <c r="D2971" s="548"/>
      <c r="E2971" s="548">
        <v>-89.04</v>
      </c>
    </row>
    <row r="2972" spans="1:5" hidden="1">
      <c r="A2972" s="547" t="s">
        <v>1696</v>
      </c>
      <c r="B2972" s="547">
        <v>2019</v>
      </c>
      <c r="C2972" s="547" t="s">
        <v>1630</v>
      </c>
      <c r="D2972" s="548"/>
      <c r="E2972" s="548"/>
    </row>
    <row r="2973" spans="1:5" hidden="1">
      <c r="A2973" s="547" t="s">
        <v>1696</v>
      </c>
      <c r="B2973" s="547">
        <v>2019</v>
      </c>
      <c r="C2973" s="547" t="s">
        <v>1629</v>
      </c>
      <c r="D2973" s="548"/>
      <c r="E2973" s="548"/>
    </row>
    <row r="2974" spans="1:5" hidden="1">
      <c r="A2974" s="547" t="s">
        <v>1696</v>
      </c>
      <c r="B2974" s="547">
        <v>2020</v>
      </c>
      <c r="C2974" s="547" t="s">
        <v>1628</v>
      </c>
      <c r="D2974" s="548">
        <v>-2316.63</v>
      </c>
      <c r="E2974" s="548">
        <v>-2316.63</v>
      </c>
    </row>
    <row r="2975" spans="1:5" hidden="1">
      <c r="A2975" s="547" t="s">
        <v>1696</v>
      </c>
      <c r="B2975" s="547">
        <v>2020</v>
      </c>
      <c r="C2975" s="547" t="s">
        <v>1627</v>
      </c>
      <c r="D2975" s="548">
        <v>-2316.63</v>
      </c>
      <c r="E2975" s="548"/>
    </row>
    <row r="2976" spans="1:5" hidden="1">
      <c r="A2976" s="547" t="s">
        <v>1696</v>
      </c>
      <c r="B2976" s="547">
        <v>2020</v>
      </c>
      <c r="C2976" s="547" t="s">
        <v>1626</v>
      </c>
      <c r="D2976" s="548"/>
      <c r="E2976" s="548"/>
    </row>
    <row r="2977" spans="1:5" hidden="1">
      <c r="A2977" s="547" t="s">
        <v>1696</v>
      </c>
      <c r="B2977" s="547">
        <v>2020</v>
      </c>
      <c r="C2977" s="547" t="s">
        <v>1625</v>
      </c>
      <c r="D2977" s="548"/>
      <c r="E2977" s="548"/>
    </row>
    <row r="2978" spans="1:5" hidden="1">
      <c r="A2978" s="547" t="s">
        <v>1696</v>
      </c>
      <c r="B2978" s="547">
        <v>2020</v>
      </c>
      <c r="C2978" s="547" t="s">
        <v>1624</v>
      </c>
      <c r="D2978" s="548"/>
      <c r="E2978" s="548"/>
    </row>
    <row r="2979" spans="1:5" hidden="1">
      <c r="A2979" s="547" t="s">
        <v>1696</v>
      </c>
      <c r="B2979" s="547">
        <v>2020</v>
      </c>
      <c r="C2979" s="547" t="s">
        <v>1623</v>
      </c>
      <c r="D2979" s="548"/>
      <c r="E2979" s="548"/>
    </row>
    <row r="2980" spans="1:5" hidden="1">
      <c r="A2980" s="547" t="s">
        <v>1696</v>
      </c>
      <c r="B2980" s="547">
        <v>2020</v>
      </c>
      <c r="C2980" s="547" t="s">
        <v>1622</v>
      </c>
      <c r="D2980" s="548"/>
      <c r="E2980" s="548"/>
    </row>
    <row r="2981" spans="1:5" hidden="1">
      <c r="A2981" s="547" t="s">
        <v>1696</v>
      </c>
      <c r="B2981" s="547">
        <v>2020</v>
      </c>
      <c r="C2981" s="547" t="s">
        <v>1621</v>
      </c>
      <c r="D2981" s="548">
        <v>268.75</v>
      </c>
      <c r="E2981" s="548">
        <v>268.75</v>
      </c>
    </row>
    <row r="2982" spans="1:5" hidden="1">
      <c r="A2982" s="547" t="s">
        <v>1696</v>
      </c>
      <c r="B2982" s="547">
        <v>2020</v>
      </c>
      <c r="C2982" s="547" t="s">
        <v>1620</v>
      </c>
      <c r="D2982" s="548">
        <v>2.5099999999999998</v>
      </c>
      <c r="E2982" s="548">
        <v>2.5099999999999998</v>
      </c>
    </row>
    <row r="2983" spans="1:5" hidden="1">
      <c r="A2983" s="547" t="s">
        <v>1696</v>
      </c>
      <c r="B2983" s="547">
        <v>2020</v>
      </c>
      <c r="C2983" s="547" t="s">
        <v>1619</v>
      </c>
      <c r="D2983" s="548">
        <v>-41.07</v>
      </c>
      <c r="E2983" s="548">
        <v>-41.07</v>
      </c>
    </row>
    <row r="2984" spans="1:5" hidden="1">
      <c r="A2984" s="547" t="s">
        <v>1696</v>
      </c>
      <c r="B2984" s="547">
        <v>2020</v>
      </c>
      <c r="C2984" s="547" t="s">
        <v>1618</v>
      </c>
      <c r="D2984" s="548"/>
      <c r="E2984" s="548"/>
    </row>
    <row r="2985" spans="1:5" hidden="1">
      <c r="A2985" s="547" t="s">
        <v>1696</v>
      </c>
      <c r="B2985" s="547">
        <v>2020</v>
      </c>
      <c r="C2985" s="547" t="s">
        <v>1617</v>
      </c>
      <c r="D2985" s="548"/>
      <c r="E2985" s="548"/>
    </row>
    <row r="2986" spans="1:5" hidden="1">
      <c r="A2986" s="547" t="s">
        <v>1696</v>
      </c>
      <c r="B2986" s="547">
        <v>2020</v>
      </c>
      <c r="C2986" s="547" t="s">
        <v>1616</v>
      </c>
      <c r="D2986" s="548"/>
      <c r="E2986" s="548"/>
    </row>
    <row r="2987" spans="1:5" hidden="1">
      <c r="A2987" s="547" t="s">
        <v>1696</v>
      </c>
      <c r="B2987" s="547">
        <v>2020</v>
      </c>
      <c r="C2987" s="547" t="s">
        <v>1615</v>
      </c>
      <c r="D2987" s="548"/>
      <c r="E2987" s="548"/>
    </row>
    <row r="2988" spans="1:5" hidden="1">
      <c r="A2988" s="547" t="s">
        <v>1696</v>
      </c>
      <c r="B2988" s="547">
        <v>2020</v>
      </c>
      <c r="C2988" s="547" t="s">
        <v>1614</v>
      </c>
      <c r="D2988" s="548"/>
      <c r="E2988" s="548"/>
    </row>
    <row r="2989" spans="1:5" hidden="1">
      <c r="A2989" s="547" t="s">
        <v>1696</v>
      </c>
      <c r="B2989" s="547">
        <v>2020</v>
      </c>
      <c r="C2989" s="547" t="s">
        <v>1613</v>
      </c>
      <c r="D2989" s="548"/>
      <c r="E2989" s="548"/>
    </row>
    <row r="2990" spans="1:5" hidden="1">
      <c r="A2990" s="547" t="s">
        <v>1696</v>
      </c>
      <c r="B2990" s="547">
        <v>2020</v>
      </c>
      <c r="C2990" s="547" t="s">
        <v>1612</v>
      </c>
      <c r="D2990" s="548"/>
      <c r="E2990" s="548"/>
    </row>
    <row r="2991" spans="1:5" hidden="1">
      <c r="A2991" s="547" t="s">
        <v>1696</v>
      </c>
      <c r="B2991" s="547">
        <v>2020</v>
      </c>
      <c r="C2991" s="547" t="s">
        <v>1611</v>
      </c>
      <c r="D2991" s="548"/>
      <c r="E2991" s="548"/>
    </row>
    <row r="2992" spans="1:5" hidden="1">
      <c r="A2992" s="547" t="s">
        <v>1696</v>
      </c>
      <c r="B2992" s="547">
        <v>2020</v>
      </c>
      <c r="C2992" s="547" t="s">
        <v>1610</v>
      </c>
      <c r="D2992" s="548"/>
      <c r="E2992" s="548"/>
    </row>
    <row r="2993" spans="1:5" hidden="1">
      <c r="A2993" s="547" t="s">
        <v>1696</v>
      </c>
      <c r="B2993" s="547">
        <v>2020</v>
      </c>
      <c r="C2993" s="547" t="s">
        <v>1609</v>
      </c>
      <c r="D2993" s="548"/>
      <c r="E2993" s="548"/>
    </row>
    <row r="2994" spans="1:5" hidden="1">
      <c r="A2994" s="547" t="s">
        <v>1696</v>
      </c>
      <c r="B2994" s="547">
        <v>2020</v>
      </c>
      <c r="C2994" s="547" t="s">
        <v>1608</v>
      </c>
      <c r="D2994" s="548">
        <v>-9.7100000000000009</v>
      </c>
      <c r="E2994" s="548">
        <v>-9.7100000000000009</v>
      </c>
    </row>
    <row r="2995" spans="1:5" hidden="1">
      <c r="A2995" s="547" t="s">
        <v>1696</v>
      </c>
      <c r="B2995" s="547">
        <v>2020</v>
      </c>
      <c r="C2995" s="547" t="s">
        <v>1607</v>
      </c>
      <c r="D2995" s="548">
        <v>-6.38</v>
      </c>
      <c r="E2995" s="548">
        <v>-6.38</v>
      </c>
    </row>
    <row r="2996" spans="1:5" hidden="1">
      <c r="A2996" s="547" t="s">
        <v>1696</v>
      </c>
      <c r="B2996" s="547">
        <v>2020</v>
      </c>
      <c r="C2996" s="547" t="s">
        <v>1606</v>
      </c>
      <c r="D2996" s="548">
        <v>-24.98</v>
      </c>
      <c r="E2996" s="548">
        <v>-24.98</v>
      </c>
    </row>
    <row r="2997" spans="1:5" hidden="1">
      <c r="A2997" s="547" t="s">
        <v>1696</v>
      </c>
      <c r="B2997" s="547">
        <v>2020</v>
      </c>
      <c r="C2997" s="547" t="s">
        <v>1605</v>
      </c>
      <c r="D2997" s="548"/>
      <c r="E2997" s="548"/>
    </row>
    <row r="2998" spans="1:5" hidden="1">
      <c r="A2998" s="547" t="s">
        <v>1696</v>
      </c>
      <c r="B2998" s="547">
        <v>2020</v>
      </c>
      <c r="C2998" s="547" t="s">
        <v>1604</v>
      </c>
      <c r="D2998" s="548">
        <v>892.58</v>
      </c>
      <c r="E2998" s="548">
        <v>892.58</v>
      </c>
    </row>
    <row r="2999" spans="1:5" hidden="1">
      <c r="A2999" s="547" t="s">
        <v>1696</v>
      </c>
      <c r="B2999" s="547">
        <v>2020</v>
      </c>
      <c r="C2999" s="547" t="s">
        <v>1603</v>
      </c>
      <c r="D2999" s="548"/>
      <c r="E2999" s="548"/>
    </row>
    <row r="3000" spans="1:5" hidden="1">
      <c r="A3000" s="547" t="s">
        <v>1696</v>
      </c>
      <c r="B3000" s="547">
        <v>2020</v>
      </c>
      <c r="C3000" s="547" t="s">
        <v>1602</v>
      </c>
      <c r="D3000" s="548"/>
      <c r="E3000" s="548"/>
    </row>
    <row r="3001" spans="1:5" hidden="1">
      <c r="A3001" s="547" t="s">
        <v>1696</v>
      </c>
      <c r="B3001" s="547">
        <v>2020</v>
      </c>
      <c r="C3001" s="547" t="s">
        <v>1601</v>
      </c>
      <c r="D3001" s="548"/>
      <c r="E3001" s="548"/>
    </row>
    <row r="3002" spans="1:5" hidden="1">
      <c r="A3002" s="547" t="s">
        <v>1696</v>
      </c>
      <c r="B3002" s="547">
        <v>2020</v>
      </c>
      <c r="C3002" s="547" t="s">
        <v>1600</v>
      </c>
      <c r="D3002" s="548">
        <v>768.2</v>
      </c>
      <c r="E3002" s="548">
        <v>768.2</v>
      </c>
    </row>
    <row r="3003" spans="1:5" hidden="1">
      <c r="A3003" s="547" t="s">
        <v>1696</v>
      </c>
      <c r="B3003" s="547">
        <v>2020</v>
      </c>
      <c r="C3003" s="547" t="s">
        <v>1599</v>
      </c>
      <c r="D3003" s="548">
        <v>-425.68</v>
      </c>
      <c r="E3003" s="548">
        <v>-425.68</v>
      </c>
    </row>
    <row r="3004" spans="1:5" hidden="1">
      <c r="A3004" s="547" t="s">
        <v>1696</v>
      </c>
      <c r="B3004" s="547">
        <v>2020</v>
      </c>
      <c r="C3004" s="547" t="s">
        <v>1597</v>
      </c>
      <c r="D3004" s="548">
        <v>-425.68</v>
      </c>
      <c r="E3004" s="548">
        <v>-425.68</v>
      </c>
    </row>
    <row r="3005" spans="1:5" hidden="1">
      <c r="A3005" s="547" t="s">
        <v>1696</v>
      </c>
      <c r="B3005" s="547">
        <v>2020</v>
      </c>
      <c r="C3005" s="547" t="s">
        <v>1633</v>
      </c>
      <c r="D3005" s="548"/>
      <c r="E3005" s="548">
        <v>-2231.12</v>
      </c>
    </row>
    <row r="3006" spans="1:5" hidden="1">
      <c r="A3006" s="547" t="s">
        <v>1696</v>
      </c>
      <c r="B3006" s="547">
        <v>2020</v>
      </c>
      <c r="C3006" s="547" t="s">
        <v>1632</v>
      </c>
      <c r="D3006" s="548"/>
      <c r="E3006" s="548"/>
    </row>
    <row r="3007" spans="1:5" hidden="1">
      <c r="A3007" s="547" t="s">
        <v>1696</v>
      </c>
      <c r="B3007" s="547">
        <v>2020</v>
      </c>
      <c r="C3007" s="547" t="s">
        <v>1631</v>
      </c>
      <c r="D3007" s="548"/>
      <c r="E3007" s="548">
        <v>-85.51</v>
      </c>
    </row>
    <row r="3008" spans="1:5" hidden="1">
      <c r="A3008" s="547" t="s">
        <v>1696</v>
      </c>
      <c r="B3008" s="547">
        <v>2020</v>
      </c>
      <c r="C3008" s="547" t="s">
        <v>1630</v>
      </c>
      <c r="D3008" s="548"/>
      <c r="E3008" s="548"/>
    </row>
    <row r="3009" spans="1:5" hidden="1">
      <c r="A3009" s="547" t="s">
        <v>1696</v>
      </c>
      <c r="B3009" s="547">
        <v>2020</v>
      </c>
      <c r="C3009" s="547" t="s">
        <v>1629</v>
      </c>
      <c r="D3009" s="548"/>
      <c r="E3009" s="548"/>
    </row>
    <row r="3010" spans="1:5" hidden="1">
      <c r="A3010" s="547" t="s">
        <v>1696</v>
      </c>
      <c r="B3010" s="547">
        <v>2021</v>
      </c>
      <c r="C3010" s="547" t="s">
        <v>1628</v>
      </c>
      <c r="D3010" s="548">
        <v>-2538.6</v>
      </c>
      <c r="E3010" s="548">
        <v>-2538.6</v>
      </c>
    </row>
    <row r="3011" spans="1:5" hidden="1">
      <c r="A3011" s="547" t="s">
        <v>1696</v>
      </c>
      <c r="B3011" s="547">
        <v>2021</v>
      </c>
      <c r="C3011" s="547" t="s">
        <v>1627</v>
      </c>
      <c r="D3011" s="548">
        <v>-2538.6</v>
      </c>
      <c r="E3011" s="548"/>
    </row>
    <row r="3012" spans="1:5" hidden="1">
      <c r="A3012" s="547" t="s">
        <v>1696</v>
      </c>
      <c r="B3012" s="547">
        <v>2021</v>
      </c>
      <c r="C3012" s="547" t="s">
        <v>1626</v>
      </c>
      <c r="D3012" s="548"/>
      <c r="E3012" s="548"/>
    </row>
    <row r="3013" spans="1:5" hidden="1">
      <c r="A3013" s="547" t="s">
        <v>1696</v>
      </c>
      <c r="B3013" s="547">
        <v>2021</v>
      </c>
      <c r="C3013" s="547" t="s">
        <v>1625</v>
      </c>
      <c r="D3013" s="548"/>
      <c r="E3013" s="548"/>
    </row>
    <row r="3014" spans="1:5" hidden="1">
      <c r="A3014" s="547" t="s">
        <v>1696</v>
      </c>
      <c r="B3014" s="547">
        <v>2021</v>
      </c>
      <c r="C3014" s="547" t="s">
        <v>1624</v>
      </c>
      <c r="D3014" s="548"/>
      <c r="E3014" s="548"/>
    </row>
    <row r="3015" spans="1:5" hidden="1">
      <c r="A3015" s="547" t="s">
        <v>1696</v>
      </c>
      <c r="B3015" s="547">
        <v>2021</v>
      </c>
      <c r="C3015" s="547" t="s">
        <v>1623</v>
      </c>
      <c r="D3015" s="548"/>
      <c r="E3015" s="548"/>
    </row>
    <row r="3016" spans="1:5" hidden="1">
      <c r="A3016" s="547" t="s">
        <v>1696</v>
      </c>
      <c r="B3016" s="547">
        <v>2021</v>
      </c>
      <c r="C3016" s="547" t="s">
        <v>1622</v>
      </c>
      <c r="D3016" s="548"/>
      <c r="E3016" s="548"/>
    </row>
    <row r="3017" spans="1:5" hidden="1">
      <c r="A3017" s="547" t="s">
        <v>1696</v>
      </c>
      <c r="B3017" s="547">
        <v>2021</v>
      </c>
      <c r="C3017" s="547" t="s">
        <v>1621</v>
      </c>
      <c r="D3017" s="548">
        <v>311.66000000000003</v>
      </c>
      <c r="E3017" s="548">
        <v>311.66000000000003</v>
      </c>
    </row>
    <row r="3018" spans="1:5" hidden="1">
      <c r="A3018" s="547" t="s">
        <v>1696</v>
      </c>
      <c r="B3018" s="547">
        <v>2021</v>
      </c>
      <c r="C3018" s="547" t="s">
        <v>1620</v>
      </c>
      <c r="D3018" s="548">
        <v>22.59</v>
      </c>
      <c r="E3018" s="548">
        <v>22.59</v>
      </c>
    </row>
    <row r="3019" spans="1:5" hidden="1">
      <c r="A3019" s="547" t="s">
        <v>1696</v>
      </c>
      <c r="B3019" s="547">
        <v>2021</v>
      </c>
      <c r="C3019" s="547" t="s">
        <v>1619</v>
      </c>
      <c r="D3019" s="548">
        <v>-82.02</v>
      </c>
      <c r="E3019" s="548">
        <v>-82.2</v>
      </c>
    </row>
    <row r="3020" spans="1:5" hidden="1">
      <c r="A3020" s="547" t="s">
        <v>1696</v>
      </c>
      <c r="B3020" s="547">
        <v>2021</v>
      </c>
      <c r="C3020" s="547" t="s">
        <v>1618</v>
      </c>
      <c r="D3020" s="548"/>
      <c r="E3020" s="548"/>
    </row>
    <row r="3021" spans="1:5" hidden="1">
      <c r="A3021" s="547" t="s">
        <v>1696</v>
      </c>
      <c r="B3021" s="547">
        <v>2021</v>
      </c>
      <c r="C3021" s="547" t="s">
        <v>1617</v>
      </c>
      <c r="D3021" s="548"/>
      <c r="E3021" s="548"/>
    </row>
    <row r="3022" spans="1:5" hidden="1">
      <c r="A3022" s="547" t="s">
        <v>1696</v>
      </c>
      <c r="B3022" s="547">
        <v>2021</v>
      </c>
      <c r="C3022" s="547" t="s">
        <v>1616</v>
      </c>
      <c r="D3022" s="548"/>
      <c r="E3022" s="548"/>
    </row>
    <row r="3023" spans="1:5" hidden="1">
      <c r="A3023" s="547" t="s">
        <v>1696</v>
      </c>
      <c r="B3023" s="547">
        <v>2021</v>
      </c>
      <c r="C3023" s="547" t="s">
        <v>1615</v>
      </c>
      <c r="D3023" s="548"/>
      <c r="E3023" s="548"/>
    </row>
    <row r="3024" spans="1:5" hidden="1">
      <c r="A3024" s="547" t="s">
        <v>1696</v>
      </c>
      <c r="B3024" s="547">
        <v>2021</v>
      </c>
      <c r="C3024" s="547" t="s">
        <v>1614</v>
      </c>
      <c r="D3024" s="548"/>
      <c r="E3024" s="548"/>
    </row>
    <row r="3025" spans="1:5" hidden="1">
      <c r="A3025" s="547" t="s">
        <v>1696</v>
      </c>
      <c r="B3025" s="547">
        <v>2021</v>
      </c>
      <c r="C3025" s="547" t="s">
        <v>1613</v>
      </c>
      <c r="D3025" s="548"/>
      <c r="E3025" s="548"/>
    </row>
    <row r="3026" spans="1:5" hidden="1">
      <c r="A3026" s="547" t="s">
        <v>1696</v>
      </c>
      <c r="B3026" s="547">
        <v>2021</v>
      </c>
      <c r="C3026" s="547" t="s">
        <v>1612</v>
      </c>
      <c r="D3026" s="548"/>
      <c r="E3026" s="548"/>
    </row>
    <row r="3027" spans="1:5" hidden="1">
      <c r="A3027" s="547" t="s">
        <v>1696</v>
      </c>
      <c r="B3027" s="547">
        <v>2021</v>
      </c>
      <c r="C3027" s="547" t="s">
        <v>1611</v>
      </c>
      <c r="D3027" s="548"/>
      <c r="E3027" s="548"/>
    </row>
    <row r="3028" spans="1:5" hidden="1">
      <c r="A3028" s="547" t="s">
        <v>1696</v>
      </c>
      <c r="B3028" s="547">
        <v>2021</v>
      </c>
      <c r="C3028" s="547" t="s">
        <v>1610</v>
      </c>
      <c r="D3028" s="548"/>
      <c r="E3028" s="548"/>
    </row>
    <row r="3029" spans="1:5" hidden="1">
      <c r="A3029" s="547" t="s">
        <v>1696</v>
      </c>
      <c r="B3029" s="547">
        <v>2021</v>
      </c>
      <c r="C3029" s="547" t="s">
        <v>1609</v>
      </c>
      <c r="D3029" s="548"/>
      <c r="E3029" s="548"/>
    </row>
    <row r="3030" spans="1:5" hidden="1">
      <c r="A3030" s="547" t="s">
        <v>1696</v>
      </c>
      <c r="B3030" s="547">
        <v>2021</v>
      </c>
      <c r="C3030" s="547" t="s">
        <v>1608</v>
      </c>
      <c r="D3030" s="548">
        <v>-27.69</v>
      </c>
      <c r="E3030" s="548">
        <v>-27.69</v>
      </c>
    </row>
    <row r="3031" spans="1:5" hidden="1">
      <c r="A3031" s="547" t="s">
        <v>1696</v>
      </c>
      <c r="B3031" s="547">
        <v>2021</v>
      </c>
      <c r="C3031" s="547" t="s">
        <v>1607</v>
      </c>
      <c r="D3031" s="548">
        <v>-8.24</v>
      </c>
      <c r="E3031" s="548">
        <v>-8.24</v>
      </c>
    </row>
    <row r="3032" spans="1:5" hidden="1">
      <c r="A3032" s="547" t="s">
        <v>1696</v>
      </c>
      <c r="B3032" s="547">
        <v>2021</v>
      </c>
      <c r="C3032" s="547" t="s">
        <v>1606</v>
      </c>
      <c r="D3032" s="548">
        <v>-46.09</v>
      </c>
      <c r="E3032" s="548">
        <v>-46.09</v>
      </c>
    </row>
    <row r="3033" spans="1:5" hidden="1">
      <c r="A3033" s="547" t="s">
        <v>1696</v>
      </c>
      <c r="B3033" s="547">
        <v>2021</v>
      </c>
      <c r="C3033" s="547" t="s">
        <v>1605</v>
      </c>
      <c r="D3033" s="548"/>
      <c r="E3033" s="548"/>
    </row>
    <row r="3034" spans="1:5" hidden="1">
      <c r="A3034" s="547" t="s">
        <v>1696</v>
      </c>
      <c r="B3034" s="547">
        <v>2021</v>
      </c>
      <c r="C3034" s="547" t="s">
        <v>1604</v>
      </c>
      <c r="D3034" s="548">
        <v>1000.06</v>
      </c>
      <c r="E3034" s="548">
        <v>1000.06</v>
      </c>
    </row>
    <row r="3035" spans="1:5" hidden="1">
      <c r="A3035" s="547" t="s">
        <v>1696</v>
      </c>
      <c r="B3035" s="547">
        <v>2021</v>
      </c>
      <c r="C3035" s="547" t="s">
        <v>1603</v>
      </c>
      <c r="D3035" s="548"/>
      <c r="E3035" s="548"/>
    </row>
    <row r="3036" spans="1:5" hidden="1">
      <c r="A3036" s="547" t="s">
        <v>1696</v>
      </c>
      <c r="B3036" s="547">
        <v>2021</v>
      </c>
      <c r="C3036" s="547" t="s">
        <v>1602</v>
      </c>
      <c r="D3036" s="548"/>
      <c r="E3036" s="548"/>
    </row>
    <row r="3037" spans="1:5" hidden="1">
      <c r="A3037" s="547" t="s">
        <v>1696</v>
      </c>
      <c r="B3037" s="547">
        <v>2021</v>
      </c>
      <c r="C3037" s="547" t="s">
        <v>1601</v>
      </c>
      <c r="D3037" s="548"/>
      <c r="E3037" s="548"/>
    </row>
    <row r="3038" spans="1:5" hidden="1">
      <c r="A3038" s="547" t="s">
        <v>1696</v>
      </c>
      <c r="B3038" s="547">
        <v>2021</v>
      </c>
      <c r="C3038" s="547" t="s">
        <v>1600</v>
      </c>
      <c r="D3038" s="548">
        <v>1045.07</v>
      </c>
      <c r="E3038" s="548">
        <v>1045.07</v>
      </c>
    </row>
    <row r="3039" spans="1:5" hidden="1">
      <c r="A3039" s="547" t="s">
        <v>1696</v>
      </c>
      <c r="B3039" s="547">
        <v>2021</v>
      </c>
      <c r="C3039" s="547" t="s">
        <v>1599</v>
      </c>
      <c r="D3039" s="548">
        <v>-241.24</v>
      </c>
      <c r="E3039" s="548">
        <v>-241.24</v>
      </c>
    </row>
    <row r="3040" spans="1:5" hidden="1">
      <c r="A3040" s="547" t="s">
        <v>1696</v>
      </c>
      <c r="B3040" s="547">
        <v>2021</v>
      </c>
      <c r="C3040" s="547" t="s">
        <v>1597</v>
      </c>
      <c r="D3040" s="548">
        <v>-241.24</v>
      </c>
      <c r="E3040" s="548">
        <v>-241.24</v>
      </c>
    </row>
    <row r="3041" spans="1:5" hidden="1">
      <c r="A3041" s="547" t="s">
        <v>1696</v>
      </c>
      <c r="B3041" s="547">
        <v>2021</v>
      </c>
      <c r="C3041" s="547" t="s">
        <v>1633</v>
      </c>
      <c r="D3041" s="548"/>
      <c r="E3041" s="548">
        <v>-2440.08</v>
      </c>
    </row>
    <row r="3042" spans="1:5" hidden="1">
      <c r="A3042" s="547" t="s">
        <v>1696</v>
      </c>
      <c r="B3042" s="547">
        <v>2021</v>
      </c>
      <c r="C3042" s="547" t="s">
        <v>1632</v>
      </c>
      <c r="D3042" s="548"/>
      <c r="E3042" s="548"/>
    </row>
    <row r="3043" spans="1:5" hidden="1">
      <c r="A3043" s="547" t="s">
        <v>1696</v>
      </c>
      <c r="B3043" s="547">
        <v>2021</v>
      </c>
      <c r="C3043" s="547" t="s">
        <v>1631</v>
      </c>
      <c r="D3043" s="548"/>
      <c r="E3043" s="548">
        <v>-98.52</v>
      </c>
    </row>
    <row r="3044" spans="1:5" hidden="1">
      <c r="A3044" s="547" t="s">
        <v>1696</v>
      </c>
      <c r="B3044" s="547">
        <v>2021</v>
      </c>
      <c r="C3044" s="547" t="s">
        <v>1630</v>
      </c>
      <c r="D3044" s="548"/>
      <c r="E3044" s="548"/>
    </row>
    <row r="3045" spans="1:5" hidden="1">
      <c r="A3045" s="547" t="s">
        <v>1696</v>
      </c>
      <c r="B3045" s="547">
        <v>2021</v>
      </c>
      <c r="C3045" s="547" t="s">
        <v>1629</v>
      </c>
      <c r="D3045" s="548"/>
      <c r="E3045" s="548"/>
    </row>
    <row r="3046" spans="1:5" hidden="1">
      <c r="A3046" s="547" t="s">
        <v>1696</v>
      </c>
      <c r="B3046" s="547">
        <v>2022</v>
      </c>
      <c r="C3046" s="547" t="s">
        <v>1628</v>
      </c>
      <c r="D3046" s="548">
        <v>-3308.21</v>
      </c>
      <c r="E3046" s="548">
        <v>-3308.21</v>
      </c>
    </row>
    <row r="3047" spans="1:5" hidden="1">
      <c r="A3047" s="547" t="s">
        <v>1696</v>
      </c>
      <c r="B3047" s="547">
        <v>2022</v>
      </c>
      <c r="C3047" s="547" t="s">
        <v>1627</v>
      </c>
      <c r="D3047" s="548">
        <v>-3308.21</v>
      </c>
      <c r="E3047" s="548"/>
    </row>
    <row r="3048" spans="1:5" hidden="1">
      <c r="A3048" s="547" t="s">
        <v>1696</v>
      </c>
      <c r="B3048" s="547">
        <v>2022</v>
      </c>
      <c r="C3048" s="547" t="s">
        <v>1626</v>
      </c>
      <c r="D3048" s="548"/>
      <c r="E3048" s="548"/>
    </row>
    <row r="3049" spans="1:5" hidden="1">
      <c r="A3049" s="547" t="s">
        <v>1696</v>
      </c>
      <c r="B3049" s="547">
        <v>2022</v>
      </c>
      <c r="C3049" s="547" t="s">
        <v>1625</v>
      </c>
      <c r="D3049" s="548"/>
      <c r="E3049" s="548"/>
    </row>
    <row r="3050" spans="1:5" hidden="1">
      <c r="A3050" s="547" t="s">
        <v>1696</v>
      </c>
      <c r="B3050" s="547">
        <v>2022</v>
      </c>
      <c r="C3050" s="547" t="s">
        <v>1624</v>
      </c>
      <c r="D3050" s="548"/>
      <c r="E3050" s="548"/>
    </row>
    <row r="3051" spans="1:5" hidden="1">
      <c r="A3051" s="547" t="s">
        <v>1696</v>
      </c>
      <c r="B3051" s="547">
        <v>2022</v>
      </c>
      <c r="C3051" s="547" t="s">
        <v>1623</v>
      </c>
      <c r="D3051" s="548"/>
      <c r="E3051" s="548"/>
    </row>
    <row r="3052" spans="1:5" hidden="1">
      <c r="A3052" s="547" t="s">
        <v>1696</v>
      </c>
      <c r="B3052" s="547">
        <v>2022</v>
      </c>
      <c r="C3052" s="547" t="s">
        <v>1622</v>
      </c>
      <c r="D3052" s="548"/>
      <c r="E3052" s="548"/>
    </row>
    <row r="3053" spans="1:5" hidden="1">
      <c r="A3053" s="547" t="s">
        <v>1696</v>
      </c>
      <c r="B3053" s="547">
        <v>2022</v>
      </c>
      <c r="C3053" s="547" t="s">
        <v>1621</v>
      </c>
      <c r="D3053" s="548">
        <v>555.37</v>
      </c>
      <c r="E3053" s="548">
        <v>555.37</v>
      </c>
    </row>
    <row r="3054" spans="1:5" hidden="1">
      <c r="A3054" s="547" t="s">
        <v>1696</v>
      </c>
      <c r="B3054" s="547">
        <v>2022</v>
      </c>
      <c r="C3054" s="547" t="s">
        <v>1620</v>
      </c>
      <c r="D3054" s="548">
        <v>21.79</v>
      </c>
      <c r="E3054" s="548">
        <v>21.79</v>
      </c>
    </row>
    <row r="3055" spans="1:5" hidden="1">
      <c r="A3055" s="547" t="s">
        <v>1696</v>
      </c>
      <c r="B3055" s="547">
        <v>2022</v>
      </c>
      <c r="C3055" s="547" t="s">
        <v>1619</v>
      </c>
      <c r="D3055" s="548">
        <v>-87.46</v>
      </c>
      <c r="E3055" s="548">
        <v>-87.46</v>
      </c>
    </row>
    <row r="3056" spans="1:5" hidden="1">
      <c r="A3056" s="547" t="s">
        <v>1696</v>
      </c>
      <c r="B3056" s="547">
        <v>2022</v>
      </c>
      <c r="C3056" s="547" t="s">
        <v>1618</v>
      </c>
      <c r="D3056" s="548"/>
      <c r="E3056" s="548"/>
    </row>
    <row r="3057" spans="1:5" hidden="1">
      <c r="A3057" s="547" t="s">
        <v>1696</v>
      </c>
      <c r="B3057" s="547">
        <v>2022</v>
      </c>
      <c r="C3057" s="547" t="s">
        <v>1617</v>
      </c>
      <c r="D3057" s="548"/>
      <c r="E3057" s="548"/>
    </row>
    <row r="3058" spans="1:5" hidden="1">
      <c r="A3058" s="547" t="s">
        <v>1696</v>
      </c>
      <c r="B3058" s="547">
        <v>2022</v>
      </c>
      <c r="C3058" s="547" t="s">
        <v>1616</v>
      </c>
      <c r="D3058" s="548"/>
      <c r="E3058" s="548"/>
    </row>
    <row r="3059" spans="1:5" hidden="1">
      <c r="A3059" s="547" t="s">
        <v>1696</v>
      </c>
      <c r="B3059" s="547">
        <v>2022</v>
      </c>
      <c r="C3059" s="547" t="s">
        <v>1615</v>
      </c>
      <c r="D3059" s="548"/>
      <c r="E3059" s="548"/>
    </row>
    <row r="3060" spans="1:5" hidden="1">
      <c r="A3060" s="547" t="s">
        <v>1696</v>
      </c>
      <c r="B3060" s="547">
        <v>2022</v>
      </c>
      <c r="C3060" s="547" t="s">
        <v>1614</v>
      </c>
      <c r="D3060" s="548"/>
      <c r="E3060" s="548"/>
    </row>
    <row r="3061" spans="1:5" hidden="1">
      <c r="A3061" s="547" t="s">
        <v>1696</v>
      </c>
      <c r="B3061" s="547">
        <v>2022</v>
      </c>
      <c r="C3061" s="547" t="s">
        <v>1613</v>
      </c>
      <c r="D3061" s="548"/>
      <c r="E3061" s="548"/>
    </row>
    <row r="3062" spans="1:5" hidden="1">
      <c r="A3062" s="547" t="s">
        <v>1696</v>
      </c>
      <c r="B3062" s="547">
        <v>2022</v>
      </c>
      <c r="C3062" s="547" t="s">
        <v>1612</v>
      </c>
      <c r="D3062" s="548"/>
      <c r="E3062" s="548"/>
    </row>
    <row r="3063" spans="1:5" hidden="1">
      <c r="A3063" s="547" t="s">
        <v>1696</v>
      </c>
      <c r="B3063" s="547">
        <v>2022</v>
      </c>
      <c r="C3063" s="547" t="s">
        <v>1611</v>
      </c>
      <c r="D3063" s="548"/>
      <c r="E3063" s="548"/>
    </row>
    <row r="3064" spans="1:5" hidden="1">
      <c r="A3064" s="547" t="s">
        <v>1696</v>
      </c>
      <c r="B3064" s="547">
        <v>2022</v>
      </c>
      <c r="C3064" s="547" t="s">
        <v>1610</v>
      </c>
      <c r="D3064" s="548"/>
      <c r="E3064" s="548"/>
    </row>
    <row r="3065" spans="1:5" hidden="1">
      <c r="A3065" s="547" t="s">
        <v>1696</v>
      </c>
      <c r="B3065" s="547">
        <v>2022</v>
      </c>
      <c r="C3065" s="547" t="s">
        <v>1609</v>
      </c>
      <c r="D3065" s="548"/>
      <c r="E3065" s="548"/>
    </row>
    <row r="3066" spans="1:5" hidden="1">
      <c r="A3066" s="547" t="s">
        <v>1696</v>
      </c>
      <c r="B3066" s="547">
        <v>2022</v>
      </c>
      <c r="C3066" s="547" t="s">
        <v>1608</v>
      </c>
      <c r="D3066" s="548">
        <v>-24.47</v>
      </c>
      <c r="E3066" s="548">
        <v>-24.47</v>
      </c>
    </row>
    <row r="3067" spans="1:5" hidden="1">
      <c r="A3067" s="547" t="s">
        <v>1696</v>
      </c>
      <c r="B3067" s="547">
        <v>2022</v>
      </c>
      <c r="C3067" s="547" t="s">
        <v>1607</v>
      </c>
      <c r="D3067" s="548">
        <v>-6.48</v>
      </c>
      <c r="E3067" s="548">
        <v>-6.48</v>
      </c>
    </row>
    <row r="3068" spans="1:5" hidden="1">
      <c r="A3068" s="547" t="s">
        <v>1696</v>
      </c>
      <c r="B3068" s="547">
        <v>2022</v>
      </c>
      <c r="C3068" s="547" t="s">
        <v>1606</v>
      </c>
      <c r="D3068" s="548">
        <v>-56.51</v>
      </c>
      <c r="E3068" s="548">
        <v>-56.51</v>
      </c>
    </row>
    <row r="3069" spans="1:5" hidden="1">
      <c r="A3069" s="547" t="s">
        <v>1696</v>
      </c>
      <c r="B3069" s="547">
        <v>2022</v>
      </c>
      <c r="C3069" s="547" t="s">
        <v>1605</v>
      </c>
      <c r="D3069" s="548"/>
      <c r="E3069" s="548"/>
    </row>
    <row r="3070" spans="1:5" hidden="1">
      <c r="A3070" s="547" t="s">
        <v>1696</v>
      </c>
      <c r="B3070" s="547">
        <v>2022</v>
      </c>
      <c r="C3070" s="547" t="s">
        <v>1604</v>
      </c>
      <c r="D3070" s="548">
        <v>1287.1500000000001</v>
      </c>
      <c r="E3070" s="548">
        <v>1287.1500000000001</v>
      </c>
    </row>
    <row r="3071" spans="1:5" hidden="1">
      <c r="A3071" s="547" t="s">
        <v>1696</v>
      </c>
      <c r="B3071" s="547">
        <v>2022</v>
      </c>
      <c r="C3071" s="547" t="s">
        <v>1603</v>
      </c>
      <c r="D3071" s="548"/>
      <c r="E3071" s="548"/>
    </row>
    <row r="3072" spans="1:5" hidden="1">
      <c r="A3072" s="547" t="s">
        <v>1696</v>
      </c>
      <c r="B3072" s="547">
        <v>2022</v>
      </c>
      <c r="C3072" s="547" t="s">
        <v>1602</v>
      </c>
      <c r="D3072" s="548"/>
      <c r="E3072" s="548"/>
    </row>
    <row r="3073" spans="1:5" hidden="1">
      <c r="A3073" s="547" t="s">
        <v>1696</v>
      </c>
      <c r="B3073" s="547">
        <v>2022</v>
      </c>
      <c r="C3073" s="547" t="s">
        <v>1601</v>
      </c>
      <c r="D3073" s="548"/>
      <c r="E3073" s="548"/>
    </row>
    <row r="3074" spans="1:5" hidden="1">
      <c r="A3074" s="547" t="s">
        <v>1696</v>
      </c>
      <c r="B3074" s="547">
        <v>2022</v>
      </c>
      <c r="C3074" s="547" t="s">
        <v>1600</v>
      </c>
      <c r="D3074" s="548">
        <v>1261.27</v>
      </c>
      <c r="E3074" s="548">
        <v>1261.27</v>
      </c>
    </row>
    <row r="3075" spans="1:5" hidden="1">
      <c r="A3075" s="547" t="s">
        <v>1696</v>
      </c>
      <c r="B3075" s="547">
        <v>2022</v>
      </c>
      <c r="C3075" s="547" t="s">
        <v>1599</v>
      </c>
      <c r="D3075" s="548">
        <v>-270.08999999999997</v>
      </c>
      <c r="E3075" s="548">
        <v>-270.08999999999997</v>
      </c>
    </row>
    <row r="3076" spans="1:5" hidden="1">
      <c r="A3076" s="547" t="s">
        <v>1696</v>
      </c>
      <c r="B3076" s="547">
        <v>2022</v>
      </c>
      <c r="C3076" s="547" t="s">
        <v>1597</v>
      </c>
      <c r="D3076" s="548">
        <v>-270.08999999999997</v>
      </c>
      <c r="E3076" s="548">
        <v>-270.08999999999997</v>
      </c>
    </row>
    <row r="3077" spans="1:5" hidden="1">
      <c r="A3077" s="547" t="s">
        <v>1696</v>
      </c>
      <c r="B3077" s="547">
        <v>2022</v>
      </c>
      <c r="C3077" s="547" t="s">
        <v>1633</v>
      </c>
      <c r="D3077" s="548"/>
      <c r="E3077" s="548">
        <v>-3120.72</v>
      </c>
    </row>
    <row r="3078" spans="1:5" hidden="1">
      <c r="A3078" s="547" t="s">
        <v>1696</v>
      </c>
      <c r="B3078" s="547">
        <v>2022</v>
      </c>
      <c r="C3078" s="547" t="s">
        <v>1632</v>
      </c>
      <c r="D3078" s="548"/>
      <c r="E3078" s="548"/>
    </row>
    <row r="3079" spans="1:5" hidden="1">
      <c r="A3079" s="547" t="s">
        <v>1696</v>
      </c>
      <c r="B3079" s="547">
        <v>2022</v>
      </c>
      <c r="C3079" s="547" t="s">
        <v>1631</v>
      </c>
      <c r="D3079" s="548"/>
      <c r="E3079" s="548">
        <v>-187.49</v>
      </c>
    </row>
    <row r="3080" spans="1:5" hidden="1">
      <c r="A3080" s="547" t="s">
        <v>1696</v>
      </c>
      <c r="B3080" s="547">
        <v>2022</v>
      </c>
      <c r="C3080" s="547" t="s">
        <v>1630</v>
      </c>
      <c r="D3080" s="548"/>
      <c r="E3080" s="548"/>
    </row>
    <row r="3081" spans="1:5" hidden="1">
      <c r="A3081" s="547" t="s">
        <v>1696</v>
      </c>
      <c r="B3081" s="547">
        <v>2022</v>
      </c>
      <c r="C3081" s="547" t="s">
        <v>1629</v>
      </c>
      <c r="D3081" s="548"/>
      <c r="E3081" s="548"/>
    </row>
    <row r="3082" spans="1:5" hidden="1">
      <c r="A3082" s="547" t="s">
        <v>1696</v>
      </c>
      <c r="B3082" s="547">
        <v>2023</v>
      </c>
      <c r="C3082" s="547" t="s">
        <v>1628</v>
      </c>
      <c r="D3082" s="548">
        <v>-3496.25</v>
      </c>
      <c r="E3082" s="548"/>
    </row>
    <row r="3083" spans="1:5" hidden="1">
      <c r="A3083" s="547" t="s">
        <v>1696</v>
      </c>
      <c r="B3083" s="547">
        <v>2023</v>
      </c>
      <c r="C3083" s="547" t="s">
        <v>1627</v>
      </c>
      <c r="D3083" s="548">
        <v>-3496.25</v>
      </c>
      <c r="E3083" s="548"/>
    </row>
    <row r="3084" spans="1:5" hidden="1">
      <c r="A3084" s="547" t="s">
        <v>1696</v>
      </c>
      <c r="B3084" s="547">
        <v>2023</v>
      </c>
      <c r="C3084" s="547" t="s">
        <v>1626</v>
      </c>
      <c r="D3084" s="548"/>
      <c r="E3084" s="548"/>
    </row>
    <row r="3085" spans="1:5" hidden="1">
      <c r="A3085" s="547" t="s">
        <v>1696</v>
      </c>
      <c r="B3085" s="547">
        <v>2023</v>
      </c>
      <c r="C3085" s="547" t="s">
        <v>1625</v>
      </c>
      <c r="D3085" s="548"/>
      <c r="E3085" s="548"/>
    </row>
    <row r="3086" spans="1:5" hidden="1">
      <c r="A3086" s="547" t="s">
        <v>1696</v>
      </c>
      <c r="B3086" s="547">
        <v>2023</v>
      </c>
      <c r="C3086" s="547" t="s">
        <v>1624</v>
      </c>
      <c r="D3086" s="548"/>
      <c r="E3086" s="548"/>
    </row>
    <row r="3087" spans="1:5" hidden="1">
      <c r="A3087" s="547" t="s">
        <v>1696</v>
      </c>
      <c r="B3087" s="547">
        <v>2023</v>
      </c>
      <c r="C3087" s="547" t="s">
        <v>1623</v>
      </c>
      <c r="D3087" s="548"/>
      <c r="E3087" s="548"/>
    </row>
    <row r="3088" spans="1:5" hidden="1">
      <c r="A3088" s="547" t="s">
        <v>1696</v>
      </c>
      <c r="B3088" s="547">
        <v>2023</v>
      </c>
      <c r="C3088" s="547" t="s">
        <v>1622</v>
      </c>
      <c r="D3088" s="548"/>
      <c r="E3088" s="548"/>
    </row>
    <row r="3089" spans="1:5" hidden="1">
      <c r="A3089" s="547" t="s">
        <v>1696</v>
      </c>
      <c r="B3089" s="547">
        <v>2023</v>
      </c>
      <c r="C3089" s="547" t="s">
        <v>1621</v>
      </c>
      <c r="D3089" s="548">
        <v>636.71</v>
      </c>
      <c r="E3089" s="548"/>
    </row>
    <row r="3090" spans="1:5" hidden="1">
      <c r="A3090" s="547" t="s">
        <v>1696</v>
      </c>
      <c r="B3090" s="547">
        <v>2023</v>
      </c>
      <c r="C3090" s="547" t="s">
        <v>1620</v>
      </c>
      <c r="D3090" s="548">
        <v>51.62</v>
      </c>
      <c r="E3090" s="548"/>
    </row>
    <row r="3091" spans="1:5" hidden="1">
      <c r="A3091" s="547" t="s">
        <v>1696</v>
      </c>
      <c r="B3091" s="547">
        <v>2023</v>
      </c>
      <c r="C3091" s="547" t="s">
        <v>1619</v>
      </c>
      <c r="D3091" s="548">
        <v>-262.98</v>
      </c>
      <c r="E3091" s="548"/>
    </row>
    <row r="3092" spans="1:5" hidden="1">
      <c r="A3092" s="547" t="s">
        <v>1696</v>
      </c>
      <c r="B3092" s="547">
        <v>2023</v>
      </c>
      <c r="C3092" s="547" t="s">
        <v>1618</v>
      </c>
      <c r="D3092" s="548"/>
      <c r="E3092" s="548"/>
    </row>
    <row r="3093" spans="1:5" hidden="1">
      <c r="A3093" s="547" t="s">
        <v>1696</v>
      </c>
      <c r="B3093" s="547">
        <v>2023</v>
      </c>
      <c r="C3093" s="547" t="s">
        <v>1617</v>
      </c>
      <c r="D3093" s="548"/>
      <c r="E3093" s="548"/>
    </row>
    <row r="3094" spans="1:5" hidden="1">
      <c r="A3094" s="547" t="s">
        <v>1696</v>
      </c>
      <c r="B3094" s="547">
        <v>2023</v>
      </c>
      <c r="C3094" s="547" t="s">
        <v>1616</v>
      </c>
      <c r="D3094" s="548"/>
      <c r="E3094" s="548"/>
    </row>
    <row r="3095" spans="1:5" hidden="1">
      <c r="A3095" s="547" t="s">
        <v>1696</v>
      </c>
      <c r="B3095" s="547">
        <v>2023</v>
      </c>
      <c r="C3095" s="547" t="s">
        <v>1615</v>
      </c>
      <c r="D3095" s="548"/>
      <c r="E3095" s="548"/>
    </row>
    <row r="3096" spans="1:5" hidden="1">
      <c r="A3096" s="547" t="s">
        <v>1696</v>
      </c>
      <c r="B3096" s="547">
        <v>2023</v>
      </c>
      <c r="C3096" s="547" t="s">
        <v>1614</v>
      </c>
      <c r="D3096" s="548"/>
      <c r="E3096" s="548"/>
    </row>
    <row r="3097" spans="1:5" hidden="1">
      <c r="A3097" s="547" t="s">
        <v>1696</v>
      </c>
      <c r="B3097" s="547">
        <v>2023</v>
      </c>
      <c r="C3097" s="547" t="s">
        <v>1613</v>
      </c>
      <c r="D3097" s="548"/>
      <c r="E3097" s="548"/>
    </row>
    <row r="3098" spans="1:5" hidden="1">
      <c r="A3098" s="547" t="s">
        <v>1696</v>
      </c>
      <c r="B3098" s="547">
        <v>2023</v>
      </c>
      <c r="C3098" s="547" t="s">
        <v>1612</v>
      </c>
      <c r="D3098" s="548"/>
      <c r="E3098" s="548"/>
    </row>
    <row r="3099" spans="1:5" hidden="1">
      <c r="A3099" s="547" t="s">
        <v>1696</v>
      </c>
      <c r="B3099" s="547">
        <v>2023</v>
      </c>
      <c r="C3099" s="547" t="s">
        <v>1611</v>
      </c>
      <c r="D3099" s="548"/>
      <c r="E3099" s="548"/>
    </row>
    <row r="3100" spans="1:5" hidden="1">
      <c r="A3100" s="547" t="s">
        <v>1696</v>
      </c>
      <c r="B3100" s="547">
        <v>2023</v>
      </c>
      <c r="C3100" s="547" t="s">
        <v>1610</v>
      </c>
      <c r="D3100" s="548"/>
      <c r="E3100" s="548"/>
    </row>
    <row r="3101" spans="1:5" hidden="1">
      <c r="A3101" s="547" t="s">
        <v>1696</v>
      </c>
      <c r="B3101" s="547">
        <v>2023</v>
      </c>
      <c r="C3101" s="547" t="s">
        <v>1609</v>
      </c>
      <c r="D3101" s="548"/>
      <c r="E3101" s="548"/>
    </row>
    <row r="3102" spans="1:5" hidden="1">
      <c r="A3102" s="547" t="s">
        <v>1696</v>
      </c>
      <c r="B3102" s="547">
        <v>2023</v>
      </c>
      <c r="C3102" s="547" t="s">
        <v>1608</v>
      </c>
      <c r="D3102" s="548">
        <v>-147.85</v>
      </c>
      <c r="E3102" s="548"/>
    </row>
    <row r="3103" spans="1:5" hidden="1">
      <c r="A3103" s="547" t="s">
        <v>1696</v>
      </c>
      <c r="B3103" s="547">
        <v>2023</v>
      </c>
      <c r="C3103" s="547" t="s">
        <v>1607</v>
      </c>
      <c r="D3103" s="548">
        <v>-5.55</v>
      </c>
      <c r="E3103" s="548"/>
    </row>
    <row r="3104" spans="1:5" hidden="1">
      <c r="A3104" s="547" t="s">
        <v>1696</v>
      </c>
      <c r="B3104" s="547">
        <v>2023</v>
      </c>
      <c r="C3104" s="547" t="s">
        <v>1606</v>
      </c>
      <c r="D3104" s="548">
        <v>-109.58</v>
      </c>
      <c r="E3104" s="548"/>
    </row>
    <row r="3105" spans="1:5" hidden="1">
      <c r="A3105" s="547" t="s">
        <v>1696</v>
      </c>
      <c r="B3105" s="547">
        <v>2023</v>
      </c>
      <c r="C3105" s="547" t="s">
        <v>1605</v>
      </c>
      <c r="D3105" s="548"/>
      <c r="E3105" s="548"/>
    </row>
    <row r="3106" spans="1:5" hidden="1">
      <c r="A3106" s="547" t="s">
        <v>1696</v>
      </c>
      <c r="B3106" s="547">
        <v>2023</v>
      </c>
      <c r="C3106" s="547" t="s">
        <v>1604</v>
      </c>
      <c r="D3106" s="548">
        <v>1470.25</v>
      </c>
      <c r="E3106" s="548"/>
    </row>
    <row r="3107" spans="1:5" hidden="1">
      <c r="A3107" s="547" t="s">
        <v>1696</v>
      </c>
      <c r="B3107" s="547">
        <v>2023</v>
      </c>
      <c r="C3107" s="547" t="s">
        <v>1603</v>
      </c>
      <c r="D3107" s="548"/>
      <c r="E3107" s="548"/>
    </row>
    <row r="3108" spans="1:5" hidden="1">
      <c r="A3108" s="547" t="s">
        <v>1696</v>
      </c>
      <c r="B3108" s="547">
        <v>2023</v>
      </c>
      <c r="C3108" s="547" t="s">
        <v>1602</v>
      </c>
      <c r="D3108" s="548"/>
      <c r="E3108" s="548"/>
    </row>
    <row r="3109" spans="1:5" hidden="1">
      <c r="A3109" s="547" t="s">
        <v>1696</v>
      </c>
      <c r="B3109" s="547">
        <v>2023</v>
      </c>
      <c r="C3109" s="547" t="s">
        <v>1601</v>
      </c>
      <c r="D3109" s="548"/>
      <c r="E3109" s="548"/>
    </row>
    <row r="3110" spans="1:5" hidden="1">
      <c r="A3110" s="547" t="s">
        <v>1696</v>
      </c>
      <c r="B3110" s="547">
        <v>2023</v>
      </c>
      <c r="C3110" s="547" t="s">
        <v>1600</v>
      </c>
      <c r="D3110" s="548">
        <v>1499.11</v>
      </c>
      <c r="E3110" s="548"/>
    </row>
    <row r="3111" spans="1:5" hidden="1">
      <c r="A3111" s="547" t="s">
        <v>1696</v>
      </c>
      <c r="B3111" s="547">
        <v>2023</v>
      </c>
      <c r="C3111" s="547" t="s">
        <v>1599</v>
      </c>
      <c r="D3111" s="548">
        <v>-101.54</v>
      </c>
      <c r="E3111" s="548"/>
    </row>
    <row r="3112" spans="1:5" hidden="1">
      <c r="A3112" s="547" t="s">
        <v>1696</v>
      </c>
      <c r="B3112" s="547">
        <v>2023</v>
      </c>
      <c r="C3112" s="547" t="s">
        <v>1597</v>
      </c>
      <c r="D3112" s="548">
        <v>-101.54</v>
      </c>
      <c r="E3112" s="548"/>
    </row>
    <row r="3113" spans="1:5" hidden="1">
      <c r="A3113" s="547" t="s">
        <v>1695</v>
      </c>
      <c r="B3113" s="547">
        <v>2019</v>
      </c>
      <c r="C3113" s="547" t="s">
        <v>1628</v>
      </c>
      <c r="D3113" s="548"/>
      <c r="E3113" s="548"/>
    </row>
    <row r="3114" spans="1:5" hidden="1">
      <c r="A3114" s="547" t="s">
        <v>1695</v>
      </c>
      <c r="B3114" s="547">
        <v>2019</v>
      </c>
      <c r="C3114" s="547" t="s">
        <v>1627</v>
      </c>
      <c r="D3114" s="548"/>
      <c r="E3114" s="548"/>
    </row>
    <row r="3115" spans="1:5" hidden="1">
      <c r="A3115" s="547" t="s">
        <v>1695</v>
      </c>
      <c r="B3115" s="547">
        <v>2019</v>
      </c>
      <c r="C3115" s="547" t="s">
        <v>1626</v>
      </c>
      <c r="D3115" s="548"/>
      <c r="E3115" s="548"/>
    </row>
    <row r="3116" spans="1:5" hidden="1">
      <c r="A3116" s="547" t="s">
        <v>1695</v>
      </c>
      <c r="B3116" s="547">
        <v>2019</v>
      </c>
      <c r="C3116" s="547" t="s">
        <v>1625</v>
      </c>
      <c r="D3116" s="548">
        <v>-16.04</v>
      </c>
      <c r="E3116" s="548">
        <v>-16.04</v>
      </c>
    </row>
    <row r="3117" spans="1:5" hidden="1">
      <c r="A3117" s="547" t="s">
        <v>1695</v>
      </c>
      <c r="B3117" s="547">
        <v>2019</v>
      </c>
      <c r="C3117" s="547" t="s">
        <v>1624</v>
      </c>
      <c r="D3117" s="548"/>
      <c r="E3117" s="548"/>
    </row>
    <row r="3118" spans="1:5" hidden="1">
      <c r="A3118" s="547" t="s">
        <v>1695</v>
      </c>
      <c r="B3118" s="547">
        <v>2019</v>
      </c>
      <c r="C3118" s="547" t="s">
        <v>1623</v>
      </c>
      <c r="D3118" s="548"/>
      <c r="E3118" s="548"/>
    </row>
    <row r="3119" spans="1:5" hidden="1">
      <c r="A3119" s="547" t="s">
        <v>1695</v>
      </c>
      <c r="B3119" s="547">
        <v>2019</v>
      </c>
      <c r="C3119" s="547" t="s">
        <v>1622</v>
      </c>
      <c r="D3119" s="548"/>
      <c r="E3119" s="548"/>
    </row>
    <row r="3120" spans="1:5" hidden="1">
      <c r="A3120" s="547" t="s">
        <v>1695</v>
      </c>
      <c r="B3120" s="547">
        <v>2019</v>
      </c>
      <c r="C3120" s="547" t="s">
        <v>1621</v>
      </c>
      <c r="D3120" s="548"/>
      <c r="E3120" s="548"/>
    </row>
    <row r="3121" spans="1:5" hidden="1">
      <c r="A3121" s="547" t="s">
        <v>1695</v>
      </c>
      <c r="B3121" s="547">
        <v>2019</v>
      </c>
      <c r="C3121" s="547" t="s">
        <v>1620</v>
      </c>
      <c r="D3121" s="548"/>
      <c r="E3121" s="548"/>
    </row>
    <row r="3122" spans="1:5" hidden="1">
      <c r="A3122" s="547" t="s">
        <v>1695</v>
      </c>
      <c r="B3122" s="547">
        <v>2019</v>
      </c>
      <c r="C3122" s="547" t="s">
        <v>1619</v>
      </c>
      <c r="D3122" s="548"/>
      <c r="E3122" s="548"/>
    </row>
    <row r="3123" spans="1:5" hidden="1">
      <c r="A3123" s="547" t="s">
        <v>1695</v>
      </c>
      <c r="B3123" s="547">
        <v>2019</v>
      </c>
      <c r="C3123" s="547" t="s">
        <v>1618</v>
      </c>
      <c r="D3123" s="548"/>
      <c r="E3123" s="548"/>
    </row>
    <row r="3124" spans="1:5" hidden="1">
      <c r="A3124" s="547" t="s">
        <v>1695</v>
      </c>
      <c r="B3124" s="547">
        <v>2019</v>
      </c>
      <c r="C3124" s="547" t="s">
        <v>1617</v>
      </c>
      <c r="D3124" s="548"/>
      <c r="E3124" s="548"/>
    </row>
    <row r="3125" spans="1:5" hidden="1">
      <c r="A3125" s="547" t="s">
        <v>1695</v>
      </c>
      <c r="B3125" s="547">
        <v>2019</v>
      </c>
      <c r="C3125" s="547" t="s">
        <v>1616</v>
      </c>
      <c r="D3125" s="548"/>
      <c r="E3125" s="548"/>
    </row>
    <row r="3126" spans="1:5" hidden="1">
      <c r="A3126" s="547" t="s">
        <v>1695</v>
      </c>
      <c r="B3126" s="547">
        <v>2019</v>
      </c>
      <c r="C3126" s="547" t="s">
        <v>1615</v>
      </c>
      <c r="D3126" s="548"/>
      <c r="E3126" s="548"/>
    </row>
    <row r="3127" spans="1:5" hidden="1">
      <c r="A3127" s="547" t="s">
        <v>1695</v>
      </c>
      <c r="B3127" s="547">
        <v>2019</v>
      </c>
      <c r="C3127" s="547" t="s">
        <v>1614</v>
      </c>
      <c r="D3127" s="548"/>
      <c r="E3127" s="548"/>
    </row>
    <row r="3128" spans="1:5" hidden="1">
      <c r="A3128" s="547" t="s">
        <v>1695</v>
      </c>
      <c r="B3128" s="547">
        <v>2019</v>
      </c>
      <c r="C3128" s="547" t="s">
        <v>1613</v>
      </c>
      <c r="D3128" s="548"/>
      <c r="E3128" s="548"/>
    </row>
    <row r="3129" spans="1:5" hidden="1">
      <c r="A3129" s="547" t="s">
        <v>1695</v>
      </c>
      <c r="B3129" s="547">
        <v>2019</v>
      </c>
      <c r="C3129" s="547" t="s">
        <v>1612</v>
      </c>
      <c r="D3129" s="548"/>
      <c r="E3129" s="548"/>
    </row>
    <row r="3130" spans="1:5" hidden="1">
      <c r="A3130" s="547" t="s">
        <v>1695</v>
      </c>
      <c r="B3130" s="547">
        <v>2019</v>
      </c>
      <c r="C3130" s="547" t="s">
        <v>1611</v>
      </c>
      <c r="D3130" s="548"/>
      <c r="E3130" s="548"/>
    </row>
    <row r="3131" spans="1:5" hidden="1">
      <c r="A3131" s="547" t="s">
        <v>1695</v>
      </c>
      <c r="B3131" s="547">
        <v>2019</v>
      </c>
      <c r="C3131" s="547" t="s">
        <v>1610</v>
      </c>
      <c r="D3131" s="548"/>
      <c r="E3131" s="548"/>
    </row>
    <row r="3132" spans="1:5" hidden="1">
      <c r="A3132" s="547" t="s">
        <v>1695</v>
      </c>
      <c r="B3132" s="547">
        <v>2019</v>
      </c>
      <c r="C3132" s="547" t="s">
        <v>1609</v>
      </c>
      <c r="D3132" s="548"/>
      <c r="E3132" s="548"/>
    </row>
    <row r="3133" spans="1:5" hidden="1">
      <c r="A3133" s="547" t="s">
        <v>1695</v>
      </c>
      <c r="B3133" s="547">
        <v>2019</v>
      </c>
      <c r="C3133" s="547" t="s">
        <v>1608</v>
      </c>
      <c r="D3133" s="548"/>
      <c r="E3133" s="548"/>
    </row>
    <row r="3134" spans="1:5" hidden="1">
      <c r="A3134" s="547" t="s">
        <v>1695</v>
      </c>
      <c r="B3134" s="547">
        <v>2019</v>
      </c>
      <c r="C3134" s="547" t="s">
        <v>1607</v>
      </c>
      <c r="D3134" s="548"/>
      <c r="E3134" s="548"/>
    </row>
    <row r="3135" spans="1:5" hidden="1">
      <c r="A3135" s="547" t="s">
        <v>1695</v>
      </c>
      <c r="B3135" s="547">
        <v>2019</v>
      </c>
      <c r="C3135" s="547" t="s">
        <v>1606</v>
      </c>
      <c r="D3135" s="548"/>
      <c r="E3135" s="548"/>
    </row>
    <row r="3136" spans="1:5" hidden="1">
      <c r="A3136" s="547" t="s">
        <v>1695</v>
      </c>
      <c r="B3136" s="547">
        <v>2019</v>
      </c>
      <c r="C3136" s="547" t="s">
        <v>1605</v>
      </c>
      <c r="D3136" s="548"/>
      <c r="E3136" s="548"/>
    </row>
    <row r="3137" spans="1:5" hidden="1">
      <c r="A3137" s="547" t="s">
        <v>1695</v>
      </c>
      <c r="B3137" s="547">
        <v>2019</v>
      </c>
      <c r="C3137" s="547" t="s">
        <v>1604</v>
      </c>
      <c r="D3137" s="548"/>
      <c r="E3137" s="548"/>
    </row>
    <row r="3138" spans="1:5" hidden="1">
      <c r="A3138" s="547" t="s">
        <v>1695</v>
      </c>
      <c r="B3138" s="547">
        <v>2019</v>
      </c>
      <c r="C3138" s="547" t="s">
        <v>1603</v>
      </c>
      <c r="D3138" s="548"/>
      <c r="E3138" s="548"/>
    </row>
    <row r="3139" spans="1:5" hidden="1">
      <c r="A3139" s="547" t="s">
        <v>1695</v>
      </c>
      <c r="B3139" s="547">
        <v>2019</v>
      </c>
      <c r="C3139" s="547" t="s">
        <v>1602</v>
      </c>
      <c r="D3139" s="548"/>
      <c r="E3139" s="548"/>
    </row>
    <row r="3140" spans="1:5" hidden="1">
      <c r="A3140" s="547" t="s">
        <v>1695</v>
      </c>
      <c r="B3140" s="547">
        <v>2019</v>
      </c>
      <c r="C3140" s="547" t="s">
        <v>1601</v>
      </c>
      <c r="D3140" s="548"/>
      <c r="E3140" s="548"/>
    </row>
    <row r="3141" spans="1:5" hidden="1">
      <c r="A3141" s="547" t="s">
        <v>1695</v>
      </c>
      <c r="B3141" s="547">
        <v>2019</v>
      </c>
      <c r="C3141" s="547" t="s">
        <v>1600</v>
      </c>
      <c r="D3141" s="548"/>
      <c r="E3141" s="548"/>
    </row>
    <row r="3142" spans="1:5" hidden="1">
      <c r="A3142" s="547" t="s">
        <v>1695</v>
      </c>
      <c r="B3142" s="547">
        <v>2019</v>
      </c>
      <c r="C3142" s="547" t="s">
        <v>1599</v>
      </c>
      <c r="D3142" s="548">
        <v>-16.04</v>
      </c>
      <c r="E3142" s="548">
        <v>-16.04</v>
      </c>
    </row>
    <row r="3143" spans="1:5" hidden="1">
      <c r="A3143" s="547" t="s">
        <v>1695</v>
      </c>
      <c r="B3143" s="547">
        <v>2019</v>
      </c>
      <c r="C3143" s="547" t="s">
        <v>1597</v>
      </c>
      <c r="D3143" s="548">
        <v>-16.04</v>
      </c>
      <c r="E3143" s="548">
        <v>-16.04</v>
      </c>
    </row>
    <row r="3144" spans="1:5" hidden="1">
      <c r="A3144" s="547" t="s">
        <v>1695</v>
      </c>
      <c r="B3144" s="547">
        <v>2019</v>
      </c>
      <c r="C3144" s="547" t="s">
        <v>1633</v>
      </c>
      <c r="D3144" s="548"/>
      <c r="E3144" s="548"/>
    </row>
    <row r="3145" spans="1:5" hidden="1">
      <c r="A3145" s="547" t="s">
        <v>1695</v>
      </c>
      <c r="B3145" s="547">
        <v>2019</v>
      </c>
      <c r="C3145" s="547" t="s">
        <v>1632</v>
      </c>
      <c r="D3145" s="548"/>
      <c r="E3145" s="548"/>
    </row>
    <row r="3146" spans="1:5" hidden="1">
      <c r="A3146" s="547" t="s">
        <v>1695</v>
      </c>
      <c r="B3146" s="547">
        <v>2019</v>
      </c>
      <c r="C3146" s="547" t="s">
        <v>1631</v>
      </c>
      <c r="D3146" s="548"/>
      <c r="E3146" s="548"/>
    </row>
    <row r="3147" spans="1:5" hidden="1">
      <c r="A3147" s="547" t="s">
        <v>1695</v>
      </c>
      <c r="B3147" s="547">
        <v>2019</v>
      </c>
      <c r="C3147" s="547" t="s">
        <v>1630</v>
      </c>
      <c r="D3147" s="548"/>
      <c r="E3147" s="548"/>
    </row>
    <row r="3148" spans="1:5" hidden="1">
      <c r="A3148" s="547" t="s">
        <v>1695</v>
      </c>
      <c r="B3148" s="547">
        <v>2019</v>
      </c>
      <c r="C3148" s="547" t="s">
        <v>1629</v>
      </c>
      <c r="D3148" s="548"/>
      <c r="E3148" s="548"/>
    </row>
    <row r="3149" spans="1:5" hidden="1">
      <c r="A3149" s="547" t="s">
        <v>1695</v>
      </c>
      <c r="B3149" s="547">
        <v>2020</v>
      </c>
      <c r="C3149" s="547" t="s">
        <v>1628</v>
      </c>
      <c r="D3149" s="548"/>
      <c r="E3149" s="548"/>
    </row>
    <row r="3150" spans="1:5" hidden="1">
      <c r="A3150" s="547" t="s">
        <v>1695</v>
      </c>
      <c r="B3150" s="547">
        <v>2020</v>
      </c>
      <c r="C3150" s="547" t="s">
        <v>1627</v>
      </c>
      <c r="D3150" s="548"/>
      <c r="E3150" s="548"/>
    </row>
    <row r="3151" spans="1:5" hidden="1">
      <c r="A3151" s="547" t="s">
        <v>1695</v>
      </c>
      <c r="B3151" s="547">
        <v>2020</v>
      </c>
      <c r="C3151" s="547" t="s">
        <v>1626</v>
      </c>
      <c r="D3151" s="548"/>
      <c r="E3151" s="548"/>
    </row>
    <row r="3152" spans="1:5" hidden="1">
      <c r="A3152" s="547" t="s">
        <v>1695</v>
      </c>
      <c r="B3152" s="547">
        <v>2020</v>
      </c>
      <c r="C3152" s="547" t="s">
        <v>1625</v>
      </c>
      <c r="D3152" s="548">
        <v>-17.09</v>
      </c>
      <c r="E3152" s="548">
        <v>-17.09</v>
      </c>
    </row>
    <row r="3153" spans="1:5" hidden="1">
      <c r="A3153" s="547" t="s">
        <v>1695</v>
      </c>
      <c r="B3153" s="547">
        <v>2020</v>
      </c>
      <c r="C3153" s="547" t="s">
        <v>1624</v>
      </c>
      <c r="D3153" s="548">
        <v>-262.77999999999997</v>
      </c>
      <c r="E3153" s="548">
        <v>-262.77999999999997</v>
      </c>
    </row>
    <row r="3154" spans="1:5" hidden="1">
      <c r="A3154" s="547" t="s">
        <v>1695</v>
      </c>
      <c r="B3154" s="547">
        <v>2020</v>
      </c>
      <c r="C3154" s="547" t="s">
        <v>1623</v>
      </c>
      <c r="D3154" s="548"/>
      <c r="E3154" s="548"/>
    </row>
    <row r="3155" spans="1:5" hidden="1">
      <c r="A3155" s="547" t="s">
        <v>1695</v>
      </c>
      <c r="B3155" s="547">
        <v>2020</v>
      </c>
      <c r="C3155" s="547" t="s">
        <v>1622</v>
      </c>
      <c r="D3155" s="548"/>
      <c r="E3155" s="548"/>
    </row>
    <row r="3156" spans="1:5" hidden="1">
      <c r="A3156" s="547" t="s">
        <v>1695</v>
      </c>
      <c r="B3156" s="547">
        <v>2020</v>
      </c>
      <c r="C3156" s="547" t="s">
        <v>1621</v>
      </c>
      <c r="D3156" s="548"/>
      <c r="E3156" s="548"/>
    </row>
    <row r="3157" spans="1:5" hidden="1">
      <c r="A3157" s="547" t="s">
        <v>1695</v>
      </c>
      <c r="B3157" s="547">
        <v>2020</v>
      </c>
      <c r="C3157" s="547" t="s">
        <v>1620</v>
      </c>
      <c r="D3157" s="548">
        <v>-7.65</v>
      </c>
      <c r="E3157" s="548">
        <v>-7.65</v>
      </c>
    </row>
    <row r="3158" spans="1:5" hidden="1">
      <c r="A3158" s="547" t="s">
        <v>1695</v>
      </c>
      <c r="B3158" s="547">
        <v>2020</v>
      </c>
      <c r="C3158" s="547" t="s">
        <v>1619</v>
      </c>
      <c r="D3158" s="548"/>
      <c r="E3158" s="548"/>
    </row>
    <row r="3159" spans="1:5" hidden="1">
      <c r="A3159" s="547" t="s">
        <v>1695</v>
      </c>
      <c r="B3159" s="547">
        <v>2020</v>
      </c>
      <c r="C3159" s="547" t="s">
        <v>1618</v>
      </c>
      <c r="D3159" s="548"/>
      <c r="E3159" s="548"/>
    </row>
    <row r="3160" spans="1:5" hidden="1">
      <c r="A3160" s="547" t="s">
        <v>1695</v>
      </c>
      <c r="B3160" s="547">
        <v>2020</v>
      </c>
      <c r="C3160" s="547" t="s">
        <v>1617</v>
      </c>
      <c r="D3160" s="548"/>
      <c r="E3160" s="548"/>
    </row>
    <row r="3161" spans="1:5" hidden="1">
      <c r="A3161" s="547" t="s">
        <v>1695</v>
      </c>
      <c r="B3161" s="547">
        <v>2020</v>
      </c>
      <c r="C3161" s="547" t="s">
        <v>1616</v>
      </c>
      <c r="D3161" s="548"/>
      <c r="E3161" s="548"/>
    </row>
    <row r="3162" spans="1:5" hidden="1">
      <c r="A3162" s="547" t="s">
        <v>1695</v>
      </c>
      <c r="B3162" s="547">
        <v>2020</v>
      </c>
      <c r="C3162" s="547" t="s">
        <v>1615</v>
      </c>
      <c r="D3162" s="548"/>
      <c r="E3162" s="548"/>
    </row>
    <row r="3163" spans="1:5" hidden="1">
      <c r="A3163" s="547" t="s">
        <v>1695</v>
      </c>
      <c r="B3163" s="547">
        <v>2020</v>
      </c>
      <c r="C3163" s="547" t="s">
        <v>1614</v>
      </c>
      <c r="D3163" s="548"/>
      <c r="E3163" s="548"/>
    </row>
    <row r="3164" spans="1:5" hidden="1">
      <c r="A3164" s="547" t="s">
        <v>1695</v>
      </c>
      <c r="B3164" s="547">
        <v>2020</v>
      </c>
      <c r="C3164" s="547" t="s">
        <v>1613</v>
      </c>
      <c r="D3164" s="548"/>
      <c r="E3164" s="548"/>
    </row>
    <row r="3165" spans="1:5" hidden="1">
      <c r="A3165" s="547" t="s">
        <v>1695</v>
      </c>
      <c r="B3165" s="547">
        <v>2020</v>
      </c>
      <c r="C3165" s="547" t="s">
        <v>1612</v>
      </c>
      <c r="D3165" s="548"/>
      <c r="E3165" s="548"/>
    </row>
    <row r="3166" spans="1:5" hidden="1">
      <c r="A3166" s="547" t="s">
        <v>1695</v>
      </c>
      <c r="B3166" s="547">
        <v>2020</v>
      </c>
      <c r="C3166" s="547" t="s">
        <v>1611</v>
      </c>
      <c r="D3166" s="548"/>
      <c r="E3166" s="548"/>
    </row>
    <row r="3167" spans="1:5" hidden="1">
      <c r="A3167" s="547" t="s">
        <v>1695</v>
      </c>
      <c r="B3167" s="547">
        <v>2020</v>
      </c>
      <c r="C3167" s="547" t="s">
        <v>1610</v>
      </c>
      <c r="D3167" s="548"/>
      <c r="E3167" s="548"/>
    </row>
    <row r="3168" spans="1:5" hidden="1">
      <c r="A3168" s="547" t="s">
        <v>1695</v>
      </c>
      <c r="B3168" s="547">
        <v>2020</v>
      </c>
      <c r="C3168" s="547" t="s">
        <v>1609</v>
      </c>
      <c r="D3168" s="548"/>
      <c r="E3168" s="548"/>
    </row>
    <row r="3169" spans="1:5" hidden="1">
      <c r="A3169" s="547" t="s">
        <v>1695</v>
      </c>
      <c r="B3169" s="547">
        <v>2020</v>
      </c>
      <c r="C3169" s="547" t="s">
        <v>1608</v>
      </c>
      <c r="D3169" s="548"/>
      <c r="E3169" s="548"/>
    </row>
    <row r="3170" spans="1:5" hidden="1">
      <c r="A3170" s="547" t="s">
        <v>1695</v>
      </c>
      <c r="B3170" s="547">
        <v>2020</v>
      </c>
      <c r="C3170" s="547" t="s">
        <v>1607</v>
      </c>
      <c r="D3170" s="548"/>
      <c r="E3170" s="548"/>
    </row>
    <row r="3171" spans="1:5" hidden="1">
      <c r="A3171" s="547" t="s">
        <v>1695</v>
      </c>
      <c r="B3171" s="547">
        <v>2020</v>
      </c>
      <c r="C3171" s="547" t="s">
        <v>1606</v>
      </c>
      <c r="D3171" s="548"/>
      <c r="E3171" s="548"/>
    </row>
    <row r="3172" spans="1:5" hidden="1">
      <c r="A3172" s="547" t="s">
        <v>1695</v>
      </c>
      <c r="B3172" s="547">
        <v>2020</v>
      </c>
      <c r="C3172" s="547" t="s">
        <v>1605</v>
      </c>
      <c r="D3172" s="548"/>
      <c r="E3172" s="548"/>
    </row>
    <row r="3173" spans="1:5" hidden="1">
      <c r="A3173" s="547" t="s">
        <v>1695</v>
      </c>
      <c r="B3173" s="547">
        <v>2020</v>
      </c>
      <c r="C3173" s="547" t="s">
        <v>1604</v>
      </c>
      <c r="D3173" s="548">
        <v>-193.58</v>
      </c>
      <c r="E3173" s="548">
        <v>-193.58</v>
      </c>
    </row>
    <row r="3174" spans="1:5" hidden="1">
      <c r="A3174" s="547" t="s">
        <v>1695</v>
      </c>
      <c r="B3174" s="547">
        <v>2020</v>
      </c>
      <c r="C3174" s="547" t="s">
        <v>1603</v>
      </c>
      <c r="D3174" s="548"/>
      <c r="E3174" s="548"/>
    </row>
    <row r="3175" spans="1:5" hidden="1">
      <c r="A3175" s="547" t="s">
        <v>1695</v>
      </c>
      <c r="B3175" s="547">
        <v>2020</v>
      </c>
      <c r="C3175" s="547" t="s">
        <v>1602</v>
      </c>
      <c r="D3175" s="548"/>
      <c r="E3175" s="548"/>
    </row>
    <row r="3176" spans="1:5" hidden="1">
      <c r="A3176" s="547" t="s">
        <v>1695</v>
      </c>
      <c r="B3176" s="547">
        <v>2020</v>
      </c>
      <c r="C3176" s="547" t="s">
        <v>1601</v>
      </c>
      <c r="D3176" s="548"/>
      <c r="E3176" s="548"/>
    </row>
    <row r="3177" spans="1:5" hidden="1">
      <c r="A3177" s="547" t="s">
        <v>1695</v>
      </c>
      <c r="B3177" s="547">
        <v>2020</v>
      </c>
      <c r="C3177" s="547" t="s">
        <v>1600</v>
      </c>
      <c r="D3177" s="548"/>
      <c r="E3177" s="548"/>
    </row>
    <row r="3178" spans="1:5" hidden="1">
      <c r="A3178" s="547" t="s">
        <v>1695</v>
      </c>
      <c r="B3178" s="547">
        <v>2020</v>
      </c>
      <c r="C3178" s="547" t="s">
        <v>1599</v>
      </c>
      <c r="D3178" s="548">
        <v>-481.1</v>
      </c>
      <c r="E3178" s="548">
        <v>-481.1</v>
      </c>
    </row>
    <row r="3179" spans="1:5" hidden="1">
      <c r="A3179" s="547" t="s">
        <v>1695</v>
      </c>
      <c r="B3179" s="547">
        <v>2020</v>
      </c>
      <c r="C3179" s="547" t="s">
        <v>1597</v>
      </c>
      <c r="D3179" s="548">
        <v>-481.1</v>
      </c>
      <c r="E3179" s="548">
        <v>-481.1</v>
      </c>
    </row>
    <row r="3180" spans="1:5" hidden="1">
      <c r="A3180" s="547" t="s">
        <v>1695</v>
      </c>
      <c r="B3180" s="547">
        <v>2020</v>
      </c>
      <c r="C3180" s="547" t="s">
        <v>1633</v>
      </c>
      <c r="D3180" s="548"/>
      <c r="E3180" s="548"/>
    </row>
    <row r="3181" spans="1:5" hidden="1">
      <c r="A3181" s="547" t="s">
        <v>1695</v>
      </c>
      <c r="B3181" s="547">
        <v>2020</v>
      </c>
      <c r="C3181" s="547" t="s">
        <v>1632</v>
      </c>
      <c r="D3181" s="548"/>
      <c r="E3181" s="548"/>
    </row>
    <row r="3182" spans="1:5" hidden="1">
      <c r="A3182" s="547" t="s">
        <v>1695</v>
      </c>
      <c r="B3182" s="547">
        <v>2020</v>
      </c>
      <c r="C3182" s="547" t="s">
        <v>1631</v>
      </c>
      <c r="D3182" s="548"/>
      <c r="E3182" s="548"/>
    </row>
    <row r="3183" spans="1:5" hidden="1">
      <c r="A3183" s="547" t="s">
        <v>1695</v>
      </c>
      <c r="B3183" s="547">
        <v>2020</v>
      </c>
      <c r="C3183" s="547" t="s">
        <v>1630</v>
      </c>
      <c r="D3183" s="548"/>
      <c r="E3183" s="548"/>
    </row>
    <row r="3184" spans="1:5" hidden="1">
      <c r="A3184" s="547" t="s">
        <v>1695</v>
      </c>
      <c r="B3184" s="547">
        <v>2020</v>
      </c>
      <c r="C3184" s="547" t="s">
        <v>1629</v>
      </c>
      <c r="D3184" s="548"/>
      <c r="E3184" s="548"/>
    </row>
    <row r="3185" spans="1:5" hidden="1">
      <c r="A3185" s="547" t="s">
        <v>1695</v>
      </c>
      <c r="B3185" s="547">
        <v>2021</v>
      </c>
      <c r="C3185" s="547" t="s">
        <v>1628</v>
      </c>
      <c r="D3185" s="548"/>
      <c r="E3185" s="548"/>
    </row>
    <row r="3186" spans="1:5" hidden="1">
      <c r="A3186" s="547" t="s">
        <v>1695</v>
      </c>
      <c r="B3186" s="547">
        <v>2021</v>
      </c>
      <c r="C3186" s="547" t="s">
        <v>1627</v>
      </c>
      <c r="D3186" s="548"/>
      <c r="E3186" s="548"/>
    </row>
    <row r="3187" spans="1:5" hidden="1">
      <c r="A3187" s="547" t="s">
        <v>1695</v>
      </c>
      <c r="B3187" s="547">
        <v>2021</v>
      </c>
      <c r="C3187" s="547" t="s">
        <v>1626</v>
      </c>
      <c r="D3187" s="548"/>
      <c r="E3187" s="548"/>
    </row>
    <row r="3188" spans="1:5" hidden="1">
      <c r="A3188" s="547" t="s">
        <v>1695</v>
      </c>
      <c r="B3188" s="547">
        <v>2021</v>
      </c>
      <c r="C3188" s="547" t="s">
        <v>1625</v>
      </c>
      <c r="D3188" s="548">
        <v>-10.65</v>
      </c>
      <c r="E3188" s="548">
        <v>-10.65</v>
      </c>
    </row>
    <row r="3189" spans="1:5" hidden="1">
      <c r="A3189" s="547" t="s">
        <v>1695</v>
      </c>
      <c r="B3189" s="547">
        <v>2021</v>
      </c>
      <c r="C3189" s="547" t="s">
        <v>1624</v>
      </c>
      <c r="D3189" s="548">
        <v>-529.34</v>
      </c>
      <c r="E3189" s="548">
        <v>-529.34</v>
      </c>
    </row>
    <row r="3190" spans="1:5" hidden="1">
      <c r="A3190" s="547" t="s">
        <v>1695</v>
      </c>
      <c r="B3190" s="547">
        <v>2021</v>
      </c>
      <c r="C3190" s="547" t="s">
        <v>1623</v>
      </c>
      <c r="D3190" s="548"/>
      <c r="E3190" s="548"/>
    </row>
    <row r="3191" spans="1:5" hidden="1">
      <c r="A3191" s="547" t="s">
        <v>1695</v>
      </c>
      <c r="B3191" s="547">
        <v>2021</v>
      </c>
      <c r="C3191" s="547" t="s">
        <v>1622</v>
      </c>
      <c r="D3191" s="548"/>
      <c r="E3191" s="548"/>
    </row>
    <row r="3192" spans="1:5" hidden="1">
      <c r="A3192" s="547" t="s">
        <v>1695</v>
      </c>
      <c r="B3192" s="547">
        <v>2021</v>
      </c>
      <c r="C3192" s="547" t="s">
        <v>1621</v>
      </c>
      <c r="D3192" s="548"/>
      <c r="E3192" s="548"/>
    </row>
    <row r="3193" spans="1:5" hidden="1">
      <c r="A3193" s="547" t="s">
        <v>1695</v>
      </c>
      <c r="B3193" s="547">
        <v>2021</v>
      </c>
      <c r="C3193" s="547" t="s">
        <v>1620</v>
      </c>
      <c r="D3193" s="548">
        <v>-8.26</v>
      </c>
      <c r="E3193" s="548">
        <v>-8.26</v>
      </c>
    </row>
    <row r="3194" spans="1:5" hidden="1">
      <c r="A3194" s="547" t="s">
        <v>1695</v>
      </c>
      <c r="B3194" s="547">
        <v>2021</v>
      </c>
      <c r="C3194" s="547" t="s">
        <v>1619</v>
      </c>
      <c r="D3194" s="548"/>
      <c r="E3194" s="548"/>
    </row>
    <row r="3195" spans="1:5" hidden="1">
      <c r="A3195" s="547" t="s">
        <v>1695</v>
      </c>
      <c r="B3195" s="547">
        <v>2021</v>
      </c>
      <c r="C3195" s="547" t="s">
        <v>1618</v>
      </c>
      <c r="D3195" s="548"/>
      <c r="E3195" s="548"/>
    </row>
    <row r="3196" spans="1:5" hidden="1">
      <c r="A3196" s="547" t="s">
        <v>1695</v>
      </c>
      <c r="B3196" s="547">
        <v>2021</v>
      </c>
      <c r="C3196" s="547" t="s">
        <v>1617</v>
      </c>
      <c r="D3196" s="548"/>
      <c r="E3196" s="548"/>
    </row>
    <row r="3197" spans="1:5" hidden="1">
      <c r="A3197" s="547" t="s">
        <v>1695</v>
      </c>
      <c r="B3197" s="547">
        <v>2021</v>
      </c>
      <c r="C3197" s="547" t="s">
        <v>1616</v>
      </c>
      <c r="D3197" s="548"/>
      <c r="E3197" s="548"/>
    </row>
    <row r="3198" spans="1:5" hidden="1">
      <c r="A3198" s="547" t="s">
        <v>1695</v>
      </c>
      <c r="B3198" s="547">
        <v>2021</v>
      </c>
      <c r="C3198" s="547" t="s">
        <v>1615</v>
      </c>
      <c r="D3198" s="548"/>
      <c r="E3198" s="548"/>
    </row>
    <row r="3199" spans="1:5" hidden="1">
      <c r="A3199" s="547" t="s">
        <v>1695</v>
      </c>
      <c r="B3199" s="547">
        <v>2021</v>
      </c>
      <c r="C3199" s="547" t="s">
        <v>1614</v>
      </c>
      <c r="D3199" s="548"/>
      <c r="E3199" s="548"/>
    </row>
    <row r="3200" spans="1:5" hidden="1">
      <c r="A3200" s="547" t="s">
        <v>1695</v>
      </c>
      <c r="B3200" s="547">
        <v>2021</v>
      </c>
      <c r="C3200" s="547" t="s">
        <v>1613</v>
      </c>
      <c r="D3200" s="548"/>
      <c r="E3200" s="548"/>
    </row>
    <row r="3201" spans="1:5" hidden="1">
      <c r="A3201" s="547" t="s">
        <v>1695</v>
      </c>
      <c r="B3201" s="547">
        <v>2021</v>
      </c>
      <c r="C3201" s="547" t="s">
        <v>1612</v>
      </c>
      <c r="D3201" s="548"/>
      <c r="E3201" s="548"/>
    </row>
    <row r="3202" spans="1:5" hidden="1">
      <c r="A3202" s="547" t="s">
        <v>1695</v>
      </c>
      <c r="B3202" s="547">
        <v>2021</v>
      </c>
      <c r="C3202" s="547" t="s">
        <v>1611</v>
      </c>
      <c r="D3202" s="548"/>
      <c r="E3202" s="548"/>
    </row>
    <row r="3203" spans="1:5" hidden="1">
      <c r="A3203" s="547" t="s">
        <v>1695</v>
      </c>
      <c r="B3203" s="547">
        <v>2021</v>
      </c>
      <c r="C3203" s="547" t="s">
        <v>1610</v>
      </c>
      <c r="D3203" s="548"/>
      <c r="E3203" s="548"/>
    </row>
    <row r="3204" spans="1:5" hidden="1">
      <c r="A3204" s="547" t="s">
        <v>1695</v>
      </c>
      <c r="B3204" s="547">
        <v>2021</v>
      </c>
      <c r="C3204" s="547" t="s">
        <v>1609</v>
      </c>
      <c r="D3204" s="548"/>
      <c r="E3204" s="548"/>
    </row>
    <row r="3205" spans="1:5" hidden="1">
      <c r="A3205" s="547" t="s">
        <v>1695</v>
      </c>
      <c r="B3205" s="547">
        <v>2021</v>
      </c>
      <c r="C3205" s="547" t="s">
        <v>1608</v>
      </c>
      <c r="D3205" s="548"/>
      <c r="E3205" s="548"/>
    </row>
    <row r="3206" spans="1:5" hidden="1">
      <c r="A3206" s="547" t="s">
        <v>1695</v>
      </c>
      <c r="B3206" s="547">
        <v>2021</v>
      </c>
      <c r="C3206" s="547" t="s">
        <v>1607</v>
      </c>
      <c r="D3206" s="548"/>
      <c r="E3206" s="548"/>
    </row>
    <row r="3207" spans="1:5" hidden="1">
      <c r="A3207" s="547" t="s">
        <v>1695</v>
      </c>
      <c r="B3207" s="547">
        <v>2021</v>
      </c>
      <c r="C3207" s="547" t="s">
        <v>1606</v>
      </c>
      <c r="D3207" s="548"/>
      <c r="E3207" s="548"/>
    </row>
    <row r="3208" spans="1:5" hidden="1">
      <c r="A3208" s="547" t="s">
        <v>1695</v>
      </c>
      <c r="B3208" s="547">
        <v>2021</v>
      </c>
      <c r="C3208" s="547" t="s">
        <v>1605</v>
      </c>
      <c r="D3208" s="548"/>
      <c r="E3208" s="548"/>
    </row>
    <row r="3209" spans="1:5" hidden="1">
      <c r="A3209" s="547" t="s">
        <v>1695</v>
      </c>
      <c r="B3209" s="547">
        <v>2021</v>
      </c>
      <c r="C3209" s="547" t="s">
        <v>1604</v>
      </c>
      <c r="D3209" s="548">
        <v>-281.49</v>
      </c>
      <c r="E3209" s="548">
        <v>-281.49</v>
      </c>
    </row>
    <row r="3210" spans="1:5" hidden="1">
      <c r="A3210" s="547" t="s">
        <v>1695</v>
      </c>
      <c r="B3210" s="547">
        <v>2021</v>
      </c>
      <c r="C3210" s="547" t="s">
        <v>1603</v>
      </c>
      <c r="D3210" s="548"/>
      <c r="E3210" s="548"/>
    </row>
    <row r="3211" spans="1:5" hidden="1">
      <c r="A3211" s="547" t="s">
        <v>1695</v>
      </c>
      <c r="B3211" s="547">
        <v>2021</v>
      </c>
      <c r="C3211" s="547" t="s">
        <v>1602</v>
      </c>
      <c r="D3211" s="548"/>
      <c r="E3211" s="548"/>
    </row>
    <row r="3212" spans="1:5" hidden="1">
      <c r="A3212" s="547" t="s">
        <v>1695</v>
      </c>
      <c r="B3212" s="547">
        <v>2021</v>
      </c>
      <c r="C3212" s="547" t="s">
        <v>1601</v>
      </c>
      <c r="D3212" s="548"/>
      <c r="E3212" s="548"/>
    </row>
    <row r="3213" spans="1:5" hidden="1">
      <c r="A3213" s="547" t="s">
        <v>1695</v>
      </c>
      <c r="B3213" s="547">
        <v>2021</v>
      </c>
      <c r="C3213" s="547" t="s">
        <v>1600</v>
      </c>
      <c r="D3213" s="548"/>
      <c r="E3213" s="548"/>
    </row>
    <row r="3214" spans="1:5" hidden="1">
      <c r="A3214" s="547" t="s">
        <v>1695</v>
      </c>
      <c r="B3214" s="547">
        <v>2021</v>
      </c>
      <c r="C3214" s="547" t="s">
        <v>1599</v>
      </c>
      <c r="D3214" s="548">
        <v>-829.75</v>
      </c>
      <c r="E3214" s="548">
        <v>-829.75</v>
      </c>
    </row>
    <row r="3215" spans="1:5" hidden="1">
      <c r="A3215" s="547" t="s">
        <v>1695</v>
      </c>
      <c r="B3215" s="547">
        <v>2021</v>
      </c>
      <c r="C3215" s="547" t="s">
        <v>1597</v>
      </c>
      <c r="D3215" s="548">
        <v>-829.75</v>
      </c>
      <c r="E3215" s="548">
        <v>-829.75</v>
      </c>
    </row>
    <row r="3216" spans="1:5" hidden="1">
      <c r="A3216" s="547" t="s">
        <v>1695</v>
      </c>
      <c r="B3216" s="547">
        <v>2021</v>
      </c>
      <c r="C3216" s="547" t="s">
        <v>1633</v>
      </c>
      <c r="D3216" s="548"/>
      <c r="E3216" s="548"/>
    </row>
    <row r="3217" spans="1:5" hidden="1">
      <c r="A3217" s="547" t="s">
        <v>1695</v>
      </c>
      <c r="B3217" s="547">
        <v>2021</v>
      </c>
      <c r="C3217" s="547" t="s">
        <v>1632</v>
      </c>
      <c r="D3217" s="548"/>
      <c r="E3217" s="548"/>
    </row>
    <row r="3218" spans="1:5" hidden="1">
      <c r="A3218" s="547" t="s">
        <v>1695</v>
      </c>
      <c r="B3218" s="547">
        <v>2021</v>
      </c>
      <c r="C3218" s="547" t="s">
        <v>1631</v>
      </c>
      <c r="D3218" s="548"/>
      <c r="E3218" s="548"/>
    </row>
    <row r="3219" spans="1:5" hidden="1">
      <c r="A3219" s="547" t="s">
        <v>1695</v>
      </c>
      <c r="B3219" s="547">
        <v>2021</v>
      </c>
      <c r="C3219" s="547" t="s">
        <v>1630</v>
      </c>
      <c r="D3219" s="548"/>
      <c r="E3219" s="548"/>
    </row>
    <row r="3220" spans="1:5" hidden="1">
      <c r="A3220" s="547" t="s">
        <v>1695</v>
      </c>
      <c r="B3220" s="547">
        <v>2021</v>
      </c>
      <c r="C3220" s="547" t="s">
        <v>1629</v>
      </c>
      <c r="D3220" s="548"/>
      <c r="E3220" s="548"/>
    </row>
    <row r="3221" spans="1:5" hidden="1">
      <c r="A3221" s="547" t="s">
        <v>1695</v>
      </c>
      <c r="B3221" s="547">
        <v>2022</v>
      </c>
      <c r="C3221" s="547" t="s">
        <v>1628</v>
      </c>
      <c r="D3221" s="548"/>
      <c r="E3221" s="548"/>
    </row>
    <row r="3222" spans="1:5" hidden="1">
      <c r="A3222" s="547" t="s">
        <v>1695</v>
      </c>
      <c r="B3222" s="547">
        <v>2022</v>
      </c>
      <c r="C3222" s="547" t="s">
        <v>1627</v>
      </c>
      <c r="D3222" s="548"/>
      <c r="E3222" s="548"/>
    </row>
    <row r="3223" spans="1:5" hidden="1">
      <c r="A3223" s="547" t="s">
        <v>1695</v>
      </c>
      <c r="B3223" s="547">
        <v>2022</v>
      </c>
      <c r="C3223" s="547" t="s">
        <v>1626</v>
      </c>
      <c r="D3223" s="548"/>
      <c r="E3223" s="548"/>
    </row>
    <row r="3224" spans="1:5" hidden="1">
      <c r="A3224" s="547" t="s">
        <v>1695</v>
      </c>
      <c r="B3224" s="547">
        <v>2022</v>
      </c>
      <c r="C3224" s="547" t="s">
        <v>1625</v>
      </c>
      <c r="D3224" s="548">
        <v>-17.16</v>
      </c>
      <c r="E3224" s="548">
        <v>-17.16</v>
      </c>
    </row>
    <row r="3225" spans="1:5" hidden="1">
      <c r="A3225" s="547" t="s">
        <v>1695</v>
      </c>
      <c r="B3225" s="547">
        <v>2022</v>
      </c>
      <c r="C3225" s="547" t="s">
        <v>1624</v>
      </c>
      <c r="D3225" s="548">
        <v>-721.53</v>
      </c>
      <c r="E3225" s="548">
        <v>-721.53</v>
      </c>
    </row>
    <row r="3226" spans="1:5" hidden="1">
      <c r="A3226" s="547" t="s">
        <v>1695</v>
      </c>
      <c r="B3226" s="547">
        <v>2022</v>
      </c>
      <c r="C3226" s="547" t="s">
        <v>1623</v>
      </c>
      <c r="D3226" s="548"/>
      <c r="E3226" s="548"/>
    </row>
    <row r="3227" spans="1:5" hidden="1">
      <c r="A3227" s="547" t="s">
        <v>1695</v>
      </c>
      <c r="B3227" s="547">
        <v>2022</v>
      </c>
      <c r="C3227" s="547" t="s">
        <v>1622</v>
      </c>
      <c r="D3227" s="548"/>
      <c r="E3227" s="548"/>
    </row>
    <row r="3228" spans="1:5" hidden="1">
      <c r="A3228" s="547" t="s">
        <v>1695</v>
      </c>
      <c r="B3228" s="547">
        <v>2022</v>
      </c>
      <c r="C3228" s="547" t="s">
        <v>1621</v>
      </c>
      <c r="D3228" s="548"/>
      <c r="E3228" s="548"/>
    </row>
    <row r="3229" spans="1:5" hidden="1">
      <c r="A3229" s="547" t="s">
        <v>1695</v>
      </c>
      <c r="B3229" s="547">
        <v>2022</v>
      </c>
      <c r="C3229" s="547" t="s">
        <v>1620</v>
      </c>
      <c r="D3229" s="548">
        <v>-11.35</v>
      </c>
      <c r="E3229" s="548">
        <v>-11.35</v>
      </c>
    </row>
    <row r="3230" spans="1:5" hidden="1">
      <c r="A3230" s="547" t="s">
        <v>1695</v>
      </c>
      <c r="B3230" s="547">
        <v>2022</v>
      </c>
      <c r="C3230" s="547" t="s">
        <v>1619</v>
      </c>
      <c r="D3230" s="548"/>
      <c r="E3230" s="548"/>
    </row>
    <row r="3231" spans="1:5" hidden="1">
      <c r="A3231" s="547" t="s">
        <v>1695</v>
      </c>
      <c r="B3231" s="547">
        <v>2022</v>
      </c>
      <c r="C3231" s="547" t="s">
        <v>1618</v>
      </c>
      <c r="D3231" s="548"/>
      <c r="E3231" s="548"/>
    </row>
    <row r="3232" spans="1:5" hidden="1">
      <c r="A3232" s="547" t="s">
        <v>1695</v>
      </c>
      <c r="B3232" s="547">
        <v>2022</v>
      </c>
      <c r="C3232" s="547" t="s">
        <v>1617</v>
      </c>
      <c r="D3232" s="548"/>
      <c r="E3232" s="548"/>
    </row>
    <row r="3233" spans="1:5" hidden="1">
      <c r="A3233" s="547" t="s">
        <v>1695</v>
      </c>
      <c r="B3233" s="547">
        <v>2022</v>
      </c>
      <c r="C3233" s="547" t="s">
        <v>1616</v>
      </c>
      <c r="D3233" s="548"/>
      <c r="E3233" s="548"/>
    </row>
    <row r="3234" spans="1:5" hidden="1">
      <c r="A3234" s="547" t="s">
        <v>1695</v>
      </c>
      <c r="B3234" s="547">
        <v>2022</v>
      </c>
      <c r="C3234" s="547" t="s">
        <v>1615</v>
      </c>
      <c r="D3234" s="548"/>
      <c r="E3234" s="548"/>
    </row>
    <row r="3235" spans="1:5" hidden="1">
      <c r="A3235" s="547" t="s">
        <v>1695</v>
      </c>
      <c r="B3235" s="547">
        <v>2022</v>
      </c>
      <c r="C3235" s="547" t="s">
        <v>1614</v>
      </c>
      <c r="D3235" s="548"/>
      <c r="E3235" s="548"/>
    </row>
    <row r="3236" spans="1:5" hidden="1">
      <c r="A3236" s="547" t="s">
        <v>1695</v>
      </c>
      <c r="B3236" s="547">
        <v>2022</v>
      </c>
      <c r="C3236" s="547" t="s">
        <v>1613</v>
      </c>
      <c r="D3236" s="548"/>
      <c r="E3236" s="548"/>
    </row>
    <row r="3237" spans="1:5" hidden="1">
      <c r="A3237" s="547" t="s">
        <v>1695</v>
      </c>
      <c r="B3237" s="547">
        <v>2022</v>
      </c>
      <c r="C3237" s="547" t="s">
        <v>1612</v>
      </c>
      <c r="D3237" s="548"/>
      <c r="E3237" s="548"/>
    </row>
    <row r="3238" spans="1:5" hidden="1">
      <c r="A3238" s="547" t="s">
        <v>1695</v>
      </c>
      <c r="B3238" s="547">
        <v>2022</v>
      </c>
      <c r="C3238" s="547" t="s">
        <v>1611</v>
      </c>
      <c r="D3238" s="548"/>
      <c r="E3238" s="548"/>
    </row>
    <row r="3239" spans="1:5" hidden="1">
      <c r="A3239" s="547" t="s">
        <v>1695</v>
      </c>
      <c r="B3239" s="547">
        <v>2022</v>
      </c>
      <c r="C3239" s="547" t="s">
        <v>1610</v>
      </c>
      <c r="D3239" s="548"/>
      <c r="E3239" s="548"/>
    </row>
    <row r="3240" spans="1:5" hidden="1">
      <c r="A3240" s="547" t="s">
        <v>1695</v>
      </c>
      <c r="B3240" s="547">
        <v>2022</v>
      </c>
      <c r="C3240" s="547" t="s">
        <v>1609</v>
      </c>
      <c r="D3240" s="548"/>
      <c r="E3240" s="548"/>
    </row>
    <row r="3241" spans="1:5" hidden="1">
      <c r="A3241" s="547" t="s">
        <v>1695</v>
      </c>
      <c r="B3241" s="547">
        <v>2022</v>
      </c>
      <c r="C3241" s="547" t="s">
        <v>1608</v>
      </c>
      <c r="D3241" s="548"/>
      <c r="E3241" s="548"/>
    </row>
    <row r="3242" spans="1:5" hidden="1">
      <c r="A3242" s="547" t="s">
        <v>1695</v>
      </c>
      <c r="B3242" s="547">
        <v>2022</v>
      </c>
      <c r="C3242" s="547" t="s">
        <v>1607</v>
      </c>
      <c r="D3242" s="548"/>
      <c r="E3242" s="548"/>
    </row>
    <row r="3243" spans="1:5" hidden="1">
      <c r="A3243" s="547" t="s">
        <v>1695</v>
      </c>
      <c r="B3243" s="547">
        <v>2022</v>
      </c>
      <c r="C3243" s="547" t="s">
        <v>1606</v>
      </c>
      <c r="D3243" s="548"/>
      <c r="E3243" s="548"/>
    </row>
    <row r="3244" spans="1:5" hidden="1">
      <c r="A3244" s="547" t="s">
        <v>1695</v>
      </c>
      <c r="B3244" s="547">
        <v>2022</v>
      </c>
      <c r="C3244" s="547" t="s">
        <v>1605</v>
      </c>
      <c r="D3244" s="548"/>
      <c r="E3244" s="548"/>
    </row>
    <row r="3245" spans="1:5" hidden="1">
      <c r="A3245" s="547" t="s">
        <v>1695</v>
      </c>
      <c r="B3245" s="547">
        <v>2022</v>
      </c>
      <c r="C3245" s="547" t="s">
        <v>1604</v>
      </c>
      <c r="D3245" s="548">
        <v>-316.22000000000003</v>
      </c>
      <c r="E3245" s="548">
        <v>-316.22000000000003</v>
      </c>
    </row>
    <row r="3246" spans="1:5" hidden="1">
      <c r="A3246" s="547" t="s">
        <v>1695</v>
      </c>
      <c r="B3246" s="547">
        <v>2022</v>
      </c>
      <c r="C3246" s="547" t="s">
        <v>1603</v>
      </c>
      <c r="D3246" s="548"/>
      <c r="E3246" s="548"/>
    </row>
    <row r="3247" spans="1:5" hidden="1">
      <c r="A3247" s="547" t="s">
        <v>1695</v>
      </c>
      <c r="B3247" s="547">
        <v>2022</v>
      </c>
      <c r="C3247" s="547" t="s">
        <v>1602</v>
      </c>
      <c r="D3247" s="548"/>
      <c r="E3247" s="548"/>
    </row>
    <row r="3248" spans="1:5" hidden="1">
      <c r="A3248" s="547" t="s">
        <v>1695</v>
      </c>
      <c r="B3248" s="547">
        <v>2022</v>
      </c>
      <c r="C3248" s="547" t="s">
        <v>1601</v>
      </c>
      <c r="D3248" s="548"/>
      <c r="E3248" s="548"/>
    </row>
    <row r="3249" spans="1:5" hidden="1">
      <c r="A3249" s="547" t="s">
        <v>1695</v>
      </c>
      <c r="B3249" s="547">
        <v>2022</v>
      </c>
      <c r="C3249" s="547" t="s">
        <v>1600</v>
      </c>
      <c r="D3249" s="548"/>
      <c r="E3249" s="548"/>
    </row>
    <row r="3250" spans="1:5" hidden="1">
      <c r="A3250" s="547" t="s">
        <v>1695</v>
      </c>
      <c r="B3250" s="547">
        <v>2022</v>
      </c>
      <c r="C3250" s="547" t="s">
        <v>1599</v>
      </c>
      <c r="D3250" s="548">
        <v>-1066.26</v>
      </c>
      <c r="E3250" s="548">
        <v>-1066.26</v>
      </c>
    </row>
    <row r="3251" spans="1:5" hidden="1">
      <c r="A3251" s="547" t="s">
        <v>1695</v>
      </c>
      <c r="B3251" s="547">
        <v>2022</v>
      </c>
      <c r="C3251" s="547" t="s">
        <v>1597</v>
      </c>
      <c r="D3251" s="548">
        <v>-1066.26</v>
      </c>
      <c r="E3251" s="548">
        <v>-1066.26</v>
      </c>
    </row>
    <row r="3252" spans="1:5" hidden="1">
      <c r="A3252" s="547" t="s">
        <v>1695</v>
      </c>
      <c r="B3252" s="547">
        <v>2022</v>
      </c>
      <c r="C3252" s="547" t="s">
        <v>1633</v>
      </c>
      <c r="D3252" s="548"/>
      <c r="E3252" s="548"/>
    </row>
    <row r="3253" spans="1:5" hidden="1">
      <c r="A3253" s="547" t="s">
        <v>1695</v>
      </c>
      <c r="B3253" s="547">
        <v>2022</v>
      </c>
      <c r="C3253" s="547" t="s">
        <v>1632</v>
      </c>
      <c r="D3253" s="548"/>
      <c r="E3253" s="548"/>
    </row>
    <row r="3254" spans="1:5" hidden="1">
      <c r="A3254" s="547" t="s">
        <v>1695</v>
      </c>
      <c r="B3254" s="547">
        <v>2022</v>
      </c>
      <c r="C3254" s="547" t="s">
        <v>1631</v>
      </c>
      <c r="D3254" s="548"/>
      <c r="E3254" s="548"/>
    </row>
    <row r="3255" spans="1:5" hidden="1">
      <c r="A3255" s="547" t="s">
        <v>1695</v>
      </c>
      <c r="B3255" s="547">
        <v>2022</v>
      </c>
      <c r="C3255" s="547" t="s">
        <v>1630</v>
      </c>
      <c r="D3255" s="548"/>
      <c r="E3255" s="548"/>
    </row>
    <row r="3256" spans="1:5" hidden="1">
      <c r="A3256" s="547" t="s">
        <v>1695</v>
      </c>
      <c r="B3256" s="547">
        <v>2022</v>
      </c>
      <c r="C3256" s="547" t="s">
        <v>1629</v>
      </c>
      <c r="D3256" s="548"/>
      <c r="E3256" s="548"/>
    </row>
    <row r="3257" spans="1:5" hidden="1">
      <c r="A3257" s="547" t="s">
        <v>1695</v>
      </c>
      <c r="B3257" s="547">
        <v>2023</v>
      </c>
      <c r="C3257" s="547" t="s">
        <v>1628</v>
      </c>
      <c r="D3257" s="548"/>
      <c r="E3257" s="548"/>
    </row>
    <row r="3258" spans="1:5" hidden="1">
      <c r="A3258" s="547" t="s">
        <v>1695</v>
      </c>
      <c r="B3258" s="547">
        <v>2023</v>
      </c>
      <c r="C3258" s="547" t="s">
        <v>1627</v>
      </c>
      <c r="D3258" s="548"/>
      <c r="E3258" s="548"/>
    </row>
    <row r="3259" spans="1:5" hidden="1">
      <c r="A3259" s="547" t="s">
        <v>1695</v>
      </c>
      <c r="B3259" s="547">
        <v>2023</v>
      </c>
      <c r="C3259" s="547" t="s">
        <v>1626</v>
      </c>
      <c r="D3259" s="548"/>
      <c r="E3259" s="548"/>
    </row>
    <row r="3260" spans="1:5" hidden="1">
      <c r="A3260" s="547" t="s">
        <v>1695</v>
      </c>
      <c r="B3260" s="547">
        <v>2023</v>
      </c>
      <c r="C3260" s="547" t="s">
        <v>1625</v>
      </c>
      <c r="D3260" s="548">
        <v>-55.66</v>
      </c>
      <c r="E3260" s="548"/>
    </row>
    <row r="3261" spans="1:5" hidden="1">
      <c r="A3261" s="547" t="s">
        <v>1695</v>
      </c>
      <c r="B3261" s="547">
        <v>2023</v>
      </c>
      <c r="C3261" s="547" t="s">
        <v>1624</v>
      </c>
      <c r="D3261" s="548">
        <v>-863.14</v>
      </c>
      <c r="E3261" s="548"/>
    </row>
    <row r="3262" spans="1:5" hidden="1">
      <c r="A3262" s="547" t="s">
        <v>1695</v>
      </c>
      <c r="B3262" s="547">
        <v>2023</v>
      </c>
      <c r="C3262" s="547" t="s">
        <v>1623</v>
      </c>
      <c r="D3262" s="548"/>
      <c r="E3262" s="548"/>
    </row>
    <row r="3263" spans="1:5" hidden="1">
      <c r="A3263" s="547" t="s">
        <v>1695</v>
      </c>
      <c r="B3263" s="547">
        <v>2023</v>
      </c>
      <c r="C3263" s="547" t="s">
        <v>1622</v>
      </c>
      <c r="D3263" s="548"/>
      <c r="E3263" s="548"/>
    </row>
    <row r="3264" spans="1:5" hidden="1">
      <c r="A3264" s="547" t="s">
        <v>1695</v>
      </c>
      <c r="B3264" s="547">
        <v>2023</v>
      </c>
      <c r="C3264" s="547" t="s">
        <v>1621</v>
      </c>
      <c r="D3264" s="548"/>
      <c r="E3264" s="548"/>
    </row>
    <row r="3265" spans="1:5" hidden="1">
      <c r="A3265" s="547" t="s">
        <v>1695</v>
      </c>
      <c r="B3265" s="547">
        <v>2023</v>
      </c>
      <c r="C3265" s="547" t="s">
        <v>1620</v>
      </c>
      <c r="D3265" s="548">
        <v>-2.1</v>
      </c>
      <c r="E3265" s="548"/>
    </row>
    <row r="3266" spans="1:5" hidden="1">
      <c r="A3266" s="547" t="s">
        <v>1695</v>
      </c>
      <c r="B3266" s="547">
        <v>2023</v>
      </c>
      <c r="C3266" s="547" t="s">
        <v>1619</v>
      </c>
      <c r="D3266" s="548"/>
      <c r="E3266" s="548"/>
    </row>
    <row r="3267" spans="1:5" hidden="1">
      <c r="A3267" s="547" t="s">
        <v>1695</v>
      </c>
      <c r="B3267" s="547">
        <v>2023</v>
      </c>
      <c r="C3267" s="547" t="s">
        <v>1618</v>
      </c>
      <c r="D3267" s="548"/>
      <c r="E3267" s="548"/>
    </row>
    <row r="3268" spans="1:5" hidden="1">
      <c r="A3268" s="547" t="s">
        <v>1695</v>
      </c>
      <c r="B3268" s="547">
        <v>2023</v>
      </c>
      <c r="C3268" s="547" t="s">
        <v>1617</v>
      </c>
      <c r="D3268" s="548"/>
      <c r="E3268" s="548"/>
    </row>
    <row r="3269" spans="1:5" hidden="1">
      <c r="A3269" s="547" t="s">
        <v>1695</v>
      </c>
      <c r="B3269" s="547">
        <v>2023</v>
      </c>
      <c r="C3269" s="547" t="s">
        <v>1616</v>
      </c>
      <c r="D3269" s="548"/>
      <c r="E3269" s="548"/>
    </row>
    <row r="3270" spans="1:5" hidden="1">
      <c r="A3270" s="547" t="s">
        <v>1695</v>
      </c>
      <c r="B3270" s="547">
        <v>2023</v>
      </c>
      <c r="C3270" s="547" t="s">
        <v>1615</v>
      </c>
      <c r="D3270" s="548"/>
      <c r="E3270" s="548"/>
    </row>
    <row r="3271" spans="1:5" hidden="1">
      <c r="A3271" s="547" t="s">
        <v>1695</v>
      </c>
      <c r="B3271" s="547">
        <v>2023</v>
      </c>
      <c r="C3271" s="547" t="s">
        <v>1614</v>
      </c>
      <c r="D3271" s="548"/>
      <c r="E3271" s="548"/>
    </row>
    <row r="3272" spans="1:5" hidden="1">
      <c r="A3272" s="547" t="s">
        <v>1695</v>
      </c>
      <c r="B3272" s="547">
        <v>2023</v>
      </c>
      <c r="C3272" s="547" t="s">
        <v>1613</v>
      </c>
      <c r="D3272" s="548"/>
      <c r="E3272" s="548"/>
    </row>
    <row r="3273" spans="1:5" hidden="1">
      <c r="A3273" s="547" t="s">
        <v>1695</v>
      </c>
      <c r="B3273" s="547">
        <v>2023</v>
      </c>
      <c r="C3273" s="547" t="s">
        <v>1612</v>
      </c>
      <c r="D3273" s="548"/>
      <c r="E3273" s="548"/>
    </row>
    <row r="3274" spans="1:5" hidden="1">
      <c r="A3274" s="547" t="s">
        <v>1695</v>
      </c>
      <c r="B3274" s="547">
        <v>2023</v>
      </c>
      <c r="C3274" s="547" t="s">
        <v>1611</v>
      </c>
      <c r="D3274" s="548"/>
      <c r="E3274" s="548"/>
    </row>
    <row r="3275" spans="1:5" hidden="1">
      <c r="A3275" s="547" t="s">
        <v>1695</v>
      </c>
      <c r="B3275" s="547">
        <v>2023</v>
      </c>
      <c r="C3275" s="547" t="s">
        <v>1610</v>
      </c>
      <c r="D3275" s="548"/>
      <c r="E3275" s="548"/>
    </row>
    <row r="3276" spans="1:5" hidden="1">
      <c r="A3276" s="547" t="s">
        <v>1695</v>
      </c>
      <c r="B3276" s="547">
        <v>2023</v>
      </c>
      <c r="C3276" s="547" t="s">
        <v>1609</v>
      </c>
      <c r="D3276" s="548"/>
      <c r="E3276" s="548"/>
    </row>
    <row r="3277" spans="1:5" hidden="1">
      <c r="A3277" s="547" t="s">
        <v>1695</v>
      </c>
      <c r="B3277" s="547">
        <v>2023</v>
      </c>
      <c r="C3277" s="547" t="s">
        <v>1608</v>
      </c>
      <c r="D3277" s="548"/>
      <c r="E3277" s="548"/>
    </row>
    <row r="3278" spans="1:5" hidden="1">
      <c r="A3278" s="547" t="s">
        <v>1695</v>
      </c>
      <c r="B3278" s="547">
        <v>2023</v>
      </c>
      <c r="C3278" s="547" t="s">
        <v>1607</v>
      </c>
      <c r="D3278" s="548"/>
      <c r="E3278" s="548"/>
    </row>
    <row r="3279" spans="1:5" hidden="1">
      <c r="A3279" s="547" t="s">
        <v>1695</v>
      </c>
      <c r="B3279" s="547">
        <v>2023</v>
      </c>
      <c r="C3279" s="547" t="s">
        <v>1606</v>
      </c>
      <c r="D3279" s="548"/>
      <c r="E3279" s="548"/>
    </row>
    <row r="3280" spans="1:5" hidden="1">
      <c r="A3280" s="547" t="s">
        <v>1695</v>
      </c>
      <c r="B3280" s="547">
        <v>2023</v>
      </c>
      <c r="C3280" s="547" t="s">
        <v>1605</v>
      </c>
      <c r="D3280" s="548"/>
      <c r="E3280" s="548"/>
    </row>
    <row r="3281" spans="1:5" hidden="1">
      <c r="A3281" s="547" t="s">
        <v>1695</v>
      </c>
      <c r="B3281" s="547">
        <v>2023</v>
      </c>
      <c r="C3281" s="547" t="s">
        <v>1604</v>
      </c>
      <c r="D3281" s="548">
        <v>-423.97</v>
      </c>
      <c r="E3281" s="548"/>
    </row>
    <row r="3282" spans="1:5" hidden="1">
      <c r="A3282" s="547" t="s">
        <v>1695</v>
      </c>
      <c r="B3282" s="547">
        <v>2023</v>
      </c>
      <c r="C3282" s="547" t="s">
        <v>1603</v>
      </c>
      <c r="D3282" s="548"/>
      <c r="E3282" s="548"/>
    </row>
    <row r="3283" spans="1:5" hidden="1">
      <c r="A3283" s="547" t="s">
        <v>1695</v>
      </c>
      <c r="B3283" s="547">
        <v>2023</v>
      </c>
      <c r="C3283" s="547" t="s">
        <v>1602</v>
      </c>
      <c r="D3283" s="548"/>
      <c r="E3283" s="548"/>
    </row>
    <row r="3284" spans="1:5" hidden="1">
      <c r="A3284" s="547" t="s">
        <v>1695</v>
      </c>
      <c r="B3284" s="547">
        <v>2023</v>
      </c>
      <c r="C3284" s="547" t="s">
        <v>1601</v>
      </c>
      <c r="D3284" s="548"/>
      <c r="E3284" s="548"/>
    </row>
    <row r="3285" spans="1:5" hidden="1">
      <c r="A3285" s="547" t="s">
        <v>1695</v>
      </c>
      <c r="B3285" s="547">
        <v>2023</v>
      </c>
      <c r="C3285" s="547" t="s">
        <v>1600</v>
      </c>
      <c r="D3285" s="548"/>
      <c r="E3285" s="548"/>
    </row>
    <row r="3286" spans="1:5" hidden="1">
      <c r="A3286" s="547" t="s">
        <v>1695</v>
      </c>
      <c r="B3286" s="547">
        <v>2023</v>
      </c>
      <c r="C3286" s="547" t="s">
        <v>1599</v>
      </c>
      <c r="D3286" s="548">
        <v>-1344.87</v>
      </c>
      <c r="E3286" s="548"/>
    </row>
    <row r="3287" spans="1:5" hidden="1">
      <c r="A3287" s="547" t="s">
        <v>1695</v>
      </c>
      <c r="B3287" s="547">
        <v>2023</v>
      </c>
      <c r="C3287" s="547" t="s">
        <v>1597</v>
      </c>
      <c r="D3287" s="548">
        <v>-1344.87</v>
      </c>
      <c r="E3287" s="548"/>
    </row>
    <row r="3288" spans="1:5" hidden="1">
      <c r="A3288" s="547" t="s">
        <v>1694</v>
      </c>
      <c r="B3288" s="547">
        <v>2019</v>
      </c>
      <c r="C3288" s="547" t="s">
        <v>1628</v>
      </c>
      <c r="D3288" s="548"/>
      <c r="E3288" s="548"/>
    </row>
    <row r="3289" spans="1:5" hidden="1">
      <c r="A3289" s="547" t="s">
        <v>1694</v>
      </c>
      <c r="B3289" s="547">
        <v>2019</v>
      </c>
      <c r="C3289" s="547" t="s">
        <v>1627</v>
      </c>
      <c r="D3289" s="548"/>
      <c r="E3289" s="548"/>
    </row>
    <row r="3290" spans="1:5" hidden="1">
      <c r="A3290" s="547" t="s">
        <v>1694</v>
      </c>
      <c r="B3290" s="547">
        <v>2019</v>
      </c>
      <c r="C3290" s="547" t="s">
        <v>1626</v>
      </c>
      <c r="D3290" s="548"/>
      <c r="E3290" s="548"/>
    </row>
    <row r="3291" spans="1:5" hidden="1">
      <c r="A3291" s="547" t="s">
        <v>1694</v>
      </c>
      <c r="B3291" s="547">
        <v>2019</v>
      </c>
      <c r="C3291" s="547" t="s">
        <v>1625</v>
      </c>
      <c r="D3291" s="548"/>
      <c r="E3291" s="548"/>
    </row>
    <row r="3292" spans="1:5" hidden="1">
      <c r="A3292" s="547" t="s">
        <v>1694</v>
      </c>
      <c r="B3292" s="547">
        <v>2019</v>
      </c>
      <c r="C3292" s="547" t="s">
        <v>1624</v>
      </c>
      <c r="D3292" s="548"/>
      <c r="E3292" s="548"/>
    </row>
    <row r="3293" spans="1:5" hidden="1">
      <c r="A3293" s="547" t="s">
        <v>1694</v>
      </c>
      <c r="B3293" s="547">
        <v>2019</v>
      </c>
      <c r="C3293" s="547" t="s">
        <v>1623</v>
      </c>
      <c r="D3293" s="548"/>
      <c r="E3293" s="548"/>
    </row>
    <row r="3294" spans="1:5" hidden="1">
      <c r="A3294" s="547" t="s">
        <v>1694</v>
      </c>
      <c r="B3294" s="547">
        <v>2019</v>
      </c>
      <c r="C3294" s="547" t="s">
        <v>1622</v>
      </c>
      <c r="D3294" s="548">
        <v>-0.32</v>
      </c>
      <c r="E3294" s="548">
        <v>-0.32</v>
      </c>
    </row>
    <row r="3295" spans="1:5" hidden="1">
      <c r="A3295" s="547" t="s">
        <v>1694</v>
      </c>
      <c r="B3295" s="547">
        <v>2019</v>
      </c>
      <c r="C3295" s="547" t="s">
        <v>1621</v>
      </c>
      <c r="D3295" s="548"/>
      <c r="E3295" s="548"/>
    </row>
    <row r="3296" spans="1:5" hidden="1">
      <c r="A3296" s="547" t="s">
        <v>1694</v>
      </c>
      <c r="B3296" s="547">
        <v>2019</v>
      </c>
      <c r="C3296" s="547" t="s">
        <v>1620</v>
      </c>
      <c r="D3296" s="548"/>
      <c r="E3296" s="548"/>
    </row>
    <row r="3297" spans="1:5" hidden="1">
      <c r="A3297" s="547" t="s">
        <v>1694</v>
      </c>
      <c r="B3297" s="547">
        <v>2019</v>
      </c>
      <c r="C3297" s="547" t="s">
        <v>1619</v>
      </c>
      <c r="D3297" s="548"/>
      <c r="E3297" s="548"/>
    </row>
    <row r="3298" spans="1:5" hidden="1">
      <c r="A3298" s="547" t="s">
        <v>1694</v>
      </c>
      <c r="B3298" s="547">
        <v>2019</v>
      </c>
      <c r="C3298" s="547" t="s">
        <v>1618</v>
      </c>
      <c r="D3298" s="548"/>
      <c r="E3298" s="548"/>
    </row>
    <row r="3299" spans="1:5" hidden="1">
      <c r="A3299" s="547" t="s">
        <v>1694</v>
      </c>
      <c r="B3299" s="547">
        <v>2019</v>
      </c>
      <c r="C3299" s="547" t="s">
        <v>1617</v>
      </c>
      <c r="D3299" s="548"/>
      <c r="E3299" s="548"/>
    </row>
    <row r="3300" spans="1:5" hidden="1">
      <c r="A3300" s="547" t="s">
        <v>1694</v>
      </c>
      <c r="B3300" s="547">
        <v>2019</v>
      </c>
      <c r="C3300" s="547" t="s">
        <v>1616</v>
      </c>
      <c r="D3300" s="548"/>
      <c r="E3300" s="548"/>
    </row>
    <row r="3301" spans="1:5" hidden="1">
      <c r="A3301" s="547" t="s">
        <v>1694</v>
      </c>
      <c r="B3301" s="547">
        <v>2019</v>
      </c>
      <c r="C3301" s="547" t="s">
        <v>1615</v>
      </c>
      <c r="D3301" s="548"/>
      <c r="E3301" s="548"/>
    </row>
    <row r="3302" spans="1:5" hidden="1">
      <c r="A3302" s="547" t="s">
        <v>1694</v>
      </c>
      <c r="B3302" s="547">
        <v>2019</v>
      </c>
      <c r="C3302" s="547" t="s">
        <v>1614</v>
      </c>
      <c r="D3302" s="548"/>
      <c r="E3302" s="548"/>
    </row>
    <row r="3303" spans="1:5" hidden="1">
      <c r="A3303" s="547" t="s">
        <v>1694</v>
      </c>
      <c r="B3303" s="547">
        <v>2019</v>
      </c>
      <c r="C3303" s="547" t="s">
        <v>1613</v>
      </c>
      <c r="D3303" s="548"/>
      <c r="E3303" s="548"/>
    </row>
    <row r="3304" spans="1:5" hidden="1">
      <c r="A3304" s="547" t="s">
        <v>1694</v>
      </c>
      <c r="B3304" s="547">
        <v>2019</v>
      </c>
      <c r="C3304" s="547" t="s">
        <v>1612</v>
      </c>
      <c r="D3304" s="548"/>
      <c r="E3304" s="548"/>
    </row>
    <row r="3305" spans="1:5" hidden="1">
      <c r="A3305" s="547" t="s">
        <v>1694</v>
      </c>
      <c r="B3305" s="547">
        <v>2019</v>
      </c>
      <c r="C3305" s="547" t="s">
        <v>1611</v>
      </c>
      <c r="D3305" s="548"/>
      <c r="E3305" s="548"/>
    </row>
    <row r="3306" spans="1:5" hidden="1">
      <c r="A3306" s="547" t="s">
        <v>1694</v>
      </c>
      <c r="B3306" s="547">
        <v>2019</v>
      </c>
      <c r="C3306" s="547" t="s">
        <v>1610</v>
      </c>
      <c r="D3306" s="548"/>
      <c r="E3306" s="548"/>
    </row>
    <row r="3307" spans="1:5" hidden="1">
      <c r="A3307" s="547" t="s">
        <v>1694</v>
      </c>
      <c r="B3307" s="547">
        <v>2019</v>
      </c>
      <c r="C3307" s="547" t="s">
        <v>1609</v>
      </c>
      <c r="D3307" s="548"/>
      <c r="E3307" s="548"/>
    </row>
    <row r="3308" spans="1:5" hidden="1">
      <c r="A3308" s="547" t="s">
        <v>1694</v>
      </c>
      <c r="B3308" s="547">
        <v>2019</v>
      </c>
      <c r="C3308" s="547" t="s">
        <v>1608</v>
      </c>
      <c r="D3308" s="548"/>
      <c r="E3308" s="548"/>
    </row>
    <row r="3309" spans="1:5" hidden="1">
      <c r="A3309" s="547" t="s">
        <v>1694</v>
      </c>
      <c r="B3309" s="547">
        <v>2019</v>
      </c>
      <c r="C3309" s="547" t="s">
        <v>1607</v>
      </c>
      <c r="D3309" s="548"/>
      <c r="E3309" s="548"/>
    </row>
    <row r="3310" spans="1:5" hidden="1">
      <c r="A3310" s="547" t="s">
        <v>1694</v>
      </c>
      <c r="B3310" s="547">
        <v>2019</v>
      </c>
      <c r="C3310" s="547" t="s">
        <v>1606</v>
      </c>
      <c r="D3310" s="548"/>
      <c r="E3310" s="548"/>
    </row>
    <row r="3311" spans="1:5" hidden="1">
      <c r="A3311" s="547" t="s">
        <v>1694</v>
      </c>
      <c r="B3311" s="547">
        <v>2019</v>
      </c>
      <c r="C3311" s="547" t="s">
        <v>1605</v>
      </c>
      <c r="D3311" s="548"/>
      <c r="E3311" s="548"/>
    </row>
    <row r="3312" spans="1:5" hidden="1">
      <c r="A3312" s="547" t="s">
        <v>1694</v>
      </c>
      <c r="B3312" s="547">
        <v>2019</v>
      </c>
      <c r="C3312" s="547" t="s">
        <v>1604</v>
      </c>
      <c r="D3312" s="548">
        <v>-2222.9</v>
      </c>
      <c r="E3312" s="548">
        <v>-2222.9</v>
      </c>
    </row>
    <row r="3313" spans="1:5" hidden="1">
      <c r="A3313" s="547" t="s">
        <v>1694</v>
      </c>
      <c r="B3313" s="547">
        <v>2019</v>
      </c>
      <c r="C3313" s="547" t="s">
        <v>1603</v>
      </c>
      <c r="D3313" s="548">
        <v>2051.6999999999998</v>
      </c>
      <c r="E3313" s="548">
        <v>2051.6999999999998</v>
      </c>
    </row>
    <row r="3314" spans="1:5" hidden="1">
      <c r="A3314" s="547" t="s">
        <v>1694</v>
      </c>
      <c r="B3314" s="547">
        <v>2019</v>
      </c>
      <c r="C3314" s="547" t="s">
        <v>1602</v>
      </c>
      <c r="D3314" s="548"/>
      <c r="E3314" s="548"/>
    </row>
    <row r="3315" spans="1:5" hidden="1">
      <c r="A3315" s="547" t="s">
        <v>1694</v>
      </c>
      <c r="B3315" s="547">
        <v>2019</v>
      </c>
      <c r="C3315" s="547" t="s">
        <v>1601</v>
      </c>
      <c r="D3315" s="548"/>
      <c r="E3315" s="548"/>
    </row>
    <row r="3316" spans="1:5" hidden="1">
      <c r="A3316" s="547" t="s">
        <v>1694</v>
      </c>
      <c r="B3316" s="547">
        <v>2019</v>
      </c>
      <c r="C3316" s="547" t="s">
        <v>1600</v>
      </c>
      <c r="D3316" s="548"/>
      <c r="E3316" s="548"/>
    </row>
    <row r="3317" spans="1:5" hidden="1">
      <c r="A3317" s="547" t="s">
        <v>1694</v>
      </c>
      <c r="B3317" s="547">
        <v>2019</v>
      </c>
      <c r="C3317" s="547" t="s">
        <v>1599</v>
      </c>
      <c r="D3317" s="548">
        <v>-171.51</v>
      </c>
      <c r="E3317" s="548">
        <v>-171.51</v>
      </c>
    </row>
    <row r="3318" spans="1:5" hidden="1">
      <c r="A3318" s="547" t="s">
        <v>1694</v>
      </c>
      <c r="B3318" s="547">
        <v>2019</v>
      </c>
      <c r="C3318" s="547" t="s">
        <v>1597</v>
      </c>
      <c r="D3318" s="548">
        <v>-171.51</v>
      </c>
      <c r="E3318" s="548">
        <v>-171.51</v>
      </c>
    </row>
    <row r="3319" spans="1:5" hidden="1">
      <c r="A3319" s="547" t="s">
        <v>1694</v>
      </c>
      <c r="B3319" s="547">
        <v>2019</v>
      </c>
      <c r="C3319" s="547" t="s">
        <v>1633</v>
      </c>
      <c r="D3319" s="548"/>
      <c r="E3319" s="548"/>
    </row>
    <row r="3320" spans="1:5" hidden="1">
      <c r="A3320" s="547" t="s">
        <v>1694</v>
      </c>
      <c r="B3320" s="547">
        <v>2019</v>
      </c>
      <c r="C3320" s="547" t="s">
        <v>1632</v>
      </c>
      <c r="D3320" s="548"/>
      <c r="E3320" s="548"/>
    </row>
    <row r="3321" spans="1:5" hidden="1">
      <c r="A3321" s="547" t="s">
        <v>1694</v>
      </c>
      <c r="B3321" s="547">
        <v>2019</v>
      </c>
      <c r="C3321" s="547" t="s">
        <v>1631</v>
      </c>
      <c r="D3321" s="548"/>
      <c r="E3321" s="548"/>
    </row>
    <row r="3322" spans="1:5" hidden="1">
      <c r="A3322" s="547" t="s">
        <v>1694</v>
      </c>
      <c r="B3322" s="547">
        <v>2019</v>
      </c>
      <c r="C3322" s="547" t="s">
        <v>1630</v>
      </c>
      <c r="D3322" s="548"/>
      <c r="E3322" s="548"/>
    </row>
    <row r="3323" spans="1:5" hidden="1">
      <c r="A3323" s="547" t="s">
        <v>1694</v>
      </c>
      <c r="B3323" s="547">
        <v>2019</v>
      </c>
      <c r="C3323" s="547" t="s">
        <v>1629</v>
      </c>
      <c r="D3323" s="548"/>
      <c r="E3323" s="548"/>
    </row>
    <row r="3324" spans="1:5" hidden="1">
      <c r="A3324" s="547" t="s">
        <v>1694</v>
      </c>
      <c r="B3324" s="547">
        <v>2020</v>
      </c>
      <c r="C3324" s="547" t="s">
        <v>1628</v>
      </c>
      <c r="D3324" s="548"/>
      <c r="E3324" s="548"/>
    </row>
    <row r="3325" spans="1:5" hidden="1">
      <c r="A3325" s="547" t="s">
        <v>1694</v>
      </c>
      <c r="B3325" s="547">
        <v>2020</v>
      </c>
      <c r="C3325" s="547" t="s">
        <v>1627</v>
      </c>
      <c r="D3325" s="548"/>
      <c r="E3325" s="548"/>
    </row>
    <row r="3326" spans="1:5" hidden="1">
      <c r="A3326" s="547" t="s">
        <v>1694</v>
      </c>
      <c r="B3326" s="547">
        <v>2020</v>
      </c>
      <c r="C3326" s="547" t="s">
        <v>1626</v>
      </c>
      <c r="D3326" s="548"/>
      <c r="E3326" s="548"/>
    </row>
    <row r="3327" spans="1:5" hidden="1">
      <c r="A3327" s="547" t="s">
        <v>1694</v>
      </c>
      <c r="B3327" s="547">
        <v>2020</v>
      </c>
      <c r="C3327" s="547" t="s">
        <v>1625</v>
      </c>
      <c r="D3327" s="548"/>
      <c r="E3327" s="548"/>
    </row>
    <row r="3328" spans="1:5" hidden="1">
      <c r="A3328" s="547" t="s">
        <v>1694</v>
      </c>
      <c r="B3328" s="547">
        <v>2020</v>
      </c>
      <c r="C3328" s="547" t="s">
        <v>1624</v>
      </c>
      <c r="D3328" s="548"/>
      <c r="E3328" s="548"/>
    </row>
    <row r="3329" spans="1:5" hidden="1">
      <c r="A3329" s="547" t="s">
        <v>1694</v>
      </c>
      <c r="B3329" s="547">
        <v>2020</v>
      </c>
      <c r="C3329" s="547" t="s">
        <v>1623</v>
      </c>
      <c r="D3329" s="548"/>
      <c r="E3329" s="548"/>
    </row>
    <row r="3330" spans="1:5" hidden="1">
      <c r="A3330" s="547" t="s">
        <v>1694</v>
      </c>
      <c r="B3330" s="547">
        <v>2020</v>
      </c>
      <c r="C3330" s="547" t="s">
        <v>1622</v>
      </c>
      <c r="D3330" s="548"/>
      <c r="E3330" s="548"/>
    </row>
    <row r="3331" spans="1:5" hidden="1">
      <c r="A3331" s="547" t="s">
        <v>1694</v>
      </c>
      <c r="B3331" s="547">
        <v>2020</v>
      </c>
      <c r="C3331" s="547" t="s">
        <v>1621</v>
      </c>
      <c r="D3331" s="548"/>
      <c r="E3331" s="548"/>
    </row>
    <row r="3332" spans="1:5" hidden="1">
      <c r="A3332" s="547" t="s">
        <v>1694</v>
      </c>
      <c r="B3332" s="547">
        <v>2020</v>
      </c>
      <c r="C3332" s="547" t="s">
        <v>1620</v>
      </c>
      <c r="D3332" s="548"/>
      <c r="E3332" s="548"/>
    </row>
    <row r="3333" spans="1:5" hidden="1">
      <c r="A3333" s="547" t="s">
        <v>1694</v>
      </c>
      <c r="B3333" s="547">
        <v>2020</v>
      </c>
      <c r="C3333" s="547" t="s">
        <v>1619</v>
      </c>
      <c r="D3333" s="548"/>
      <c r="E3333" s="548"/>
    </row>
    <row r="3334" spans="1:5" hidden="1">
      <c r="A3334" s="547" t="s">
        <v>1694</v>
      </c>
      <c r="B3334" s="547">
        <v>2020</v>
      </c>
      <c r="C3334" s="547" t="s">
        <v>1618</v>
      </c>
      <c r="D3334" s="548"/>
      <c r="E3334" s="548"/>
    </row>
    <row r="3335" spans="1:5" hidden="1">
      <c r="A3335" s="547" t="s">
        <v>1694</v>
      </c>
      <c r="B3335" s="547">
        <v>2020</v>
      </c>
      <c r="C3335" s="547" t="s">
        <v>1617</v>
      </c>
      <c r="D3335" s="548"/>
      <c r="E3335" s="548"/>
    </row>
    <row r="3336" spans="1:5" hidden="1">
      <c r="A3336" s="547" t="s">
        <v>1694</v>
      </c>
      <c r="B3336" s="547">
        <v>2020</v>
      </c>
      <c r="C3336" s="547" t="s">
        <v>1616</v>
      </c>
      <c r="D3336" s="548"/>
      <c r="E3336" s="548"/>
    </row>
    <row r="3337" spans="1:5" hidden="1">
      <c r="A3337" s="547" t="s">
        <v>1694</v>
      </c>
      <c r="B3337" s="547">
        <v>2020</v>
      </c>
      <c r="C3337" s="547" t="s">
        <v>1615</v>
      </c>
      <c r="D3337" s="548"/>
      <c r="E3337" s="548"/>
    </row>
    <row r="3338" spans="1:5" hidden="1">
      <c r="A3338" s="547" t="s">
        <v>1694</v>
      </c>
      <c r="B3338" s="547">
        <v>2020</v>
      </c>
      <c r="C3338" s="547" t="s">
        <v>1614</v>
      </c>
      <c r="D3338" s="548"/>
      <c r="E3338" s="548"/>
    </row>
    <row r="3339" spans="1:5" hidden="1">
      <c r="A3339" s="547" t="s">
        <v>1694</v>
      </c>
      <c r="B3339" s="547">
        <v>2020</v>
      </c>
      <c r="C3339" s="547" t="s">
        <v>1613</v>
      </c>
      <c r="D3339" s="548"/>
      <c r="E3339" s="548"/>
    </row>
    <row r="3340" spans="1:5" hidden="1">
      <c r="A3340" s="547" t="s">
        <v>1694</v>
      </c>
      <c r="B3340" s="547">
        <v>2020</v>
      </c>
      <c r="C3340" s="547" t="s">
        <v>1612</v>
      </c>
      <c r="D3340" s="548"/>
      <c r="E3340" s="548"/>
    </row>
    <row r="3341" spans="1:5" hidden="1">
      <c r="A3341" s="547" t="s">
        <v>1694</v>
      </c>
      <c r="B3341" s="547">
        <v>2020</v>
      </c>
      <c r="C3341" s="547" t="s">
        <v>1611</v>
      </c>
      <c r="D3341" s="548"/>
      <c r="E3341" s="548"/>
    </row>
    <row r="3342" spans="1:5" hidden="1">
      <c r="A3342" s="547" t="s">
        <v>1694</v>
      </c>
      <c r="B3342" s="547">
        <v>2020</v>
      </c>
      <c r="C3342" s="547" t="s">
        <v>1610</v>
      </c>
      <c r="D3342" s="548"/>
      <c r="E3342" s="548"/>
    </row>
    <row r="3343" spans="1:5" hidden="1">
      <c r="A3343" s="547" t="s">
        <v>1694</v>
      </c>
      <c r="B3343" s="547">
        <v>2020</v>
      </c>
      <c r="C3343" s="547" t="s">
        <v>1609</v>
      </c>
      <c r="D3343" s="548"/>
      <c r="E3343" s="548"/>
    </row>
    <row r="3344" spans="1:5" hidden="1">
      <c r="A3344" s="547" t="s">
        <v>1694</v>
      </c>
      <c r="B3344" s="547">
        <v>2020</v>
      </c>
      <c r="C3344" s="547" t="s">
        <v>1608</v>
      </c>
      <c r="D3344" s="548"/>
      <c r="E3344" s="548"/>
    </row>
    <row r="3345" spans="1:5" hidden="1">
      <c r="A3345" s="547" t="s">
        <v>1694</v>
      </c>
      <c r="B3345" s="547">
        <v>2020</v>
      </c>
      <c r="C3345" s="547" t="s">
        <v>1607</v>
      </c>
      <c r="D3345" s="548"/>
      <c r="E3345" s="548"/>
    </row>
    <row r="3346" spans="1:5" hidden="1">
      <c r="A3346" s="547" t="s">
        <v>1694</v>
      </c>
      <c r="B3346" s="547">
        <v>2020</v>
      </c>
      <c r="C3346" s="547" t="s">
        <v>1606</v>
      </c>
      <c r="D3346" s="548"/>
      <c r="E3346" s="548"/>
    </row>
    <row r="3347" spans="1:5" hidden="1">
      <c r="A3347" s="547" t="s">
        <v>1694</v>
      </c>
      <c r="B3347" s="547">
        <v>2020</v>
      </c>
      <c r="C3347" s="547" t="s">
        <v>1605</v>
      </c>
      <c r="D3347" s="548"/>
      <c r="E3347" s="548"/>
    </row>
    <row r="3348" spans="1:5" hidden="1">
      <c r="A3348" s="547" t="s">
        <v>1694</v>
      </c>
      <c r="B3348" s="547">
        <v>2020</v>
      </c>
      <c r="C3348" s="547" t="s">
        <v>1604</v>
      </c>
      <c r="D3348" s="548">
        <v>-2529.9299999999998</v>
      </c>
      <c r="E3348" s="548">
        <v>-2529.9299999999998</v>
      </c>
    </row>
    <row r="3349" spans="1:5" hidden="1">
      <c r="A3349" s="547" t="s">
        <v>1694</v>
      </c>
      <c r="B3349" s="547">
        <v>2020</v>
      </c>
      <c r="C3349" s="547" t="s">
        <v>1603</v>
      </c>
      <c r="D3349" s="548">
        <v>2347.23</v>
      </c>
      <c r="E3349" s="548">
        <v>2347.23</v>
      </c>
    </row>
    <row r="3350" spans="1:5" hidden="1">
      <c r="A3350" s="547" t="s">
        <v>1694</v>
      </c>
      <c r="B3350" s="547">
        <v>2020</v>
      </c>
      <c r="C3350" s="547" t="s">
        <v>1602</v>
      </c>
      <c r="D3350" s="548"/>
      <c r="E3350" s="548"/>
    </row>
    <row r="3351" spans="1:5" hidden="1">
      <c r="A3351" s="547" t="s">
        <v>1694</v>
      </c>
      <c r="B3351" s="547">
        <v>2020</v>
      </c>
      <c r="C3351" s="547" t="s">
        <v>1601</v>
      </c>
      <c r="D3351" s="548"/>
      <c r="E3351" s="548"/>
    </row>
    <row r="3352" spans="1:5" hidden="1">
      <c r="A3352" s="547" t="s">
        <v>1694</v>
      </c>
      <c r="B3352" s="547">
        <v>2020</v>
      </c>
      <c r="C3352" s="547" t="s">
        <v>1600</v>
      </c>
      <c r="D3352" s="548"/>
      <c r="E3352" s="548"/>
    </row>
    <row r="3353" spans="1:5" hidden="1">
      <c r="A3353" s="547" t="s">
        <v>1694</v>
      </c>
      <c r="B3353" s="547">
        <v>2020</v>
      </c>
      <c r="C3353" s="547" t="s">
        <v>1599</v>
      </c>
      <c r="D3353" s="548">
        <v>-182.7</v>
      </c>
      <c r="E3353" s="548">
        <v>-182.7</v>
      </c>
    </row>
    <row r="3354" spans="1:5" hidden="1">
      <c r="A3354" s="547" t="s">
        <v>1694</v>
      </c>
      <c r="B3354" s="547">
        <v>2020</v>
      </c>
      <c r="C3354" s="547" t="s">
        <v>1597</v>
      </c>
      <c r="D3354" s="548">
        <v>-182.7</v>
      </c>
      <c r="E3354" s="548">
        <v>-182.7</v>
      </c>
    </row>
    <row r="3355" spans="1:5" hidden="1">
      <c r="A3355" s="547" t="s">
        <v>1694</v>
      </c>
      <c r="B3355" s="547">
        <v>2020</v>
      </c>
      <c r="C3355" s="547" t="s">
        <v>1633</v>
      </c>
      <c r="D3355" s="548"/>
      <c r="E3355" s="548"/>
    </row>
    <row r="3356" spans="1:5" hidden="1">
      <c r="A3356" s="547" t="s">
        <v>1694</v>
      </c>
      <c r="B3356" s="547">
        <v>2020</v>
      </c>
      <c r="C3356" s="547" t="s">
        <v>1632</v>
      </c>
      <c r="D3356" s="548"/>
      <c r="E3356" s="548"/>
    </row>
    <row r="3357" spans="1:5" hidden="1">
      <c r="A3357" s="547" t="s">
        <v>1694</v>
      </c>
      <c r="B3357" s="547">
        <v>2020</v>
      </c>
      <c r="C3357" s="547" t="s">
        <v>1631</v>
      </c>
      <c r="D3357" s="548"/>
      <c r="E3357" s="548"/>
    </row>
    <row r="3358" spans="1:5" hidden="1">
      <c r="A3358" s="547" t="s">
        <v>1694</v>
      </c>
      <c r="B3358" s="547">
        <v>2020</v>
      </c>
      <c r="C3358" s="547" t="s">
        <v>1630</v>
      </c>
      <c r="D3358" s="548"/>
      <c r="E3358" s="548"/>
    </row>
    <row r="3359" spans="1:5" hidden="1">
      <c r="A3359" s="547" t="s">
        <v>1694</v>
      </c>
      <c r="B3359" s="547">
        <v>2020</v>
      </c>
      <c r="C3359" s="547" t="s">
        <v>1629</v>
      </c>
      <c r="D3359" s="548"/>
      <c r="E3359" s="548"/>
    </row>
    <row r="3360" spans="1:5" hidden="1">
      <c r="A3360" s="547" t="s">
        <v>1694</v>
      </c>
      <c r="B3360" s="547">
        <v>2021</v>
      </c>
      <c r="C3360" s="547" t="s">
        <v>1628</v>
      </c>
      <c r="D3360" s="548"/>
      <c r="E3360" s="548"/>
    </row>
    <row r="3361" spans="1:5" hidden="1">
      <c r="A3361" s="547" t="s">
        <v>1694</v>
      </c>
      <c r="B3361" s="547">
        <v>2021</v>
      </c>
      <c r="C3361" s="547" t="s">
        <v>1627</v>
      </c>
      <c r="D3361" s="548"/>
      <c r="E3361" s="548"/>
    </row>
    <row r="3362" spans="1:5" hidden="1">
      <c r="A3362" s="547" t="s">
        <v>1694</v>
      </c>
      <c r="B3362" s="547">
        <v>2021</v>
      </c>
      <c r="C3362" s="547" t="s">
        <v>1626</v>
      </c>
      <c r="D3362" s="548"/>
      <c r="E3362" s="548"/>
    </row>
    <row r="3363" spans="1:5" hidden="1">
      <c r="A3363" s="547" t="s">
        <v>1694</v>
      </c>
      <c r="B3363" s="547">
        <v>2021</v>
      </c>
      <c r="C3363" s="547" t="s">
        <v>1625</v>
      </c>
      <c r="D3363" s="548"/>
      <c r="E3363" s="548"/>
    </row>
    <row r="3364" spans="1:5" hidden="1">
      <c r="A3364" s="547" t="s">
        <v>1694</v>
      </c>
      <c r="B3364" s="547">
        <v>2021</v>
      </c>
      <c r="C3364" s="547" t="s">
        <v>1624</v>
      </c>
      <c r="D3364" s="548"/>
      <c r="E3364" s="548"/>
    </row>
    <row r="3365" spans="1:5" hidden="1">
      <c r="A3365" s="547" t="s">
        <v>1694</v>
      </c>
      <c r="B3365" s="547">
        <v>2021</v>
      </c>
      <c r="C3365" s="547" t="s">
        <v>1623</v>
      </c>
      <c r="D3365" s="548"/>
      <c r="E3365" s="548"/>
    </row>
    <row r="3366" spans="1:5" hidden="1">
      <c r="A3366" s="547" t="s">
        <v>1694</v>
      </c>
      <c r="B3366" s="547">
        <v>2021</v>
      </c>
      <c r="C3366" s="547" t="s">
        <v>1622</v>
      </c>
      <c r="D3366" s="548"/>
      <c r="E3366" s="548"/>
    </row>
    <row r="3367" spans="1:5" hidden="1">
      <c r="A3367" s="547" t="s">
        <v>1694</v>
      </c>
      <c r="B3367" s="547">
        <v>2021</v>
      </c>
      <c r="C3367" s="547" t="s">
        <v>1621</v>
      </c>
      <c r="D3367" s="548"/>
      <c r="E3367" s="548"/>
    </row>
    <row r="3368" spans="1:5" hidden="1">
      <c r="A3368" s="547" t="s">
        <v>1694</v>
      </c>
      <c r="B3368" s="547">
        <v>2021</v>
      </c>
      <c r="C3368" s="547" t="s">
        <v>1620</v>
      </c>
      <c r="D3368" s="548"/>
      <c r="E3368" s="548"/>
    </row>
    <row r="3369" spans="1:5" hidden="1">
      <c r="A3369" s="547" t="s">
        <v>1694</v>
      </c>
      <c r="B3369" s="547">
        <v>2021</v>
      </c>
      <c r="C3369" s="547" t="s">
        <v>1619</v>
      </c>
      <c r="D3369" s="548"/>
      <c r="E3369" s="548"/>
    </row>
    <row r="3370" spans="1:5" hidden="1">
      <c r="A3370" s="547" t="s">
        <v>1694</v>
      </c>
      <c r="B3370" s="547">
        <v>2021</v>
      </c>
      <c r="C3370" s="547" t="s">
        <v>1618</v>
      </c>
      <c r="D3370" s="548"/>
      <c r="E3370" s="548"/>
    </row>
    <row r="3371" spans="1:5" hidden="1">
      <c r="A3371" s="547" t="s">
        <v>1694</v>
      </c>
      <c r="B3371" s="547">
        <v>2021</v>
      </c>
      <c r="C3371" s="547" t="s">
        <v>1617</v>
      </c>
      <c r="D3371" s="548"/>
      <c r="E3371" s="548"/>
    </row>
    <row r="3372" spans="1:5" hidden="1">
      <c r="A3372" s="547" t="s">
        <v>1694</v>
      </c>
      <c r="B3372" s="547">
        <v>2021</v>
      </c>
      <c r="C3372" s="547" t="s">
        <v>1616</v>
      </c>
      <c r="D3372" s="548"/>
      <c r="E3372" s="548"/>
    </row>
    <row r="3373" spans="1:5" hidden="1">
      <c r="A3373" s="547" t="s">
        <v>1694</v>
      </c>
      <c r="B3373" s="547">
        <v>2021</v>
      </c>
      <c r="C3373" s="547" t="s">
        <v>1615</v>
      </c>
      <c r="D3373" s="548"/>
      <c r="E3373" s="548"/>
    </row>
    <row r="3374" spans="1:5" hidden="1">
      <c r="A3374" s="547" t="s">
        <v>1694</v>
      </c>
      <c r="B3374" s="547">
        <v>2021</v>
      </c>
      <c r="C3374" s="547" t="s">
        <v>1614</v>
      </c>
      <c r="D3374" s="548"/>
      <c r="E3374" s="548"/>
    </row>
    <row r="3375" spans="1:5" hidden="1">
      <c r="A3375" s="547" t="s">
        <v>1694</v>
      </c>
      <c r="B3375" s="547">
        <v>2021</v>
      </c>
      <c r="C3375" s="547" t="s">
        <v>1613</v>
      </c>
      <c r="D3375" s="548"/>
      <c r="E3375" s="548"/>
    </row>
    <row r="3376" spans="1:5" hidden="1">
      <c r="A3376" s="547" t="s">
        <v>1694</v>
      </c>
      <c r="B3376" s="547">
        <v>2021</v>
      </c>
      <c r="C3376" s="547" t="s">
        <v>1612</v>
      </c>
      <c r="D3376" s="548"/>
      <c r="E3376" s="548"/>
    </row>
    <row r="3377" spans="1:5" hidden="1">
      <c r="A3377" s="547" t="s">
        <v>1694</v>
      </c>
      <c r="B3377" s="547">
        <v>2021</v>
      </c>
      <c r="C3377" s="547" t="s">
        <v>1611</v>
      </c>
      <c r="D3377" s="548"/>
      <c r="E3377" s="548"/>
    </row>
    <row r="3378" spans="1:5" hidden="1">
      <c r="A3378" s="547" t="s">
        <v>1694</v>
      </c>
      <c r="B3378" s="547">
        <v>2021</v>
      </c>
      <c r="C3378" s="547" t="s">
        <v>1610</v>
      </c>
      <c r="D3378" s="548"/>
      <c r="E3378" s="548"/>
    </row>
    <row r="3379" spans="1:5" hidden="1">
      <c r="A3379" s="547" t="s">
        <v>1694</v>
      </c>
      <c r="B3379" s="547">
        <v>2021</v>
      </c>
      <c r="C3379" s="547" t="s">
        <v>1609</v>
      </c>
      <c r="D3379" s="548"/>
      <c r="E3379" s="548"/>
    </row>
    <row r="3380" spans="1:5" hidden="1">
      <c r="A3380" s="547" t="s">
        <v>1694</v>
      </c>
      <c r="B3380" s="547">
        <v>2021</v>
      </c>
      <c r="C3380" s="547" t="s">
        <v>1608</v>
      </c>
      <c r="D3380" s="548"/>
      <c r="E3380" s="548"/>
    </row>
    <row r="3381" spans="1:5" hidden="1">
      <c r="A3381" s="547" t="s">
        <v>1694</v>
      </c>
      <c r="B3381" s="547">
        <v>2021</v>
      </c>
      <c r="C3381" s="547" t="s">
        <v>1607</v>
      </c>
      <c r="D3381" s="548"/>
      <c r="E3381" s="548"/>
    </row>
    <row r="3382" spans="1:5" hidden="1">
      <c r="A3382" s="547" t="s">
        <v>1694</v>
      </c>
      <c r="B3382" s="547">
        <v>2021</v>
      </c>
      <c r="C3382" s="547" t="s">
        <v>1606</v>
      </c>
      <c r="D3382" s="548"/>
      <c r="E3382" s="548"/>
    </row>
    <row r="3383" spans="1:5" hidden="1">
      <c r="A3383" s="547" t="s">
        <v>1694</v>
      </c>
      <c r="B3383" s="547">
        <v>2021</v>
      </c>
      <c r="C3383" s="547" t="s">
        <v>1605</v>
      </c>
      <c r="D3383" s="548"/>
      <c r="E3383" s="548"/>
    </row>
    <row r="3384" spans="1:5" hidden="1">
      <c r="A3384" s="547" t="s">
        <v>1694</v>
      </c>
      <c r="B3384" s="547">
        <v>2021</v>
      </c>
      <c r="C3384" s="547" t="s">
        <v>1604</v>
      </c>
      <c r="D3384" s="548">
        <v>-2844.76</v>
      </c>
      <c r="E3384" s="548">
        <v>-2844.76</v>
      </c>
    </row>
    <row r="3385" spans="1:5" hidden="1">
      <c r="A3385" s="547" t="s">
        <v>1694</v>
      </c>
      <c r="B3385" s="547">
        <v>2021</v>
      </c>
      <c r="C3385" s="547" t="s">
        <v>1603</v>
      </c>
      <c r="D3385" s="548">
        <v>2676.08</v>
      </c>
      <c r="E3385" s="548">
        <v>2676.08</v>
      </c>
    </row>
    <row r="3386" spans="1:5" hidden="1">
      <c r="A3386" s="547" t="s">
        <v>1694</v>
      </c>
      <c r="B3386" s="547">
        <v>2021</v>
      </c>
      <c r="C3386" s="547" t="s">
        <v>1602</v>
      </c>
      <c r="D3386" s="548"/>
      <c r="E3386" s="548"/>
    </row>
    <row r="3387" spans="1:5" hidden="1">
      <c r="A3387" s="547" t="s">
        <v>1694</v>
      </c>
      <c r="B3387" s="547">
        <v>2021</v>
      </c>
      <c r="C3387" s="547" t="s">
        <v>1601</v>
      </c>
      <c r="D3387" s="548"/>
      <c r="E3387" s="548"/>
    </row>
    <row r="3388" spans="1:5" hidden="1">
      <c r="A3388" s="547" t="s">
        <v>1694</v>
      </c>
      <c r="B3388" s="547">
        <v>2021</v>
      </c>
      <c r="C3388" s="547" t="s">
        <v>1600</v>
      </c>
      <c r="D3388" s="548"/>
      <c r="E3388" s="548"/>
    </row>
    <row r="3389" spans="1:5" hidden="1">
      <c r="A3389" s="547" t="s">
        <v>1694</v>
      </c>
      <c r="B3389" s="547">
        <v>2021</v>
      </c>
      <c r="C3389" s="547" t="s">
        <v>1599</v>
      </c>
      <c r="D3389" s="548">
        <v>-168.68</v>
      </c>
      <c r="E3389" s="548">
        <v>-168.68</v>
      </c>
    </row>
    <row r="3390" spans="1:5" hidden="1">
      <c r="A3390" s="547" t="s">
        <v>1694</v>
      </c>
      <c r="B3390" s="547">
        <v>2021</v>
      </c>
      <c r="C3390" s="547" t="s">
        <v>1597</v>
      </c>
      <c r="D3390" s="548">
        <v>-168.68</v>
      </c>
      <c r="E3390" s="548">
        <v>-168.68</v>
      </c>
    </row>
    <row r="3391" spans="1:5" hidden="1">
      <c r="A3391" s="547" t="s">
        <v>1694</v>
      </c>
      <c r="B3391" s="547">
        <v>2021</v>
      </c>
      <c r="C3391" s="547" t="s">
        <v>1633</v>
      </c>
      <c r="D3391" s="548"/>
      <c r="E3391" s="548"/>
    </row>
    <row r="3392" spans="1:5" hidden="1">
      <c r="A3392" s="547" t="s">
        <v>1694</v>
      </c>
      <c r="B3392" s="547">
        <v>2021</v>
      </c>
      <c r="C3392" s="547" t="s">
        <v>1632</v>
      </c>
      <c r="D3392" s="548"/>
      <c r="E3392" s="548"/>
    </row>
    <row r="3393" spans="1:5" hidden="1">
      <c r="A3393" s="547" t="s">
        <v>1694</v>
      </c>
      <c r="B3393" s="547">
        <v>2021</v>
      </c>
      <c r="C3393" s="547" t="s">
        <v>1631</v>
      </c>
      <c r="D3393" s="548"/>
      <c r="E3393" s="548"/>
    </row>
    <row r="3394" spans="1:5" hidden="1">
      <c r="A3394" s="547" t="s">
        <v>1694</v>
      </c>
      <c r="B3394" s="547">
        <v>2021</v>
      </c>
      <c r="C3394" s="547" t="s">
        <v>1630</v>
      </c>
      <c r="D3394" s="548"/>
      <c r="E3394" s="548"/>
    </row>
    <row r="3395" spans="1:5" hidden="1">
      <c r="A3395" s="547" t="s">
        <v>1694</v>
      </c>
      <c r="B3395" s="547">
        <v>2021</v>
      </c>
      <c r="C3395" s="547" t="s">
        <v>1629</v>
      </c>
      <c r="D3395" s="548"/>
      <c r="E3395" s="548"/>
    </row>
    <row r="3396" spans="1:5" hidden="1">
      <c r="A3396" s="547" t="s">
        <v>1694</v>
      </c>
      <c r="B3396" s="547">
        <v>2022</v>
      </c>
      <c r="C3396" s="547" t="s">
        <v>1628</v>
      </c>
      <c r="D3396" s="548"/>
      <c r="E3396" s="548"/>
    </row>
    <row r="3397" spans="1:5" hidden="1">
      <c r="A3397" s="547" t="s">
        <v>1694</v>
      </c>
      <c r="B3397" s="547">
        <v>2022</v>
      </c>
      <c r="C3397" s="547" t="s">
        <v>1627</v>
      </c>
      <c r="D3397" s="548"/>
      <c r="E3397" s="548"/>
    </row>
    <row r="3398" spans="1:5" hidden="1">
      <c r="A3398" s="547" t="s">
        <v>1694</v>
      </c>
      <c r="B3398" s="547">
        <v>2022</v>
      </c>
      <c r="C3398" s="547" t="s">
        <v>1626</v>
      </c>
      <c r="D3398" s="548"/>
      <c r="E3398" s="548"/>
    </row>
    <row r="3399" spans="1:5" hidden="1">
      <c r="A3399" s="547" t="s">
        <v>1694</v>
      </c>
      <c r="B3399" s="547">
        <v>2022</v>
      </c>
      <c r="C3399" s="547" t="s">
        <v>1625</v>
      </c>
      <c r="D3399" s="548"/>
      <c r="E3399" s="548"/>
    </row>
    <row r="3400" spans="1:5" hidden="1">
      <c r="A3400" s="547" t="s">
        <v>1694</v>
      </c>
      <c r="B3400" s="547">
        <v>2022</v>
      </c>
      <c r="C3400" s="547" t="s">
        <v>1624</v>
      </c>
      <c r="D3400" s="548"/>
      <c r="E3400" s="548"/>
    </row>
    <row r="3401" spans="1:5" hidden="1">
      <c r="A3401" s="547" t="s">
        <v>1694</v>
      </c>
      <c r="B3401" s="547">
        <v>2022</v>
      </c>
      <c r="C3401" s="547" t="s">
        <v>1623</v>
      </c>
      <c r="D3401" s="548"/>
      <c r="E3401" s="548"/>
    </row>
    <row r="3402" spans="1:5" hidden="1">
      <c r="A3402" s="547" t="s">
        <v>1694</v>
      </c>
      <c r="B3402" s="547">
        <v>2022</v>
      </c>
      <c r="C3402" s="547" t="s">
        <v>1622</v>
      </c>
      <c r="D3402" s="548"/>
      <c r="E3402" s="548"/>
    </row>
    <row r="3403" spans="1:5" hidden="1">
      <c r="A3403" s="547" t="s">
        <v>1694</v>
      </c>
      <c r="B3403" s="547">
        <v>2022</v>
      </c>
      <c r="C3403" s="547" t="s">
        <v>1621</v>
      </c>
      <c r="D3403" s="548"/>
      <c r="E3403" s="548"/>
    </row>
    <row r="3404" spans="1:5" hidden="1">
      <c r="A3404" s="547" t="s">
        <v>1694</v>
      </c>
      <c r="B3404" s="547">
        <v>2022</v>
      </c>
      <c r="C3404" s="547" t="s">
        <v>1620</v>
      </c>
      <c r="D3404" s="548"/>
      <c r="E3404" s="548"/>
    </row>
    <row r="3405" spans="1:5" hidden="1">
      <c r="A3405" s="547" t="s">
        <v>1694</v>
      </c>
      <c r="B3405" s="547">
        <v>2022</v>
      </c>
      <c r="C3405" s="547" t="s">
        <v>1619</v>
      </c>
      <c r="D3405" s="548"/>
      <c r="E3405" s="548"/>
    </row>
    <row r="3406" spans="1:5" hidden="1">
      <c r="A3406" s="547" t="s">
        <v>1694</v>
      </c>
      <c r="B3406" s="547">
        <v>2022</v>
      </c>
      <c r="C3406" s="547" t="s">
        <v>1618</v>
      </c>
      <c r="D3406" s="548"/>
      <c r="E3406" s="548"/>
    </row>
    <row r="3407" spans="1:5" hidden="1">
      <c r="A3407" s="547" t="s">
        <v>1694</v>
      </c>
      <c r="B3407" s="547">
        <v>2022</v>
      </c>
      <c r="C3407" s="547" t="s">
        <v>1617</v>
      </c>
      <c r="D3407" s="548"/>
      <c r="E3407" s="548"/>
    </row>
    <row r="3408" spans="1:5" hidden="1">
      <c r="A3408" s="547" t="s">
        <v>1694</v>
      </c>
      <c r="B3408" s="547">
        <v>2022</v>
      </c>
      <c r="C3408" s="547" t="s">
        <v>1616</v>
      </c>
      <c r="D3408" s="548"/>
      <c r="E3408" s="548"/>
    </row>
    <row r="3409" spans="1:5" hidden="1">
      <c r="A3409" s="547" t="s">
        <v>1694</v>
      </c>
      <c r="B3409" s="547">
        <v>2022</v>
      </c>
      <c r="C3409" s="547" t="s">
        <v>1615</v>
      </c>
      <c r="D3409" s="548"/>
      <c r="E3409" s="548"/>
    </row>
    <row r="3410" spans="1:5" hidden="1">
      <c r="A3410" s="547" t="s">
        <v>1694</v>
      </c>
      <c r="B3410" s="547">
        <v>2022</v>
      </c>
      <c r="C3410" s="547" t="s">
        <v>1614</v>
      </c>
      <c r="D3410" s="548"/>
      <c r="E3410" s="548"/>
    </row>
    <row r="3411" spans="1:5" hidden="1">
      <c r="A3411" s="547" t="s">
        <v>1694</v>
      </c>
      <c r="B3411" s="547">
        <v>2022</v>
      </c>
      <c r="C3411" s="547" t="s">
        <v>1613</v>
      </c>
      <c r="D3411" s="548"/>
      <c r="E3411" s="548"/>
    </row>
    <row r="3412" spans="1:5" hidden="1">
      <c r="A3412" s="547" t="s">
        <v>1694</v>
      </c>
      <c r="B3412" s="547">
        <v>2022</v>
      </c>
      <c r="C3412" s="547" t="s">
        <v>1612</v>
      </c>
      <c r="D3412" s="548"/>
      <c r="E3412" s="548"/>
    </row>
    <row r="3413" spans="1:5" hidden="1">
      <c r="A3413" s="547" t="s">
        <v>1694</v>
      </c>
      <c r="B3413" s="547">
        <v>2022</v>
      </c>
      <c r="C3413" s="547" t="s">
        <v>1611</v>
      </c>
      <c r="D3413" s="548"/>
      <c r="E3413" s="548"/>
    </row>
    <row r="3414" spans="1:5" hidden="1">
      <c r="A3414" s="547" t="s">
        <v>1694</v>
      </c>
      <c r="B3414" s="547">
        <v>2022</v>
      </c>
      <c r="C3414" s="547" t="s">
        <v>1610</v>
      </c>
      <c r="D3414" s="548"/>
      <c r="E3414" s="548"/>
    </row>
    <row r="3415" spans="1:5" hidden="1">
      <c r="A3415" s="547" t="s">
        <v>1694</v>
      </c>
      <c r="B3415" s="547">
        <v>2022</v>
      </c>
      <c r="C3415" s="547" t="s">
        <v>1609</v>
      </c>
      <c r="D3415" s="548"/>
      <c r="E3415" s="548"/>
    </row>
    <row r="3416" spans="1:5" hidden="1">
      <c r="A3416" s="547" t="s">
        <v>1694</v>
      </c>
      <c r="B3416" s="547">
        <v>2022</v>
      </c>
      <c r="C3416" s="547" t="s">
        <v>1608</v>
      </c>
      <c r="D3416" s="548"/>
      <c r="E3416" s="548"/>
    </row>
    <row r="3417" spans="1:5" hidden="1">
      <c r="A3417" s="547" t="s">
        <v>1694</v>
      </c>
      <c r="B3417" s="547">
        <v>2022</v>
      </c>
      <c r="C3417" s="547" t="s">
        <v>1607</v>
      </c>
      <c r="D3417" s="548"/>
      <c r="E3417" s="548"/>
    </row>
    <row r="3418" spans="1:5" hidden="1">
      <c r="A3418" s="547" t="s">
        <v>1694</v>
      </c>
      <c r="B3418" s="547">
        <v>2022</v>
      </c>
      <c r="C3418" s="547" t="s">
        <v>1606</v>
      </c>
      <c r="D3418" s="548"/>
      <c r="E3418" s="548"/>
    </row>
    <row r="3419" spans="1:5" hidden="1">
      <c r="A3419" s="547" t="s">
        <v>1694</v>
      </c>
      <c r="B3419" s="547">
        <v>2022</v>
      </c>
      <c r="C3419" s="547" t="s">
        <v>1605</v>
      </c>
      <c r="D3419" s="548"/>
      <c r="E3419" s="548"/>
    </row>
    <row r="3420" spans="1:5" hidden="1">
      <c r="A3420" s="547" t="s">
        <v>1694</v>
      </c>
      <c r="B3420" s="547">
        <v>2022</v>
      </c>
      <c r="C3420" s="547" t="s">
        <v>1604</v>
      </c>
      <c r="D3420" s="548">
        <v>-3198.85</v>
      </c>
      <c r="E3420" s="548">
        <v>-3198.85</v>
      </c>
    </row>
    <row r="3421" spans="1:5" hidden="1">
      <c r="A3421" s="547" t="s">
        <v>1694</v>
      </c>
      <c r="B3421" s="547">
        <v>2022</v>
      </c>
      <c r="C3421" s="547" t="s">
        <v>1603</v>
      </c>
      <c r="D3421" s="548">
        <v>3010.04</v>
      </c>
      <c r="E3421" s="548">
        <v>3010.04</v>
      </c>
    </row>
    <row r="3422" spans="1:5" hidden="1">
      <c r="A3422" s="547" t="s">
        <v>1694</v>
      </c>
      <c r="B3422" s="547">
        <v>2022</v>
      </c>
      <c r="C3422" s="547" t="s">
        <v>1602</v>
      </c>
      <c r="D3422" s="548"/>
      <c r="E3422" s="548"/>
    </row>
    <row r="3423" spans="1:5" hidden="1">
      <c r="A3423" s="547" t="s">
        <v>1694</v>
      </c>
      <c r="B3423" s="547">
        <v>2022</v>
      </c>
      <c r="C3423" s="547" t="s">
        <v>1601</v>
      </c>
      <c r="D3423" s="548"/>
      <c r="E3423" s="548"/>
    </row>
    <row r="3424" spans="1:5" hidden="1">
      <c r="A3424" s="547" t="s">
        <v>1694</v>
      </c>
      <c r="B3424" s="547">
        <v>2022</v>
      </c>
      <c r="C3424" s="547" t="s">
        <v>1600</v>
      </c>
      <c r="D3424" s="548"/>
      <c r="E3424" s="548"/>
    </row>
    <row r="3425" spans="1:5" hidden="1">
      <c r="A3425" s="547" t="s">
        <v>1694</v>
      </c>
      <c r="B3425" s="547">
        <v>2022</v>
      </c>
      <c r="C3425" s="547" t="s">
        <v>1599</v>
      </c>
      <c r="D3425" s="548">
        <v>-188.81</v>
      </c>
      <c r="E3425" s="548">
        <v>-188.81</v>
      </c>
    </row>
    <row r="3426" spans="1:5" hidden="1">
      <c r="A3426" s="547" t="s">
        <v>1694</v>
      </c>
      <c r="B3426" s="547">
        <v>2022</v>
      </c>
      <c r="C3426" s="547" t="s">
        <v>1597</v>
      </c>
      <c r="D3426" s="548">
        <v>-188.81</v>
      </c>
      <c r="E3426" s="548">
        <v>-188.81</v>
      </c>
    </row>
    <row r="3427" spans="1:5" hidden="1">
      <c r="A3427" s="547" t="s">
        <v>1694</v>
      </c>
      <c r="B3427" s="547">
        <v>2022</v>
      </c>
      <c r="C3427" s="547" t="s">
        <v>1633</v>
      </c>
      <c r="D3427" s="548"/>
      <c r="E3427" s="548"/>
    </row>
    <row r="3428" spans="1:5" hidden="1">
      <c r="A3428" s="547" t="s">
        <v>1694</v>
      </c>
      <c r="B3428" s="547">
        <v>2022</v>
      </c>
      <c r="C3428" s="547" t="s">
        <v>1632</v>
      </c>
      <c r="D3428" s="548"/>
      <c r="E3428" s="548"/>
    </row>
    <row r="3429" spans="1:5" hidden="1">
      <c r="A3429" s="547" t="s">
        <v>1694</v>
      </c>
      <c r="B3429" s="547">
        <v>2022</v>
      </c>
      <c r="C3429" s="547" t="s">
        <v>1631</v>
      </c>
      <c r="D3429" s="548"/>
      <c r="E3429" s="548"/>
    </row>
    <row r="3430" spans="1:5" hidden="1">
      <c r="A3430" s="547" t="s">
        <v>1694</v>
      </c>
      <c r="B3430" s="547">
        <v>2022</v>
      </c>
      <c r="C3430" s="547" t="s">
        <v>1630</v>
      </c>
      <c r="D3430" s="548"/>
      <c r="E3430" s="548"/>
    </row>
    <row r="3431" spans="1:5" hidden="1">
      <c r="A3431" s="547" t="s">
        <v>1694</v>
      </c>
      <c r="B3431" s="547">
        <v>2022</v>
      </c>
      <c r="C3431" s="547" t="s">
        <v>1629</v>
      </c>
      <c r="D3431" s="548"/>
      <c r="E3431" s="548"/>
    </row>
    <row r="3432" spans="1:5" hidden="1">
      <c r="A3432" s="547" t="s">
        <v>1694</v>
      </c>
      <c r="B3432" s="547">
        <v>2023</v>
      </c>
      <c r="C3432" s="547" t="s">
        <v>1628</v>
      </c>
      <c r="D3432" s="548"/>
      <c r="E3432" s="548"/>
    </row>
    <row r="3433" spans="1:5" hidden="1">
      <c r="A3433" s="547" t="s">
        <v>1694</v>
      </c>
      <c r="B3433" s="547">
        <v>2023</v>
      </c>
      <c r="C3433" s="547" t="s">
        <v>1627</v>
      </c>
      <c r="D3433" s="548"/>
      <c r="E3433" s="548"/>
    </row>
    <row r="3434" spans="1:5" hidden="1">
      <c r="A3434" s="547" t="s">
        <v>1694</v>
      </c>
      <c r="B3434" s="547">
        <v>2023</v>
      </c>
      <c r="C3434" s="547" t="s">
        <v>1626</v>
      </c>
      <c r="D3434" s="548"/>
      <c r="E3434" s="548"/>
    </row>
    <row r="3435" spans="1:5" hidden="1">
      <c r="A3435" s="547" t="s">
        <v>1694</v>
      </c>
      <c r="B3435" s="547">
        <v>2023</v>
      </c>
      <c r="C3435" s="547" t="s">
        <v>1625</v>
      </c>
      <c r="D3435" s="548"/>
      <c r="E3435" s="548"/>
    </row>
    <row r="3436" spans="1:5" hidden="1">
      <c r="A3436" s="547" t="s">
        <v>1694</v>
      </c>
      <c r="B3436" s="547">
        <v>2023</v>
      </c>
      <c r="C3436" s="547" t="s">
        <v>1624</v>
      </c>
      <c r="D3436" s="548"/>
      <c r="E3436" s="548"/>
    </row>
    <row r="3437" spans="1:5" hidden="1">
      <c r="A3437" s="547" t="s">
        <v>1694</v>
      </c>
      <c r="B3437" s="547">
        <v>2023</v>
      </c>
      <c r="C3437" s="547" t="s">
        <v>1623</v>
      </c>
      <c r="D3437" s="548"/>
      <c r="E3437" s="548"/>
    </row>
    <row r="3438" spans="1:5" hidden="1">
      <c r="A3438" s="547" t="s">
        <v>1694</v>
      </c>
      <c r="B3438" s="547">
        <v>2023</v>
      </c>
      <c r="C3438" s="547" t="s">
        <v>1622</v>
      </c>
      <c r="D3438" s="548"/>
      <c r="E3438" s="548"/>
    </row>
    <row r="3439" spans="1:5" hidden="1">
      <c r="A3439" s="547" t="s">
        <v>1694</v>
      </c>
      <c r="B3439" s="547">
        <v>2023</v>
      </c>
      <c r="C3439" s="547" t="s">
        <v>1621</v>
      </c>
      <c r="D3439" s="548"/>
      <c r="E3439" s="548"/>
    </row>
    <row r="3440" spans="1:5" hidden="1">
      <c r="A3440" s="547" t="s">
        <v>1694</v>
      </c>
      <c r="B3440" s="547">
        <v>2023</v>
      </c>
      <c r="C3440" s="547" t="s">
        <v>1620</v>
      </c>
      <c r="D3440" s="548"/>
      <c r="E3440" s="548"/>
    </row>
    <row r="3441" spans="1:5" hidden="1">
      <c r="A3441" s="547" t="s">
        <v>1694</v>
      </c>
      <c r="B3441" s="547">
        <v>2023</v>
      </c>
      <c r="C3441" s="547" t="s">
        <v>1619</v>
      </c>
      <c r="D3441" s="548"/>
      <c r="E3441" s="548"/>
    </row>
    <row r="3442" spans="1:5" hidden="1">
      <c r="A3442" s="547" t="s">
        <v>1694</v>
      </c>
      <c r="B3442" s="547">
        <v>2023</v>
      </c>
      <c r="C3442" s="547" t="s">
        <v>1618</v>
      </c>
      <c r="D3442" s="548"/>
      <c r="E3442" s="548"/>
    </row>
    <row r="3443" spans="1:5" hidden="1">
      <c r="A3443" s="547" t="s">
        <v>1694</v>
      </c>
      <c r="B3443" s="547">
        <v>2023</v>
      </c>
      <c r="C3443" s="547" t="s">
        <v>1617</v>
      </c>
      <c r="D3443" s="548"/>
      <c r="E3443" s="548"/>
    </row>
    <row r="3444" spans="1:5" hidden="1">
      <c r="A3444" s="547" t="s">
        <v>1694</v>
      </c>
      <c r="B3444" s="547">
        <v>2023</v>
      </c>
      <c r="C3444" s="547" t="s">
        <v>1616</v>
      </c>
      <c r="D3444" s="548"/>
      <c r="E3444" s="548"/>
    </row>
    <row r="3445" spans="1:5" hidden="1">
      <c r="A3445" s="547" t="s">
        <v>1694</v>
      </c>
      <c r="B3445" s="547">
        <v>2023</v>
      </c>
      <c r="C3445" s="547" t="s">
        <v>1615</v>
      </c>
      <c r="D3445" s="548"/>
      <c r="E3445" s="548"/>
    </row>
    <row r="3446" spans="1:5" hidden="1">
      <c r="A3446" s="547" t="s">
        <v>1694</v>
      </c>
      <c r="B3446" s="547">
        <v>2023</v>
      </c>
      <c r="C3446" s="547" t="s">
        <v>1614</v>
      </c>
      <c r="D3446" s="548"/>
      <c r="E3446" s="548"/>
    </row>
    <row r="3447" spans="1:5" hidden="1">
      <c r="A3447" s="547" t="s">
        <v>1694</v>
      </c>
      <c r="B3447" s="547">
        <v>2023</v>
      </c>
      <c r="C3447" s="547" t="s">
        <v>1613</v>
      </c>
      <c r="D3447" s="548"/>
      <c r="E3447" s="548"/>
    </row>
    <row r="3448" spans="1:5" hidden="1">
      <c r="A3448" s="547" t="s">
        <v>1694</v>
      </c>
      <c r="B3448" s="547">
        <v>2023</v>
      </c>
      <c r="C3448" s="547" t="s">
        <v>1612</v>
      </c>
      <c r="D3448" s="548"/>
      <c r="E3448" s="548"/>
    </row>
    <row r="3449" spans="1:5" hidden="1">
      <c r="A3449" s="547" t="s">
        <v>1694</v>
      </c>
      <c r="B3449" s="547">
        <v>2023</v>
      </c>
      <c r="C3449" s="547" t="s">
        <v>1611</v>
      </c>
      <c r="D3449" s="548"/>
      <c r="E3449" s="548"/>
    </row>
    <row r="3450" spans="1:5" hidden="1">
      <c r="A3450" s="547" t="s">
        <v>1694</v>
      </c>
      <c r="B3450" s="547">
        <v>2023</v>
      </c>
      <c r="C3450" s="547" t="s">
        <v>1610</v>
      </c>
      <c r="D3450" s="548"/>
      <c r="E3450" s="548"/>
    </row>
    <row r="3451" spans="1:5" hidden="1">
      <c r="A3451" s="547" t="s">
        <v>1694</v>
      </c>
      <c r="B3451" s="547">
        <v>2023</v>
      </c>
      <c r="C3451" s="547" t="s">
        <v>1609</v>
      </c>
      <c r="D3451" s="548"/>
      <c r="E3451" s="548"/>
    </row>
    <row r="3452" spans="1:5" hidden="1">
      <c r="A3452" s="547" t="s">
        <v>1694</v>
      </c>
      <c r="B3452" s="547">
        <v>2023</v>
      </c>
      <c r="C3452" s="547" t="s">
        <v>1608</v>
      </c>
      <c r="D3452" s="548"/>
      <c r="E3452" s="548"/>
    </row>
    <row r="3453" spans="1:5" hidden="1">
      <c r="A3453" s="547" t="s">
        <v>1694</v>
      </c>
      <c r="B3453" s="547">
        <v>2023</v>
      </c>
      <c r="C3453" s="547" t="s">
        <v>1607</v>
      </c>
      <c r="D3453" s="548"/>
      <c r="E3453" s="548"/>
    </row>
    <row r="3454" spans="1:5" hidden="1">
      <c r="A3454" s="547" t="s">
        <v>1694</v>
      </c>
      <c r="B3454" s="547">
        <v>2023</v>
      </c>
      <c r="C3454" s="547" t="s">
        <v>1606</v>
      </c>
      <c r="D3454" s="548"/>
      <c r="E3454" s="548"/>
    </row>
    <row r="3455" spans="1:5" hidden="1">
      <c r="A3455" s="547" t="s">
        <v>1694</v>
      </c>
      <c r="B3455" s="547">
        <v>2023</v>
      </c>
      <c r="C3455" s="547" t="s">
        <v>1605</v>
      </c>
      <c r="D3455" s="548"/>
      <c r="E3455" s="548"/>
    </row>
    <row r="3456" spans="1:5" hidden="1">
      <c r="A3456" s="547" t="s">
        <v>1694</v>
      </c>
      <c r="B3456" s="547">
        <v>2023</v>
      </c>
      <c r="C3456" s="547" t="s">
        <v>1604</v>
      </c>
      <c r="D3456" s="548">
        <v>-3708.08</v>
      </c>
      <c r="E3456" s="548"/>
    </row>
    <row r="3457" spans="1:5" hidden="1">
      <c r="A3457" s="547" t="s">
        <v>1694</v>
      </c>
      <c r="B3457" s="547">
        <v>2023</v>
      </c>
      <c r="C3457" s="547" t="s">
        <v>1603</v>
      </c>
      <c r="D3457" s="548">
        <v>3513.11</v>
      </c>
      <c r="E3457" s="548"/>
    </row>
    <row r="3458" spans="1:5" hidden="1">
      <c r="A3458" s="547" t="s">
        <v>1694</v>
      </c>
      <c r="B3458" s="547">
        <v>2023</v>
      </c>
      <c r="C3458" s="547" t="s">
        <v>1602</v>
      </c>
      <c r="D3458" s="548"/>
      <c r="E3458" s="548"/>
    </row>
    <row r="3459" spans="1:5" hidden="1">
      <c r="A3459" s="547" t="s">
        <v>1694</v>
      </c>
      <c r="B3459" s="547">
        <v>2023</v>
      </c>
      <c r="C3459" s="547" t="s">
        <v>1601</v>
      </c>
      <c r="D3459" s="548"/>
      <c r="E3459" s="548"/>
    </row>
    <row r="3460" spans="1:5" hidden="1">
      <c r="A3460" s="547" t="s">
        <v>1694</v>
      </c>
      <c r="B3460" s="547">
        <v>2023</v>
      </c>
      <c r="C3460" s="547" t="s">
        <v>1600</v>
      </c>
      <c r="D3460" s="548"/>
      <c r="E3460" s="548"/>
    </row>
    <row r="3461" spans="1:5" hidden="1">
      <c r="A3461" s="547" t="s">
        <v>1694</v>
      </c>
      <c r="B3461" s="547">
        <v>2023</v>
      </c>
      <c r="C3461" s="547" t="s">
        <v>1599</v>
      </c>
      <c r="D3461" s="548">
        <v>-194.97</v>
      </c>
      <c r="E3461" s="548"/>
    </row>
    <row r="3462" spans="1:5" hidden="1">
      <c r="A3462" s="547" t="s">
        <v>1694</v>
      </c>
      <c r="B3462" s="547">
        <v>2023</v>
      </c>
      <c r="C3462" s="547" t="s">
        <v>1597</v>
      </c>
      <c r="D3462" s="548">
        <v>-194.97</v>
      </c>
      <c r="E3462" s="548"/>
    </row>
    <row r="3463" spans="1:5" hidden="1">
      <c r="A3463" s="547" t="s">
        <v>1693</v>
      </c>
      <c r="B3463" s="547">
        <v>2019</v>
      </c>
      <c r="C3463" s="547" t="s">
        <v>1628</v>
      </c>
      <c r="D3463" s="548">
        <v>-115.28</v>
      </c>
      <c r="E3463" s="548">
        <v>-115.28</v>
      </c>
    </row>
    <row r="3464" spans="1:5" hidden="1">
      <c r="A3464" s="547" t="s">
        <v>1693</v>
      </c>
      <c r="B3464" s="547">
        <v>2019</v>
      </c>
      <c r="C3464" s="547" t="s">
        <v>1627</v>
      </c>
      <c r="D3464" s="548">
        <v>-959.58</v>
      </c>
      <c r="E3464" s="548"/>
    </row>
    <row r="3465" spans="1:5" hidden="1">
      <c r="A3465" s="547" t="s">
        <v>1693</v>
      </c>
      <c r="B3465" s="547">
        <v>2019</v>
      </c>
      <c r="C3465" s="547" t="s">
        <v>1626</v>
      </c>
      <c r="D3465" s="548">
        <v>844.3</v>
      </c>
      <c r="E3465" s="548"/>
    </row>
    <row r="3466" spans="1:5" hidden="1">
      <c r="A3466" s="547" t="s">
        <v>1693</v>
      </c>
      <c r="B3466" s="547">
        <v>2019</v>
      </c>
      <c r="C3466" s="547" t="s">
        <v>1625</v>
      </c>
      <c r="D3466" s="548"/>
      <c r="E3466" s="548"/>
    </row>
    <row r="3467" spans="1:5" hidden="1">
      <c r="A3467" s="547" t="s">
        <v>1693</v>
      </c>
      <c r="B3467" s="547">
        <v>2019</v>
      </c>
      <c r="C3467" s="547" t="s">
        <v>1624</v>
      </c>
      <c r="D3467" s="548"/>
      <c r="E3467" s="548"/>
    </row>
    <row r="3468" spans="1:5" hidden="1">
      <c r="A3468" s="547" t="s">
        <v>1693</v>
      </c>
      <c r="B3468" s="547">
        <v>2019</v>
      </c>
      <c r="C3468" s="547" t="s">
        <v>1623</v>
      </c>
      <c r="D3468" s="548"/>
      <c r="E3468" s="548"/>
    </row>
    <row r="3469" spans="1:5" hidden="1">
      <c r="A3469" s="547" t="s">
        <v>1693</v>
      </c>
      <c r="B3469" s="547">
        <v>2019</v>
      </c>
      <c r="C3469" s="547" t="s">
        <v>1622</v>
      </c>
      <c r="D3469" s="548"/>
      <c r="E3469" s="548"/>
    </row>
    <row r="3470" spans="1:5" hidden="1">
      <c r="A3470" s="547" t="s">
        <v>1693</v>
      </c>
      <c r="B3470" s="547">
        <v>2019</v>
      </c>
      <c r="C3470" s="547" t="s">
        <v>1621</v>
      </c>
      <c r="D3470" s="548"/>
      <c r="E3470" s="548"/>
    </row>
    <row r="3471" spans="1:5" hidden="1">
      <c r="A3471" s="547" t="s">
        <v>1693</v>
      </c>
      <c r="B3471" s="547">
        <v>2019</v>
      </c>
      <c r="C3471" s="547" t="s">
        <v>1620</v>
      </c>
      <c r="D3471" s="548"/>
      <c r="E3471" s="548"/>
    </row>
    <row r="3472" spans="1:5" hidden="1">
      <c r="A3472" s="547" t="s">
        <v>1693</v>
      </c>
      <c r="B3472" s="547">
        <v>2019</v>
      </c>
      <c r="C3472" s="547" t="s">
        <v>1619</v>
      </c>
      <c r="D3472" s="548"/>
      <c r="E3472" s="548"/>
    </row>
    <row r="3473" spans="1:5" hidden="1">
      <c r="A3473" s="547" t="s">
        <v>1693</v>
      </c>
      <c r="B3473" s="547">
        <v>2019</v>
      </c>
      <c r="C3473" s="547" t="s">
        <v>1618</v>
      </c>
      <c r="D3473" s="548"/>
      <c r="E3473" s="548"/>
    </row>
    <row r="3474" spans="1:5" hidden="1">
      <c r="A3474" s="547" t="s">
        <v>1693</v>
      </c>
      <c r="B3474" s="547">
        <v>2019</v>
      </c>
      <c r="C3474" s="547" t="s">
        <v>1617</v>
      </c>
      <c r="D3474" s="548"/>
      <c r="E3474" s="548"/>
    </row>
    <row r="3475" spans="1:5" hidden="1">
      <c r="A3475" s="547" t="s">
        <v>1693</v>
      </c>
      <c r="B3475" s="547">
        <v>2019</v>
      </c>
      <c r="C3475" s="547" t="s">
        <v>1616</v>
      </c>
      <c r="D3475" s="548"/>
      <c r="E3475" s="548"/>
    </row>
    <row r="3476" spans="1:5" hidden="1">
      <c r="A3476" s="547" t="s">
        <v>1693</v>
      </c>
      <c r="B3476" s="547">
        <v>2019</v>
      </c>
      <c r="C3476" s="547" t="s">
        <v>1615</v>
      </c>
      <c r="D3476" s="548"/>
      <c r="E3476" s="548"/>
    </row>
    <row r="3477" spans="1:5" hidden="1">
      <c r="A3477" s="547" t="s">
        <v>1693</v>
      </c>
      <c r="B3477" s="547">
        <v>2019</v>
      </c>
      <c r="C3477" s="547" t="s">
        <v>1614</v>
      </c>
      <c r="D3477" s="548"/>
      <c r="E3477" s="548"/>
    </row>
    <row r="3478" spans="1:5" hidden="1">
      <c r="A3478" s="547" t="s">
        <v>1693</v>
      </c>
      <c r="B3478" s="547">
        <v>2019</v>
      </c>
      <c r="C3478" s="547" t="s">
        <v>1613</v>
      </c>
      <c r="D3478" s="548"/>
      <c r="E3478" s="548"/>
    </row>
    <row r="3479" spans="1:5" hidden="1">
      <c r="A3479" s="547" t="s">
        <v>1693</v>
      </c>
      <c r="B3479" s="547">
        <v>2019</v>
      </c>
      <c r="C3479" s="547" t="s">
        <v>1612</v>
      </c>
      <c r="D3479" s="548"/>
      <c r="E3479" s="548"/>
    </row>
    <row r="3480" spans="1:5" hidden="1">
      <c r="A3480" s="547" t="s">
        <v>1693</v>
      </c>
      <c r="B3480" s="547">
        <v>2019</v>
      </c>
      <c r="C3480" s="547" t="s">
        <v>1611</v>
      </c>
      <c r="D3480" s="548"/>
      <c r="E3480" s="548"/>
    </row>
    <row r="3481" spans="1:5" hidden="1">
      <c r="A3481" s="547" t="s">
        <v>1693</v>
      </c>
      <c r="B3481" s="547">
        <v>2019</v>
      </c>
      <c r="C3481" s="547" t="s">
        <v>1610</v>
      </c>
      <c r="D3481" s="548"/>
      <c r="E3481" s="548"/>
    </row>
    <row r="3482" spans="1:5" hidden="1">
      <c r="A3482" s="547" t="s">
        <v>1693</v>
      </c>
      <c r="B3482" s="547">
        <v>2019</v>
      </c>
      <c r="C3482" s="547" t="s">
        <v>1609</v>
      </c>
      <c r="D3482" s="548"/>
      <c r="E3482" s="548"/>
    </row>
    <row r="3483" spans="1:5" hidden="1">
      <c r="A3483" s="547" t="s">
        <v>1693</v>
      </c>
      <c r="B3483" s="547">
        <v>2019</v>
      </c>
      <c r="C3483" s="547" t="s">
        <v>1608</v>
      </c>
      <c r="D3483" s="548"/>
      <c r="E3483" s="548"/>
    </row>
    <row r="3484" spans="1:5" hidden="1">
      <c r="A3484" s="547" t="s">
        <v>1693</v>
      </c>
      <c r="B3484" s="547">
        <v>2019</v>
      </c>
      <c r="C3484" s="547" t="s">
        <v>1607</v>
      </c>
      <c r="D3484" s="548"/>
      <c r="E3484" s="548"/>
    </row>
    <row r="3485" spans="1:5" hidden="1">
      <c r="A3485" s="547" t="s">
        <v>1693</v>
      </c>
      <c r="B3485" s="547">
        <v>2019</v>
      </c>
      <c r="C3485" s="547" t="s">
        <v>1606</v>
      </c>
      <c r="D3485" s="548"/>
      <c r="E3485" s="548"/>
    </row>
    <row r="3486" spans="1:5" hidden="1">
      <c r="A3486" s="547" t="s">
        <v>1693</v>
      </c>
      <c r="B3486" s="547">
        <v>2019</v>
      </c>
      <c r="C3486" s="547" t="s">
        <v>1605</v>
      </c>
      <c r="D3486" s="548"/>
      <c r="E3486" s="548"/>
    </row>
    <row r="3487" spans="1:5" hidden="1">
      <c r="A3487" s="547" t="s">
        <v>1693</v>
      </c>
      <c r="B3487" s="547">
        <v>2019</v>
      </c>
      <c r="C3487" s="547" t="s">
        <v>1604</v>
      </c>
      <c r="D3487" s="548"/>
      <c r="E3487" s="548"/>
    </row>
    <row r="3488" spans="1:5" hidden="1">
      <c r="A3488" s="547" t="s">
        <v>1693</v>
      </c>
      <c r="B3488" s="547">
        <v>2019</v>
      </c>
      <c r="C3488" s="547" t="s">
        <v>1603</v>
      </c>
      <c r="D3488" s="548"/>
      <c r="E3488" s="548"/>
    </row>
    <row r="3489" spans="1:5" hidden="1">
      <c r="A3489" s="547" t="s">
        <v>1693</v>
      </c>
      <c r="B3489" s="547">
        <v>2019</v>
      </c>
      <c r="C3489" s="547" t="s">
        <v>1602</v>
      </c>
      <c r="D3489" s="548"/>
      <c r="E3489" s="548"/>
    </row>
    <row r="3490" spans="1:5" hidden="1">
      <c r="A3490" s="547" t="s">
        <v>1693</v>
      </c>
      <c r="B3490" s="547">
        <v>2019</v>
      </c>
      <c r="C3490" s="547" t="s">
        <v>1601</v>
      </c>
      <c r="D3490" s="548"/>
      <c r="E3490" s="548"/>
    </row>
    <row r="3491" spans="1:5" hidden="1">
      <c r="A3491" s="547" t="s">
        <v>1693</v>
      </c>
      <c r="B3491" s="547">
        <v>2019</v>
      </c>
      <c r="C3491" s="547" t="s">
        <v>1600</v>
      </c>
      <c r="D3491" s="548"/>
      <c r="E3491" s="548"/>
    </row>
    <row r="3492" spans="1:5" hidden="1">
      <c r="A3492" s="547" t="s">
        <v>1693</v>
      </c>
      <c r="B3492" s="547">
        <v>2019</v>
      </c>
      <c r="C3492" s="547" t="s">
        <v>1599</v>
      </c>
      <c r="D3492" s="548">
        <v>-115.28</v>
      </c>
      <c r="E3492" s="548">
        <v>-115.28</v>
      </c>
    </row>
    <row r="3493" spans="1:5" hidden="1">
      <c r="A3493" s="547" t="s">
        <v>1693</v>
      </c>
      <c r="B3493" s="547">
        <v>2019</v>
      </c>
      <c r="C3493" s="547" t="s">
        <v>1597</v>
      </c>
      <c r="D3493" s="548">
        <v>-115.28</v>
      </c>
      <c r="E3493" s="548">
        <v>-115.28</v>
      </c>
    </row>
    <row r="3494" spans="1:5" hidden="1">
      <c r="A3494" s="547" t="s">
        <v>1693</v>
      </c>
      <c r="B3494" s="547">
        <v>2019</v>
      </c>
      <c r="C3494" s="547" t="s">
        <v>1633</v>
      </c>
      <c r="D3494" s="548"/>
      <c r="E3494" s="548">
        <v>-271.02</v>
      </c>
    </row>
    <row r="3495" spans="1:5" hidden="1">
      <c r="A3495" s="547" t="s">
        <v>1693</v>
      </c>
      <c r="B3495" s="547">
        <v>2019</v>
      </c>
      <c r="C3495" s="547" t="s">
        <v>1632</v>
      </c>
      <c r="D3495" s="548"/>
      <c r="E3495" s="548"/>
    </row>
    <row r="3496" spans="1:5" hidden="1">
      <c r="A3496" s="547" t="s">
        <v>1693</v>
      </c>
      <c r="B3496" s="547">
        <v>2019</v>
      </c>
      <c r="C3496" s="547" t="s">
        <v>1631</v>
      </c>
      <c r="D3496" s="548"/>
      <c r="E3496" s="548">
        <v>-688.56</v>
      </c>
    </row>
    <row r="3497" spans="1:5" hidden="1">
      <c r="A3497" s="547" t="s">
        <v>1693</v>
      </c>
      <c r="B3497" s="547">
        <v>2019</v>
      </c>
      <c r="C3497" s="547" t="s">
        <v>1630</v>
      </c>
      <c r="D3497" s="548"/>
      <c r="E3497" s="548">
        <v>844.3</v>
      </c>
    </row>
    <row r="3498" spans="1:5" hidden="1">
      <c r="A3498" s="547" t="s">
        <v>1693</v>
      </c>
      <c r="B3498" s="547">
        <v>2019</v>
      </c>
      <c r="C3498" s="547" t="s">
        <v>1629</v>
      </c>
      <c r="D3498" s="548"/>
      <c r="E3498" s="548"/>
    </row>
    <row r="3499" spans="1:5" hidden="1">
      <c r="A3499" s="547" t="s">
        <v>1693</v>
      </c>
      <c r="B3499" s="547">
        <v>2020</v>
      </c>
      <c r="C3499" s="547" t="s">
        <v>1628</v>
      </c>
      <c r="D3499" s="548">
        <v>-110.54</v>
      </c>
      <c r="E3499" s="548">
        <v>-110.54</v>
      </c>
    </row>
    <row r="3500" spans="1:5" hidden="1">
      <c r="A3500" s="547" t="s">
        <v>1693</v>
      </c>
      <c r="B3500" s="547">
        <v>2020</v>
      </c>
      <c r="C3500" s="547" t="s">
        <v>1627</v>
      </c>
      <c r="D3500" s="548">
        <v>-933.98</v>
      </c>
      <c r="E3500" s="548"/>
    </row>
    <row r="3501" spans="1:5" hidden="1">
      <c r="A3501" s="547" t="s">
        <v>1693</v>
      </c>
      <c r="B3501" s="547">
        <v>2020</v>
      </c>
      <c r="C3501" s="547" t="s">
        <v>1626</v>
      </c>
      <c r="D3501" s="548">
        <v>823.44</v>
      </c>
      <c r="E3501" s="548"/>
    </row>
    <row r="3502" spans="1:5" hidden="1">
      <c r="A3502" s="547" t="s">
        <v>1693</v>
      </c>
      <c r="B3502" s="547">
        <v>2020</v>
      </c>
      <c r="C3502" s="547" t="s">
        <v>1625</v>
      </c>
      <c r="D3502" s="548"/>
      <c r="E3502" s="548"/>
    </row>
    <row r="3503" spans="1:5" hidden="1">
      <c r="A3503" s="547" t="s">
        <v>1693</v>
      </c>
      <c r="B3503" s="547">
        <v>2020</v>
      </c>
      <c r="C3503" s="547" t="s">
        <v>1624</v>
      </c>
      <c r="D3503" s="548"/>
      <c r="E3503" s="548"/>
    </row>
    <row r="3504" spans="1:5" hidden="1">
      <c r="A3504" s="547" t="s">
        <v>1693</v>
      </c>
      <c r="B3504" s="547">
        <v>2020</v>
      </c>
      <c r="C3504" s="547" t="s">
        <v>1623</v>
      </c>
      <c r="D3504" s="548"/>
      <c r="E3504" s="548"/>
    </row>
    <row r="3505" spans="1:5" hidden="1">
      <c r="A3505" s="547" t="s">
        <v>1693</v>
      </c>
      <c r="B3505" s="547">
        <v>2020</v>
      </c>
      <c r="C3505" s="547" t="s">
        <v>1622</v>
      </c>
      <c r="D3505" s="548"/>
      <c r="E3505" s="548"/>
    </row>
    <row r="3506" spans="1:5" hidden="1">
      <c r="A3506" s="547" t="s">
        <v>1693</v>
      </c>
      <c r="B3506" s="547">
        <v>2020</v>
      </c>
      <c r="C3506" s="547" t="s">
        <v>1621</v>
      </c>
      <c r="D3506" s="548"/>
      <c r="E3506" s="548"/>
    </row>
    <row r="3507" spans="1:5" hidden="1">
      <c r="A3507" s="547" t="s">
        <v>1693</v>
      </c>
      <c r="B3507" s="547">
        <v>2020</v>
      </c>
      <c r="C3507" s="547" t="s">
        <v>1620</v>
      </c>
      <c r="D3507" s="548"/>
      <c r="E3507" s="548"/>
    </row>
    <row r="3508" spans="1:5" hidden="1">
      <c r="A3508" s="547" t="s">
        <v>1693</v>
      </c>
      <c r="B3508" s="547">
        <v>2020</v>
      </c>
      <c r="C3508" s="547" t="s">
        <v>1619</v>
      </c>
      <c r="D3508" s="548"/>
      <c r="E3508" s="548"/>
    </row>
    <row r="3509" spans="1:5" hidden="1">
      <c r="A3509" s="547" t="s">
        <v>1693</v>
      </c>
      <c r="B3509" s="547">
        <v>2020</v>
      </c>
      <c r="C3509" s="547" t="s">
        <v>1618</v>
      </c>
      <c r="D3509" s="548"/>
      <c r="E3509" s="548"/>
    </row>
    <row r="3510" spans="1:5" hidden="1">
      <c r="A3510" s="547" t="s">
        <v>1693</v>
      </c>
      <c r="B3510" s="547">
        <v>2020</v>
      </c>
      <c r="C3510" s="547" t="s">
        <v>1617</v>
      </c>
      <c r="D3510" s="548"/>
      <c r="E3510" s="548"/>
    </row>
    <row r="3511" spans="1:5" hidden="1">
      <c r="A3511" s="547" t="s">
        <v>1693</v>
      </c>
      <c r="B3511" s="547">
        <v>2020</v>
      </c>
      <c r="C3511" s="547" t="s">
        <v>1616</v>
      </c>
      <c r="D3511" s="548"/>
      <c r="E3511" s="548"/>
    </row>
    <row r="3512" spans="1:5" hidden="1">
      <c r="A3512" s="547" t="s">
        <v>1693</v>
      </c>
      <c r="B3512" s="547">
        <v>2020</v>
      </c>
      <c r="C3512" s="547" t="s">
        <v>1615</v>
      </c>
      <c r="D3512" s="548"/>
      <c r="E3512" s="548"/>
    </row>
    <row r="3513" spans="1:5" hidden="1">
      <c r="A3513" s="547" t="s">
        <v>1693</v>
      </c>
      <c r="B3513" s="547">
        <v>2020</v>
      </c>
      <c r="C3513" s="547" t="s">
        <v>1614</v>
      </c>
      <c r="D3513" s="548"/>
      <c r="E3513" s="548"/>
    </row>
    <row r="3514" spans="1:5" hidden="1">
      <c r="A3514" s="547" t="s">
        <v>1693</v>
      </c>
      <c r="B3514" s="547">
        <v>2020</v>
      </c>
      <c r="C3514" s="547" t="s">
        <v>1613</v>
      </c>
      <c r="D3514" s="548"/>
      <c r="E3514" s="548"/>
    </row>
    <row r="3515" spans="1:5" hidden="1">
      <c r="A3515" s="547" t="s">
        <v>1693</v>
      </c>
      <c r="B3515" s="547">
        <v>2020</v>
      </c>
      <c r="C3515" s="547" t="s">
        <v>1612</v>
      </c>
      <c r="D3515" s="548"/>
      <c r="E3515" s="548"/>
    </row>
    <row r="3516" spans="1:5" hidden="1">
      <c r="A3516" s="547" t="s">
        <v>1693</v>
      </c>
      <c r="B3516" s="547">
        <v>2020</v>
      </c>
      <c r="C3516" s="547" t="s">
        <v>1611</v>
      </c>
      <c r="D3516" s="548"/>
      <c r="E3516" s="548"/>
    </row>
    <row r="3517" spans="1:5" hidden="1">
      <c r="A3517" s="547" t="s">
        <v>1693</v>
      </c>
      <c r="B3517" s="547">
        <v>2020</v>
      </c>
      <c r="C3517" s="547" t="s">
        <v>1610</v>
      </c>
      <c r="D3517" s="548"/>
      <c r="E3517" s="548"/>
    </row>
    <row r="3518" spans="1:5" hidden="1">
      <c r="A3518" s="547" t="s">
        <v>1693</v>
      </c>
      <c r="B3518" s="547">
        <v>2020</v>
      </c>
      <c r="C3518" s="547" t="s">
        <v>1609</v>
      </c>
      <c r="D3518" s="548"/>
      <c r="E3518" s="548"/>
    </row>
    <row r="3519" spans="1:5" hidden="1">
      <c r="A3519" s="547" t="s">
        <v>1693</v>
      </c>
      <c r="B3519" s="547">
        <v>2020</v>
      </c>
      <c r="C3519" s="547" t="s">
        <v>1608</v>
      </c>
      <c r="D3519" s="548"/>
      <c r="E3519" s="548"/>
    </row>
    <row r="3520" spans="1:5" hidden="1">
      <c r="A3520" s="547" t="s">
        <v>1693</v>
      </c>
      <c r="B3520" s="547">
        <v>2020</v>
      </c>
      <c r="C3520" s="547" t="s">
        <v>1607</v>
      </c>
      <c r="D3520" s="548"/>
      <c r="E3520" s="548"/>
    </row>
    <row r="3521" spans="1:5" hidden="1">
      <c r="A3521" s="547" t="s">
        <v>1693</v>
      </c>
      <c r="B3521" s="547">
        <v>2020</v>
      </c>
      <c r="C3521" s="547" t="s">
        <v>1606</v>
      </c>
      <c r="D3521" s="548"/>
      <c r="E3521" s="548"/>
    </row>
    <row r="3522" spans="1:5" hidden="1">
      <c r="A3522" s="547" t="s">
        <v>1693</v>
      </c>
      <c r="B3522" s="547">
        <v>2020</v>
      </c>
      <c r="C3522" s="547" t="s">
        <v>1605</v>
      </c>
      <c r="D3522" s="548"/>
      <c r="E3522" s="548"/>
    </row>
    <row r="3523" spans="1:5" hidden="1">
      <c r="A3523" s="547" t="s">
        <v>1693</v>
      </c>
      <c r="B3523" s="547">
        <v>2020</v>
      </c>
      <c r="C3523" s="547" t="s">
        <v>1604</v>
      </c>
      <c r="D3523" s="548"/>
      <c r="E3523" s="548"/>
    </row>
    <row r="3524" spans="1:5" hidden="1">
      <c r="A3524" s="547" t="s">
        <v>1693</v>
      </c>
      <c r="B3524" s="547">
        <v>2020</v>
      </c>
      <c r="C3524" s="547" t="s">
        <v>1603</v>
      </c>
      <c r="D3524" s="548"/>
      <c r="E3524" s="548"/>
    </row>
    <row r="3525" spans="1:5" hidden="1">
      <c r="A3525" s="547" t="s">
        <v>1693</v>
      </c>
      <c r="B3525" s="547">
        <v>2020</v>
      </c>
      <c r="C3525" s="547" t="s">
        <v>1602</v>
      </c>
      <c r="D3525" s="548"/>
      <c r="E3525" s="548"/>
    </row>
    <row r="3526" spans="1:5" hidden="1">
      <c r="A3526" s="547" t="s">
        <v>1693</v>
      </c>
      <c r="B3526" s="547">
        <v>2020</v>
      </c>
      <c r="C3526" s="547" t="s">
        <v>1601</v>
      </c>
      <c r="D3526" s="548"/>
      <c r="E3526" s="548"/>
    </row>
    <row r="3527" spans="1:5" hidden="1">
      <c r="A3527" s="547" t="s">
        <v>1693</v>
      </c>
      <c r="B3527" s="547">
        <v>2020</v>
      </c>
      <c r="C3527" s="547" t="s">
        <v>1600</v>
      </c>
      <c r="D3527" s="548"/>
      <c r="E3527" s="548"/>
    </row>
    <row r="3528" spans="1:5" hidden="1">
      <c r="A3528" s="547" t="s">
        <v>1693</v>
      </c>
      <c r="B3528" s="547">
        <v>2020</v>
      </c>
      <c r="C3528" s="547" t="s">
        <v>1599</v>
      </c>
      <c r="D3528" s="548">
        <v>-110.54</v>
      </c>
      <c r="E3528" s="548">
        <v>-110.54</v>
      </c>
    </row>
    <row r="3529" spans="1:5" hidden="1">
      <c r="A3529" s="547" t="s">
        <v>1693</v>
      </c>
      <c r="B3529" s="547">
        <v>2020</v>
      </c>
      <c r="C3529" s="547" t="s">
        <v>1597</v>
      </c>
      <c r="D3529" s="548">
        <v>-110.54</v>
      </c>
      <c r="E3529" s="548">
        <v>-110.54</v>
      </c>
    </row>
    <row r="3530" spans="1:5" hidden="1">
      <c r="A3530" s="547" t="s">
        <v>1693</v>
      </c>
      <c r="B3530" s="547">
        <v>2020</v>
      </c>
      <c r="C3530" s="547" t="s">
        <v>1633</v>
      </c>
      <c r="D3530" s="548"/>
      <c r="E3530" s="548">
        <v>-313.42</v>
      </c>
    </row>
    <row r="3531" spans="1:5" hidden="1">
      <c r="A3531" s="547" t="s">
        <v>1693</v>
      </c>
      <c r="B3531" s="547">
        <v>2020</v>
      </c>
      <c r="C3531" s="547" t="s">
        <v>1632</v>
      </c>
      <c r="D3531" s="548"/>
      <c r="E3531" s="548"/>
    </row>
    <row r="3532" spans="1:5" hidden="1">
      <c r="A3532" s="547" t="s">
        <v>1693</v>
      </c>
      <c r="B3532" s="547">
        <v>2020</v>
      </c>
      <c r="C3532" s="547" t="s">
        <v>1631</v>
      </c>
      <c r="D3532" s="548"/>
      <c r="E3532" s="548">
        <v>-620.55999999999995</v>
      </c>
    </row>
    <row r="3533" spans="1:5" hidden="1">
      <c r="A3533" s="547" t="s">
        <v>1693</v>
      </c>
      <c r="B3533" s="547">
        <v>2020</v>
      </c>
      <c r="C3533" s="547" t="s">
        <v>1630</v>
      </c>
      <c r="D3533" s="548"/>
      <c r="E3533" s="548">
        <v>823.44</v>
      </c>
    </row>
    <row r="3534" spans="1:5" hidden="1">
      <c r="A3534" s="547" t="s">
        <v>1693</v>
      </c>
      <c r="B3534" s="547">
        <v>2020</v>
      </c>
      <c r="C3534" s="547" t="s">
        <v>1629</v>
      </c>
      <c r="D3534" s="548"/>
      <c r="E3534" s="548"/>
    </row>
    <row r="3535" spans="1:5" hidden="1">
      <c r="A3535" s="547" t="s">
        <v>1693</v>
      </c>
      <c r="B3535" s="547">
        <v>2021</v>
      </c>
      <c r="C3535" s="547" t="s">
        <v>1628</v>
      </c>
      <c r="D3535" s="548">
        <v>-102.86</v>
      </c>
      <c r="E3535" s="548">
        <v>-102.86</v>
      </c>
    </row>
    <row r="3536" spans="1:5" hidden="1">
      <c r="A3536" s="547" t="s">
        <v>1693</v>
      </c>
      <c r="B3536" s="547">
        <v>2021</v>
      </c>
      <c r="C3536" s="547" t="s">
        <v>1627</v>
      </c>
      <c r="D3536" s="548">
        <v>-947.64</v>
      </c>
      <c r="E3536" s="548"/>
    </row>
    <row r="3537" spans="1:5" hidden="1">
      <c r="A3537" s="547" t="s">
        <v>1693</v>
      </c>
      <c r="B3537" s="547">
        <v>2021</v>
      </c>
      <c r="C3537" s="547" t="s">
        <v>1626</v>
      </c>
      <c r="D3537" s="548">
        <v>844.78</v>
      </c>
      <c r="E3537" s="548"/>
    </row>
    <row r="3538" spans="1:5" hidden="1">
      <c r="A3538" s="547" t="s">
        <v>1693</v>
      </c>
      <c r="B3538" s="547">
        <v>2021</v>
      </c>
      <c r="C3538" s="547" t="s">
        <v>1625</v>
      </c>
      <c r="D3538" s="548"/>
      <c r="E3538" s="548"/>
    </row>
    <row r="3539" spans="1:5" hidden="1">
      <c r="A3539" s="547" t="s">
        <v>1693</v>
      </c>
      <c r="B3539" s="547">
        <v>2021</v>
      </c>
      <c r="C3539" s="547" t="s">
        <v>1624</v>
      </c>
      <c r="D3539" s="548"/>
      <c r="E3539" s="548"/>
    </row>
    <row r="3540" spans="1:5" hidden="1">
      <c r="A3540" s="547" t="s">
        <v>1693</v>
      </c>
      <c r="B3540" s="547">
        <v>2021</v>
      </c>
      <c r="C3540" s="547" t="s">
        <v>1623</v>
      </c>
      <c r="D3540" s="548"/>
      <c r="E3540" s="548"/>
    </row>
    <row r="3541" spans="1:5" hidden="1">
      <c r="A3541" s="547" t="s">
        <v>1693</v>
      </c>
      <c r="B3541" s="547">
        <v>2021</v>
      </c>
      <c r="C3541" s="547" t="s">
        <v>1622</v>
      </c>
      <c r="D3541" s="548"/>
      <c r="E3541" s="548"/>
    </row>
    <row r="3542" spans="1:5" hidden="1">
      <c r="A3542" s="547" t="s">
        <v>1693</v>
      </c>
      <c r="B3542" s="547">
        <v>2021</v>
      </c>
      <c r="C3542" s="547" t="s">
        <v>1621</v>
      </c>
      <c r="D3542" s="548"/>
      <c r="E3542" s="548"/>
    </row>
    <row r="3543" spans="1:5" hidden="1">
      <c r="A3543" s="547" t="s">
        <v>1693</v>
      </c>
      <c r="B3543" s="547">
        <v>2021</v>
      </c>
      <c r="C3543" s="547" t="s">
        <v>1620</v>
      </c>
      <c r="D3543" s="548"/>
      <c r="E3543" s="548"/>
    </row>
    <row r="3544" spans="1:5" hidden="1">
      <c r="A3544" s="547" t="s">
        <v>1693</v>
      </c>
      <c r="B3544" s="547">
        <v>2021</v>
      </c>
      <c r="C3544" s="547" t="s">
        <v>1619</v>
      </c>
      <c r="D3544" s="548"/>
      <c r="E3544" s="548"/>
    </row>
    <row r="3545" spans="1:5" hidden="1">
      <c r="A3545" s="547" t="s">
        <v>1693</v>
      </c>
      <c r="B3545" s="547">
        <v>2021</v>
      </c>
      <c r="C3545" s="547" t="s">
        <v>1618</v>
      </c>
      <c r="D3545" s="548"/>
      <c r="E3545" s="548"/>
    </row>
    <row r="3546" spans="1:5" hidden="1">
      <c r="A3546" s="547" t="s">
        <v>1693</v>
      </c>
      <c r="B3546" s="547">
        <v>2021</v>
      </c>
      <c r="C3546" s="547" t="s">
        <v>1617</v>
      </c>
      <c r="D3546" s="548"/>
      <c r="E3546" s="548"/>
    </row>
    <row r="3547" spans="1:5" hidden="1">
      <c r="A3547" s="547" t="s">
        <v>1693</v>
      </c>
      <c r="B3547" s="547">
        <v>2021</v>
      </c>
      <c r="C3547" s="547" t="s">
        <v>1616</v>
      </c>
      <c r="D3547" s="548"/>
      <c r="E3547" s="548"/>
    </row>
    <row r="3548" spans="1:5" hidden="1">
      <c r="A3548" s="547" t="s">
        <v>1693</v>
      </c>
      <c r="B3548" s="547">
        <v>2021</v>
      </c>
      <c r="C3548" s="547" t="s">
        <v>1615</v>
      </c>
      <c r="D3548" s="548"/>
      <c r="E3548" s="548"/>
    </row>
    <row r="3549" spans="1:5" hidden="1">
      <c r="A3549" s="547" t="s">
        <v>1693</v>
      </c>
      <c r="B3549" s="547">
        <v>2021</v>
      </c>
      <c r="C3549" s="547" t="s">
        <v>1614</v>
      </c>
      <c r="D3549" s="548"/>
      <c r="E3549" s="548"/>
    </row>
    <row r="3550" spans="1:5" hidden="1">
      <c r="A3550" s="547" t="s">
        <v>1693</v>
      </c>
      <c r="B3550" s="547">
        <v>2021</v>
      </c>
      <c r="C3550" s="547" t="s">
        <v>1613</v>
      </c>
      <c r="D3550" s="548"/>
      <c r="E3550" s="548"/>
    </row>
    <row r="3551" spans="1:5" hidden="1">
      <c r="A3551" s="547" t="s">
        <v>1693</v>
      </c>
      <c r="B3551" s="547">
        <v>2021</v>
      </c>
      <c r="C3551" s="547" t="s">
        <v>1612</v>
      </c>
      <c r="D3551" s="548"/>
      <c r="E3551" s="548"/>
    </row>
    <row r="3552" spans="1:5" hidden="1">
      <c r="A3552" s="547" t="s">
        <v>1693</v>
      </c>
      <c r="B3552" s="547">
        <v>2021</v>
      </c>
      <c r="C3552" s="547" t="s">
        <v>1611</v>
      </c>
      <c r="D3552" s="548"/>
      <c r="E3552" s="548"/>
    </row>
    <row r="3553" spans="1:5" hidden="1">
      <c r="A3553" s="547" t="s">
        <v>1693</v>
      </c>
      <c r="B3553" s="547">
        <v>2021</v>
      </c>
      <c r="C3553" s="547" t="s">
        <v>1610</v>
      </c>
      <c r="D3553" s="548"/>
      <c r="E3553" s="548"/>
    </row>
    <row r="3554" spans="1:5" hidden="1">
      <c r="A3554" s="547" t="s">
        <v>1693</v>
      </c>
      <c r="B3554" s="547">
        <v>2021</v>
      </c>
      <c r="C3554" s="547" t="s">
        <v>1609</v>
      </c>
      <c r="D3554" s="548"/>
      <c r="E3554" s="548"/>
    </row>
    <row r="3555" spans="1:5" hidden="1">
      <c r="A3555" s="547" t="s">
        <v>1693</v>
      </c>
      <c r="B3555" s="547">
        <v>2021</v>
      </c>
      <c r="C3555" s="547" t="s">
        <v>1608</v>
      </c>
      <c r="D3555" s="548"/>
      <c r="E3555" s="548"/>
    </row>
    <row r="3556" spans="1:5" hidden="1">
      <c r="A3556" s="547" t="s">
        <v>1693</v>
      </c>
      <c r="B3556" s="547">
        <v>2021</v>
      </c>
      <c r="C3556" s="547" t="s">
        <v>1607</v>
      </c>
      <c r="D3556" s="548"/>
      <c r="E3556" s="548"/>
    </row>
    <row r="3557" spans="1:5" hidden="1">
      <c r="A3557" s="547" t="s">
        <v>1693</v>
      </c>
      <c r="B3557" s="547">
        <v>2021</v>
      </c>
      <c r="C3557" s="547" t="s">
        <v>1606</v>
      </c>
      <c r="D3557" s="548"/>
      <c r="E3557" s="548"/>
    </row>
    <row r="3558" spans="1:5" hidden="1">
      <c r="A3558" s="547" t="s">
        <v>1693</v>
      </c>
      <c r="B3558" s="547">
        <v>2021</v>
      </c>
      <c r="C3558" s="547" t="s">
        <v>1605</v>
      </c>
      <c r="D3558" s="548"/>
      <c r="E3558" s="548"/>
    </row>
    <row r="3559" spans="1:5" hidden="1">
      <c r="A3559" s="547" t="s">
        <v>1693</v>
      </c>
      <c r="B3559" s="547">
        <v>2021</v>
      </c>
      <c r="C3559" s="547" t="s">
        <v>1604</v>
      </c>
      <c r="D3559" s="548"/>
      <c r="E3559" s="548"/>
    </row>
    <row r="3560" spans="1:5" hidden="1">
      <c r="A3560" s="547" t="s">
        <v>1693</v>
      </c>
      <c r="B3560" s="547">
        <v>2021</v>
      </c>
      <c r="C3560" s="547" t="s">
        <v>1603</v>
      </c>
      <c r="D3560" s="548"/>
      <c r="E3560" s="548"/>
    </row>
    <row r="3561" spans="1:5" hidden="1">
      <c r="A3561" s="547" t="s">
        <v>1693</v>
      </c>
      <c r="B3561" s="547">
        <v>2021</v>
      </c>
      <c r="C3561" s="547" t="s">
        <v>1602</v>
      </c>
      <c r="D3561" s="548"/>
      <c r="E3561" s="548"/>
    </row>
    <row r="3562" spans="1:5" hidden="1">
      <c r="A3562" s="547" t="s">
        <v>1693</v>
      </c>
      <c r="B3562" s="547">
        <v>2021</v>
      </c>
      <c r="C3562" s="547" t="s">
        <v>1601</v>
      </c>
      <c r="D3562" s="548"/>
      <c r="E3562" s="548"/>
    </row>
    <row r="3563" spans="1:5" hidden="1">
      <c r="A3563" s="547" t="s">
        <v>1693</v>
      </c>
      <c r="B3563" s="547">
        <v>2021</v>
      </c>
      <c r="C3563" s="547" t="s">
        <v>1600</v>
      </c>
      <c r="D3563" s="548"/>
      <c r="E3563" s="548"/>
    </row>
    <row r="3564" spans="1:5" hidden="1">
      <c r="A3564" s="547" t="s">
        <v>1693</v>
      </c>
      <c r="B3564" s="547">
        <v>2021</v>
      </c>
      <c r="C3564" s="547" t="s">
        <v>1599</v>
      </c>
      <c r="D3564" s="548">
        <v>-102.86</v>
      </c>
      <c r="E3564" s="548">
        <v>-102.86</v>
      </c>
    </row>
    <row r="3565" spans="1:5" hidden="1">
      <c r="A3565" s="547" t="s">
        <v>1693</v>
      </c>
      <c r="B3565" s="547">
        <v>2021</v>
      </c>
      <c r="C3565" s="547" t="s">
        <v>1597</v>
      </c>
      <c r="D3565" s="548">
        <v>-102.86</v>
      </c>
      <c r="E3565" s="548">
        <v>-102.86</v>
      </c>
    </row>
    <row r="3566" spans="1:5" hidden="1">
      <c r="A3566" s="547" t="s">
        <v>1693</v>
      </c>
      <c r="B3566" s="547">
        <v>2021</v>
      </c>
      <c r="C3566" s="547" t="s">
        <v>1633</v>
      </c>
      <c r="D3566" s="548"/>
      <c r="E3566" s="548">
        <v>-342.69</v>
      </c>
    </row>
    <row r="3567" spans="1:5" hidden="1">
      <c r="A3567" s="547" t="s">
        <v>1693</v>
      </c>
      <c r="B3567" s="547">
        <v>2021</v>
      </c>
      <c r="C3567" s="547" t="s">
        <v>1632</v>
      </c>
      <c r="D3567" s="548"/>
      <c r="E3567" s="548"/>
    </row>
    <row r="3568" spans="1:5" hidden="1">
      <c r="A3568" s="547" t="s">
        <v>1693</v>
      </c>
      <c r="B3568" s="547">
        <v>2021</v>
      </c>
      <c r="C3568" s="547" t="s">
        <v>1631</v>
      </c>
      <c r="D3568" s="548"/>
      <c r="E3568" s="548">
        <v>-604.95000000000005</v>
      </c>
    </row>
    <row r="3569" spans="1:5" hidden="1">
      <c r="A3569" s="547" t="s">
        <v>1693</v>
      </c>
      <c r="B3569" s="547">
        <v>2021</v>
      </c>
      <c r="C3569" s="547" t="s">
        <v>1630</v>
      </c>
      <c r="D3569" s="548"/>
      <c r="E3569" s="548">
        <v>844.78</v>
      </c>
    </row>
    <row r="3570" spans="1:5" hidden="1">
      <c r="A3570" s="547" t="s">
        <v>1693</v>
      </c>
      <c r="B3570" s="547">
        <v>2021</v>
      </c>
      <c r="C3570" s="547" t="s">
        <v>1629</v>
      </c>
      <c r="D3570" s="548"/>
      <c r="E3570" s="548"/>
    </row>
    <row r="3571" spans="1:5" hidden="1">
      <c r="A3571" s="547" t="s">
        <v>1693</v>
      </c>
      <c r="B3571" s="547">
        <v>2022</v>
      </c>
      <c r="C3571" s="547" t="s">
        <v>1628</v>
      </c>
      <c r="D3571" s="548">
        <v>-59.48</v>
      </c>
      <c r="E3571" s="548">
        <v>-59.48</v>
      </c>
    </row>
    <row r="3572" spans="1:5" hidden="1">
      <c r="A3572" s="547" t="s">
        <v>1693</v>
      </c>
      <c r="B3572" s="547">
        <v>2022</v>
      </c>
      <c r="C3572" s="547" t="s">
        <v>1627</v>
      </c>
      <c r="D3572" s="548">
        <v>-925.87</v>
      </c>
      <c r="E3572" s="548"/>
    </row>
    <row r="3573" spans="1:5" hidden="1">
      <c r="A3573" s="547" t="s">
        <v>1693</v>
      </c>
      <c r="B3573" s="547">
        <v>2022</v>
      </c>
      <c r="C3573" s="547" t="s">
        <v>1626</v>
      </c>
      <c r="D3573" s="548">
        <v>866.39</v>
      </c>
      <c r="E3573" s="548"/>
    </row>
    <row r="3574" spans="1:5" hidden="1">
      <c r="A3574" s="547" t="s">
        <v>1693</v>
      </c>
      <c r="B3574" s="547">
        <v>2022</v>
      </c>
      <c r="C3574" s="547" t="s">
        <v>1625</v>
      </c>
      <c r="D3574" s="548"/>
      <c r="E3574" s="548"/>
    </row>
    <row r="3575" spans="1:5" hidden="1">
      <c r="A3575" s="547" t="s">
        <v>1693</v>
      </c>
      <c r="B3575" s="547">
        <v>2022</v>
      </c>
      <c r="C3575" s="547" t="s">
        <v>1624</v>
      </c>
      <c r="D3575" s="548"/>
      <c r="E3575" s="548"/>
    </row>
    <row r="3576" spans="1:5" hidden="1">
      <c r="A3576" s="547" t="s">
        <v>1693</v>
      </c>
      <c r="B3576" s="547">
        <v>2022</v>
      </c>
      <c r="C3576" s="547" t="s">
        <v>1623</v>
      </c>
      <c r="D3576" s="548"/>
      <c r="E3576" s="548"/>
    </row>
    <row r="3577" spans="1:5" hidden="1">
      <c r="A3577" s="547" t="s">
        <v>1693</v>
      </c>
      <c r="B3577" s="547">
        <v>2022</v>
      </c>
      <c r="C3577" s="547" t="s">
        <v>1622</v>
      </c>
      <c r="D3577" s="548"/>
      <c r="E3577" s="548"/>
    </row>
    <row r="3578" spans="1:5" hidden="1">
      <c r="A3578" s="547" t="s">
        <v>1693</v>
      </c>
      <c r="B3578" s="547">
        <v>2022</v>
      </c>
      <c r="C3578" s="547" t="s">
        <v>1621</v>
      </c>
      <c r="D3578" s="548"/>
      <c r="E3578" s="548"/>
    </row>
    <row r="3579" spans="1:5" hidden="1">
      <c r="A3579" s="547" t="s">
        <v>1693</v>
      </c>
      <c r="B3579" s="547">
        <v>2022</v>
      </c>
      <c r="C3579" s="547" t="s">
        <v>1620</v>
      </c>
      <c r="D3579" s="548"/>
      <c r="E3579" s="548"/>
    </row>
    <row r="3580" spans="1:5" hidden="1">
      <c r="A3580" s="547" t="s">
        <v>1693</v>
      </c>
      <c r="B3580" s="547">
        <v>2022</v>
      </c>
      <c r="C3580" s="547" t="s">
        <v>1619</v>
      </c>
      <c r="D3580" s="548"/>
      <c r="E3580" s="548"/>
    </row>
    <row r="3581" spans="1:5" hidden="1">
      <c r="A3581" s="547" t="s">
        <v>1693</v>
      </c>
      <c r="B3581" s="547">
        <v>2022</v>
      </c>
      <c r="C3581" s="547" t="s">
        <v>1618</v>
      </c>
      <c r="D3581" s="548"/>
      <c r="E3581" s="548"/>
    </row>
    <row r="3582" spans="1:5" hidden="1">
      <c r="A3582" s="547" t="s">
        <v>1693</v>
      </c>
      <c r="B3582" s="547">
        <v>2022</v>
      </c>
      <c r="C3582" s="547" t="s">
        <v>1617</v>
      </c>
      <c r="D3582" s="548"/>
      <c r="E3582" s="548"/>
    </row>
    <row r="3583" spans="1:5" hidden="1">
      <c r="A3583" s="547" t="s">
        <v>1693</v>
      </c>
      <c r="B3583" s="547">
        <v>2022</v>
      </c>
      <c r="C3583" s="547" t="s">
        <v>1616</v>
      </c>
      <c r="D3583" s="548"/>
      <c r="E3583" s="548"/>
    </row>
    <row r="3584" spans="1:5" hidden="1">
      <c r="A3584" s="547" t="s">
        <v>1693</v>
      </c>
      <c r="B3584" s="547">
        <v>2022</v>
      </c>
      <c r="C3584" s="547" t="s">
        <v>1615</v>
      </c>
      <c r="D3584" s="548"/>
      <c r="E3584" s="548"/>
    </row>
    <row r="3585" spans="1:5" hidden="1">
      <c r="A3585" s="547" t="s">
        <v>1693</v>
      </c>
      <c r="B3585" s="547">
        <v>2022</v>
      </c>
      <c r="C3585" s="547" t="s">
        <v>1614</v>
      </c>
      <c r="D3585" s="548"/>
      <c r="E3585" s="548"/>
    </row>
    <row r="3586" spans="1:5" hidden="1">
      <c r="A3586" s="547" t="s">
        <v>1693</v>
      </c>
      <c r="B3586" s="547">
        <v>2022</v>
      </c>
      <c r="C3586" s="547" t="s">
        <v>1613</v>
      </c>
      <c r="D3586" s="548"/>
      <c r="E3586" s="548"/>
    </row>
    <row r="3587" spans="1:5" hidden="1">
      <c r="A3587" s="547" t="s">
        <v>1693</v>
      </c>
      <c r="B3587" s="547">
        <v>2022</v>
      </c>
      <c r="C3587" s="547" t="s">
        <v>1612</v>
      </c>
      <c r="D3587" s="548"/>
      <c r="E3587" s="548"/>
    </row>
    <row r="3588" spans="1:5" hidden="1">
      <c r="A3588" s="547" t="s">
        <v>1693</v>
      </c>
      <c r="B3588" s="547">
        <v>2022</v>
      </c>
      <c r="C3588" s="547" t="s">
        <v>1611</v>
      </c>
      <c r="D3588" s="548"/>
      <c r="E3588" s="548"/>
    </row>
    <row r="3589" spans="1:5" hidden="1">
      <c r="A3589" s="547" t="s">
        <v>1693</v>
      </c>
      <c r="B3589" s="547">
        <v>2022</v>
      </c>
      <c r="C3589" s="547" t="s">
        <v>1610</v>
      </c>
      <c r="D3589" s="548"/>
      <c r="E3589" s="548"/>
    </row>
    <row r="3590" spans="1:5" hidden="1">
      <c r="A3590" s="547" t="s">
        <v>1693</v>
      </c>
      <c r="B3590" s="547">
        <v>2022</v>
      </c>
      <c r="C3590" s="547" t="s">
        <v>1609</v>
      </c>
      <c r="D3590" s="548"/>
      <c r="E3590" s="548"/>
    </row>
    <row r="3591" spans="1:5" hidden="1">
      <c r="A3591" s="547" t="s">
        <v>1693</v>
      </c>
      <c r="B3591" s="547">
        <v>2022</v>
      </c>
      <c r="C3591" s="547" t="s">
        <v>1608</v>
      </c>
      <c r="D3591" s="548"/>
      <c r="E3591" s="548"/>
    </row>
    <row r="3592" spans="1:5" hidden="1">
      <c r="A3592" s="547" t="s">
        <v>1693</v>
      </c>
      <c r="B3592" s="547">
        <v>2022</v>
      </c>
      <c r="C3592" s="547" t="s">
        <v>1607</v>
      </c>
      <c r="D3592" s="548"/>
      <c r="E3592" s="548"/>
    </row>
    <row r="3593" spans="1:5" hidden="1">
      <c r="A3593" s="547" t="s">
        <v>1693</v>
      </c>
      <c r="B3593" s="547">
        <v>2022</v>
      </c>
      <c r="C3593" s="547" t="s">
        <v>1606</v>
      </c>
      <c r="D3593" s="548"/>
      <c r="E3593" s="548"/>
    </row>
    <row r="3594" spans="1:5" hidden="1">
      <c r="A3594" s="547" t="s">
        <v>1693</v>
      </c>
      <c r="B3594" s="547">
        <v>2022</v>
      </c>
      <c r="C3594" s="547" t="s">
        <v>1605</v>
      </c>
      <c r="D3594" s="548"/>
      <c r="E3594" s="548"/>
    </row>
    <row r="3595" spans="1:5" hidden="1">
      <c r="A3595" s="547" t="s">
        <v>1693</v>
      </c>
      <c r="B3595" s="547">
        <v>2022</v>
      </c>
      <c r="C3595" s="547" t="s">
        <v>1604</v>
      </c>
      <c r="D3595" s="548"/>
      <c r="E3595" s="548"/>
    </row>
    <row r="3596" spans="1:5" hidden="1">
      <c r="A3596" s="547" t="s">
        <v>1693</v>
      </c>
      <c r="B3596" s="547">
        <v>2022</v>
      </c>
      <c r="C3596" s="547" t="s">
        <v>1603</v>
      </c>
      <c r="D3596" s="548"/>
      <c r="E3596" s="548"/>
    </row>
    <row r="3597" spans="1:5" hidden="1">
      <c r="A3597" s="547" t="s">
        <v>1693</v>
      </c>
      <c r="B3597" s="547">
        <v>2022</v>
      </c>
      <c r="C3597" s="547" t="s">
        <v>1602</v>
      </c>
      <c r="D3597" s="548"/>
      <c r="E3597" s="548"/>
    </row>
    <row r="3598" spans="1:5" hidden="1">
      <c r="A3598" s="547" t="s">
        <v>1693</v>
      </c>
      <c r="B3598" s="547">
        <v>2022</v>
      </c>
      <c r="C3598" s="547" t="s">
        <v>1601</v>
      </c>
      <c r="D3598" s="548"/>
      <c r="E3598" s="548"/>
    </row>
    <row r="3599" spans="1:5" hidden="1">
      <c r="A3599" s="547" t="s">
        <v>1693</v>
      </c>
      <c r="B3599" s="547">
        <v>2022</v>
      </c>
      <c r="C3599" s="547" t="s">
        <v>1600</v>
      </c>
      <c r="D3599" s="548"/>
      <c r="E3599" s="548"/>
    </row>
    <row r="3600" spans="1:5" hidden="1">
      <c r="A3600" s="547" t="s">
        <v>1693</v>
      </c>
      <c r="B3600" s="547">
        <v>2022</v>
      </c>
      <c r="C3600" s="547" t="s">
        <v>1599</v>
      </c>
      <c r="D3600" s="548">
        <v>-59.48</v>
      </c>
      <c r="E3600" s="548">
        <v>-59.48</v>
      </c>
    </row>
    <row r="3601" spans="1:5" hidden="1">
      <c r="A3601" s="547" t="s">
        <v>1693</v>
      </c>
      <c r="B3601" s="547">
        <v>2022</v>
      </c>
      <c r="C3601" s="547" t="s">
        <v>1597</v>
      </c>
      <c r="D3601" s="548">
        <v>-59.48</v>
      </c>
      <c r="E3601" s="548">
        <v>-59.48</v>
      </c>
    </row>
    <row r="3602" spans="1:5" hidden="1">
      <c r="A3602" s="547" t="s">
        <v>1693</v>
      </c>
      <c r="B3602" s="547">
        <v>2022</v>
      </c>
      <c r="C3602" s="547" t="s">
        <v>1633</v>
      </c>
      <c r="D3602" s="548"/>
      <c r="E3602" s="548">
        <v>-514.97</v>
      </c>
    </row>
    <row r="3603" spans="1:5" hidden="1">
      <c r="A3603" s="547" t="s">
        <v>1693</v>
      </c>
      <c r="B3603" s="547">
        <v>2022</v>
      </c>
      <c r="C3603" s="547" t="s">
        <v>1632</v>
      </c>
      <c r="D3603" s="548"/>
      <c r="E3603" s="548"/>
    </row>
    <row r="3604" spans="1:5" hidden="1">
      <c r="A3604" s="547" t="s">
        <v>1693</v>
      </c>
      <c r="B3604" s="547">
        <v>2022</v>
      </c>
      <c r="C3604" s="547" t="s">
        <v>1631</v>
      </c>
      <c r="D3604" s="548"/>
      <c r="E3604" s="548">
        <v>-410.9</v>
      </c>
    </row>
    <row r="3605" spans="1:5" hidden="1">
      <c r="A3605" s="547" t="s">
        <v>1693</v>
      </c>
      <c r="B3605" s="547">
        <v>2022</v>
      </c>
      <c r="C3605" s="547" t="s">
        <v>1630</v>
      </c>
      <c r="D3605" s="548"/>
      <c r="E3605" s="548">
        <v>866.39</v>
      </c>
    </row>
    <row r="3606" spans="1:5" hidden="1">
      <c r="A3606" s="547" t="s">
        <v>1693</v>
      </c>
      <c r="B3606" s="547">
        <v>2022</v>
      </c>
      <c r="C3606" s="547" t="s">
        <v>1629</v>
      </c>
      <c r="D3606" s="548"/>
      <c r="E3606" s="548"/>
    </row>
    <row r="3607" spans="1:5" hidden="1">
      <c r="A3607" s="547" t="s">
        <v>1693</v>
      </c>
      <c r="B3607" s="547">
        <v>2023</v>
      </c>
      <c r="C3607" s="547" t="s">
        <v>1628</v>
      </c>
      <c r="D3607" s="548">
        <v>-89.27</v>
      </c>
      <c r="E3607" s="548"/>
    </row>
    <row r="3608" spans="1:5" hidden="1">
      <c r="A3608" s="547" t="s">
        <v>1693</v>
      </c>
      <c r="B3608" s="547">
        <v>2023</v>
      </c>
      <c r="C3608" s="547" t="s">
        <v>1627</v>
      </c>
      <c r="D3608" s="548">
        <v>-989.12</v>
      </c>
      <c r="E3608" s="548"/>
    </row>
    <row r="3609" spans="1:5" hidden="1">
      <c r="A3609" s="547" t="s">
        <v>1693</v>
      </c>
      <c r="B3609" s="547">
        <v>2023</v>
      </c>
      <c r="C3609" s="547" t="s">
        <v>1626</v>
      </c>
      <c r="D3609" s="548">
        <v>899.85</v>
      </c>
      <c r="E3609" s="548"/>
    </row>
    <row r="3610" spans="1:5" hidden="1">
      <c r="A3610" s="547" t="s">
        <v>1693</v>
      </c>
      <c r="B3610" s="547">
        <v>2023</v>
      </c>
      <c r="C3610" s="547" t="s">
        <v>1625</v>
      </c>
      <c r="D3610" s="548"/>
      <c r="E3610" s="548"/>
    </row>
    <row r="3611" spans="1:5" hidden="1">
      <c r="A3611" s="547" t="s">
        <v>1693</v>
      </c>
      <c r="B3611" s="547">
        <v>2023</v>
      </c>
      <c r="C3611" s="547" t="s">
        <v>1624</v>
      </c>
      <c r="D3611" s="548"/>
      <c r="E3611" s="548"/>
    </row>
    <row r="3612" spans="1:5" hidden="1">
      <c r="A3612" s="547" t="s">
        <v>1693</v>
      </c>
      <c r="B3612" s="547">
        <v>2023</v>
      </c>
      <c r="C3612" s="547" t="s">
        <v>1623</v>
      </c>
      <c r="D3612" s="548"/>
      <c r="E3612" s="548"/>
    </row>
    <row r="3613" spans="1:5" hidden="1">
      <c r="A3613" s="547" t="s">
        <v>1693</v>
      </c>
      <c r="B3613" s="547">
        <v>2023</v>
      </c>
      <c r="C3613" s="547" t="s">
        <v>1622</v>
      </c>
      <c r="D3613" s="548"/>
      <c r="E3613" s="548"/>
    </row>
    <row r="3614" spans="1:5" hidden="1">
      <c r="A3614" s="547" t="s">
        <v>1693</v>
      </c>
      <c r="B3614" s="547">
        <v>2023</v>
      </c>
      <c r="C3614" s="547" t="s">
        <v>1621</v>
      </c>
      <c r="D3614" s="548"/>
      <c r="E3614" s="548"/>
    </row>
    <row r="3615" spans="1:5" hidden="1">
      <c r="A3615" s="547" t="s">
        <v>1693</v>
      </c>
      <c r="B3615" s="547">
        <v>2023</v>
      </c>
      <c r="C3615" s="547" t="s">
        <v>1620</v>
      </c>
      <c r="D3615" s="548"/>
      <c r="E3615" s="548"/>
    </row>
    <row r="3616" spans="1:5" hidden="1">
      <c r="A3616" s="547" t="s">
        <v>1693</v>
      </c>
      <c r="B3616" s="547">
        <v>2023</v>
      </c>
      <c r="C3616" s="547" t="s">
        <v>1619</v>
      </c>
      <c r="D3616" s="548"/>
      <c r="E3616" s="548"/>
    </row>
    <row r="3617" spans="1:5" hidden="1">
      <c r="A3617" s="547" t="s">
        <v>1693</v>
      </c>
      <c r="B3617" s="547">
        <v>2023</v>
      </c>
      <c r="C3617" s="547" t="s">
        <v>1618</v>
      </c>
      <c r="D3617" s="548"/>
      <c r="E3617" s="548"/>
    </row>
    <row r="3618" spans="1:5" hidden="1">
      <c r="A3618" s="547" t="s">
        <v>1693</v>
      </c>
      <c r="B3618" s="547">
        <v>2023</v>
      </c>
      <c r="C3618" s="547" t="s">
        <v>1617</v>
      </c>
      <c r="D3618" s="548"/>
      <c r="E3618" s="548"/>
    </row>
    <row r="3619" spans="1:5" hidden="1">
      <c r="A3619" s="547" t="s">
        <v>1693</v>
      </c>
      <c r="B3619" s="547">
        <v>2023</v>
      </c>
      <c r="C3619" s="547" t="s">
        <v>1616</v>
      </c>
      <c r="D3619" s="548"/>
      <c r="E3619" s="548"/>
    </row>
    <row r="3620" spans="1:5" hidden="1">
      <c r="A3620" s="547" t="s">
        <v>1693</v>
      </c>
      <c r="B3620" s="547">
        <v>2023</v>
      </c>
      <c r="C3620" s="547" t="s">
        <v>1615</v>
      </c>
      <c r="D3620" s="548"/>
      <c r="E3620" s="548"/>
    </row>
    <row r="3621" spans="1:5" hidden="1">
      <c r="A3621" s="547" t="s">
        <v>1693</v>
      </c>
      <c r="B3621" s="547">
        <v>2023</v>
      </c>
      <c r="C3621" s="547" t="s">
        <v>1614</v>
      </c>
      <c r="D3621" s="548"/>
      <c r="E3621" s="548"/>
    </row>
    <row r="3622" spans="1:5" hidden="1">
      <c r="A3622" s="547" t="s">
        <v>1693</v>
      </c>
      <c r="B3622" s="547">
        <v>2023</v>
      </c>
      <c r="C3622" s="547" t="s">
        <v>1613</v>
      </c>
      <c r="D3622" s="548"/>
      <c r="E3622" s="548"/>
    </row>
    <row r="3623" spans="1:5" hidden="1">
      <c r="A3623" s="547" t="s">
        <v>1693</v>
      </c>
      <c r="B3623" s="547">
        <v>2023</v>
      </c>
      <c r="C3623" s="547" t="s">
        <v>1612</v>
      </c>
      <c r="D3623" s="548"/>
      <c r="E3623" s="548"/>
    </row>
    <row r="3624" spans="1:5" hidden="1">
      <c r="A3624" s="547" t="s">
        <v>1693</v>
      </c>
      <c r="B3624" s="547">
        <v>2023</v>
      </c>
      <c r="C3624" s="547" t="s">
        <v>1611</v>
      </c>
      <c r="D3624" s="548"/>
      <c r="E3624" s="548"/>
    </row>
    <row r="3625" spans="1:5" hidden="1">
      <c r="A3625" s="547" t="s">
        <v>1693</v>
      </c>
      <c r="B3625" s="547">
        <v>2023</v>
      </c>
      <c r="C3625" s="547" t="s">
        <v>1610</v>
      </c>
      <c r="D3625" s="548"/>
      <c r="E3625" s="548"/>
    </row>
    <row r="3626" spans="1:5" hidden="1">
      <c r="A3626" s="547" t="s">
        <v>1693</v>
      </c>
      <c r="B3626" s="547">
        <v>2023</v>
      </c>
      <c r="C3626" s="547" t="s">
        <v>1609</v>
      </c>
      <c r="D3626" s="548"/>
      <c r="E3626" s="548"/>
    </row>
    <row r="3627" spans="1:5" hidden="1">
      <c r="A3627" s="547" t="s">
        <v>1693</v>
      </c>
      <c r="B3627" s="547">
        <v>2023</v>
      </c>
      <c r="C3627" s="547" t="s">
        <v>1608</v>
      </c>
      <c r="D3627" s="548"/>
      <c r="E3627" s="548"/>
    </row>
    <row r="3628" spans="1:5" hidden="1">
      <c r="A3628" s="547" t="s">
        <v>1693</v>
      </c>
      <c r="B3628" s="547">
        <v>2023</v>
      </c>
      <c r="C3628" s="547" t="s">
        <v>1607</v>
      </c>
      <c r="D3628" s="548"/>
      <c r="E3628" s="548"/>
    </row>
    <row r="3629" spans="1:5" hidden="1">
      <c r="A3629" s="547" t="s">
        <v>1693</v>
      </c>
      <c r="B3629" s="547">
        <v>2023</v>
      </c>
      <c r="C3629" s="547" t="s">
        <v>1606</v>
      </c>
      <c r="D3629" s="548"/>
      <c r="E3629" s="548"/>
    </row>
    <row r="3630" spans="1:5" hidden="1">
      <c r="A3630" s="547" t="s">
        <v>1693</v>
      </c>
      <c r="B3630" s="547">
        <v>2023</v>
      </c>
      <c r="C3630" s="547" t="s">
        <v>1605</v>
      </c>
      <c r="D3630" s="548"/>
      <c r="E3630" s="548"/>
    </row>
    <row r="3631" spans="1:5" hidden="1">
      <c r="A3631" s="547" t="s">
        <v>1693</v>
      </c>
      <c r="B3631" s="547">
        <v>2023</v>
      </c>
      <c r="C3631" s="547" t="s">
        <v>1604</v>
      </c>
      <c r="D3631" s="548"/>
      <c r="E3631" s="548"/>
    </row>
    <row r="3632" spans="1:5" hidden="1">
      <c r="A3632" s="547" t="s">
        <v>1693</v>
      </c>
      <c r="B3632" s="547">
        <v>2023</v>
      </c>
      <c r="C3632" s="547" t="s">
        <v>1603</v>
      </c>
      <c r="D3632" s="548"/>
      <c r="E3632" s="548"/>
    </row>
    <row r="3633" spans="1:5" hidden="1">
      <c r="A3633" s="547" t="s">
        <v>1693</v>
      </c>
      <c r="B3633" s="547">
        <v>2023</v>
      </c>
      <c r="C3633" s="547" t="s">
        <v>1602</v>
      </c>
      <c r="D3633" s="548"/>
      <c r="E3633" s="548"/>
    </row>
    <row r="3634" spans="1:5" hidden="1">
      <c r="A3634" s="547" t="s">
        <v>1693</v>
      </c>
      <c r="B3634" s="547">
        <v>2023</v>
      </c>
      <c r="C3634" s="547" t="s">
        <v>1601</v>
      </c>
      <c r="D3634" s="548"/>
      <c r="E3634" s="548"/>
    </row>
    <row r="3635" spans="1:5" hidden="1">
      <c r="A3635" s="547" t="s">
        <v>1693</v>
      </c>
      <c r="B3635" s="547">
        <v>2023</v>
      </c>
      <c r="C3635" s="547" t="s">
        <v>1600</v>
      </c>
      <c r="D3635" s="548"/>
      <c r="E3635" s="548"/>
    </row>
    <row r="3636" spans="1:5" hidden="1">
      <c r="A3636" s="547" t="s">
        <v>1693</v>
      </c>
      <c r="B3636" s="547">
        <v>2023</v>
      </c>
      <c r="C3636" s="547" t="s">
        <v>1599</v>
      </c>
      <c r="D3636" s="548">
        <v>-89.27</v>
      </c>
      <c r="E3636" s="548"/>
    </row>
    <row r="3637" spans="1:5" hidden="1">
      <c r="A3637" s="547" t="s">
        <v>1693</v>
      </c>
      <c r="B3637" s="547">
        <v>2023</v>
      </c>
      <c r="C3637" s="547" t="s">
        <v>1597</v>
      </c>
      <c r="D3637" s="548">
        <v>-89.27</v>
      </c>
      <c r="E3637" s="548"/>
    </row>
    <row r="3638" spans="1:5" hidden="1">
      <c r="A3638" s="547" t="s">
        <v>1692</v>
      </c>
      <c r="B3638" s="547">
        <v>2019</v>
      </c>
      <c r="C3638" s="547" t="s">
        <v>1628</v>
      </c>
      <c r="D3638" s="548"/>
      <c r="E3638" s="548"/>
    </row>
    <row r="3639" spans="1:5" hidden="1">
      <c r="A3639" s="547" t="s">
        <v>1692</v>
      </c>
      <c r="B3639" s="547">
        <v>2019</v>
      </c>
      <c r="C3639" s="547" t="s">
        <v>1627</v>
      </c>
      <c r="D3639" s="548"/>
      <c r="E3639" s="548"/>
    </row>
    <row r="3640" spans="1:5" hidden="1">
      <c r="A3640" s="547" t="s">
        <v>1692</v>
      </c>
      <c r="B3640" s="547">
        <v>2019</v>
      </c>
      <c r="C3640" s="547" t="s">
        <v>1626</v>
      </c>
      <c r="D3640" s="548"/>
      <c r="E3640" s="548"/>
    </row>
    <row r="3641" spans="1:5" hidden="1">
      <c r="A3641" s="547" t="s">
        <v>1692</v>
      </c>
      <c r="B3641" s="547">
        <v>2019</v>
      </c>
      <c r="C3641" s="547" t="s">
        <v>1625</v>
      </c>
      <c r="D3641" s="548"/>
      <c r="E3641" s="548"/>
    </row>
    <row r="3642" spans="1:5" hidden="1">
      <c r="A3642" s="547" t="s">
        <v>1692</v>
      </c>
      <c r="B3642" s="547">
        <v>2019</v>
      </c>
      <c r="C3642" s="547" t="s">
        <v>1624</v>
      </c>
      <c r="D3642" s="548"/>
      <c r="E3642" s="548"/>
    </row>
    <row r="3643" spans="1:5" hidden="1">
      <c r="A3643" s="547" t="s">
        <v>1692</v>
      </c>
      <c r="B3643" s="547">
        <v>2019</v>
      </c>
      <c r="C3643" s="547" t="s">
        <v>1623</v>
      </c>
      <c r="D3643" s="548">
        <v>14314.31</v>
      </c>
      <c r="E3643" s="548">
        <v>14314.31</v>
      </c>
    </row>
    <row r="3644" spans="1:5" hidden="1">
      <c r="A3644" s="547" t="s">
        <v>1692</v>
      </c>
      <c r="B3644" s="547">
        <v>2019</v>
      </c>
      <c r="C3644" s="547" t="s">
        <v>1622</v>
      </c>
      <c r="D3644" s="548">
        <v>2610.08</v>
      </c>
      <c r="E3644" s="548">
        <v>2610.08</v>
      </c>
    </row>
    <row r="3645" spans="1:5" hidden="1">
      <c r="A3645" s="547" t="s">
        <v>1692</v>
      </c>
      <c r="B3645" s="547">
        <v>2019</v>
      </c>
      <c r="C3645" s="547" t="s">
        <v>1621</v>
      </c>
      <c r="D3645" s="548"/>
      <c r="E3645" s="548"/>
    </row>
    <row r="3646" spans="1:5" hidden="1">
      <c r="A3646" s="547" t="s">
        <v>1692</v>
      </c>
      <c r="B3646" s="547">
        <v>2019</v>
      </c>
      <c r="C3646" s="547" t="s">
        <v>1620</v>
      </c>
      <c r="D3646" s="548"/>
      <c r="E3646" s="548"/>
    </row>
    <row r="3647" spans="1:5" hidden="1">
      <c r="A3647" s="547" t="s">
        <v>1692</v>
      </c>
      <c r="B3647" s="547">
        <v>2019</v>
      </c>
      <c r="C3647" s="547" t="s">
        <v>1619</v>
      </c>
      <c r="D3647" s="548"/>
      <c r="E3647" s="548"/>
    </row>
    <row r="3648" spans="1:5" hidden="1">
      <c r="A3648" s="547" t="s">
        <v>1692</v>
      </c>
      <c r="B3648" s="547">
        <v>2019</v>
      </c>
      <c r="C3648" s="547" t="s">
        <v>1618</v>
      </c>
      <c r="D3648" s="548"/>
      <c r="E3648" s="548"/>
    </row>
    <row r="3649" spans="1:5" hidden="1">
      <c r="A3649" s="547" t="s">
        <v>1692</v>
      </c>
      <c r="B3649" s="547">
        <v>2019</v>
      </c>
      <c r="C3649" s="547" t="s">
        <v>1617</v>
      </c>
      <c r="D3649" s="548"/>
      <c r="E3649" s="548"/>
    </row>
    <row r="3650" spans="1:5" hidden="1">
      <c r="A3650" s="547" t="s">
        <v>1692</v>
      </c>
      <c r="B3650" s="547">
        <v>2019</v>
      </c>
      <c r="C3650" s="547" t="s">
        <v>1616</v>
      </c>
      <c r="D3650" s="548"/>
      <c r="E3650" s="548"/>
    </row>
    <row r="3651" spans="1:5" hidden="1">
      <c r="A3651" s="547" t="s">
        <v>1692</v>
      </c>
      <c r="B3651" s="547">
        <v>2019</v>
      </c>
      <c r="C3651" s="547" t="s">
        <v>1615</v>
      </c>
      <c r="D3651" s="548"/>
      <c r="E3651" s="548"/>
    </row>
    <row r="3652" spans="1:5" hidden="1">
      <c r="A3652" s="547" t="s">
        <v>1692</v>
      </c>
      <c r="B3652" s="547">
        <v>2019</v>
      </c>
      <c r="C3652" s="547" t="s">
        <v>1614</v>
      </c>
      <c r="D3652" s="548"/>
      <c r="E3652" s="548"/>
    </row>
    <row r="3653" spans="1:5" hidden="1">
      <c r="A3653" s="547" t="s">
        <v>1692</v>
      </c>
      <c r="B3653" s="547">
        <v>2019</v>
      </c>
      <c r="C3653" s="547" t="s">
        <v>1613</v>
      </c>
      <c r="D3653" s="548"/>
      <c r="E3653" s="548"/>
    </row>
    <row r="3654" spans="1:5" hidden="1">
      <c r="A3654" s="547" t="s">
        <v>1692</v>
      </c>
      <c r="B3654" s="547">
        <v>2019</v>
      </c>
      <c r="C3654" s="547" t="s">
        <v>1612</v>
      </c>
      <c r="D3654" s="548"/>
      <c r="E3654" s="548"/>
    </row>
    <row r="3655" spans="1:5" hidden="1">
      <c r="A3655" s="547" t="s">
        <v>1692</v>
      </c>
      <c r="B3655" s="547">
        <v>2019</v>
      </c>
      <c r="C3655" s="547" t="s">
        <v>1611</v>
      </c>
      <c r="D3655" s="548"/>
      <c r="E3655" s="548"/>
    </row>
    <row r="3656" spans="1:5" hidden="1">
      <c r="A3656" s="547" t="s">
        <v>1692</v>
      </c>
      <c r="B3656" s="547">
        <v>2019</v>
      </c>
      <c r="C3656" s="547" t="s">
        <v>1610</v>
      </c>
      <c r="D3656" s="548"/>
      <c r="E3656" s="548"/>
    </row>
    <row r="3657" spans="1:5" hidden="1">
      <c r="A3657" s="547" t="s">
        <v>1692</v>
      </c>
      <c r="B3657" s="547">
        <v>2019</v>
      </c>
      <c r="C3657" s="547" t="s">
        <v>1609</v>
      </c>
      <c r="D3657" s="548"/>
      <c r="E3657" s="548"/>
    </row>
    <row r="3658" spans="1:5" hidden="1">
      <c r="A3658" s="547" t="s">
        <v>1692</v>
      </c>
      <c r="B3658" s="547">
        <v>2019</v>
      </c>
      <c r="C3658" s="547" t="s">
        <v>1608</v>
      </c>
      <c r="D3658" s="548"/>
      <c r="E3658" s="548"/>
    </row>
    <row r="3659" spans="1:5" hidden="1">
      <c r="A3659" s="547" t="s">
        <v>1692</v>
      </c>
      <c r="B3659" s="547">
        <v>2019</v>
      </c>
      <c r="C3659" s="547" t="s">
        <v>1607</v>
      </c>
      <c r="D3659" s="548"/>
      <c r="E3659" s="548"/>
    </row>
    <row r="3660" spans="1:5" hidden="1">
      <c r="A3660" s="547" t="s">
        <v>1692</v>
      </c>
      <c r="B3660" s="547">
        <v>2019</v>
      </c>
      <c r="C3660" s="547" t="s">
        <v>1606</v>
      </c>
      <c r="D3660" s="548"/>
      <c r="E3660" s="548"/>
    </row>
    <row r="3661" spans="1:5" hidden="1">
      <c r="A3661" s="547" t="s">
        <v>1692</v>
      </c>
      <c r="B3661" s="547">
        <v>2019</v>
      </c>
      <c r="C3661" s="547" t="s">
        <v>1605</v>
      </c>
      <c r="D3661" s="548"/>
      <c r="E3661" s="548"/>
    </row>
    <row r="3662" spans="1:5" hidden="1">
      <c r="A3662" s="547" t="s">
        <v>1692</v>
      </c>
      <c r="B3662" s="547">
        <v>2019</v>
      </c>
      <c r="C3662" s="547" t="s">
        <v>1604</v>
      </c>
      <c r="D3662" s="548"/>
      <c r="E3662" s="548"/>
    </row>
    <row r="3663" spans="1:5" hidden="1">
      <c r="A3663" s="547" t="s">
        <v>1692</v>
      </c>
      <c r="B3663" s="547">
        <v>2019</v>
      </c>
      <c r="C3663" s="547" t="s">
        <v>1603</v>
      </c>
      <c r="D3663" s="548"/>
      <c r="E3663" s="548"/>
    </row>
    <row r="3664" spans="1:5" hidden="1">
      <c r="A3664" s="547" t="s">
        <v>1692</v>
      </c>
      <c r="B3664" s="547">
        <v>2019</v>
      </c>
      <c r="C3664" s="547" t="s">
        <v>1602</v>
      </c>
      <c r="D3664" s="548">
        <v>3294</v>
      </c>
      <c r="E3664" s="548">
        <v>3294</v>
      </c>
    </row>
    <row r="3665" spans="1:5" hidden="1">
      <c r="A3665" s="547" t="s">
        <v>1692</v>
      </c>
      <c r="B3665" s="547">
        <v>2019</v>
      </c>
      <c r="C3665" s="547" t="s">
        <v>1601</v>
      </c>
      <c r="D3665" s="548"/>
      <c r="E3665" s="548"/>
    </row>
    <row r="3666" spans="1:5" hidden="1">
      <c r="A3666" s="547" t="s">
        <v>1692</v>
      </c>
      <c r="B3666" s="547">
        <v>2019</v>
      </c>
      <c r="C3666" s="547" t="s">
        <v>1600</v>
      </c>
      <c r="D3666" s="548">
        <v>1131.7</v>
      </c>
      <c r="E3666" s="548">
        <v>1131.7</v>
      </c>
    </row>
    <row r="3667" spans="1:5" hidden="1">
      <c r="A3667" s="547" t="s">
        <v>1692</v>
      </c>
      <c r="B3667" s="547">
        <v>2019</v>
      </c>
      <c r="C3667" s="547" t="s">
        <v>1599</v>
      </c>
      <c r="D3667" s="548">
        <v>21350.09</v>
      </c>
      <c r="E3667" s="548">
        <v>21350.09</v>
      </c>
    </row>
    <row r="3668" spans="1:5" hidden="1">
      <c r="A3668" s="547" t="s">
        <v>1692</v>
      </c>
      <c r="B3668" s="547">
        <v>2019</v>
      </c>
      <c r="C3668" s="547" t="s">
        <v>1597</v>
      </c>
      <c r="D3668" s="548">
        <v>21350.09</v>
      </c>
      <c r="E3668" s="548">
        <v>21350.09</v>
      </c>
    </row>
    <row r="3669" spans="1:5" hidden="1">
      <c r="A3669" s="547" t="s">
        <v>1692</v>
      </c>
      <c r="B3669" s="547">
        <v>2019</v>
      </c>
      <c r="C3669" s="547" t="s">
        <v>1633</v>
      </c>
      <c r="D3669" s="548"/>
      <c r="E3669" s="548"/>
    </row>
    <row r="3670" spans="1:5" hidden="1">
      <c r="A3670" s="547" t="s">
        <v>1692</v>
      </c>
      <c r="B3670" s="547">
        <v>2019</v>
      </c>
      <c r="C3670" s="547" t="s">
        <v>1632</v>
      </c>
      <c r="D3670" s="548"/>
      <c r="E3670" s="548"/>
    </row>
    <row r="3671" spans="1:5" hidden="1">
      <c r="A3671" s="547" t="s">
        <v>1692</v>
      </c>
      <c r="B3671" s="547">
        <v>2019</v>
      </c>
      <c r="C3671" s="547" t="s">
        <v>1631</v>
      </c>
      <c r="D3671" s="548"/>
      <c r="E3671" s="548"/>
    </row>
    <row r="3672" spans="1:5" hidden="1">
      <c r="A3672" s="547" t="s">
        <v>1692</v>
      </c>
      <c r="B3672" s="547">
        <v>2019</v>
      </c>
      <c r="C3672" s="547" t="s">
        <v>1630</v>
      </c>
      <c r="D3672" s="548"/>
      <c r="E3672" s="548"/>
    </row>
    <row r="3673" spans="1:5" hidden="1">
      <c r="A3673" s="547" t="s">
        <v>1692</v>
      </c>
      <c r="B3673" s="547">
        <v>2019</v>
      </c>
      <c r="C3673" s="547" t="s">
        <v>1629</v>
      </c>
      <c r="D3673" s="548"/>
      <c r="E3673" s="548"/>
    </row>
    <row r="3674" spans="1:5" hidden="1">
      <c r="A3674" s="547" t="s">
        <v>1692</v>
      </c>
      <c r="B3674" s="547">
        <v>2020</v>
      </c>
      <c r="C3674" s="547" t="s">
        <v>1628</v>
      </c>
      <c r="D3674" s="548"/>
      <c r="E3674" s="548"/>
    </row>
    <row r="3675" spans="1:5" hidden="1">
      <c r="A3675" s="547" t="s">
        <v>1692</v>
      </c>
      <c r="B3675" s="547">
        <v>2020</v>
      </c>
      <c r="C3675" s="547" t="s">
        <v>1627</v>
      </c>
      <c r="D3675" s="548"/>
      <c r="E3675" s="548"/>
    </row>
    <row r="3676" spans="1:5" hidden="1">
      <c r="A3676" s="547" t="s">
        <v>1692</v>
      </c>
      <c r="B3676" s="547">
        <v>2020</v>
      </c>
      <c r="C3676" s="547" t="s">
        <v>1626</v>
      </c>
      <c r="D3676" s="548"/>
      <c r="E3676" s="548"/>
    </row>
    <row r="3677" spans="1:5" hidden="1">
      <c r="A3677" s="547" t="s">
        <v>1692</v>
      </c>
      <c r="B3677" s="547">
        <v>2020</v>
      </c>
      <c r="C3677" s="547" t="s">
        <v>1625</v>
      </c>
      <c r="D3677" s="548"/>
      <c r="E3677" s="548"/>
    </row>
    <row r="3678" spans="1:5" hidden="1">
      <c r="A3678" s="547" t="s">
        <v>1692</v>
      </c>
      <c r="B3678" s="547">
        <v>2020</v>
      </c>
      <c r="C3678" s="547" t="s">
        <v>1624</v>
      </c>
      <c r="D3678" s="548"/>
      <c r="E3678" s="548"/>
    </row>
    <row r="3679" spans="1:5" hidden="1">
      <c r="A3679" s="547" t="s">
        <v>1692</v>
      </c>
      <c r="B3679" s="547">
        <v>2020</v>
      </c>
      <c r="C3679" s="547" t="s">
        <v>1623</v>
      </c>
      <c r="D3679" s="548">
        <v>15322.04</v>
      </c>
      <c r="E3679" s="548">
        <v>15322.04</v>
      </c>
    </row>
    <row r="3680" spans="1:5" hidden="1">
      <c r="A3680" s="547" t="s">
        <v>1692</v>
      </c>
      <c r="B3680" s="547">
        <v>2020</v>
      </c>
      <c r="C3680" s="547" t="s">
        <v>1622</v>
      </c>
      <c r="D3680" s="548">
        <v>2909.25</v>
      </c>
      <c r="E3680" s="548">
        <v>2909.25</v>
      </c>
    </row>
    <row r="3681" spans="1:5" hidden="1">
      <c r="A3681" s="547" t="s">
        <v>1692</v>
      </c>
      <c r="B3681" s="547">
        <v>2020</v>
      </c>
      <c r="C3681" s="547" t="s">
        <v>1621</v>
      </c>
      <c r="D3681" s="548"/>
      <c r="E3681" s="548"/>
    </row>
    <row r="3682" spans="1:5" hidden="1">
      <c r="A3682" s="547" t="s">
        <v>1692</v>
      </c>
      <c r="B3682" s="547">
        <v>2020</v>
      </c>
      <c r="C3682" s="547" t="s">
        <v>1620</v>
      </c>
      <c r="D3682" s="548"/>
      <c r="E3682" s="548"/>
    </row>
    <row r="3683" spans="1:5" hidden="1">
      <c r="A3683" s="547" t="s">
        <v>1692</v>
      </c>
      <c r="B3683" s="547">
        <v>2020</v>
      </c>
      <c r="C3683" s="547" t="s">
        <v>1619</v>
      </c>
      <c r="D3683" s="548"/>
      <c r="E3683" s="548"/>
    </row>
    <row r="3684" spans="1:5" hidden="1">
      <c r="A3684" s="547" t="s">
        <v>1692</v>
      </c>
      <c r="B3684" s="547">
        <v>2020</v>
      </c>
      <c r="C3684" s="547" t="s">
        <v>1618</v>
      </c>
      <c r="D3684" s="548"/>
      <c r="E3684" s="548"/>
    </row>
    <row r="3685" spans="1:5" hidden="1">
      <c r="A3685" s="547" t="s">
        <v>1692</v>
      </c>
      <c r="B3685" s="547">
        <v>2020</v>
      </c>
      <c r="C3685" s="547" t="s">
        <v>1617</v>
      </c>
      <c r="D3685" s="548"/>
      <c r="E3685" s="548"/>
    </row>
    <row r="3686" spans="1:5" hidden="1">
      <c r="A3686" s="547" t="s">
        <v>1692</v>
      </c>
      <c r="B3686" s="547">
        <v>2020</v>
      </c>
      <c r="C3686" s="547" t="s">
        <v>1616</v>
      </c>
      <c r="D3686" s="548"/>
      <c r="E3686" s="548"/>
    </row>
    <row r="3687" spans="1:5" hidden="1">
      <c r="A3687" s="547" t="s">
        <v>1692</v>
      </c>
      <c r="B3687" s="547">
        <v>2020</v>
      </c>
      <c r="C3687" s="547" t="s">
        <v>1615</v>
      </c>
      <c r="D3687" s="548"/>
      <c r="E3687" s="548"/>
    </row>
    <row r="3688" spans="1:5" hidden="1">
      <c r="A3688" s="547" t="s">
        <v>1692</v>
      </c>
      <c r="B3688" s="547">
        <v>2020</v>
      </c>
      <c r="C3688" s="547" t="s">
        <v>1614</v>
      </c>
      <c r="D3688" s="548"/>
      <c r="E3688" s="548"/>
    </row>
    <row r="3689" spans="1:5" hidden="1">
      <c r="A3689" s="547" t="s">
        <v>1692</v>
      </c>
      <c r="B3689" s="547">
        <v>2020</v>
      </c>
      <c r="C3689" s="547" t="s">
        <v>1613</v>
      </c>
      <c r="D3689" s="548"/>
      <c r="E3689" s="548"/>
    </row>
    <row r="3690" spans="1:5" hidden="1">
      <c r="A3690" s="547" t="s">
        <v>1692</v>
      </c>
      <c r="B3690" s="547">
        <v>2020</v>
      </c>
      <c r="C3690" s="547" t="s">
        <v>1612</v>
      </c>
      <c r="D3690" s="548"/>
      <c r="E3690" s="548"/>
    </row>
    <row r="3691" spans="1:5" hidden="1">
      <c r="A3691" s="547" t="s">
        <v>1692</v>
      </c>
      <c r="B3691" s="547">
        <v>2020</v>
      </c>
      <c r="C3691" s="547" t="s">
        <v>1611</v>
      </c>
      <c r="D3691" s="548"/>
      <c r="E3691" s="548"/>
    </row>
    <row r="3692" spans="1:5" hidden="1">
      <c r="A3692" s="547" t="s">
        <v>1692</v>
      </c>
      <c r="B3692" s="547">
        <v>2020</v>
      </c>
      <c r="C3692" s="547" t="s">
        <v>1610</v>
      </c>
      <c r="D3692" s="548"/>
      <c r="E3692" s="548"/>
    </row>
    <row r="3693" spans="1:5" hidden="1">
      <c r="A3693" s="547" t="s">
        <v>1692</v>
      </c>
      <c r="B3693" s="547">
        <v>2020</v>
      </c>
      <c r="C3693" s="547" t="s">
        <v>1609</v>
      </c>
      <c r="D3693" s="548"/>
      <c r="E3693" s="548"/>
    </row>
    <row r="3694" spans="1:5" hidden="1">
      <c r="A3694" s="547" t="s">
        <v>1692</v>
      </c>
      <c r="B3694" s="547">
        <v>2020</v>
      </c>
      <c r="C3694" s="547" t="s">
        <v>1608</v>
      </c>
      <c r="D3694" s="548"/>
      <c r="E3694" s="548"/>
    </row>
    <row r="3695" spans="1:5" hidden="1">
      <c r="A3695" s="547" t="s">
        <v>1692</v>
      </c>
      <c r="B3695" s="547">
        <v>2020</v>
      </c>
      <c r="C3695" s="547" t="s">
        <v>1607</v>
      </c>
      <c r="D3695" s="548"/>
      <c r="E3695" s="548"/>
    </row>
    <row r="3696" spans="1:5" hidden="1">
      <c r="A3696" s="547" t="s">
        <v>1692</v>
      </c>
      <c r="B3696" s="547">
        <v>2020</v>
      </c>
      <c r="C3696" s="547" t="s">
        <v>1606</v>
      </c>
      <c r="D3696" s="548"/>
      <c r="E3696" s="548"/>
    </row>
    <row r="3697" spans="1:5" hidden="1">
      <c r="A3697" s="547" t="s">
        <v>1692</v>
      </c>
      <c r="B3697" s="547">
        <v>2020</v>
      </c>
      <c r="C3697" s="547" t="s">
        <v>1605</v>
      </c>
      <c r="D3697" s="548"/>
      <c r="E3697" s="548"/>
    </row>
    <row r="3698" spans="1:5" hidden="1">
      <c r="A3698" s="547" t="s">
        <v>1692</v>
      </c>
      <c r="B3698" s="547">
        <v>2020</v>
      </c>
      <c r="C3698" s="547" t="s">
        <v>1604</v>
      </c>
      <c r="D3698" s="548"/>
      <c r="E3698" s="548"/>
    </row>
    <row r="3699" spans="1:5" hidden="1">
      <c r="A3699" s="547" t="s">
        <v>1692</v>
      </c>
      <c r="B3699" s="547">
        <v>2020</v>
      </c>
      <c r="C3699" s="547" t="s">
        <v>1603</v>
      </c>
      <c r="D3699" s="548"/>
      <c r="E3699" s="548"/>
    </row>
    <row r="3700" spans="1:5" hidden="1">
      <c r="A3700" s="547" t="s">
        <v>1692</v>
      </c>
      <c r="B3700" s="547">
        <v>2020</v>
      </c>
      <c r="C3700" s="547" t="s">
        <v>1602</v>
      </c>
      <c r="D3700" s="548">
        <v>3777.23</v>
      </c>
      <c r="E3700" s="548">
        <v>3777.23</v>
      </c>
    </row>
    <row r="3701" spans="1:5" hidden="1">
      <c r="A3701" s="547" t="s">
        <v>1692</v>
      </c>
      <c r="B3701" s="547">
        <v>2020</v>
      </c>
      <c r="C3701" s="547" t="s">
        <v>1601</v>
      </c>
      <c r="D3701" s="548"/>
      <c r="E3701" s="548"/>
    </row>
    <row r="3702" spans="1:5" hidden="1">
      <c r="A3702" s="547" t="s">
        <v>1692</v>
      </c>
      <c r="B3702" s="547">
        <v>2020</v>
      </c>
      <c r="C3702" s="547" t="s">
        <v>1600</v>
      </c>
      <c r="D3702" s="548">
        <v>1028.7</v>
      </c>
      <c r="E3702" s="548">
        <v>1028.7</v>
      </c>
    </row>
    <row r="3703" spans="1:5" hidden="1">
      <c r="A3703" s="547" t="s">
        <v>1692</v>
      </c>
      <c r="B3703" s="547">
        <v>2020</v>
      </c>
      <c r="C3703" s="547" t="s">
        <v>1599</v>
      </c>
      <c r="D3703" s="548">
        <v>23037.21</v>
      </c>
      <c r="E3703" s="548">
        <v>23037.21</v>
      </c>
    </row>
    <row r="3704" spans="1:5" hidden="1">
      <c r="A3704" s="547" t="s">
        <v>1692</v>
      </c>
      <c r="B3704" s="547">
        <v>2020</v>
      </c>
      <c r="C3704" s="547" t="s">
        <v>1597</v>
      </c>
      <c r="D3704" s="548">
        <v>23037.21</v>
      </c>
      <c r="E3704" s="548">
        <v>23037.21</v>
      </c>
    </row>
    <row r="3705" spans="1:5" hidden="1">
      <c r="A3705" s="547" t="s">
        <v>1692</v>
      </c>
      <c r="B3705" s="547">
        <v>2020</v>
      </c>
      <c r="C3705" s="547" t="s">
        <v>1633</v>
      </c>
      <c r="D3705" s="548"/>
      <c r="E3705" s="548"/>
    </row>
    <row r="3706" spans="1:5" hidden="1">
      <c r="A3706" s="547" t="s">
        <v>1692</v>
      </c>
      <c r="B3706" s="547">
        <v>2020</v>
      </c>
      <c r="C3706" s="547" t="s">
        <v>1632</v>
      </c>
      <c r="D3706" s="548"/>
      <c r="E3706" s="548"/>
    </row>
    <row r="3707" spans="1:5" hidden="1">
      <c r="A3707" s="547" t="s">
        <v>1692</v>
      </c>
      <c r="B3707" s="547">
        <v>2020</v>
      </c>
      <c r="C3707" s="547" t="s">
        <v>1631</v>
      </c>
      <c r="D3707" s="548"/>
      <c r="E3707" s="548"/>
    </row>
    <row r="3708" spans="1:5" hidden="1">
      <c r="A3708" s="547" t="s">
        <v>1692</v>
      </c>
      <c r="B3708" s="547">
        <v>2020</v>
      </c>
      <c r="C3708" s="547" t="s">
        <v>1630</v>
      </c>
      <c r="D3708" s="548"/>
      <c r="E3708" s="548"/>
    </row>
    <row r="3709" spans="1:5" hidden="1">
      <c r="A3709" s="547" t="s">
        <v>1692</v>
      </c>
      <c r="B3709" s="547">
        <v>2020</v>
      </c>
      <c r="C3709" s="547" t="s">
        <v>1629</v>
      </c>
      <c r="D3709" s="548"/>
      <c r="E3709" s="548"/>
    </row>
    <row r="3710" spans="1:5" hidden="1">
      <c r="A3710" s="547" t="s">
        <v>1692</v>
      </c>
      <c r="B3710" s="547">
        <v>2021</v>
      </c>
      <c r="C3710" s="547" t="s">
        <v>1628</v>
      </c>
      <c r="D3710" s="548"/>
      <c r="E3710" s="548"/>
    </row>
    <row r="3711" spans="1:5" hidden="1">
      <c r="A3711" s="547" t="s">
        <v>1692</v>
      </c>
      <c r="B3711" s="547">
        <v>2021</v>
      </c>
      <c r="C3711" s="547" t="s">
        <v>1627</v>
      </c>
      <c r="D3711" s="548"/>
      <c r="E3711" s="548"/>
    </row>
    <row r="3712" spans="1:5" hidden="1">
      <c r="A3712" s="547" t="s">
        <v>1692</v>
      </c>
      <c r="B3712" s="547">
        <v>2021</v>
      </c>
      <c r="C3712" s="547" t="s">
        <v>1626</v>
      </c>
      <c r="D3712" s="548"/>
      <c r="E3712" s="548"/>
    </row>
    <row r="3713" spans="1:5" hidden="1">
      <c r="A3713" s="547" t="s">
        <v>1692</v>
      </c>
      <c r="B3713" s="547">
        <v>2021</v>
      </c>
      <c r="C3713" s="547" t="s">
        <v>1625</v>
      </c>
      <c r="D3713" s="548"/>
      <c r="E3713" s="548"/>
    </row>
    <row r="3714" spans="1:5" hidden="1">
      <c r="A3714" s="547" t="s">
        <v>1692</v>
      </c>
      <c r="B3714" s="547">
        <v>2021</v>
      </c>
      <c r="C3714" s="547" t="s">
        <v>1624</v>
      </c>
      <c r="D3714" s="548"/>
      <c r="E3714" s="548"/>
    </row>
    <row r="3715" spans="1:5" hidden="1">
      <c r="A3715" s="547" t="s">
        <v>1692</v>
      </c>
      <c r="B3715" s="547">
        <v>2021</v>
      </c>
      <c r="C3715" s="547" t="s">
        <v>1623</v>
      </c>
      <c r="D3715" s="548">
        <v>14902.22</v>
      </c>
      <c r="E3715" s="548">
        <v>14902.22</v>
      </c>
    </row>
    <row r="3716" spans="1:5" hidden="1">
      <c r="A3716" s="547" t="s">
        <v>1692</v>
      </c>
      <c r="B3716" s="547">
        <v>2021</v>
      </c>
      <c r="C3716" s="547" t="s">
        <v>1622</v>
      </c>
      <c r="D3716" s="548">
        <v>2892.44</v>
      </c>
      <c r="E3716" s="548">
        <v>2892.44</v>
      </c>
    </row>
    <row r="3717" spans="1:5" hidden="1">
      <c r="A3717" s="547" t="s">
        <v>1692</v>
      </c>
      <c r="B3717" s="547">
        <v>2021</v>
      </c>
      <c r="C3717" s="547" t="s">
        <v>1621</v>
      </c>
      <c r="D3717" s="548"/>
      <c r="E3717" s="548"/>
    </row>
    <row r="3718" spans="1:5" hidden="1">
      <c r="A3718" s="547" t="s">
        <v>1692</v>
      </c>
      <c r="B3718" s="547">
        <v>2021</v>
      </c>
      <c r="C3718" s="547" t="s">
        <v>1620</v>
      </c>
      <c r="D3718" s="548"/>
      <c r="E3718" s="548"/>
    </row>
    <row r="3719" spans="1:5" hidden="1">
      <c r="A3719" s="547" t="s">
        <v>1692</v>
      </c>
      <c r="B3719" s="547">
        <v>2021</v>
      </c>
      <c r="C3719" s="547" t="s">
        <v>1619</v>
      </c>
      <c r="D3719" s="548"/>
      <c r="E3719" s="548"/>
    </row>
    <row r="3720" spans="1:5" hidden="1">
      <c r="A3720" s="547" t="s">
        <v>1692</v>
      </c>
      <c r="B3720" s="547">
        <v>2021</v>
      </c>
      <c r="C3720" s="547" t="s">
        <v>1618</v>
      </c>
      <c r="D3720" s="548"/>
      <c r="E3720" s="548"/>
    </row>
    <row r="3721" spans="1:5" hidden="1">
      <c r="A3721" s="547" t="s">
        <v>1692</v>
      </c>
      <c r="B3721" s="547">
        <v>2021</v>
      </c>
      <c r="C3721" s="547" t="s">
        <v>1617</v>
      </c>
      <c r="D3721" s="548"/>
      <c r="E3721" s="548"/>
    </row>
    <row r="3722" spans="1:5" hidden="1">
      <c r="A3722" s="547" t="s">
        <v>1692</v>
      </c>
      <c r="B3722" s="547">
        <v>2021</v>
      </c>
      <c r="C3722" s="547" t="s">
        <v>1616</v>
      </c>
      <c r="D3722" s="548"/>
      <c r="E3722" s="548"/>
    </row>
    <row r="3723" spans="1:5" hidden="1">
      <c r="A3723" s="547" t="s">
        <v>1692</v>
      </c>
      <c r="B3723" s="547">
        <v>2021</v>
      </c>
      <c r="C3723" s="547" t="s">
        <v>1615</v>
      </c>
      <c r="D3723" s="548"/>
      <c r="E3723" s="548"/>
    </row>
    <row r="3724" spans="1:5" hidden="1">
      <c r="A3724" s="547" t="s">
        <v>1692</v>
      </c>
      <c r="B3724" s="547">
        <v>2021</v>
      </c>
      <c r="C3724" s="547" t="s">
        <v>1614</v>
      </c>
      <c r="D3724" s="548"/>
      <c r="E3724" s="548"/>
    </row>
    <row r="3725" spans="1:5" hidden="1">
      <c r="A3725" s="547" t="s">
        <v>1692</v>
      </c>
      <c r="B3725" s="547">
        <v>2021</v>
      </c>
      <c r="C3725" s="547" t="s">
        <v>1613</v>
      </c>
      <c r="D3725" s="548"/>
      <c r="E3725" s="548"/>
    </row>
    <row r="3726" spans="1:5" hidden="1">
      <c r="A3726" s="547" t="s">
        <v>1692</v>
      </c>
      <c r="B3726" s="547">
        <v>2021</v>
      </c>
      <c r="C3726" s="547" t="s">
        <v>1612</v>
      </c>
      <c r="D3726" s="548"/>
      <c r="E3726" s="548"/>
    </row>
    <row r="3727" spans="1:5" hidden="1">
      <c r="A3727" s="547" t="s">
        <v>1692</v>
      </c>
      <c r="B3727" s="547">
        <v>2021</v>
      </c>
      <c r="C3727" s="547" t="s">
        <v>1611</v>
      </c>
      <c r="D3727" s="548"/>
      <c r="E3727" s="548"/>
    </row>
    <row r="3728" spans="1:5" hidden="1">
      <c r="A3728" s="547" t="s">
        <v>1692</v>
      </c>
      <c r="B3728" s="547">
        <v>2021</v>
      </c>
      <c r="C3728" s="547" t="s">
        <v>1610</v>
      </c>
      <c r="D3728" s="548"/>
      <c r="E3728" s="548"/>
    </row>
    <row r="3729" spans="1:5" hidden="1">
      <c r="A3729" s="547" t="s">
        <v>1692</v>
      </c>
      <c r="B3729" s="547">
        <v>2021</v>
      </c>
      <c r="C3729" s="547" t="s">
        <v>1609</v>
      </c>
      <c r="D3729" s="548"/>
      <c r="E3729" s="548"/>
    </row>
    <row r="3730" spans="1:5" hidden="1">
      <c r="A3730" s="547" t="s">
        <v>1692</v>
      </c>
      <c r="B3730" s="547">
        <v>2021</v>
      </c>
      <c r="C3730" s="547" t="s">
        <v>1608</v>
      </c>
      <c r="D3730" s="548"/>
      <c r="E3730" s="548"/>
    </row>
    <row r="3731" spans="1:5" hidden="1">
      <c r="A3731" s="547" t="s">
        <v>1692</v>
      </c>
      <c r="B3731" s="547">
        <v>2021</v>
      </c>
      <c r="C3731" s="547" t="s">
        <v>1607</v>
      </c>
      <c r="D3731" s="548"/>
      <c r="E3731" s="548"/>
    </row>
    <row r="3732" spans="1:5" hidden="1">
      <c r="A3732" s="547" t="s">
        <v>1692</v>
      </c>
      <c r="B3732" s="547">
        <v>2021</v>
      </c>
      <c r="C3732" s="547" t="s">
        <v>1606</v>
      </c>
      <c r="D3732" s="548"/>
      <c r="E3732" s="548"/>
    </row>
    <row r="3733" spans="1:5" hidden="1">
      <c r="A3733" s="547" t="s">
        <v>1692</v>
      </c>
      <c r="B3733" s="547">
        <v>2021</v>
      </c>
      <c r="C3733" s="547" t="s">
        <v>1605</v>
      </c>
      <c r="D3733" s="548"/>
      <c r="E3733" s="548"/>
    </row>
    <row r="3734" spans="1:5" hidden="1">
      <c r="A3734" s="547" t="s">
        <v>1692</v>
      </c>
      <c r="B3734" s="547">
        <v>2021</v>
      </c>
      <c r="C3734" s="547" t="s">
        <v>1604</v>
      </c>
      <c r="D3734" s="548"/>
      <c r="E3734" s="548"/>
    </row>
    <row r="3735" spans="1:5" hidden="1">
      <c r="A3735" s="547" t="s">
        <v>1692</v>
      </c>
      <c r="B3735" s="547">
        <v>2021</v>
      </c>
      <c r="C3735" s="547" t="s">
        <v>1603</v>
      </c>
      <c r="D3735" s="548"/>
      <c r="E3735" s="548"/>
    </row>
    <row r="3736" spans="1:5" hidden="1">
      <c r="A3736" s="547" t="s">
        <v>1692</v>
      </c>
      <c r="B3736" s="547">
        <v>2021</v>
      </c>
      <c r="C3736" s="547" t="s">
        <v>1602</v>
      </c>
      <c r="D3736" s="548">
        <v>4277.03</v>
      </c>
      <c r="E3736" s="548">
        <v>4277.03</v>
      </c>
    </row>
    <row r="3737" spans="1:5" hidden="1">
      <c r="A3737" s="547" t="s">
        <v>1692</v>
      </c>
      <c r="B3737" s="547">
        <v>2021</v>
      </c>
      <c r="C3737" s="547" t="s">
        <v>1601</v>
      </c>
      <c r="D3737" s="548"/>
      <c r="E3737" s="548"/>
    </row>
    <row r="3738" spans="1:5" hidden="1">
      <c r="A3738" s="547" t="s">
        <v>1692</v>
      </c>
      <c r="B3738" s="547">
        <v>2021</v>
      </c>
      <c r="C3738" s="547" t="s">
        <v>1600</v>
      </c>
      <c r="D3738" s="548">
        <v>1224.77</v>
      </c>
      <c r="E3738" s="548">
        <v>1224.77</v>
      </c>
    </row>
    <row r="3739" spans="1:5" hidden="1">
      <c r="A3739" s="547" t="s">
        <v>1692</v>
      </c>
      <c r="B3739" s="547">
        <v>2021</v>
      </c>
      <c r="C3739" s="547" t="s">
        <v>1599</v>
      </c>
      <c r="D3739" s="548">
        <v>23296.45</v>
      </c>
      <c r="E3739" s="548">
        <v>23296.45</v>
      </c>
    </row>
    <row r="3740" spans="1:5" hidden="1">
      <c r="A3740" s="547" t="s">
        <v>1692</v>
      </c>
      <c r="B3740" s="547">
        <v>2021</v>
      </c>
      <c r="C3740" s="547" t="s">
        <v>1597</v>
      </c>
      <c r="D3740" s="548">
        <v>23296.45</v>
      </c>
      <c r="E3740" s="548">
        <v>23296.45</v>
      </c>
    </row>
    <row r="3741" spans="1:5" hidden="1">
      <c r="A3741" s="547" t="s">
        <v>1692</v>
      </c>
      <c r="B3741" s="547">
        <v>2021</v>
      </c>
      <c r="C3741" s="547" t="s">
        <v>1633</v>
      </c>
      <c r="D3741" s="548"/>
      <c r="E3741" s="548"/>
    </row>
    <row r="3742" spans="1:5" hidden="1">
      <c r="A3742" s="547" t="s">
        <v>1692</v>
      </c>
      <c r="B3742" s="547">
        <v>2021</v>
      </c>
      <c r="C3742" s="547" t="s">
        <v>1632</v>
      </c>
      <c r="D3742" s="548"/>
      <c r="E3742" s="548"/>
    </row>
    <row r="3743" spans="1:5" hidden="1">
      <c r="A3743" s="547" t="s">
        <v>1692</v>
      </c>
      <c r="B3743" s="547">
        <v>2021</v>
      </c>
      <c r="C3743" s="547" t="s">
        <v>1631</v>
      </c>
      <c r="D3743" s="548"/>
      <c r="E3743" s="548"/>
    </row>
    <row r="3744" spans="1:5" hidden="1">
      <c r="A3744" s="547" t="s">
        <v>1692</v>
      </c>
      <c r="B3744" s="547">
        <v>2021</v>
      </c>
      <c r="C3744" s="547" t="s">
        <v>1630</v>
      </c>
      <c r="D3744" s="548"/>
      <c r="E3744" s="548"/>
    </row>
    <row r="3745" spans="1:5" hidden="1">
      <c r="A3745" s="547" t="s">
        <v>1692</v>
      </c>
      <c r="B3745" s="547">
        <v>2021</v>
      </c>
      <c r="C3745" s="547" t="s">
        <v>1629</v>
      </c>
      <c r="D3745" s="548"/>
      <c r="E3745" s="548"/>
    </row>
    <row r="3746" spans="1:5" hidden="1">
      <c r="A3746" s="547" t="s">
        <v>1692</v>
      </c>
      <c r="B3746" s="547">
        <v>2022</v>
      </c>
      <c r="C3746" s="547" t="s">
        <v>1628</v>
      </c>
      <c r="D3746" s="548"/>
      <c r="E3746" s="548"/>
    </row>
    <row r="3747" spans="1:5" hidden="1">
      <c r="A3747" s="547" t="s">
        <v>1692</v>
      </c>
      <c r="B3747" s="547">
        <v>2022</v>
      </c>
      <c r="C3747" s="547" t="s">
        <v>1627</v>
      </c>
      <c r="D3747" s="548"/>
      <c r="E3747" s="548"/>
    </row>
    <row r="3748" spans="1:5" hidden="1">
      <c r="A3748" s="547" t="s">
        <v>1692</v>
      </c>
      <c r="B3748" s="547">
        <v>2022</v>
      </c>
      <c r="C3748" s="547" t="s">
        <v>1626</v>
      </c>
      <c r="D3748" s="548"/>
      <c r="E3748" s="548"/>
    </row>
    <row r="3749" spans="1:5" hidden="1">
      <c r="A3749" s="547" t="s">
        <v>1692</v>
      </c>
      <c r="B3749" s="547">
        <v>2022</v>
      </c>
      <c r="C3749" s="547" t="s">
        <v>1625</v>
      </c>
      <c r="D3749" s="548"/>
      <c r="E3749" s="548"/>
    </row>
    <row r="3750" spans="1:5" hidden="1">
      <c r="A3750" s="547" t="s">
        <v>1692</v>
      </c>
      <c r="B3750" s="547">
        <v>2022</v>
      </c>
      <c r="C3750" s="547" t="s">
        <v>1624</v>
      </c>
      <c r="D3750" s="548"/>
      <c r="E3750" s="548"/>
    </row>
    <row r="3751" spans="1:5" hidden="1">
      <c r="A3751" s="547" t="s">
        <v>1692</v>
      </c>
      <c r="B3751" s="547">
        <v>2022</v>
      </c>
      <c r="C3751" s="547" t="s">
        <v>1623</v>
      </c>
      <c r="D3751" s="548">
        <v>14924.12</v>
      </c>
      <c r="E3751" s="548">
        <v>14924.12</v>
      </c>
    </row>
    <row r="3752" spans="1:5" hidden="1">
      <c r="A3752" s="547" t="s">
        <v>1692</v>
      </c>
      <c r="B3752" s="547">
        <v>2022</v>
      </c>
      <c r="C3752" s="547" t="s">
        <v>1622</v>
      </c>
      <c r="D3752" s="548">
        <v>3027.84</v>
      </c>
      <c r="E3752" s="548">
        <v>3027.84</v>
      </c>
    </row>
    <row r="3753" spans="1:5" hidden="1">
      <c r="A3753" s="547" t="s">
        <v>1692</v>
      </c>
      <c r="B3753" s="547">
        <v>2022</v>
      </c>
      <c r="C3753" s="547" t="s">
        <v>1621</v>
      </c>
      <c r="D3753" s="548">
        <v>76.33</v>
      </c>
      <c r="E3753" s="548">
        <v>76.33</v>
      </c>
    </row>
    <row r="3754" spans="1:5" hidden="1">
      <c r="A3754" s="547" t="s">
        <v>1692</v>
      </c>
      <c r="B3754" s="547">
        <v>2022</v>
      </c>
      <c r="C3754" s="547" t="s">
        <v>1620</v>
      </c>
      <c r="D3754" s="548"/>
      <c r="E3754" s="548"/>
    </row>
    <row r="3755" spans="1:5" hidden="1">
      <c r="A3755" s="547" t="s">
        <v>1692</v>
      </c>
      <c r="B3755" s="547">
        <v>2022</v>
      </c>
      <c r="C3755" s="547" t="s">
        <v>1619</v>
      </c>
      <c r="D3755" s="548"/>
      <c r="E3755" s="548"/>
    </row>
    <row r="3756" spans="1:5" hidden="1">
      <c r="A3756" s="547" t="s">
        <v>1692</v>
      </c>
      <c r="B3756" s="547">
        <v>2022</v>
      </c>
      <c r="C3756" s="547" t="s">
        <v>1618</v>
      </c>
      <c r="D3756" s="548"/>
      <c r="E3756" s="548"/>
    </row>
    <row r="3757" spans="1:5" hidden="1">
      <c r="A3757" s="547" t="s">
        <v>1692</v>
      </c>
      <c r="B3757" s="547">
        <v>2022</v>
      </c>
      <c r="C3757" s="547" t="s">
        <v>1617</v>
      </c>
      <c r="D3757" s="548"/>
      <c r="E3757" s="548"/>
    </row>
    <row r="3758" spans="1:5" hidden="1">
      <c r="A3758" s="547" t="s">
        <v>1692</v>
      </c>
      <c r="B3758" s="547">
        <v>2022</v>
      </c>
      <c r="C3758" s="547" t="s">
        <v>1616</v>
      </c>
      <c r="D3758" s="548"/>
      <c r="E3758" s="548"/>
    </row>
    <row r="3759" spans="1:5" hidden="1">
      <c r="A3759" s="547" t="s">
        <v>1692</v>
      </c>
      <c r="B3759" s="547">
        <v>2022</v>
      </c>
      <c r="C3759" s="547" t="s">
        <v>1615</v>
      </c>
      <c r="D3759" s="548"/>
      <c r="E3759" s="548"/>
    </row>
    <row r="3760" spans="1:5" hidden="1">
      <c r="A3760" s="547" t="s">
        <v>1692</v>
      </c>
      <c r="B3760" s="547">
        <v>2022</v>
      </c>
      <c r="C3760" s="547" t="s">
        <v>1614</v>
      </c>
      <c r="D3760" s="548"/>
      <c r="E3760" s="548"/>
    </row>
    <row r="3761" spans="1:5" hidden="1">
      <c r="A3761" s="547" t="s">
        <v>1692</v>
      </c>
      <c r="B3761" s="547">
        <v>2022</v>
      </c>
      <c r="C3761" s="547" t="s">
        <v>1613</v>
      </c>
      <c r="D3761" s="548"/>
      <c r="E3761" s="548"/>
    </row>
    <row r="3762" spans="1:5" hidden="1">
      <c r="A3762" s="547" t="s">
        <v>1692</v>
      </c>
      <c r="B3762" s="547">
        <v>2022</v>
      </c>
      <c r="C3762" s="547" t="s">
        <v>1612</v>
      </c>
      <c r="D3762" s="548"/>
      <c r="E3762" s="548"/>
    </row>
    <row r="3763" spans="1:5" hidden="1">
      <c r="A3763" s="547" t="s">
        <v>1692</v>
      </c>
      <c r="B3763" s="547">
        <v>2022</v>
      </c>
      <c r="C3763" s="547" t="s">
        <v>1611</v>
      </c>
      <c r="D3763" s="548"/>
      <c r="E3763" s="548"/>
    </row>
    <row r="3764" spans="1:5" hidden="1">
      <c r="A3764" s="547" t="s">
        <v>1692</v>
      </c>
      <c r="B3764" s="547">
        <v>2022</v>
      </c>
      <c r="C3764" s="547" t="s">
        <v>1610</v>
      </c>
      <c r="D3764" s="548"/>
      <c r="E3764" s="548"/>
    </row>
    <row r="3765" spans="1:5" hidden="1">
      <c r="A3765" s="547" t="s">
        <v>1692</v>
      </c>
      <c r="B3765" s="547">
        <v>2022</v>
      </c>
      <c r="C3765" s="547" t="s">
        <v>1609</v>
      </c>
      <c r="D3765" s="548"/>
      <c r="E3765" s="548"/>
    </row>
    <row r="3766" spans="1:5" hidden="1">
      <c r="A3766" s="547" t="s">
        <v>1692</v>
      </c>
      <c r="B3766" s="547">
        <v>2022</v>
      </c>
      <c r="C3766" s="547" t="s">
        <v>1608</v>
      </c>
      <c r="D3766" s="548"/>
      <c r="E3766" s="548"/>
    </row>
    <row r="3767" spans="1:5" hidden="1">
      <c r="A3767" s="547" t="s">
        <v>1692</v>
      </c>
      <c r="B3767" s="547">
        <v>2022</v>
      </c>
      <c r="C3767" s="547" t="s">
        <v>1607</v>
      </c>
      <c r="D3767" s="548"/>
      <c r="E3767" s="548"/>
    </row>
    <row r="3768" spans="1:5" hidden="1">
      <c r="A3768" s="547" t="s">
        <v>1692</v>
      </c>
      <c r="B3768" s="547">
        <v>2022</v>
      </c>
      <c r="C3768" s="547" t="s">
        <v>1606</v>
      </c>
      <c r="D3768" s="548"/>
      <c r="E3768" s="548"/>
    </row>
    <row r="3769" spans="1:5" hidden="1">
      <c r="A3769" s="547" t="s">
        <v>1692</v>
      </c>
      <c r="B3769" s="547">
        <v>2022</v>
      </c>
      <c r="C3769" s="547" t="s">
        <v>1605</v>
      </c>
      <c r="D3769" s="548"/>
      <c r="E3769" s="548"/>
    </row>
    <row r="3770" spans="1:5" hidden="1">
      <c r="A3770" s="547" t="s">
        <v>1692</v>
      </c>
      <c r="B3770" s="547">
        <v>2022</v>
      </c>
      <c r="C3770" s="547" t="s">
        <v>1604</v>
      </c>
      <c r="D3770" s="548"/>
      <c r="E3770" s="548"/>
    </row>
    <row r="3771" spans="1:5" hidden="1">
      <c r="A3771" s="547" t="s">
        <v>1692</v>
      </c>
      <c r="B3771" s="547">
        <v>2022</v>
      </c>
      <c r="C3771" s="547" t="s">
        <v>1603</v>
      </c>
      <c r="D3771" s="548"/>
      <c r="E3771" s="548"/>
    </row>
    <row r="3772" spans="1:5" hidden="1">
      <c r="A3772" s="547" t="s">
        <v>1692</v>
      </c>
      <c r="B3772" s="547">
        <v>2022</v>
      </c>
      <c r="C3772" s="547" t="s">
        <v>1602</v>
      </c>
      <c r="D3772" s="548">
        <v>4817.6899999999996</v>
      </c>
      <c r="E3772" s="548">
        <v>4817.6899999999996</v>
      </c>
    </row>
    <row r="3773" spans="1:5" hidden="1">
      <c r="A3773" s="547" t="s">
        <v>1692</v>
      </c>
      <c r="B3773" s="547">
        <v>2022</v>
      </c>
      <c r="C3773" s="547" t="s">
        <v>1601</v>
      </c>
      <c r="D3773" s="548"/>
      <c r="E3773" s="548"/>
    </row>
    <row r="3774" spans="1:5" hidden="1">
      <c r="A3774" s="547" t="s">
        <v>1692</v>
      </c>
      <c r="B3774" s="547">
        <v>2022</v>
      </c>
      <c r="C3774" s="547" t="s">
        <v>1600</v>
      </c>
      <c r="D3774" s="548">
        <v>1409.1</v>
      </c>
      <c r="E3774" s="548">
        <v>1409.1</v>
      </c>
    </row>
    <row r="3775" spans="1:5" hidden="1">
      <c r="A3775" s="547" t="s">
        <v>1692</v>
      </c>
      <c r="B3775" s="547">
        <v>2022</v>
      </c>
      <c r="C3775" s="547" t="s">
        <v>1599</v>
      </c>
      <c r="D3775" s="548">
        <v>24255.08</v>
      </c>
      <c r="E3775" s="548">
        <v>24255.08</v>
      </c>
    </row>
    <row r="3776" spans="1:5" hidden="1">
      <c r="A3776" s="547" t="s">
        <v>1692</v>
      </c>
      <c r="B3776" s="547">
        <v>2022</v>
      </c>
      <c r="C3776" s="547" t="s">
        <v>1597</v>
      </c>
      <c r="D3776" s="548">
        <v>24255.08</v>
      </c>
      <c r="E3776" s="548">
        <v>24255.08</v>
      </c>
    </row>
    <row r="3777" spans="1:5" hidden="1">
      <c r="A3777" s="547" t="s">
        <v>1692</v>
      </c>
      <c r="B3777" s="547">
        <v>2022</v>
      </c>
      <c r="C3777" s="547" t="s">
        <v>1633</v>
      </c>
      <c r="D3777" s="548"/>
      <c r="E3777" s="548"/>
    </row>
    <row r="3778" spans="1:5" hidden="1">
      <c r="A3778" s="547" t="s">
        <v>1692</v>
      </c>
      <c r="B3778" s="547">
        <v>2022</v>
      </c>
      <c r="C3778" s="547" t="s">
        <v>1632</v>
      </c>
      <c r="D3778" s="548"/>
      <c r="E3778" s="548"/>
    </row>
    <row r="3779" spans="1:5" hidden="1">
      <c r="A3779" s="547" t="s">
        <v>1692</v>
      </c>
      <c r="B3779" s="547">
        <v>2022</v>
      </c>
      <c r="C3779" s="547" t="s">
        <v>1631</v>
      </c>
      <c r="D3779" s="548"/>
      <c r="E3779" s="548"/>
    </row>
    <row r="3780" spans="1:5" hidden="1">
      <c r="A3780" s="547" t="s">
        <v>1692</v>
      </c>
      <c r="B3780" s="547">
        <v>2022</v>
      </c>
      <c r="C3780" s="547" t="s">
        <v>1630</v>
      </c>
      <c r="D3780" s="548"/>
      <c r="E3780" s="548"/>
    </row>
    <row r="3781" spans="1:5" hidden="1">
      <c r="A3781" s="547" t="s">
        <v>1692</v>
      </c>
      <c r="B3781" s="547">
        <v>2022</v>
      </c>
      <c r="C3781" s="547" t="s">
        <v>1629</v>
      </c>
      <c r="D3781" s="548"/>
      <c r="E3781" s="548"/>
    </row>
    <row r="3782" spans="1:5" hidden="1">
      <c r="A3782" s="547" t="s">
        <v>1692</v>
      </c>
      <c r="B3782" s="547">
        <v>2023</v>
      </c>
      <c r="C3782" s="547" t="s">
        <v>1628</v>
      </c>
      <c r="D3782" s="548"/>
      <c r="E3782" s="548"/>
    </row>
    <row r="3783" spans="1:5" hidden="1">
      <c r="A3783" s="547" t="s">
        <v>1692</v>
      </c>
      <c r="B3783" s="547">
        <v>2023</v>
      </c>
      <c r="C3783" s="547" t="s">
        <v>1627</v>
      </c>
      <c r="D3783" s="548"/>
      <c r="E3783" s="548"/>
    </row>
    <row r="3784" spans="1:5" hidden="1">
      <c r="A3784" s="547" t="s">
        <v>1692</v>
      </c>
      <c r="B3784" s="547">
        <v>2023</v>
      </c>
      <c r="C3784" s="547" t="s">
        <v>1626</v>
      </c>
      <c r="D3784" s="548"/>
      <c r="E3784" s="548"/>
    </row>
    <row r="3785" spans="1:5" hidden="1">
      <c r="A3785" s="547" t="s">
        <v>1692</v>
      </c>
      <c r="B3785" s="547">
        <v>2023</v>
      </c>
      <c r="C3785" s="547" t="s">
        <v>1625</v>
      </c>
      <c r="D3785" s="548"/>
      <c r="E3785" s="548"/>
    </row>
    <row r="3786" spans="1:5" hidden="1">
      <c r="A3786" s="547" t="s">
        <v>1692</v>
      </c>
      <c r="B3786" s="547">
        <v>2023</v>
      </c>
      <c r="C3786" s="547" t="s">
        <v>1624</v>
      </c>
      <c r="D3786" s="548"/>
      <c r="E3786" s="548"/>
    </row>
    <row r="3787" spans="1:5" hidden="1">
      <c r="A3787" s="547" t="s">
        <v>1692</v>
      </c>
      <c r="B3787" s="547">
        <v>2023</v>
      </c>
      <c r="C3787" s="547" t="s">
        <v>1623</v>
      </c>
      <c r="D3787" s="548">
        <v>15333.04</v>
      </c>
      <c r="E3787" s="548"/>
    </row>
    <row r="3788" spans="1:5" hidden="1">
      <c r="A3788" s="547" t="s">
        <v>1692</v>
      </c>
      <c r="B3788" s="547">
        <v>2023</v>
      </c>
      <c r="C3788" s="547" t="s">
        <v>1622</v>
      </c>
      <c r="D3788" s="548">
        <v>3179.1</v>
      </c>
      <c r="E3788" s="548"/>
    </row>
    <row r="3789" spans="1:5" hidden="1">
      <c r="A3789" s="547" t="s">
        <v>1692</v>
      </c>
      <c r="B3789" s="547">
        <v>2023</v>
      </c>
      <c r="C3789" s="547" t="s">
        <v>1621</v>
      </c>
      <c r="D3789" s="548">
        <v>206.02</v>
      </c>
      <c r="E3789" s="548"/>
    </row>
    <row r="3790" spans="1:5" hidden="1">
      <c r="A3790" s="547" t="s">
        <v>1692</v>
      </c>
      <c r="B3790" s="547">
        <v>2023</v>
      </c>
      <c r="C3790" s="547" t="s">
        <v>1620</v>
      </c>
      <c r="D3790" s="548"/>
      <c r="E3790" s="548"/>
    </row>
    <row r="3791" spans="1:5" hidden="1">
      <c r="A3791" s="547" t="s">
        <v>1692</v>
      </c>
      <c r="B3791" s="547">
        <v>2023</v>
      </c>
      <c r="C3791" s="547" t="s">
        <v>1619</v>
      </c>
      <c r="D3791" s="548"/>
      <c r="E3791" s="548"/>
    </row>
    <row r="3792" spans="1:5" hidden="1">
      <c r="A3792" s="547" t="s">
        <v>1692</v>
      </c>
      <c r="B3792" s="547">
        <v>2023</v>
      </c>
      <c r="C3792" s="547" t="s">
        <v>1618</v>
      </c>
      <c r="D3792" s="548"/>
      <c r="E3792" s="548"/>
    </row>
    <row r="3793" spans="1:5" hidden="1">
      <c r="A3793" s="547" t="s">
        <v>1692</v>
      </c>
      <c r="B3793" s="547">
        <v>2023</v>
      </c>
      <c r="C3793" s="547" t="s">
        <v>1617</v>
      </c>
      <c r="D3793" s="548"/>
      <c r="E3793" s="548"/>
    </row>
    <row r="3794" spans="1:5" hidden="1">
      <c r="A3794" s="547" t="s">
        <v>1692</v>
      </c>
      <c r="B3794" s="547">
        <v>2023</v>
      </c>
      <c r="C3794" s="547" t="s">
        <v>1616</v>
      </c>
      <c r="D3794" s="548"/>
      <c r="E3794" s="548"/>
    </row>
    <row r="3795" spans="1:5" hidden="1">
      <c r="A3795" s="547" t="s">
        <v>1692</v>
      </c>
      <c r="B3795" s="547">
        <v>2023</v>
      </c>
      <c r="C3795" s="547" t="s">
        <v>1615</v>
      </c>
      <c r="D3795" s="548"/>
      <c r="E3795" s="548"/>
    </row>
    <row r="3796" spans="1:5" hidden="1">
      <c r="A3796" s="547" t="s">
        <v>1692</v>
      </c>
      <c r="B3796" s="547">
        <v>2023</v>
      </c>
      <c r="C3796" s="547" t="s">
        <v>1614</v>
      </c>
      <c r="D3796" s="548"/>
      <c r="E3796" s="548"/>
    </row>
    <row r="3797" spans="1:5" hidden="1">
      <c r="A3797" s="547" t="s">
        <v>1692</v>
      </c>
      <c r="B3797" s="547">
        <v>2023</v>
      </c>
      <c r="C3797" s="547" t="s">
        <v>1613</v>
      </c>
      <c r="D3797" s="548"/>
      <c r="E3797" s="548"/>
    </row>
    <row r="3798" spans="1:5" hidden="1">
      <c r="A3798" s="547" t="s">
        <v>1692</v>
      </c>
      <c r="B3798" s="547">
        <v>2023</v>
      </c>
      <c r="C3798" s="547" t="s">
        <v>1612</v>
      </c>
      <c r="D3798" s="548"/>
      <c r="E3798" s="548"/>
    </row>
    <row r="3799" spans="1:5" hidden="1">
      <c r="A3799" s="547" t="s">
        <v>1692</v>
      </c>
      <c r="B3799" s="547">
        <v>2023</v>
      </c>
      <c r="C3799" s="547" t="s">
        <v>1611</v>
      </c>
      <c r="D3799" s="548"/>
      <c r="E3799" s="548"/>
    </row>
    <row r="3800" spans="1:5" hidden="1">
      <c r="A3800" s="547" t="s">
        <v>1692</v>
      </c>
      <c r="B3800" s="547">
        <v>2023</v>
      </c>
      <c r="C3800" s="547" t="s">
        <v>1610</v>
      </c>
      <c r="D3800" s="548"/>
      <c r="E3800" s="548"/>
    </row>
    <row r="3801" spans="1:5" hidden="1">
      <c r="A3801" s="547" t="s">
        <v>1692</v>
      </c>
      <c r="B3801" s="547">
        <v>2023</v>
      </c>
      <c r="C3801" s="547" t="s">
        <v>1609</v>
      </c>
      <c r="D3801" s="548"/>
      <c r="E3801" s="548"/>
    </row>
    <row r="3802" spans="1:5" hidden="1">
      <c r="A3802" s="547" t="s">
        <v>1692</v>
      </c>
      <c r="B3802" s="547">
        <v>2023</v>
      </c>
      <c r="C3802" s="547" t="s">
        <v>1608</v>
      </c>
      <c r="D3802" s="548"/>
      <c r="E3802" s="548"/>
    </row>
    <row r="3803" spans="1:5" hidden="1">
      <c r="A3803" s="547" t="s">
        <v>1692</v>
      </c>
      <c r="B3803" s="547">
        <v>2023</v>
      </c>
      <c r="C3803" s="547" t="s">
        <v>1607</v>
      </c>
      <c r="D3803" s="548"/>
      <c r="E3803" s="548"/>
    </row>
    <row r="3804" spans="1:5" hidden="1">
      <c r="A3804" s="547" t="s">
        <v>1692</v>
      </c>
      <c r="B3804" s="547">
        <v>2023</v>
      </c>
      <c r="C3804" s="547" t="s">
        <v>1606</v>
      </c>
      <c r="D3804" s="548"/>
      <c r="E3804" s="548"/>
    </row>
    <row r="3805" spans="1:5" hidden="1">
      <c r="A3805" s="547" t="s">
        <v>1692</v>
      </c>
      <c r="B3805" s="547">
        <v>2023</v>
      </c>
      <c r="C3805" s="547" t="s">
        <v>1605</v>
      </c>
      <c r="D3805" s="548"/>
      <c r="E3805" s="548"/>
    </row>
    <row r="3806" spans="1:5" hidden="1">
      <c r="A3806" s="547" t="s">
        <v>1692</v>
      </c>
      <c r="B3806" s="547">
        <v>2023</v>
      </c>
      <c r="C3806" s="547" t="s">
        <v>1604</v>
      </c>
      <c r="D3806" s="548"/>
      <c r="E3806" s="548"/>
    </row>
    <row r="3807" spans="1:5" hidden="1">
      <c r="A3807" s="547" t="s">
        <v>1692</v>
      </c>
      <c r="B3807" s="547">
        <v>2023</v>
      </c>
      <c r="C3807" s="547" t="s">
        <v>1603</v>
      </c>
      <c r="D3807" s="548"/>
      <c r="E3807" s="548"/>
    </row>
    <row r="3808" spans="1:5" hidden="1">
      <c r="A3808" s="547" t="s">
        <v>1692</v>
      </c>
      <c r="B3808" s="547">
        <v>2023</v>
      </c>
      <c r="C3808" s="547" t="s">
        <v>1602</v>
      </c>
      <c r="D3808" s="548">
        <v>5886.01</v>
      </c>
      <c r="E3808" s="548"/>
    </row>
    <row r="3809" spans="1:5" hidden="1">
      <c r="A3809" s="547" t="s">
        <v>1692</v>
      </c>
      <c r="B3809" s="547">
        <v>2023</v>
      </c>
      <c r="C3809" s="547" t="s">
        <v>1601</v>
      </c>
      <c r="D3809" s="548"/>
      <c r="E3809" s="548"/>
    </row>
    <row r="3810" spans="1:5" hidden="1">
      <c r="A3810" s="547" t="s">
        <v>1692</v>
      </c>
      <c r="B3810" s="547">
        <v>2023</v>
      </c>
      <c r="C3810" s="547" t="s">
        <v>1600</v>
      </c>
      <c r="D3810" s="548">
        <v>1680.56</v>
      </c>
      <c r="E3810" s="548"/>
    </row>
    <row r="3811" spans="1:5" hidden="1">
      <c r="A3811" s="547" t="s">
        <v>1692</v>
      </c>
      <c r="B3811" s="547">
        <v>2023</v>
      </c>
      <c r="C3811" s="547" t="s">
        <v>1599</v>
      </c>
      <c r="D3811" s="548">
        <v>26284.74</v>
      </c>
      <c r="E3811" s="548"/>
    </row>
    <row r="3812" spans="1:5" hidden="1">
      <c r="A3812" s="547" t="s">
        <v>1692</v>
      </c>
      <c r="B3812" s="547">
        <v>2023</v>
      </c>
      <c r="C3812" s="547" t="s">
        <v>1597</v>
      </c>
      <c r="D3812" s="548">
        <v>26284.74</v>
      </c>
      <c r="E3812" s="548"/>
    </row>
    <row r="3813" spans="1:5" hidden="1">
      <c r="A3813" s="547" t="s">
        <v>1691</v>
      </c>
      <c r="B3813" s="547">
        <v>2019</v>
      </c>
      <c r="C3813" s="547" t="s">
        <v>1628</v>
      </c>
      <c r="D3813" s="548"/>
      <c r="E3813" s="548"/>
    </row>
    <row r="3814" spans="1:5" hidden="1">
      <c r="A3814" s="547" t="s">
        <v>1691</v>
      </c>
      <c r="B3814" s="547">
        <v>2019</v>
      </c>
      <c r="C3814" s="547" t="s">
        <v>1627</v>
      </c>
      <c r="D3814" s="548"/>
      <c r="E3814" s="548"/>
    </row>
    <row r="3815" spans="1:5" hidden="1">
      <c r="A3815" s="547" t="s">
        <v>1691</v>
      </c>
      <c r="B3815" s="547">
        <v>2019</v>
      </c>
      <c r="C3815" s="547" t="s">
        <v>1626</v>
      </c>
      <c r="D3815" s="548"/>
      <c r="E3815" s="548"/>
    </row>
    <row r="3816" spans="1:5" hidden="1">
      <c r="A3816" s="547" t="s">
        <v>1691</v>
      </c>
      <c r="B3816" s="547">
        <v>2019</v>
      </c>
      <c r="C3816" s="547" t="s">
        <v>1625</v>
      </c>
      <c r="D3816" s="548"/>
      <c r="E3816" s="548"/>
    </row>
    <row r="3817" spans="1:5" hidden="1">
      <c r="A3817" s="547" t="s">
        <v>1691</v>
      </c>
      <c r="B3817" s="547">
        <v>2019</v>
      </c>
      <c r="C3817" s="547" t="s">
        <v>1624</v>
      </c>
      <c r="D3817" s="548"/>
      <c r="E3817" s="548"/>
    </row>
    <row r="3818" spans="1:5" hidden="1">
      <c r="A3818" s="547" t="s">
        <v>1691</v>
      </c>
      <c r="B3818" s="547">
        <v>2019</v>
      </c>
      <c r="C3818" s="547" t="s">
        <v>1623</v>
      </c>
      <c r="D3818" s="548"/>
      <c r="E3818" s="548"/>
    </row>
    <row r="3819" spans="1:5" hidden="1">
      <c r="A3819" s="547" t="s">
        <v>1691</v>
      </c>
      <c r="B3819" s="547">
        <v>2019</v>
      </c>
      <c r="C3819" s="547" t="s">
        <v>1622</v>
      </c>
      <c r="D3819" s="548"/>
      <c r="E3819" s="548"/>
    </row>
    <row r="3820" spans="1:5" hidden="1">
      <c r="A3820" s="547" t="s">
        <v>1691</v>
      </c>
      <c r="B3820" s="547">
        <v>2019</v>
      </c>
      <c r="C3820" s="547" t="s">
        <v>1621</v>
      </c>
      <c r="D3820" s="548"/>
      <c r="E3820" s="548"/>
    </row>
    <row r="3821" spans="1:5" hidden="1">
      <c r="A3821" s="547" t="s">
        <v>1691</v>
      </c>
      <c r="B3821" s="547">
        <v>2019</v>
      </c>
      <c r="C3821" s="547" t="s">
        <v>1620</v>
      </c>
      <c r="D3821" s="548"/>
      <c r="E3821" s="548"/>
    </row>
    <row r="3822" spans="1:5" hidden="1">
      <c r="A3822" s="547" t="s">
        <v>1691</v>
      </c>
      <c r="B3822" s="547">
        <v>2019</v>
      </c>
      <c r="C3822" s="547" t="s">
        <v>1619</v>
      </c>
      <c r="D3822" s="548">
        <v>49.41</v>
      </c>
      <c r="E3822" s="548">
        <v>49.41</v>
      </c>
    </row>
    <row r="3823" spans="1:5" hidden="1">
      <c r="A3823" s="547" t="s">
        <v>1691</v>
      </c>
      <c r="B3823" s="547">
        <v>2019</v>
      </c>
      <c r="C3823" s="547" t="s">
        <v>1618</v>
      </c>
      <c r="D3823" s="548">
        <v>48.33</v>
      </c>
      <c r="E3823" s="548">
        <v>48.33</v>
      </c>
    </row>
    <row r="3824" spans="1:5" hidden="1">
      <c r="A3824" s="547" t="s">
        <v>1691</v>
      </c>
      <c r="B3824" s="547">
        <v>2019</v>
      </c>
      <c r="C3824" s="547" t="s">
        <v>1617</v>
      </c>
      <c r="D3824" s="548"/>
      <c r="E3824" s="548"/>
    </row>
    <row r="3825" spans="1:5" hidden="1">
      <c r="A3825" s="547" t="s">
        <v>1691</v>
      </c>
      <c r="B3825" s="547">
        <v>2019</v>
      </c>
      <c r="C3825" s="547" t="s">
        <v>1616</v>
      </c>
      <c r="D3825" s="548"/>
      <c r="E3825" s="548"/>
    </row>
    <row r="3826" spans="1:5" hidden="1">
      <c r="A3826" s="547" t="s">
        <v>1691</v>
      </c>
      <c r="B3826" s="547">
        <v>2019</v>
      </c>
      <c r="C3826" s="547" t="s">
        <v>1615</v>
      </c>
      <c r="D3826" s="548"/>
      <c r="E3826" s="548"/>
    </row>
    <row r="3827" spans="1:5" hidden="1">
      <c r="A3827" s="547" t="s">
        <v>1691</v>
      </c>
      <c r="B3827" s="547">
        <v>2019</v>
      </c>
      <c r="C3827" s="547" t="s">
        <v>1614</v>
      </c>
      <c r="D3827" s="548"/>
      <c r="E3827" s="548"/>
    </row>
    <row r="3828" spans="1:5" hidden="1">
      <c r="A3828" s="547" t="s">
        <v>1691</v>
      </c>
      <c r="B3828" s="547">
        <v>2019</v>
      </c>
      <c r="C3828" s="547" t="s">
        <v>1613</v>
      </c>
      <c r="D3828" s="548"/>
      <c r="E3828" s="548"/>
    </row>
    <row r="3829" spans="1:5" hidden="1">
      <c r="A3829" s="547" t="s">
        <v>1691</v>
      </c>
      <c r="B3829" s="547">
        <v>2019</v>
      </c>
      <c r="C3829" s="547" t="s">
        <v>1612</v>
      </c>
      <c r="D3829" s="548"/>
      <c r="E3829" s="548"/>
    </row>
    <row r="3830" spans="1:5" hidden="1">
      <c r="A3830" s="547" t="s">
        <v>1691</v>
      </c>
      <c r="B3830" s="547">
        <v>2019</v>
      </c>
      <c r="C3830" s="547" t="s">
        <v>1611</v>
      </c>
      <c r="D3830" s="548"/>
      <c r="E3830" s="548"/>
    </row>
    <row r="3831" spans="1:5" hidden="1">
      <c r="A3831" s="547" t="s">
        <v>1691</v>
      </c>
      <c r="B3831" s="547">
        <v>2019</v>
      </c>
      <c r="C3831" s="547" t="s">
        <v>1610</v>
      </c>
      <c r="D3831" s="548"/>
      <c r="E3831" s="548"/>
    </row>
    <row r="3832" spans="1:5" hidden="1">
      <c r="A3832" s="547" t="s">
        <v>1691</v>
      </c>
      <c r="B3832" s="547">
        <v>2019</v>
      </c>
      <c r="C3832" s="547" t="s">
        <v>1609</v>
      </c>
      <c r="D3832" s="548"/>
      <c r="E3832" s="548"/>
    </row>
    <row r="3833" spans="1:5" hidden="1">
      <c r="A3833" s="547" t="s">
        <v>1691</v>
      </c>
      <c r="B3833" s="547">
        <v>2019</v>
      </c>
      <c r="C3833" s="547" t="s">
        <v>1608</v>
      </c>
      <c r="D3833" s="548"/>
      <c r="E3833" s="548"/>
    </row>
    <row r="3834" spans="1:5" hidden="1">
      <c r="A3834" s="547" t="s">
        <v>1691</v>
      </c>
      <c r="B3834" s="547">
        <v>2019</v>
      </c>
      <c r="C3834" s="547" t="s">
        <v>1607</v>
      </c>
      <c r="D3834" s="548">
        <v>1.08</v>
      </c>
      <c r="E3834" s="548">
        <v>1.08</v>
      </c>
    </row>
    <row r="3835" spans="1:5" hidden="1">
      <c r="A3835" s="547" t="s">
        <v>1691</v>
      </c>
      <c r="B3835" s="547">
        <v>2019</v>
      </c>
      <c r="C3835" s="547" t="s">
        <v>1606</v>
      </c>
      <c r="D3835" s="548"/>
      <c r="E3835" s="548"/>
    </row>
    <row r="3836" spans="1:5" hidden="1">
      <c r="A3836" s="547" t="s">
        <v>1691</v>
      </c>
      <c r="B3836" s="547">
        <v>2019</v>
      </c>
      <c r="C3836" s="547" t="s">
        <v>1605</v>
      </c>
      <c r="D3836" s="548"/>
      <c r="E3836" s="548"/>
    </row>
    <row r="3837" spans="1:5" hidden="1">
      <c r="A3837" s="547" t="s">
        <v>1691</v>
      </c>
      <c r="B3837" s="547">
        <v>2019</v>
      </c>
      <c r="C3837" s="547" t="s">
        <v>1604</v>
      </c>
      <c r="D3837" s="548">
        <v>267.35000000000002</v>
      </c>
      <c r="E3837" s="548">
        <v>267.35000000000002</v>
      </c>
    </row>
    <row r="3838" spans="1:5" hidden="1">
      <c r="A3838" s="547" t="s">
        <v>1691</v>
      </c>
      <c r="B3838" s="547">
        <v>2019</v>
      </c>
      <c r="C3838" s="547" t="s">
        <v>1603</v>
      </c>
      <c r="D3838" s="548">
        <v>11.02</v>
      </c>
      <c r="E3838" s="548">
        <v>11.02</v>
      </c>
    </row>
    <row r="3839" spans="1:5" hidden="1">
      <c r="A3839" s="547" t="s">
        <v>1691</v>
      </c>
      <c r="B3839" s="547">
        <v>2019</v>
      </c>
      <c r="C3839" s="547" t="s">
        <v>1602</v>
      </c>
      <c r="D3839" s="548">
        <v>180.65</v>
      </c>
      <c r="E3839" s="548">
        <v>180.65</v>
      </c>
    </row>
    <row r="3840" spans="1:5" hidden="1">
      <c r="A3840" s="547" t="s">
        <v>1691</v>
      </c>
      <c r="B3840" s="547">
        <v>2019</v>
      </c>
      <c r="C3840" s="547" t="s">
        <v>1601</v>
      </c>
      <c r="D3840" s="548">
        <v>4092.7</v>
      </c>
      <c r="E3840" s="548">
        <v>4092.7</v>
      </c>
    </row>
    <row r="3841" spans="1:5" hidden="1">
      <c r="A3841" s="547" t="s">
        <v>1691</v>
      </c>
      <c r="B3841" s="547">
        <v>2019</v>
      </c>
      <c r="C3841" s="547" t="s">
        <v>1600</v>
      </c>
      <c r="D3841" s="548"/>
      <c r="E3841" s="548"/>
    </row>
    <row r="3842" spans="1:5" hidden="1">
      <c r="A3842" s="547" t="s">
        <v>1691</v>
      </c>
      <c r="B3842" s="547">
        <v>2019</v>
      </c>
      <c r="C3842" s="547" t="s">
        <v>1599</v>
      </c>
      <c r="D3842" s="548">
        <v>10462.299999999999</v>
      </c>
      <c r="E3842" s="548">
        <v>1046230</v>
      </c>
    </row>
    <row r="3843" spans="1:5" hidden="1">
      <c r="A3843" s="547" t="s">
        <v>1691</v>
      </c>
      <c r="B3843" s="547">
        <v>2019</v>
      </c>
      <c r="C3843" s="547" t="s">
        <v>1597</v>
      </c>
      <c r="D3843" s="548">
        <v>4601.13</v>
      </c>
      <c r="E3843" s="548">
        <v>4601.13</v>
      </c>
    </row>
    <row r="3844" spans="1:5" hidden="1">
      <c r="A3844" s="547" t="s">
        <v>1691</v>
      </c>
      <c r="B3844" s="547">
        <v>2019</v>
      </c>
      <c r="C3844" s="547" t="s">
        <v>1633</v>
      </c>
      <c r="D3844" s="548"/>
      <c r="E3844" s="548"/>
    </row>
    <row r="3845" spans="1:5" hidden="1">
      <c r="A3845" s="547" t="s">
        <v>1691</v>
      </c>
      <c r="B3845" s="547">
        <v>2019</v>
      </c>
      <c r="C3845" s="547" t="s">
        <v>1632</v>
      </c>
      <c r="D3845" s="548"/>
      <c r="E3845" s="548"/>
    </row>
    <row r="3846" spans="1:5" hidden="1">
      <c r="A3846" s="547" t="s">
        <v>1691</v>
      </c>
      <c r="B3846" s="547">
        <v>2019</v>
      </c>
      <c r="C3846" s="547" t="s">
        <v>1631</v>
      </c>
      <c r="D3846" s="548"/>
      <c r="E3846" s="548"/>
    </row>
    <row r="3847" spans="1:5" hidden="1">
      <c r="A3847" s="547" t="s">
        <v>1691</v>
      </c>
      <c r="B3847" s="547">
        <v>2019</v>
      </c>
      <c r="C3847" s="547" t="s">
        <v>1630</v>
      </c>
      <c r="D3847" s="548"/>
      <c r="E3847" s="548"/>
    </row>
    <row r="3848" spans="1:5" hidden="1">
      <c r="A3848" s="547" t="s">
        <v>1691</v>
      </c>
      <c r="B3848" s="547">
        <v>2019</v>
      </c>
      <c r="C3848" s="547" t="s">
        <v>1629</v>
      </c>
      <c r="D3848" s="548"/>
      <c r="E3848" s="548"/>
    </row>
    <row r="3849" spans="1:5" hidden="1">
      <c r="A3849" s="547" t="s">
        <v>1691</v>
      </c>
      <c r="B3849" s="547">
        <v>2020</v>
      </c>
      <c r="C3849" s="547" t="s">
        <v>1628</v>
      </c>
      <c r="D3849" s="548"/>
      <c r="E3849" s="548"/>
    </row>
    <row r="3850" spans="1:5" hidden="1">
      <c r="A3850" s="547" t="s">
        <v>1691</v>
      </c>
      <c r="B3850" s="547">
        <v>2020</v>
      </c>
      <c r="C3850" s="547" t="s">
        <v>1627</v>
      </c>
      <c r="D3850" s="548"/>
      <c r="E3850" s="548"/>
    </row>
    <row r="3851" spans="1:5" hidden="1">
      <c r="A3851" s="547" t="s">
        <v>1691</v>
      </c>
      <c r="B3851" s="547">
        <v>2020</v>
      </c>
      <c r="C3851" s="547" t="s">
        <v>1626</v>
      </c>
      <c r="D3851" s="548"/>
      <c r="E3851" s="548"/>
    </row>
    <row r="3852" spans="1:5" hidden="1">
      <c r="A3852" s="547" t="s">
        <v>1691</v>
      </c>
      <c r="B3852" s="547">
        <v>2020</v>
      </c>
      <c r="C3852" s="547" t="s">
        <v>1625</v>
      </c>
      <c r="D3852" s="548"/>
      <c r="E3852" s="548"/>
    </row>
    <row r="3853" spans="1:5" hidden="1">
      <c r="A3853" s="547" t="s">
        <v>1691</v>
      </c>
      <c r="B3853" s="547">
        <v>2020</v>
      </c>
      <c r="C3853" s="547" t="s">
        <v>1624</v>
      </c>
      <c r="D3853" s="548"/>
      <c r="E3853" s="548"/>
    </row>
    <row r="3854" spans="1:5" hidden="1">
      <c r="A3854" s="547" t="s">
        <v>1691</v>
      </c>
      <c r="B3854" s="547">
        <v>2020</v>
      </c>
      <c r="C3854" s="547" t="s">
        <v>1623</v>
      </c>
      <c r="D3854" s="548"/>
      <c r="E3854" s="548"/>
    </row>
    <row r="3855" spans="1:5" hidden="1">
      <c r="A3855" s="547" t="s">
        <v>1691</v>
      </c>
      <c r="B3855" s="547">
        <v>2020</v>
      </c>
      <c r="C3855" s="547" t="s">
        <v>1622</v>
      </c>
      <c r="D3855" s="548"/>
      <c r="E3855" s="548"/>
    </row>
    <row r="3856" spans="1:5" hidden="1">
      <c r="A3856" s="547" t="s">
        <v>1691</v>
      </c>
      <c r="B3856" s="547">
        <v>2020</v>
      </c>
      <c r="C3856" s="547" t="s">
        <v>1621</v>
      </c>
      <c r="D3856" s="548"/>
      <c r="E3856" s="548"/>
    </row>
    <row r="3857" spans="1:5" hidden="1">
      <c r="A3857" s="547" t="s">
        <v>1691</v>
      </c>
      <c r="B3857" s="547">
        <v>2020</v>
      </c>
      <c r="C3857" s="547" t="s">
        <v>1620</v>
      </c>
      <c r="D3857" s="548"/>
      <c r="E3857" s="548"/>
    </row>
    <row r="3858" spans="1:5" hidden="1">
      <c r="A3858" s="547" t="s">
        <v>1691</v>
      </c>
      <c r="B3858" s="547">
        <v>2020</v>
      </c>
      <c r="C3858" s="547" t="s">
        <v>1619</v>
      </c>
      <c r="D3858" s="548">
        <v>26.27</v>
      </c>
      <c r="E3858" s="548">
        <v>26.27</v>
      </c>
    </row>
    <row r="3859" spans="1:5" hidden="1">
      <c r="A3859" s="547" t="s">
        <v>1691</v>
      </c>
      <c r="B3859" s="547">
        <v>2020</v>
      </c>
      <c r="C3859" s="547" t="s">
        <v>1618</v>
      </c>
      <c r="D3859" s="548">
        <v>25.19</v>
      </c>
      <c r="E3859" s="548">
        <v>25.19</v>
      </c>
    </row>
    <row r="3860" spans="1:5" hidden="1">
      <c r="A3860" s="547" t="s">
        <v>1691</v>
      </c>
      <c r="B3860" s="547">
        <v>2020</v>
      </c>
      <c r="C3860" s="547" t="s">
        <v>1617</v>
      </c>
      <c r="D3860" s="548"/>
      <c r="E3860" s="548"/>
    </row>
    <row r="3861" spans="1:5" hidden="1">
      <c r="A3861" s="547" t="s">
        <v>1691</v>
      </c>
      <c r="B3861" s="547">
        <v>2020</v>
      </c>
      <c r="C3861" s="547" t="s">
        <v>1616</v>
      </c>
      <c r="D3861" s="548"/>
      <c r="E3861" s="548"/>
    </row>
    <row r="3862" spans="1:5" hidden="1">
      <c r="A3862" s="547" t="s">
        <v>1691</v>
      </c>
      <c r="B3862" s="547">
        <v>2020</v>
      </c>
      <c r="C3862" s="547" t="s">
        <v>1615</v>
      </c>
      <c r="D3862" s="548"/>
      <c r="E3862" s="548"/>
    </row>
    <row r="3863" spans="1:5" hidden="1">
      <c r="A3863" s="547" t="s">
        <v>1691</v>
      </c>
      <c r="B3863" s="547">
        <v>2020</v>
      </c>
      <c r="C3863" s="547" t="s">
        <v>1614</v>
      </c>
      <c r="D3863" s="548"/>
      <c r="E3863" s="548"/>
    </row>
    <row r="3864" spans="1:5" hidden="1">
      <c r="A3864" s="547" t="s">
        <v>1691</v>
      </c>
      <c r="B3864" s="547">
        <v>2020</v>
      </c>
      <c r="C3864" s="547" t="s">
        <v>1613</v>
      </c>
      <c r="D3864" s="548"/>
      <c r="E3864" s="548"/>
    </row>
    <row r="3865" spans="1:5" hidden="1">
      <c r="A3865" s="547" t="s">
        <v>1691</v>
      </c>
      <c r="B3865" s="547">
        <v>2020</v>
      </c>
      <c r="C3865" s="547" t="s">
        <v>1612</v>
      </c>
      <c r="D3865" s="548"/>
      <c r="E3865" s="548"/>
    </row>
    <row r="3866" spans="1:5" hidden="1">
      <c r="A3866" s="547" t="s">
        <v>1691</v>
      </c>
      <c r="B3866" s="547">
        <v>2020</v>
      </c>
      <c r="C3866" s="547" t="s">
        <v>1611</v>
      </c>
      <c r="D3866" s="548"/>
      <c r="E3866" s="548"/>
    </row>
    <row r="3867" spans="1:5" hidden="1">
      <c r="A3867" s="547" t="s">
        <v>1691</v>
      </c>
      <c r="B3867" s="547">
        <v>2020</v>
      </c>
      <c r="C3867" s="547" t="s">
        <v>1610</v>
      </c>
      <c r="D3867" s="548"/>
      <c r="E3867" s="548"/>
    </row>
    <row r="3868" spans="1:5" hidden="1">
      <c r="A3868" s="547" t="s">
        <v>1691</v>
      </c>
      <c r="B3868" s="547">
        <v>2020</v>
      </c>
      <c r="C3868" s="547" t="s">
        <v>1609</v>
      </c>
      <c r="D3868" s="548"/>
      <c r="E3868" s="548"/>
    </row>
    <row r="3869" spans="1:5" hidden="1">
      <c r="A3869" s="547" t="s">
        <v>1691</v>
      </c>
      <c r="B3869" s="547">
        <v>2020</v>
      </c>
      <c r="C3869" s="547" t="s">
        <v>1608</v>
      </c>
      <c r="D3869" s="548"/>
      <c r="E3869" s="548"/>
    </row>
    <row r="3870" spans="1:5" hidden="1">
      <c r="A3870" s="547" t="s">
        <v>1691</v>
      </c>
      <c r="B3870" s="547">
        <v>2020</v>
      </c>
      <c r="C3870" s="547" t="s">
        <v>1607</v>
      </c>
      <c r="D3870" s="548">
        <v>1.08</v>
      </c>
      <c r="E3870" s="548">
        <v>1.08</v>
      </c>
    </row>
    <row r="3871" spans="1:5" hidden="1">
      <c r="A3871" s="547" t="s">
        <v>1691</v>
      </c>
      <c r="B3871" s="547">
        <v>2020</v>
      </c>
      <c r="C3871" s="547" t="s">
        <v>1606</v>
      </c>
      <c r="D3871" s="548"/>
      <c r="E3871" s="548"/>
    </row>
    <row r="3872" spans="1:5" hidden="1">
      <c r="A3872" s="547" t="s">
        <v>1691</v>
      </c>
      <c r="B3872" s="547">
        <v>2020</v>
      </c>
      <c r="C3872" s="547" t="s">
        <v>1605</v>
      </c>
      <c r="D3872" s="548"/>
      <c r="E3872" s="548"/>
    </row>
    <row r="3873" spans="1:5" hidden="1">
      <c r="A3873" s="547" t="s">
        <v>1691</v>
      </c>
      <c r="B3873" s="547">
        <v>2020</v>
      </c>
      <c r="C3873" s="547" t="s">
        <v>1604</v>
      </c>
      <c r="D3873" s="548">
        <v>333.45</v>
      </c>
      <c r="E3873" s="548">
        <v>333.45</v>
      </c>
    </row>
    <row r="3874" spans="1:5" hidden="1">
      <c r="A3874" s="547" t="s">
        <v>1691</v>
      </c>
      <c r="B3874" s="547">
        <v>2020</v>
      </c>
      <c r="C3874" s="547" t="s">
        <v>1603</v>
      </c>
      <c r="D3874" s="548">
        <v>2.59</v>
      </c>
      <c r="E3874" s="548">
        <v>2.59</v>
      </c>
    </row>
    <row r="3875" spans="1:5" hidden="1">
      <c r="A3875" s="547" t="s">
        <v>1691</v>
      </c>
      <c r="B3875" s="547">
        <v>2020</v>
      </c>
      <c r="C3875" s="547" t="s">
        <v>1602</v>
      </c>
      <c r="D3875" s="548">
        <v>177.48</v>
      </c>
      <c r="E3875" s="548">
        <v>177.48</v>
      </c>
    </row>
    <row r="3876" spans="1:5" hidden="1">
      <c r="A3876" s="547" t="s">
        <v>1691</v>
      </c>
      <c r="B3876" s="547">
        <v>2020</v>
      </c>
      <c r="C3876" s="547" t="s">
        <v>1601</v>
      </c>
      <c r="D3876" s="548">
        <v>3973.95</v>
      </c>
      <c r="E3876" s="548">
        <v>3973.95</v>
      </c>
    </row>
    <row r="3877" spans="1:5" hidden="1">
      <c r="A3877" s="547" t="s">
        <v>1691</v>
      </c>
      <c r="B3877" s="547">
        <v>2020</v>
      </c>
      <c r="C3877" s="547" t="s">
        <v>1600</v>
      </c>
      <c r="D3877" s="548"/>
      <c r="E3877" s="548"/>
    </row>
    <row r="3878" spans="1:5" hidden="1">
      <c r="A3878" s="547" t="s">
        <v>1691</v>
      </c>
      <c r="B3878" s="547">
        <v>2020</v>
      </c>
      <c r="C3878" s="547" t="s">
        <v>1599</v>
      </c>
      <c r="D3878" s="548">
        <v>10175.19</v>
      </c>
      <c r="E3878" s="548">
        <v>10175.19</v>
      </c>
    </row>
    <row r="3879" spans="1:5" hidden="1">
      <c r="A3879" s="547" t="s">
        <v>1691</v>
      </c>
      <c r="B3879" s="547">
        <v>2020</v>
      </c>
      <c r="C3879" s="547" t="s">
        <v>1597</v>
      </c>
      <c r="D3879" s="548">
        <v>4513.74</v>
      </c>
      <c r="E3879" s="548">
        <v>4513.74</v>
      </c>
    </row>
    <row r="3880" spans="1:5" hidden="1">
      <c r="A3880" s="547" t="s">
        <v>1691</v>
      </c>
      <c r="B3880" s="547">
        <v>2020</v>
      </c>
      <c r="C3880" s="547" t="s">
        <v>1633</v>
      </c>
      <c r="D3880" s="548"/>
      <c r="E3880" s="548"/>
    </row>
    <row r="3881" spans="1:5" hidden="1">
      <c r="A3881" s="547" t="s">
        <v>1691</v>
      </c>
      <c r="B3881" s="547">
        <v>2020</v>
      </c>
      <c r="C3881" s="547" t="s">
        <v>1632</v>
      </c>
      <c r="D3881" s="548"/>
      <c r="E3881" s="548"/>
    </row>
    <row r="3882" spans="1:5" hidden="1">
      <c r="A3882" s="547" t="s">
        <v>1691</v>
      </c>
      <c r="B3882" s="547">
        <v>2020</v>
      </c>
      <c r="C3882" s="547" t="s">
        <v>1631</v>
      </c>
      <c r="D3882" s="548"/>
      <c r="E3882" s="548"/>
    </row>
    <row r="3883" spans="1:5" hidden="1">
      <c r="A3883" s="547" t="s">
        <v>1691</v>
      </c>
      <c r="B3883" s="547">
        <v>2020</v>
      </c>
      <c r="C3883" s="547" t="s">
        <v>1630</v>
      </c>
      <c r="D3883" s="548"/>
      <c r="E3883" s="548"/>
    </row>
    <row r="3884" spans="1:5" hidden="1">
      <c r="A3884" s="547" t="s">
        <v>1691</v>
      </c>
      <c r="B3884" s="547">
        <v>2020</v>
      </c>
      <c r="C3884" s="547" t="s">
        <v>1629</v>
      </c>
      <c r="D3884" s="548"/>
      <c r="E3884" s="548"/>
    </row>
    <row r="3885" spans="1:5" hidden="1">
      <c r="A3885" s="547" t="s">
        <v>1691</v>
      </c>
      <c r="B3885" s="547">
        <v>2021</v>
      </c>
      <c r="C3885" s="547" t="s">
        <v>1628</v>
      </c>
      <c r="D3885" s="548"/>
      <c r="E3885" s="548"/>
    </row>
    <row r="3886" spans="1:5" hidden="1">
      <c r="A3886" s="547" t="s">
        <v>1691</v>
      </c>
      <c r="B3886" s="547">
        <v>2021</v>
      </c>
      <c r="C3886" s="547" t="s">
        <v>1627</v>
      </c>
      <c r="D3886" s="548"/>
      <c r="E3886" s="548"/>
    </row>
    <row r="3887" spans="1:5" hidden="1">
      <c r="A3887" s="547" t="s">
        <v>1691</v>
      </c>
      <c r="B3887" s="547">
        <v>2021</v>
      </c>
      <c r="C3887" s="547" t="s">
        <v>1626</v>
      </c>
      <c r="D3887" s="548"/>
      <c r="E3887" s="548"/>
    </row>
    <row r="3888" spans="1:5" hidden="1">
      <c r="A3888" s="547" t="s">
        <v>1691</v>
      </c>
      <c r="B3888" s="547">
        <v>2021</v>
      </c>
      <c r="C3888" s="547" t="s">
        <v>1625</v>
      </c>
      <c r="D3888" s="548"/>
      <c r="E3888" s="548"/>
    </row>
    <row r="3889" spans="1:5" hidden="1">
      <c r="A3889" s="547" t="s">
        <v>1691</v>
      </c>
      <c r="B3889" s="547">
        <v>2021</v>
      </c>
      <c r="C3889" s="547" t="s">
        <v>1624</v>
      </c>
      <c r="D3889" s="548"/>
      <c r="E3889" s="548"/>
    </row>
    <row r="3890" spans="1:5" hidden="1">
      <c r="A3890" s="547" t="s">
        <v>1691</v>
      </c>
      <c r="B3890" s="547">
        <v>2021</v>
      </c>
      <c r="C3890" s="547" t="s">
        <v>1623</v>
      </c>
      <c r="D3890" s="548"/>
      <c r="E3890" s="548"/>
    </row>
    <row r="3891" spans="1:5" hidden="1">
      <c r="A3891" s="547" t="s">
        <v>1691</v>
      </c>
      <c r="B3891" s="547">
        <v>2021</v>
      </c>
      <c r="C3891" s="547" t="s">
        <v>1622</v>
      </c>
      <c r="D3891" s="548"/>
      <c r="E3891" s="548"/>
    </row>
    <row r="3892" spans="1:5" hidden="1">
      <c r="A3892" s="547" t="s">
        <v>1691</v>
      </c>
      <c r="B3892" s="547">
        <v>2021</v>
      </c>
      <c r="C3892" s="547" t="s">
        <v>1621</v>
      </c>
      <c r="D3892" s="548"/>
      <c r="E3892" s="548"/>
    </row>
    <row r="3893" spans="1:5" hidden="1">
      <c r="A3893" s="547" t="s">
        <v>1691</v>
      </c>
      <c r="B3893" s="547">
        <v>2021</v>
      </c>
      <c r="C3893" s="547" t="s">
        <v>1620</v>
      </c>
      <c r="D3893" s="548"/>
      <c r="E3893" s="548"/>
    </row>
    <row r="3894" spans="1:5" hidden="1">
      <c r="A3894" s="547" t="s">
        <v>1691</v>
      </c>
      <c r="B3894" s="547">
        <v>2021</v>
      </c>
      <c r="C3894" s="547" t="s">
        <v>1619</v>
      </c>
      <c r="D3894" s="548">
        <v>28.73</v>
      </c>
      <c r="E3894" s="548">
        <v>28.73</v>
      </c>
    </row>
    <row r="3895" spans="1:5" hidden="1">
      <c r="A3895" s="547" t="s">
        <v>1691</v>
      </c>
      <c r="B3895" s="547">
        <v>2021</v>
      </c>
      <c r="C3895" s="547" t="s">
        <v>1618</v>
      </c>
      <c r="D3895" s="548">
        <v>27.96</v>
      </c>
      <c r="E3895" s="548">
        <v>27.96</v>
      </c>
    </row>
    <row r="3896" spans="1:5" hidden="1">
      <c r="A3896" s="547" t="s">
        <v>1691</v>
      </c>
      <c r="B3896" s="547">
        <v>2021</v>
      </c>
      <c r="C3896" s="547" t="s">
        <v>1617</v>
      </c>
      <c r="D3896" s="548"/>
      <c r="E3896" s="548"/>
    </row>
    <row r="3897" spans="1:5" hidden="1">
      <c r="A3897" s="547" t="s">
        <v>1691</v>
      </c>
      <c r="B3897" s="547">
        <v>2021</v>
      </c>
      <c r="C3897" s="547" t="s">
        <v>1616</v>
      </c>
      <c r="D3897" s="548"/>
      <c r="E3897" s="548"/>
    </row>
    <row r="3898" spans="1:5" hidden="1">
      <c r="A3898" s="547" t="s">
        <v>1691</v>
      </c>
      <c r="B3898" s="547">
        <v>2021</v>
      </c>
      <c r="C3898" s="547" t="s">
        <v>1615</v>
      </c>
      <c r="D3898" s="548"/>
      <c r="E3898" s="548"/>
    </row>
    <row r="3899" spans="1:5" hidden="1">
      <c r="A3899" s="547" t="s">
        <v>1691</v>
      </c>
      <c r="B3899" s="547">
        <v>2021</v>
      </c>
      <c r="C3899" s="547" t="s">
        <v>1614</v>
      </c>
      <c r="D3899" s="548"/>
      <c r="E3899" s="548"/>
    </row>
    <row r="3900" spans="1:5" hidden="1">
      <c r="A3900" s="547" t="s">
        <v>1691</v>
      </c>
      <c r="B3900" s="547">
        <v>2021</v>
      </c>
      <c r="C3900" s="547" t="s">
        <v>1613</v>
      </c>
      <c r="D3900" s="548"/>
      <c r="E3900" s="548"/>
    </row>
    <row r="3901" spans="1:5" hidden="1">
      <c r="A3901" s="547" t="s">
        <v>1691</v>
      </c>
      <c r="B3901" s="547">
        <v>2021</v>
      </c>
      <c r="C3901" s="547" t="s">
        <v>1612</v>
      </c>
      <c r="D3901" s="548"/>
      <c r="E3901" s="548"/>
    </row>
    <row r="3902" spans="1:5" hidden="1">
      <c r="A3902" s="547" t="s">
        <v>1691</v>
      </c>
      <c r="B3902" s="547">
        <v>2021</v>
      </c>
      <c r="C3902" s="547" t="s">
        <v>1611</v>
      </c>
      <c r="D3902" s="548"/>
      <c r="E3902" s="548"/>
    </row>
    <row r="3903" spans="1:5" hidden="1">
      <c r="A3903" s="547" t="s">
        <v>1691</v>
      </c>
      <c r="B3903" s="547">
        <v>2021</v>
      </c>
      <c r="C3903" s="547" t="s">
        <v>1610</v>
      </c>
      <c r="D3903" s="548"/>
      <c r="E3903" s="548"/>
    </row>
    <row r="3904" spans="1:5" hidden="1">
      <c r="A3904" s="547" t="s">
        <v>1691</v>
      </c>
      <c r="B3904" s="547">
        <v>2021</v>
      </c>
      <c r="C3904" s="547" t="s">
        <v>1609</v>
      </c>
      <c r="D3904" s="548"/>
      <c r="E3904" s="548"/>
    </row>
    <row r="3905" spans="1:5" hidden="1">
      <c r="A3905" s="547" t="s">
        <v>1691</v>
      </c>
      <c r="B3905" s="547">
        <v>2021</v>
      </c>
      <c r="C3905" s="547" t="s">
        <v>1608</v>
      </c>
      <c r="D3905" s="548"/>
      <c r="E3905" s="548"/>
    </row>
    <row r="3906" spans="1:5" hidden="1">
      <c r="A3906" s="547" t="s">
        <v>1691</v>
      </c>
      <c r="B3906" s="547">
        <v>2021</v>
      </c>
      <c r="C3906" s="547" t="s">
        <v>1607</v>
      </c>
      <c r="D3906" s="548">
        <v>0.77</v>
      </c>
      <c r="E3906" s="548">
        <v>0.77</v>
      </c>
    </row>
    <row r="3907" spans="1:5" hidden="1">
      <c r="A3907" s="547" t="s">
        <v>1691</v>
      </c>
      <c r="B3907" s="547">
        <v>2021</v>
      </c>
      <c r="C3907" s="547" t="s">
        <v>1606</v>
      </c>
      <c r="D3907" s="548"/>
      <c r="E3907" s="548"/>
    </row>
    <row r="3908" spans="1:5" hidden="1">
      <c r="A3908" s="547" t="s">
        <v>1691</v>
      </c>
      <c r="B3908" s="547">
        <v>2021</v>
      </c>
      <c r="C3908" s="547" t="s">
        <v>1605</v>
      </c>
      <c r="D3908" s="548"/>
      <c r="E3908" s="548"/>
    </row>
    <row r="3909" spans="1:5" hidden="1">
      <c r="A3909" s="547" t="s">
        <v>1691</v>
      </c>
      <c r="B3909" s="547">
        <v>2021</v>
      </c>
      <c r="C3909" s="547" t="s">
        <v>1604</v>
      </c>
      <c r="D3909" s="548">
        <v>325.32</v>
      </c>
      <c r="E3909" s="548">
        <v>325.32</v>
      </c>
    </row>
    <row r="3910" spans="1:5" hidden="1">
      <c r="A3910" s="547" t="s">
        <v>1691</v>
      </c>
      <c r="B3910" s="547">
        <v>2021</v>
      </c>
      <c r="C3910" s="547" t="s">
        <v>1603</v>
      </c>
      <c r="D3910" s="548">
        <v>1.39</v>
      </c>
      <c r="E3910" s="548">
        <v>1.39</v>
      </c>
    </row>
    <row r="3911" spans="1:5" hidden="1">
      <c r="A3911" s="547" t="s">
        <v>1691</v>
      </c>
      <c r="B3911" s="547">
        <v>2021</v>
      </c>
      <c r="C3911" s="547" t="s">
        <v>1602</v>
      </c>
      <c r="D3911" s="548">
        <v>173.67</v>
      </c>
      <c r="E3911" s="548">
        <v>173.67</v>
      </c>
    </row>
    <row r="3912" spans="1:5" hidden="1">
      <c r="A3912" s="547" t="s">
        <v>1691</v>
      </c>
      <c r="B3912" s="547">
        <v>2021</v>
      </c>
      <c r="C3912" s="547" t="s">
        <v>1601</v>
      </c>
      <c r="D3912" s="548">
        <v>4001.76</v>
      </c>
      <c r="E3912" s="548">
        <v>4001.76</v>
      </c>
    </row>
    <row r="3913" spans="1:5" hidden="1">
      <c r="A3913" s="547" t="s">
        <v>1691</v>
      </c>
      <c r="B3913" s="547">
        <v>2021</v>
      </c>
      <c r="C3913" s="547" t="s">
        <v>1600</v>
      </c>
      <c r="D3913" s="548"/>
      <c r="E3913" s="548"/>
    </row>
    <row r="3914" spans="1:5" hidden="1">
      <c r="A3914" s="547" t="s">
        <v>1691</v>
      </c>
      <c r="B3914" s="547">
        <v>2021</v>
      </c>
      <c r="C3914" s="547" t="s">
        <v>1599</v>
      </c>
      <c r="D3914" s="548">
        <v>10137.549999999999</v>
      </c>
      <c r="E3914" s="548">
        <v>10137.549999999999</v>
      </c>
    </row>
    <row r="3915" spans="1:5" hidden="1">
      <c r="A3915" s="547" t="s">
        <v>1691</v>
      </c>
      <c r="B3915" s="547">
        <v>2021</v>
      </c>
      <c r="C3915" s="547" t="s">
        <v>1597</v>
      </c>
      <c r="D3915" s="548">
        <v>4530.8599999999997</v>
      </c>
      <c r="E3915" s="548">
        <v>4530.8599999999997</v>
      </c>
    </row>
    <row r="3916" spans="1:5" hidden="1">
      <c r="A3916" s="547" t="s">
        <v>1691</v>
      </c>
      <c r="B3916" s="547">
        <v>2021</v>
      </c>
      <c r="C3916" s="547" t="s">
        <v>1633</v>
      </c>
      <c r="D3916" s="548"/>
      <c r="E3916" s="548"/>
    </row>
    <row r="3917" spans="1:5" hidden="1">
      <c r="A3917" s="547" t="s">
        <v>1691</v>
      </c>
      <c r="B3917" s="547">
        <v>2021</v>
      </c>
      <c r="C3917" s="547" t="s">
        <v>1632</v>
      </c>
      <c r="D3917" s="548"/>
      <c r="E3917" s="548"/>
    </row>
    <row r="3918" spans="1:5" hidden="1">
      <c r="A3918" s="547" t="s">
        <v>1691</v>
      </c>
      <c r="B3918" s="547">
        <v>2021</v>
      </c>
      <c r="C3918" s="547" t="s">
        <v>1631</v>
      </c>
      <c r="D3918" s="548"/>
      <c r="E3918" s="548"/>
    </row>
    <row r="3919" spans="1:5" hidden="1">
      <c r="A3919" s="547" t="s">
        <v>1691</v>
      </c>
      <c r="B3919" s="547">
        <v>2021</v>
      </c>
      <c r="C3919" s="547" t="s">
        <v>1630</v>
      </c>
      <c r="D3919" s="548"/>
      <c r="E3919" s="548"/>
    </row>
    <row r="3920" spans="1:5" hidden="1">
      <c r="A3920" s="547" t="s">
        <v>1691</v>
      </c>
      <c r="B3920" s="547">
        <v>2021</v>
      </c>
      <c r="C3920" s="547" t="s">
        <v>1629</v>
      </c>
      <c r="D3920" s="548"/>
      <c r="E3920" s="548"/>
    </row>
    <row r="3921" spans="1:5" hidden="1">
      <c r="A3921" s="547" t="s">
        <v>1691</v>
      </c>
      <c r="B3921" s="547">
        <v>2022</v>
      </c>
      <c r="C3921" s="547" t="s">
        <v>1628</v>
      </c>
      <c r="D3921" s="548"/>
      <c r="E3921" s="548"/>
    </row>
    <row r="3922" spans="1:5" hidden="1">
      <c r="A3922" s="547" t="s">
        <v>1691</v>
      </c>
      <c r="B3922" s="547">
        <v>2022</v>
      </c>
      <c r="C3922" s="547" t="s">
        <v>1627</v>
      </c>
      <c r="D3922" s="548"/>
      <c r="E3922" s="548"/>
    </row>
    <row r="3923" spans="1:5" hidden="1">
      <c r="A3923" s="547" t="s">
        <v>1691</v>
      </c>
      <c r="B3923" s="547">
        <v>2022</v>
      </c>
      <c r="C3923" s="547" t="s">
        <v>1626</v>
      </c>
      <c r="D3923" s="548"/>
      <c r="E3923" s="548"/>
    </row>
    <row r="3924" spans="1:5" hidden="1">
      <c r="A3924" s="547" t="s">
        <v>1691</v>
      </c>
      <c r="B3924" s="547">
        <v>2022</v>
      </c>
      <c r="C3924" s="547" t="s">
        <v>1625</v>
      </c>
      <c r="D3924" s="548"/>
      <c r="E3924" s="548"/>
    </row>
    <row r="3925" spans="1:5" hidden="1">
      <c r="A3925" s="547" t="s">
        <v>1691</v>
      </c>
      <c r="B3925" s="547">
        <v>2022</v>
      </c>
      <c r="C3925" s="547" t="s">
        <v>1624</v>
      </c>
      <c r="D3925" s="548"/>
      <c r="E3925" s="548"/>
    </row>
    <row r="3926" spans="1:5" hidden="1">
      <c r="A3926" s="547" t="s">
        <v>1691</v>
      </c>
      <c r="B3926" s="547">
        <v>2022</v>
      </c>
      <c r="C3926" s="547" t="s">
        <v>1623</v>
      </c>
      <c r="D3926" s="548"/>
      <c r="E3926" s="548"/>
    </row>
    <row r="3927" spans="1:5" hidden="1">
      <c r="A3927" s="547" t="s">
        <v>1691</v>
      </c>
      <c r="B3927" s="547">
        <v>2022</v>
      </c>
      <c r="C3927" s="547" t="s">
        <v>1622</v>
      </c>
      <c r="D3927" s="548"/>
      <c r="E3927" s="548"/>
    </row>
    <row r="3928" spans="1:5" hidden="1">
      <c r="A3928" s="547" t="s">
        <v>1691</v>
      </c>
      <c r="B3928" s="547">
        <v>2022</v>
      </c>
      <c r="C3928" s="547" t="s">
        <v>1621</v>
      </c>
      <c r="D3928" s="548"/>
      <c r="E3928" s="548"/>
    </row>
    <row r="3929" spans="1:5" hidden="1">
      <c r="A3929" s="547" t="s">
        <v>1691</v>
      </c>
      <c r="B3929" s="547">
        <v>2022</v>
      </c>
      <c r="C3929" s="547" t="s">
        <v>1620</v>
      </c>
      <c r="D3929" s="548"/>
      <c r="E3929" s="548"/>
    </row>
    <row r="3930" spans="1:5" hidden="1">
      <c r="A3930" s="547" t="s">
        <v>1691</v>
      </c>
      <c r="B3930" s="547">
        <v>2022</v>
      </c>
      <c r="C3930" s="547" t="s">
        <v>1619</v>
      </c>
      <c r="D3930" s="548">
        <v>35.020000000000003</v>
      </c>
      <c r="E3930" s="548">
        <v>35.020000000000003</v>
      </c>
    </row>
    <row r="3931" spans="1:5" hidden="1">
      <c r="A3931" s="547" t="s">
        <v>1691</v>
      </c>
      <c r="B3931" s="547">
        <v>2022</v>
      </c>
      <c r="C3931" s="547" t="s">
        <v>1618</v>
      </c>
      <c r="D3931" s="548">
        <v>34.369999999999997</v>
      </c>
      <c r="E3931" s="548">
        <v>34.369999999999997</v>
      </c>
    </row>
    <row r="3932" spans="1:5" hidden="1">
      <c r="A3932" s="547" t="s">
        <v>1691</v>
      </c>
      <c r="B3932" s="547">
        <v>2022</v>
      </c>
      <c r="C3932" s="547" t="s">
        <v>1617</v>
      </c>
      <c r="D3932" s="548"/>
      <c r="E3932" s="548"/>
    </row>
    <row r="3933" spans="1:5" hidden="1">
      <c r="A3933" s="547" t="s">
        <v>1691</v>
      </c>
      <c r="B3933" s="547">
        <v>2022</v>
      </c>
      <c r="C3933" s="547" t="s">
        <v>1616</v>
      </c>
      <c r="D3933" s="548"/>
      <c r="E3933" s="548"/>
    </row>
    <row r="3934" spans="1:5" hidden="1">
      <c r="A3934" s="547" t="s">
        <v>1691</v>
      </c>
      <c r="B3934" s="547">
        <v>2022</v>
      </c>
      <c r="C3934" s="547" t="s">
        <v>1615</v>
      </c>
      <c r="D3934" s="548"/>
      <c r="E3934" s="548"/>
    </row>
    <row r="3935" spans="1:5" hidden="1">
      <c r="A3935" s="547" t="s">
        <v>1691</v>
      </c>
      <c r="B3935" s="547">
        <v>2022</v>
      </c>
      <c r="C3935" s="547" t="s">
        <v>1614</v>
      </c>
      <c r="D3935" s="548"/>
      <c r="E3935" s="548"/>
    </row>
    <row r="3936" spans="1:5" hidden="1">
      <c r="A3936" s="547" t="s">
        <v>1691</v>
      </c>
      <c r="B3936" s="547">
        <v>2022</v>
      </c>
      <c r="C3936" s="547" t="s">
        <v>1613</v>
      </c>
      <c r="D3936" s="548"/>
      <c r="E3936" s="548"/>
    </row>
    <row r="3937" spans="1:5" hidden="1">
      <c r="A3937" s="547" t="s">
        <v>1691</v>
      </c>
      <c r="B3937" s="547">
        <v>2022</v>
      </c>
      <c r="C3937" s="547" t="s">
        <v>1612</v>
      </c>
      <c r="D3937" s="548"/>
      <c r="E3937" s="548"/>
    </row>
    <row r="3938" spans="1:5" hidden="1">
      <c r="A3938" s="547" t="s">
        <v>1691</v>
      </c>
      <c r="B3938" s="547">
        <v>2022</v>
      </c>
      <c r="C3938" s="547" t="s">
        <v>1611</v>
      </c>
      <c r="D3938" s="548"/>
      <c r="E3938" s="548"/>
    </row>
    <row r="3939" spans="1:5" hidden="1">
      <c r="A3939" s="547" t="s">
        <v>1691</v>
      </c>
      <c r="B3939" s="547">
        <v>2022</v>
      </c>
      <c r="C3939" s="547" t="s">
        <v>1610</v>
      </c>
      <c r="D3939" s="548"/>
      <c r="E3939" s="548"/>
    </row>
    <row r="3940" spans="1:5" hidden="1">
      <c r="A3940" s="547" t="s">
        <v>1691</v>
      </c>
      <c r="B3940" s="547">
        <v>2022</v>
      </c>
      <c r="C3940" s="547" t="s">
        <v>1609</v>
      </c>
      <c r="D3940" s="548"/>
      <c r="E3940" s="548"/>
    </row>
    <row r="3941" spans="1:5" hidden="1">
      <c r="A3941" s="547" t="s">
        <v>1691</v>
      </c>
      <c r="B3941" s="547">
        <v>2022</v>
      </c>
      <c r="C3941" s="547" t="s">
        <v>1608</v>
      </c>
      <c r="D3941" s="548"/>
      <c r="E3941" s="548"/>
    </row>
    <row r="3942" spans="1:5" hidden="1">
      <c r="A3942" s="547" t="s">
        <v>1691</v>
      </c>
      <c r="B3942" s="547">
        <v>2022</v>
      </c>
      <c r="C3942" s="547" t="s">
        <v>1607</v>
      </c>
      <c r="D3942" s="548">
        <v>0.65</v>
      </c>
      <c r="E3942" s="548">
        <v>0.65</v>
      </c>
    </row>
    <row r="3943" spans="1:5" hidden="1">
      <c r="A3943" s="547" t="s">
        <v>1691</v>
      </c>
      <c r="B3943" s="547">
        <v>2022</v>
      </c>
      <c r="C3943" s="547" t="s">
        <v>1606</v>
      </c>
      <c r="D3943" s="548"/>
      <c r="E3943" s="548"/>
    </row>
    <row r="3944" spans="1:5" hidden="1">
      <c r="A3944" s="547" t="s">
        <v>1691</v>
      </c>
      <c r="B3944" s="547">
        <v>2022</v>
      </c>
      <c r="C3944" s="547" t="s">
        <v>1605</v>
      </c>
      <c r="D3944" s="548"/>
      <c r="E3944" s="548"/>
    </row>
    <row r="3945" spans="1:5" hidden="1">
      <c r="A3945" s="547" t="s">
        <v>1691</v>
      </c>
      <c r="B3945" s="547">
        <v>2022</v>
      </c>
      <c r="C3945" s="547" t="s">
        <v>1604</v>
      </c>
      <c r="D3945" s="548">
        <v>259.08</v>
      </c>
      <c r="E3945" s="548">
        <v>259.08</v>
      </c>
    </row>
    <row r="3946" spans="1:5" hidden="1">
      <c r="A3946" s="547" t="s">
        <v>1691</v>
      </c>
      <c r="B3946" s="547">
        <v>2022</v>
      </c>
      <c r="C3946" s="547" t="s">
        <v>1603</v>
      </c>
      <c r="D3946" s="548">
        <v>2.91</v>
      </c>
      <c r="E3946" s="548">
        <v>2.91</v>
      </c>
    </row>
    <row r="3947" spans="1:5" hidden="1">
      <c r="A3947" s="547" t="s">
        <v>1691</v>
      </c>
      <c r="B3947" s="547">
        <v>2022</v>
      </c>
      <c r="C3947" s="547" t="s">
        <v>1602</v>
      </c>
      <c r="D3947" s="548">
        <v>210.76</v>
      </c>
      <c r="E3947" s="548">
        <v>210.76</v>
      </c>
    </row>
    <row r="3948" spans="1:5" hidden="1">
      <c r="A3948" s="547" t="s">
        <v>1691</v>
      </c>
      <c r="B3948" s="547">
        <v>2022</v>
      </c>
      <c r="C3948" s="547" t="s">
        <v>1601</v>
      </c>
      <c r="D3948" s="548">
        <v>3764.28</v>
      </c>
      <c r="E3948" s="548">
        <v>3764.28</v>
      </c>
    </row>
    <row r="3949" spans="1:5" hidden="1">
      <c r="A3949" s="547" t="s">
        <v>1691</v>
      </c>
      <c r="B3949" s="547">
        <v>2022</v>
      </c>
      <c r="C3949" s="547" t="s">
        <v>1600</v>
      </c>
      <c r="D3949" s="548"/>
      <c r="E3949" s="548"/>
    </row>
    <row r="3950" spans="1:5" hidden="1">
      <c r="A3950" s="547" t="s">
        <v>1691</v>
      </c>
      <c r="B3950" s="547">
        <v>2022</v>
      </c>
      <c r="C3950" s="547" t="s">
        <v>1599</v>
      </c>
      <c r="D3950" s="548">
        <v>9543.4599999999991</v>
      </c>
      <c r="E3950" s="548">
        <v>9543.4599999999991</v>
      </c>
    </row>
    <row r="3951" spans="1:5" hidden="1">
      <c r="A3951" s="547" t="s">
        <v>1691</v>
      </c>
      <c r="B3951" s="547">
        <v>2022</v>
      </c>
      <c r="C3951" s="547" t="s">
        <v>1597</v>
      </c>
      <c r="D3951" s="548">
        <v>4272.0600000000004</v>
      </c>
      <c r="E3951" s="548">
        <v>4272.0600000000004</v>
      </c>
    </row>
    <row r="3952" spans="1:5" hidden="1">
      <c r="A3952" s="547" t="s">
        <v>1691</v>
      </c>
      <c r="B3952" s="547">
        <v>2022</v>
      </c>
      <c r="C3952" s="547" t="s">
        <v>1633</v>
      </c>
      <c r="D3952" s="548"/>
      <c r="E3952" s="548"/>
    </row>
    <row r="3953" spans="1:5" hidden="1">
      <c r="A3953" s="547" t="s">
        <v>1691</v>
      </c>
      <c r="B3953" s="547">
        <v>2022</v>
      </c>
      <c r="C3953" s="547" t="s">
        <v>1632</v>
      </c>
      <c r="D3953" s="548"/>
      <c r="E3953" s="548"/>
    </row>
    <row r="3954" spans="1:5" hidden="1">
      <c r="A3954" s="547" t="s">
        <v>1691</v>
      </c>
      <c r="B3954" s="547">
        <v>2022</v>
      </c>
      <c r="C3954" s="547" t="s">
        <v>1631</v>
      </c>
      <c r="D3954" s="548"/>
      <c r="E3954" s="548"/>
    </row>
    <row r="3955" spans="1:5" hidden="1">
      <c r="A3955" s="547" t="s">
        <v>1691</v>
      </c>
      <c r="B3955" s="547">
        <v>2022</v>
      </c>
      <c r="C3955" s="547" t="s">
        <v>1630</v>
      </c>
      <c r="D3955" s="548"/>
      <c r="E3955" s="548"/>
    </row>
    <row r="3956" spans="1:5" hidden="1">
      <c r="A3956" s="547" t="s">
        <v>1691</v>
      </c>
      <c r="B3956" s="547">
        <v>2022</v>
      </c>
      <c r="C3956" s="547" t="s">
        <v>1629</v>
      </c>
      <c r="D3956" s="548"/>
      <c r="E3956" s="548"/>
    </row>
    <row r="3957" spans="1:5" hidden="1">
      <c r="A3957" s="547" t="s">
        <v>1691</v>
      </c>
      <c r="B3957" s="547">
        <v>2023</v>
      </c>
      <c r="C3957" s="547" t="s">
        <v>1628</v>
      </c>
      <c r="D3957" s="548"/>
      <c r="E3957" s="548"/>
    </row>
    <row r="3958" spans="1:5" hidden="1">
      <c r="A3958" s="547" t="s">
        <v>1691</v>
      </c>
      <c r="B3958" s="547">
        <v>2023</v>
      </c>
      <c r="C3958" s="547" t="s">
        <v>1627</v>
      </c>
      <c r="D3958" s="548"/>
      <c r="E3958" s="548"/>
    </row>
    <row r="3959" spans="1:5" hidden="1">
      <c r="A3959" s="547" t="s">
        <v>1691</v>
      </c>
      <c r="B3959" s="547">
        <v>2023</v>
      </c>
      <c r="C3959" s="547" t="s">
        <v>1626</v>
      </c>
      <c r="D3959" s="548"/>
      <c r="E3959" s="548"/>
    </row>
    <row r="3960" spans="1:5" hidden="1">
      <c r="A3960" s="547" t="s">
        <v>1691</v>
      </c>
      <c r="B3960" s="547">
        <v>2023</v>
      </c>
      <c r="C3960" s="547" t="s">
        <v>1625</v>
      </c>
      <c r="D3960" s="548"/>
      <c r="E3960" s="548"/>
    </row>
    <row r="3961" spans="1:5" hidden="1">
      <c r="A3961" s="547" t="s">
        <v>1691</v>
      </c>
      <c r="B3961" s="547">
        <v>2023</v>
      </c>
      <c r="C3961" s="547" t="s">
        <v>1624</v>
      </c>
      <c r="D3961" s="548"/>
      <c r="E3961" s="548"/>
    </row>
    <row r="3962" spans="1:5" hidden="1">
      <c r="A3962" s="547" t="s">
        <v>1691</v>
      </c>
      <c r="B3962" s="547">
        <v>2023</v>
      </c>
      <c r="C3962" s="547" t="s">
        <v>1623</v>
      </c>
      <c r="D3962" s="548"/>
      <c r="E3962" s="548"/>
    </row>
    <row r="3963" spans="1:5" hidden="1">
      <c r="A3963" s="547" t="s">
        <v>1691</v>
      </c>
      <c r="B3963" s="547">
        <v>2023</v>
      </c>
      <c r="C3963" s="547" t="s">
        <v>1622</v>
      </c>
      <c r="D3963" s="548"/>
      <c r="E3963" s="548"/>
    </row>
    <row r="3964" spans="1:5" hidden="1">
      <c r="A3964" s="547" t="s">
        <v>1691</v>
      </c>
      <c r="B3964" s="547">
        <v>2023</v>
      </c>
      <c r="C3964" s="547" t="s">
        <v>1621</v>
      </c>
      <c r="D3964" s="548"/>
      <c r="E3964" s="548"/>
    </row>
    <row r="3965" spans="1:5" hidden="1">
      <c r="A3965" s="547" t="s">
        <v>1691</v>
      </c>
      <c r="B3965" s="547">
        <v>2023</v>
      </c>
      <c r="C3965" s="547" t="s">
        <v>1620</v>
      </c>
      <c r="D3965" s="548"/>
      <c r="E3965" s="548"/>
    </row>
    <row r="3966" spans="1:5" hidden="1">
      <c r="A3966" s="547" t="s">
        <v>1691</v>
      </c>
      <c r="B3966" s="547">
        <v>2023</v>
      </c>
      <c r="C3966" s="547" t="s">
        <v>1619</v>
      </c>
      <c r="D3966" s="548">
        <v>24.98</v>
      </c>
      <c r="E3966" s="548"/>
    </row>
    <row r="3967" spans="1:5" hidden="1">
      <c r="A3967" s="547" t="s">
        <v>1691</v>
      </c>
      <c r="B3967" s="547">
        <v>2023</v>
      </c>
      <c r="C3967" s="547" t="s">
        <v>1618</v>
      </c>
      <c r="D3967" s="548">
        <v>22.97</v>
      </c>
      <c r="E3967" s="548"/>
    </row>
    <row r="3968" spans="1:5" hidden="1">
      <c r="A3968" s="547" t="s">
        <v>1691</v>
      </c>
      <c r="B3968" s="547">
        <v>2023</v>
      </c>
      <c r="C3968" s="547" t="s">
        <v>1617</v>
      </c>
      <c r="D3968" s="548"/>
      <c r="E3968" s="548"/>
    </row>
    <row r="3969" spans="1:5" hidden="1">
      <c r="A3969" s="547" t="s">
        <v>1691</v>
      </c>
      <c r="B3969" s="547">
        <v>2023</v>
      </c>
      <c r="C3969" s="547" t="s">
        <v>1616</v>
      </c>
      <c r="D3969" s="548"/>
      <c r="E3969" s="548"/>
    </row>
    <row r="3970" spans="1:5" hidden="1">
      <c r="A3970" s="547" t="s">
        <v>1691</v>
      </c>
      <c r="B3970" s="547">
        <v>2023</v>
      </c>
      <c r="C3970" s="547" t="s">
        <v>1615</v>
      </c>
      <c r="D3970" s="548"/>
      <c r="E3970" s="548"/>
    </row>
    <row r="3971" spans="1:5" hidden="1">
      <c r="A3971" s="547" t="s">
        <v>1691</v>
      </c>
      <c r="B3971" s="547">
        <v>2023</v>
      </c>
      <c r="C3971" s="547" t="s">
        <v>1614</v>
      </c>
      <c r="D3971" s="548"/>
      <c r="E3971" s="548"/>
    </row>
    <row r="3972" spans="1:5" hidden="1">
      <c r="A3972" s="547" t="s">
        <v>1691</v>
      </c>
      <c r="B3972" s="547">
        <v>2023</v>
      </c>
      <c r="C3972" s="547" t="s">
        <v>1613</v>
      </c>
      <c r="D3972" s="548"/>
      <c r="E3972" s="548"/>
    </row>
    <row r="3973" spans="1:5" hidden="1">
      <c r="A3973" s="547" t="s">
        <v>1691</v>
      </c>
      <c r="B3973" s="547">
        <v>2023</v>
      </c>
      <c r="C3973" s="547" t="s">
        <v>1612</v>
      </c>
      <c r="D3973" s="548"/>
      <c r="E3973" s="548"/>
    </row>
    <row r="3974" spans="1:5" hidden="1">
      <c r="A3974" s="547" t="s">
        <v>1691</v>
      </c>
      <c r="B3974" s="547">
        <v>2023</v>
      </c>
      <c r="C3974" s="547" t="s">
        <v>1611</v>
      </c>
      <c r="D3974" s="548"/>
      <c r="E3974" s="548"/>
    </row>
    <row r="3975" spans="1:5" hidden="1">
      <c r="A3975" s="547" t="s">
        <v>1691</v>
      </c>
      <c r="B3975" s="547">
        <v>2023</v>
      </c>
      <c r="C3975" s="547" t="s">
        <v>1610</v>
      </c>
      <c r="D3975" s="548"/>
      <c r="E3975" s="548"/>
    </row>
    <row r="3976" spans="1:5" hidden="1">
      <c r="A3976" s="547" t="s">
        <v>1691</v>
      </c>
      <c r="B3976" s="547">
        <v>2023</v>
      </c>
      <c r="C3976" s="547" t="s">
        <v>1609</v>
      </c>
      <c r="D3976" s="548"/>
      <c r="E3976" s="548"/>
    </row>
    <row r="3977" spans="1:5" hidden="1">
      <c r="A3977" s="547" t="s">
        <v>1691</v>
      </c>
      <c r="B3977" s="547">
        <v>2023</v>
      </c>
      <c r="C3977" s="547" t="s">
        <v>1608</v>
      </c>
      <c r="D3977" s="548"/>
      <c r="E3977" s="548"/>
    </row>
    <row r="3978" spans="1:5" hidden="1">
      <c r="A3978" s="547" t="s">
        <v>1691</v>
      </c>
      <c r="B3978" s="547">
        <v>2023</v>
      </c>
      <c r="C3978" s="547" t="s">
        <v>1607</v>
      </c>
      <c r="D3978" s="548">
        <v>2.0099999999999998</v>
      </c>
      <c r="E3978" s="548"/>
    </row>
    <row r="3979" spans="1:5" hidden="1">
      <c r="A3979" s="547" t="s">
        <v>1691</v>
      </c>
      <c r="B3979" s="547">
        <v>2023</v>
      </c>
      <c r="C3979" s="547" t="s">
        <v>1606</v>
      </c>
      <c r="D3979" s="548"/>
      <c r="E3979" s="548"/>
    </row>
    <row r="3980" spans="1:5" hidden="1">
      <c r="A3980" s="547" t="s">
        <v>1691</v>
      </c>
      <c r="B3980" s="547">
        <v>2023</v>
      </c>
      <c r="C3980" s="547" t="s">
        <v>1605</v>
      </c>
      <c r="D3980" s="548"/>
      <c r="E3980" s="548"/>
    </row>
    <row r="3981" spans="1:5" hidden="1">
      <c r="A3981" s="547" t="s">
        <v>1691</v>
      </c>
      <c r="B3981" s="547">
        <v>2023</v>
      </c>
      <c r="C3981" s="547" t="s">
        <v>1604</v>
      </c>
      <c r="D3981" s="548">
        <v>302.83999999999997</v>
      </c>
      <c r="E3981" s="548"/>
    </row>
    <row r="3982" spans="1:5" hidden="1">
      <c r="A3982" s="547" t="s">
        <v>1691</v>
      </c>
      <c r="B3982" s="547">
        <v>2023</v>
      </c>
      <c r="C3982" s="547" t="s">
        <v>1603</v>
      </c>
      <c r="D3982" s="548">
        <v>0.36</v>
      </c>
      <c r="E3982" s="548"/>
    </row>
    <row r="3983" spans="1:5" hidden="1">
      <c r="A3983" s="547" t="s">
        <v>1691</v>
      </c>
      <c r="B3983" s="547">
        <v>2023</v>
      </c>
      <c r="C3983" s="547" t="s">
        <v>1602</v>
      </c>
      <c r="D3983" s="548">
        <v>315.62</v>
      </c>
      <c r="E3983" s="548"/>
    </row>
    <row r="3984" spans="1:5" hidden="1">
      <c r="A3984" s="547" t="s">
        <v>1691</v>
      </c>
      <c r="B3984" s="547">
        <v>2023</v>
      </c>
      <c r="C3984" s="547" t="s">
        <v>1601</v>
      </c>
      <c r="D3984" s="548">
        <v>3765.36</v>
      </c>
      <c r="E3984" s="548"/>
    </row>
    <row r="3985" spans="1:5" hidden="1">
      <c r="A3985" s="547" t="s">
        <v>1691</v>
      </c>
      <c r="B3985" s="547">
        <v>2023</v>
      </c>
      <c r="C3985" s="547" t="s">
        <v>1600</v>
      </c>
      <c r="D3985" s="548"/>
      <c r="E3985" s="548"/>
    </row>
    <row r="3986" spans="1:5" hidden="1">
      <c r="A3986" s="547" t="s">
        <v>1691</v>
      </c>
      <c r="B3986" s="547">
        <v>2023</v>
      </c>
      <c r="C3986" s="547" t="s">
        <v>1599</v>
      </c>
      <c r="D3986" s="548">
        <v>9681.83</v>
      </c>
      <c r="E3986" s="548"/>
    </row>
    <row r="3987" spans="1:5" hidden="1">
      <c r="A3987" s="547" t="s">
        <v>1691</v>
      </c>
      <c r="B3987" s="547">
        <v>2023</v>
      </c>
      <c r="C3987" s="547" t="s">
        <v>1597</v>
      </c>
      <c r="D3987" s="548">
        <v>4409.16</v>
      </c>
      <c r="E3987" s="548"/>
    </row>
    <row r="3988" spans="1:5" hidden="1">
      <c r="A3988" s="547" t="s">
        <v>1690</v>
      </c>
      <c r="B3988" s="547">
        <v>2019</v>
      </c>
      <c r="C3988" s="547" t="s">
        <v>1628</v>
      </c>
      <c r="D3988" s="548">
        <v>57143.360000000001</v>
      </c>
      <c r="E3988" s="548">
        <v>54565.47</v>
      </c>
    </row>
    <row r="3989" spans="1:5" hidden="1">
      <c r="A3989" s="547" t="s">
        <v>1690</v>
      </c>
      <c r="B3989" s="547">
        <v>2019</v>
      </c>
      <c r="C3989" s="547" t="s">
        <v>1627</v>
      </c>
      <c r="D3989" s="548">
        <v>56316.3</v>
      </c>
      <c r="E3989" s="548"/>
    </row>
    <row r="3990" spans="1:5" hidden="1">
      <c r="A3990" s="547" t="s">
        <v>1690</v>
      </c>
      <c r="B3990" s="547">
        <v>2019</v>
      </c>
      <c r="C3990" s="547" t="s">
        <v>1626</v>
      </c>
      <c r="D3990" s="548">
        <v>827.07</v>
      </c>
      <c r="E3990" s="548"/>
    </row>
    <row r="3991" spans="1:5" hidden="1">
      <c r="A3991" s="547" t="s">
        <v>1690</v>
      </c>
      <c r="B3991" s="547">
        <v>2019</v>
      </c>
      <c r="C3991" s="547" t="s">
        <v>1625</v>
      </c>
      <c r="D3991" s="548">
        <v>45011.41</v>
      </c>
      <c r="E3991" s="548">
        <v>45011.41</v>
      </c>
    </row>
    <row r="3992" spans="1:5" hidden="1">
      <c r="A3992" s="547" t="s">
        <v>1690</v>
      </c>
      <c r="B3992" s="547">
        <v>2019</v>
      </c>
      <c r="C3992" s="547" t="s">
        <v>1624</v>
      </c>
      <c r="D3992" s="548">
        <v>4060.37</v>
      </c>
      <c r="E3992" s="548">
        <v>4060.37</v>
      </c>
    </row>
    <row r="3993" spans="1:5" hidden="1">
      <c r="A3993" s="547" t="s">
        <v>1690</v>
      </c>
      <c r="B3993" s="547">
        <v>2019</v>
      </c>
      <c r="C3993" s="547" t="s">
        <v>1623</v>
      </c>
      <c r="D3993" s="548">
        <v>10724.58</v>
      </c>
      <c r="E3993" s="548">
        <v>10724.58</v>
      </c>
    </row>
    <row r="3994" spans="1:5" hidden="1">
      <c r="A3994" s="547" t="s">
        <v>1690</v>
      </c>
      <c r="B3994" s="547">
        <v>2019</v>
      </c>
      <c r="C3994" s="547" t="s">
        <v>1622</v>
      </c>
      <c r="D3994" s="548">
        <v>1578.28</v>
      </c>
      <c r="E3994" s="548">
        <v>1578.28</v>
      </c>
    </row>
    <row r="3995" spans="1:5" hidden="1">
      <c r="A3995" s="547" t="s">
        <v>1690</v>
      </c>
      <c r="B3995" s="547">
        <v>2019</v>
      </c>
      <c r="C3995" s="547" t="s">
        <v>1621</v>
      </c>
      <c r="D3995" s="548">
        <v>339.45</v>
      </c>
      <c r="E3995" s="548">
        <v>339.45</v>
      </c>
    </row>
    <row r="3996" spans="1:5" hidden="1">
      <c r="A3996" s="547" t="s">
        <v>1690</v>
      </c>
      <c r="B3996" s="547">
        <v>2019</v>
      </c>
      <c r="C3996" s="547" t="s">
        <v>1620</v>
      </c>
      <c r="D3996" s="548">
        <v>1307.6199999999999</v>
      </c>
      <c r="E3996" s="548">
        <v>1307.6199999999999</v>
      </c>
    </row>
    <row r="3997" spans="1:5" hidden="1">
      <c r="A3997" s="547" t="s">
        <v>1690</v>
      </c>
      <c r="B3997" s="547">
        <v>2019</v>
      </c>
      <c r="C3997" s="547" t="s">
        <v>1619</v>
      </c>
      <c r="D3997" s="548">
        <v>88423.18</v>
      </c>
      <c r="E3997" s="548">
        <v>88423.17</v>
      </c>
    </row>
    <row r="3998" spans="1:5" hidden="1">
      <c r="A3998" s="547" t="s">
        <v>1690</v>
      </c>
      <c r="B3998" s="547">
        <v>2019</v>
      </c>
      <c r="C3998" s="547" t="s">
        <v>1618</v>
      </c>
      <c r="D3998" s="548">
        <v>466.43</v>
      </c>
      <c r="E3998" s="548">
        <v>466.43</v>
      </c>
    </row>
    <row r="3999" spans="1:5" hidden="1">
      <c r="A3999" s="547" t="s">
        <v>1690</v>
      </c>
      <c r="B3999" s="547">
        <v>2019</v>
      </c>
      <c r="C3999" s="547" t="s">
        <v>1617</v>
      </c>
      <c r="D3999" s="548">
        <v>20010.13</v>
      </c>
      <c r="E3999" s="548">
        <v>20010.13</v>
      </c>
    </row>
    <row r="4000" spans="1:5" hidden="1">
      <c r="A4000" s="547" t="s">
        <v>1690</v>
      </c>
      <c r="B4000" s="547">
        <v>2019</v>
      </c>
      <c r="C4000" s="547" t="s">
        <v>1616</v>
      </c>
      <c r="D4000" s="548">
        <v>5812.37</v>
      </c>
      <c r="E4000" s="548">
        <v>5812.37</v>
      </c>
    </row>
    <row r="4001" spans="1:5" hidden="1">
      <c r="A4001" s="547" t="s">
        <v>1690</v>
      </c>
      <c r="B4001" s="547">
        <v>2019</v>
      </c>
      <c r="C4001" s="547" t="s">
        <v>1615</v>
      </c>
      <c r="D4001" s="548">
        <v>21573.27</v>
      </c>
      <c r="E4001" s="548">
        <v>21573.27</v>
      </c>
    </row>
    <row r="4002" spans="1:5" hidden="1">
      <c r="A4002" s="547" t="s">
        <v>1690</v>
      </c>
      <c r="B4002" s="547">
        <v>2019</v>
      </c>
      <c r="C4002" s="547" t="s">
        <v>1614</v>
      </c>
      <c r="D4002" s="548">
        <v>3279.16</v>
      </c>
      <c r="E4002" s="548">
        <v>3279.16</v>
      </c>
    </row>
    <row r="4003" spans="1:5" hidden="1">
      <c r="A4003" s="547" t="s">
        <v>1690</v>
      </c>
      <c r="B4003" s="547">
        <v>2019</v>
      </c>
      <c r="C4003" s="547" t="s">
        <v>1613</v>
      </c>
      <c r="D4003" s="548">
        <v>8620.6299999999992</v>
      </c>
      <c r="E4003" s="548">
        <v>8620.6299999999992</v>
      </c>
    </row>
    <row r="4004" spans="1:5" hidden="1">
      <c r="A4004" s="547" t="s">
        <v>1690</v>
      </c>
      <c r="B4004" s="547">
        <v>2019</v>
      </c>
      <c r="C4004" s="547" t="s">
        <v>1612</v>
      </c>
      <c r="D4004" s="548">
        <v>351.28</v>
      </c>
      <c r="E4004" s="548">
        <v>351.28</v>
      </c>
    </row>
    <row r="4005" spans="1:5" hidden="1">
      <c r="A4005" s="547" t="s">
        <v>1690</v>
      </c>
      <c r="B4005" s="547">
        <v>2019</v>
      </c>
      <c r="C4005" s="547" t="s">
        <v>1611</v>
      </c>
      <c r="D4005" s="548">
        <v>350.89</v>
      </c>
      <c r="E4005" s="548">
        <v>350.89</v>
      </c>
    </row>
    <row r="4006" spans="1:5" hidden="1">
      <c r="A4006" s="547" t="s">
        <v>1690</v>
      </c>
      <c r="B4006" s="547">
        <v>2019</v>
      </c>
      <c r="C4006" s="547" t="s">
        <v>1610</v>
      </c>
      <c r="D4006" s="548">
        <v>134.61000000000001</v>
      </c>
      <c r="E4006" s="548">
        <v>134.61000000000001</v>
      </c>
    </row>
    <row r="4007" spans="1:5" hidden="1">
      <c r="A4007" s="547" t="s">
        <v>1690</v>
      </c>
      <c r="B4007" s="547">
        <v>2019</v>
      </c>
      <c r="C4007" s="547" t="s">
        <v>1609</v>
      </c>
      <c r="D4007" s="548">
        <v>4265.92</v>
      </c>
      <c r="E4007" s="548">
        <v>4265.92</v>
      </c>
    </row>
    <row r="4008" spans="1:5" hidden="1">
      <c r="A4008" s="547" t="s">
        <v>1690</v>
      </c>
      <c r="B4008" s="547">
        <v>2019</v>
      </c>
      <c r="C4008" s="547" t="s">
        <v>1608</v>
      </c>
      <c r="D4008" s="548">
        <v>3182.52</v>
      </c>
      <c r="E4008" s="548">
        <v>3182.52</v>
      </c>
    </row>
    <row r="4009" spans="1:5" hidden="1">
      <c r="A4009" s="547" t="s">
        <v>1690</v>
      </c>
      <c r="B4009" s="547">
        <v>2019</v>
      </c>
      <c r="C4009" s="547" t="s">
        <v>1607</v>
      </c>
      <c r="D4009" s="548">
        <v>9364.33</v>
      </c>
      <c r="E4009" s="548">
        <v>9364.33</v>
      </c>
    </row>
    <row r="4010" spans="1:5" hidden="1">
      <c r="A4010" s="547" t="s">
        <v>1690</v>
      </c>
      <c r="B4010" s="547">
        <v>2019</v>
      </c>
      <c r="C4010" s="547" t="s">
        <v>1606</v>
      </c>
      <c r="D4010" s="548">
        <v>2876.54</v>
      </c>
      <c r="E4010" s="548">
        <v>2876.54</v>
      </c>
    </row>
    <row r="4011" spans="1:5" hidden="1">
      <c r="A4011" s="547" t="s">
        <v>1690</v>
      </c>
      <c r="B4011" s="547">
        <v>2019</v>
      </c>
      <c r="C4011" s="547" t="s">
        <v>1605</v>
      </c>
      <c r="D4011" s="548">
        <v>8135.1</v>
      </c>
      <c r="E4011" s="548">
        <v>8135.1</v>
      </c>
    </row>
    <row r="4012" spans="1:5" hidden="1">
      <c r="A4012" s="547" t="s">
        <v>1690</v>
      </c>
      <c r="B4012" s="547">
        <v>2019</v>
      </c>
      <c r="C4012" s="547" t="s">
        <v>1604</v>
      </c>
      <c r="D4012" s="548">
        <v>19547.349999999999</v>
      </c>
      <c r="E4012" s="548">
        <v>19547.349999999999</v>
      </c>
    </row>
    <row r="4013" spans="1:5" hidden="1">
      <c r="A4013" s="547" t="s">
        <v>1690</v>
      </c>
      <c r="B4013" s="547">
        <v>2019</v>
      </c>
      <c r="C4013" s="547" t="s">
        <v>1603</v>
      </c>
      <c r="D4013" s="548">
        <v>12167.23</v>
      </c>
      <c r="E4013" s="548">
        <v>12167.23</v>
      </c>
    </row>
    <row r="4014" spans="1:5" hidden="1">
      <c r="A4014" s="547" t="s">
        <v>1690</v>
      </c>
      <c r="B4014" s="547">
        <v>2019</v>
      </c>
      <c r="C4014" s="547" t="s">
        <v>1602</v>
      </c>
      <c r="D4014" s="548">
        <v>18577.97</v>
      </c>
      <c r="E4014" s="548">
        <v>18577.97</v>
      </c>
    </row>
    <row r="4015" spans="1:5" hidden="1">
      <c r="A4015" s="547" t="s">
        <v>1690</v>
      </c>
      <c r="B4015" s="547">
        <v>2019</v>
      </c>
      <c r="C4015" s="547" t="s">
        <v>1601</v>
      </c>
      <c r="D4015" s="548">
        <v>87917.759999999995</v>
      </c>
      <c r="E4015" s="548">
        <v>87917.759999999995</v>
      </c>
    </row>
    <row r="4016" spans="1:5" hidden="1">
      <c r="A4016" s="547" t="s">
        <v>1690</v>
      </c>
      <c r="B4016" s="547">
        <v>2019</v>
      </c>
      <c r="C4016" s="547" t="s">
        <v>1600</v>
      </c>
      <c r="D4016" s="548">
        <v>6091.03</v>
      </c>
      <c r="E4016" s="548">
        <v>6091.03</v>
      </c>
    </row>
    <row r="4017" spans="1:5" hidden="1">
      <c r="A4017" s="547" t="s">
        <v>1690</v>
      </c>
      <c r="B4017" s="547">
        <v>2019</v>
      </c>
      <c r="C4017" s="547" t="s">
        <v>1599</v>
      </c>
      <c r="D4017" s="548">
        <v>478797.11</v>
      </c>
      <c r="E4017" s="548">
        <v>476219.21</v>
      </c>
    </row>
    <row r="4018" spans="1:5" hidden="1">
      <c r="A4018" s="547" t="s">
        <v>1690</v>
      </c>
      <c r="B4018" s="547">
        <v>2019</v>
      </c>
      <c r="C4018" s="547" t="s">
        <v>1597</v>
      </c>
      <c r="D4018" s="548">
        <v>352889.57</v>
      </c>
      <c r="E4018" s="548">
        <v>350311.67</v>
      </c>
    </row>
    <row r="4019" spans="1:5" hidden="1">
      <c r="A4019" s="547" t="s">
        <v>1690</v>
      </c>
      <c r="B4019" s="547">
        <v>2019</v>
      </c>
      <c r="C4019" s="547" t="s">
        <v>1633</v>
      </c>
      <c r="D4019" s="548"/>
      <c r="E4019" s="548">
        <v>46663.57</v>
      </c>
    </row>
    <row r="4020" spans="1:5" hidden="1">
      <c r="A4020" s="547" t="s">
        <v>1690</v>
      </c>
      <c r="B4020" s="547">
        <v>2019</v>
      </c>
      <c r="C4020" s="547" t="s">
        <v>1632</v>
      </c>
      <c r="D4020" s="548"/>
      <c r="E4020" s="548"/>
    </row>
    <row r="4021" spans="1:5" hidden="1">
      <c r="A4021" s="547" t="s">
        <v>1690</v>
      </c>
      <c r="B4021" s="547">
        <v>2019</v>
      </c>
      <c r="C4021" s="547" t="s">
        <v>1631</v>
      </c>
      <c r="D4021" s="548"/>
      <c r="E4021" s="548">
        <v>7074.83</v>
      </c>
    </row>
    <row r="4022" spans="1:5" hidden="1">
      <c r="A4022" s="547" t="s">
        <v>1690</v>
      </c>
      <c r="B4022" s="547">
        <v>2019</v>
      </c>
      <c r="C4022" s="547" t="s">
        <v>1630</v>
      </c>
      <c r="D4022" s="548"/>
      <c r="E4022" s="548">
        <v>827.07</v>
      </c>
    </row>
    <row r="4023" spans="1:5" hidden="1">
      <c r="A4023" s="547" t="s">
        <v>1690</v>
      </c>
      <c r="B4023" s="547">
        <v>2019</v>
      </c>
      <c r="C4023" s="547" t="s">
        <v>1629</v>
      </c>
      <c r="D4023" s="548"/>
      <c r="E4023" s="548"/>
    </row>
    <row r="4024" spans="1:5" hidden="1">
      <c r="A4024" s="547" t="s">
        <v>1690</v>
      </c>
      <c r="B4024" s="547">
        <v>2020</v>
      </c>
      <c r="C4024" s="547" t="s">
        <v>1628</v>
      </c>
      <c r="D4024" s="548">
        <v>55582.68</v>
      </c>
      <c r="E4024" s="548">
        <v>52835.06</v>
      </c>
    </row>
    <row r="4025" spans="1:5" hidden="1">
      <c r="A4025" s="547" t="s">
        <v>1690</v>
      </c>
      <c r="B4025" s="547">
        <v>2020</v>
      </c>
      <c r="C4025" s="547" t="s">
        <v>1627</v>
      </c>
      <c r="D4025" s="548">
        <v>54801.57</v>
      </c>
      <c r="E4025" s="548"/>
    </row>
    <row r="4026" spans="1:5" hidden="1">
      <c r="A4026" s="547" t="s">
        <v>1690</v>
      </c>
      <c r="B4026" s="547">
        <v>2020</v>
      </c>
      <c r="C4026" s="547" t="s">
        <v>1626</v>
      </c>
      <c r="D4026" s="548">
        <v>781.11</v>
      </c>
      <c r="E4026" s="548"/>
    </row>
    <row r="4027" spans="1:5" hidden="1">
      <c r="A4027" s="547" t="s">
        <v>1690</v>
      </c>
      <c r="B4027" s="547">
        <v>2020</v>
      </c>
      <c r="C4027" s="547" t="s">
        <v>1625</v>
      </c>
      <c r="D4027" s="548">
        <v>46396.5</v>
      </c>
      <c r="E4027" s="548">
        <v>46396.5</v>
      </c>
    </row>
    <row r="4028" spans="1:5" hidden="1">
      <c r="A4028" s="547" t="s">
        <v>1690</v>
      </c>
      <c r="B4028" s="547">
        <v>2020</v>
      </c>
      <c r="C4028" s="547" t="s">
        <v>1624</v>
      </c>
      <c r="D4028" s="548">
        <v>4155.26</v>
      </c>
      <c r="E4028" s="548">
        <v>4155.26</v>
      </c>
    </row>
    <row r="4029" spans="1:5" hidden="1">
      <c r="A4029" s="547" t="s">
        <v>1690</v>
      </c>
      <c r="B4029" s="547">
        <v>2020</v>
      </c>
      <c r="C4029" s="547" t="s">
        <v>1623</v>
      </c>
      <c r="D4029" s="548">
        <v>11109.51</v>
      </c>
      <c r="E4029" s="548">
        <v>11109.51</v>
      </c>
    </row>
    <row r="4030" spans="1:5" hidden="1">
      <c r="A4030" s="547" t="s">
        <v>1690</v>
      </c>
      <c r="B4030" s="547">
        <v>2020</v>
      </c>
      <c r="C4030" s="547" t="s">
        <v>1622</v>
      </c>
      <c r="D4030" s="548">
        <v>1767.82</v>
      </c>
      <c r="E4030" s="548">
        <v>1767.82</v>
      </c>
    </row>
    <row r="4031" spans="1:5" hidden="1">
      <c r="A4031" s="547" t="s">
        <v>1690</v>
      </c>
      <c r="B4031" s="547">
        <v>2020</v>
      </c>
      <c r="C4031" s="547" t="s">
        <v>1621</v>
      </c>
      <c r="D4031" s="548">
        <v>267.55</v>
      </c>
      <c r="E4031" s="548">
        <v>267.55</v>
      </c>
    </row>
    <row r="4032" spans="1:5" hidden="1">
      <c r="A4032" s="547" t="s">
        <v>1690</v>
      </c>
      <c r="B4032" s="547">
        <v>2020</v>
      </c>
      <c r="C4032" s="547" t="s">
        <v>1620</v>
      </c>
      <c r="D4032" s="548">
        <v>1156.26</v>
      </c>
      <c r="E4032" s="548">
        <v>1156.26</v>
      </c>
    </row>
    <row r="4033" spans="1:5" hidden="1">
      <c r="A4033" s="547" t="s">
        <v>1690</v>
      </c>
      <c r="B4033" s="547">
        <v>2020</v>
      </c>
      <c r="C4033" s="547" t="s">
        <v>1619</v>
      </c>
      <c r="D4033" s="548">
        <v>89669.84</v>
      </c>
      <c r="E4033" s="548">
        <v>89669.83</v>
      </c>
    </row>
    <row r="4034" spans="1:5" hidden="1">
      <c r="A4034" s="547" t="s">
        <v>1690</v>
      </c>
      <c r="B4034" s="547">
        <v>2020</v>
      </c>
      <c r="C4034" s="547" t="s">
        <v>1618</v>
      </c>
      <c r="D4034" s="548">
        <v>598.63</v>
      </c>
      <c r="E4034" s="548">
        <v>598.63</v>
      </c>
    </row>
    <row r="4035" spans="1:5" hidden="1">
      <c r="A4035" s="547" t="s">
        <v>1690</v>
      </c>
      <c r="B4035" s="547">
        <v>2020</v>
      </c>
      <c r="C4035" s="547" t="s">
        <v>1617</v>
      </c>
      <c r="D4035" s="548">
        <v>18750.89</v>
      </c>
      <c r="E4035" s="548">
        <v>18750.89</v>
      </c>
    </row>
    <row r="4036" spans="1:5" hidden="1">
      <c r="A4036" s="547" t="s">
        <v>1690</v>
      </c>
      <c r="B4036" s="547">
        <v>2020</v>
      </c>
      <c r="C4036" s="547" t="s">
        <v>1616</v>
      </c>
      <c r="D4036" s="548">
        <v>4932.28</v>
      </c>
      <c r="E4036" s="548">
        <v>4932.28</v>
      </c>
    </row>
    <row r="4037" spans="1:5" hidden="1">
      <c r="A4037" s="547" t="s">
        <v>1690</v>
      </c>
      <c r="B4037" s="547">
        <v>2020</v>
      </c>
      <c r="C4037" s="547" t="s">
        <v>1615</v>
      </c>
      <c r="D4037" s="548">
        <v>20597.810000000001</v>
      </c>
      <c r="E4037" s="548">
        <v>20597.810000000001</v>
      </c>
    </row>
    <row r="4038" spans="1:5" hidden="1">
      <c r="A4038" s="547" t="s">
        <v>1690</v>
      </c>
      <c r="B4038" s="547">
        <v>2020</v>
      </c>
      <c r="C4038" s="547" t="s">
        <v>1614</v>
      </c>
      <c r="D4038" s="548">
        <v>3332.87</v>
      </c>
      <c r="E4038" s="548">
        <v>3332.87</v>
      </c>
    </row>
    <row r="4039" spans="1:5" hidden="1">
      <c r="A4039" s="547" t="s">
        <v>1690</v>
      </c>
      <c r="B4039" s="547">
        <v>2020</v>
      </c>
      <c r="C4039" s="547" t="s">
        <v>1613</v>
      </c>
      <c r="D4039" s="548">
        <v>9268.0300000000007</v>
      </c>
      <c r="E4039" s="548">
        <v>9268.0300000000007</v>
      </c>
    </row>
    <row r="4040" spans="1:5" hidden="1">
      <c r="A4040" s="547" t="s">
        <v>1690</v>
      </c>
      <c r="B4040" s="547">
        <v>2020</v>
      </c>
      <c r="C4040" s="547" t="s">
        <v>1612</v>
      </c>
      <c r="D4040" s="548">
        <v>378.72</v>
      </c>
      <c r="E4040" s="548">
        <v>378.72</v>
      </c>
    </row>
    <row r="4041" spans="1:5" hidden="1">
      <c r="A4041" s="547" t="s">
        <v>1690</v>
      </c>
      <c r="B4041" s="547">
        <v>2020</v>
      </c>
      <c r="C4041" s="547" t="s">
        <v>1611</v>
      </c>
      <c r="D4041" s="548">
        <v>270.52</v>
      </c>
      <c r="E4041" s="548">
        <v>270.52</v>
      </c>
    </row>
    <row r="4042" spans="1:5" hidden="1">
      <c r="A4042" s="547" t="s">
        <v>1690</v>
      </c>
      <c r="B4042" s="547">
        <v>2020</v>
      </c>
      <c r="C4042" s="547" t="s">
        <v>1610</v>
      </c>
      <c r="D4042" s="548">
        <v>64.790000000000006</v>
      </c>
      <c r="E4042" s="548">
        <v>64.790000000000006</v>
      </c>
    </row>
    <row r="4043" spans="1:5" hidden="1">
      <c r="A4043" s="547" t="s">
        <v>1690</v>
      </c>
      <c r="B4043" s="547">
        <v>2020</v>
      </c>
      <c r="C4043" s="547" t="s">
        <v>1609</v>
      </c>
      <c r="D4043" s="548">
        <v>4558.26</v>
      </c>
      <c r="E4043" s="548">
        <v>4558.26</v>
      </c>
    </row>
    <row r="4044" spans="1:5" hidden="1">
      <c r="A4044" s="547" t="s">
        <v>1690</v>
      </c>
      <c r="B4044" s="547">
        <v>2020</v>
      </c>
      <c r="C4044" s="547" t="s">
        <v>1608</v>
      </c>
      <c r="D4044" s="548">
        <v>3321.58</v>
      </c>
      <c r="E4044" s="548">
        <v>3321.58</v>
      </c>
    </row>
    <row r="4045" spans="1:5" hidden="1">
      <c r="A4045" s="547" t="s">
        <v>1690</v>
      </c>
      <c r="B4045" s="547">
        <v>2020</v>
      </c>
      <c r="C4045" s="547" t="s">
        <v>1607</v>
      </c>
      <c r="D4045" s="548">
        <v>9689.34</v>
      </c>
      <c r="E4045" s="548">
        <v>9689.34</v>
      </c>
    </row>
    <row r="4046" spans="1:5" hidden="1">
      <c r="A4046" s="547" t="s">
        <v>1690</v>
      </c>
      <c r="B4046" s="547">
        <v>2020</v>
      </c>
      <c r="C4046" s="547" t="s">
        <v>1606</v>
      </c>
      <c r="D4046" s="548">
        <v>2928.41</v>
      </c>
      <c r="E4046" s="548">
        <v>2928.41</v>
      </c>
    </row>
    <row r="4047" spans="1:5" hidden="1">
      <c r="A4047" s="547" t="s">
        <v>1690</v>
      </c>
      <c r="B4047" s="547">
        <v>2020</v>
      </c>
      <c r="C4047" s="547" t="s">
        <v>1605</v>
      </c>
      <c r="D4047" s="548">
        <v>10977.7</v>
      </c>
      <c r="E4047" s="548">
        <v>10977.7</v>
      </c>
    </row>
    <row r="4048" spans="1:5" hidden="1">
      <c r="A4048" s="547" t="s">
        <v>1690</v>
      </c>
      <c r="B4048" s="547">
        <v>2020</v>
      </c>
      <c r="C4048" s="547" t="s">
        <v>1604</v>
      </c>
      <c r="D4048" s="548">
        <v>20019.77</v>
      </c>
      <c r="E4048" s="548">
        <v>20019.77</v>
      </c>
    </row>
    <row r="4049" spans="1:5" hidden="1">
      <c r="A4049" s="547" t="s">
        <v>1690</v>
      </c>
      <c r="B4049" s="547">
        <v>2020</v>
      </c>
      <c r="C4049" s="547" t="s">
        <v>1603</v>
      </c>
      <c r="D4049" s="548">
        <v>13366.45</v>
      </c>
      <c r="E4049" s="548">
        <v>13366.45</v>
      </c>
    </row>
    <row r="4050" spans="1:5" hidden="1">
      <c r="A4050" s="547" t="s">
        <v>1690</v>
      </c>
      <c r="B4050" s="547">
        <v>2020</v>
      </c>
      <c r="C4050" s="547" t="s">
        <v>1602</v>
      </c>
      <c r="D4050" s="548">
        <v>20157.52</v>
      </c>
      <c r="E4050" s="548">
        <v>20157.52</v>
      </c>
    </row>
    <row r="4051" spans="1:5" hidden="1">
      <c r="A4051" s="547" t="s">
        <v>1690</v>
      </c>
      <c r="B4051" s="547">
        <v>2020</v>
      </c>
      <c r="C4051" s="547" t="s">
        <v>1601</v>
      </c>
      <c r="D4051" s="548">
        <v>91421.24</v>
      </c>
      <c r="E4051" s="548">
        <v>91421.24</v>
      </c>
    </row>
    <row r="4052" spans="1:5" hidden="1">
      <c r="A4052" s="547" t="s">
        <v>1690</v>
      </c>
      <c r="B4052" s="547">
        <v>2020</v>
      </c>
      <c r="C4052" s="547" t="s">
        <v>1600</v>
      </c>
      <c r="D4052" s="548">
        <v>5590.7</v>
      </c>
      <c r="E4052" s="548">
        <v>5590.7</v>
      </c>
    </row>
    <row r="4053" spans="1:5" hidden="1">
      <c r="A4053" s="547" t="s">
        <v>1690</v>
      </c>
      <c r="B4053" s="547">
        <v>2020</v>
      </c>
      <c r="C4053" s="547" t="s">
        <v>1599</v>
      </c>
      <c r="D4053" s="548">
        <v>490903.4</v>
      </c>
      <c r="E4053" s="548">
        <v>488155.77</v>
      </c>
    </row>
    <row r="4054" spans="1:5" hidden="1">
      <c r="A4054" s="547" t="s">
        <v>1690</v>
      </c>
      <c r="B4054" s="547">
        <v>2020</v>
      </c>
      <c r="C4054" s="547" t="s">
        <v>1597</v>
      </c>
      <c r="D4054" s="548">
        <v>360661.11</v>
      </c>
      <c r="E4054" s="548">
        <v>357913.48</v>
      </c>
    </row>
    <row r="4055" spans="1:5" hidden="1">
      <c r="A4055" s="547" t="s">
        <v>1690</v>
      </c>
      <c r="B4055" s="547">
        <v>2020</v>
      </c>
      <c r="C4055" s="547" t="s">
        <v>1633</v>
      </c>
      <c r="D4055" s="548"/>
      <c r="E4055" s="548">
        <v>44530.33</v>
      </c>
    </row>
    <row r="4056" spans="1:5" hidden="1">
      <c r="A4056" s="547" t="s">
        <v>1690</v>
      </c>
      <c r="B4056" s="547">
        <v>2020</v>
      </c>
      <c r="C4056" s="547" t="s">
        <v>1632</v>
      </c>
      <c r="D4056" s="548"/>
      <c r="E4056" s="548"/>
    </row>
    <row r="4057" spans="1:5" hidden="1">
      <c r="A4057" s="547" t="s">
        <v>1690</v>
      </c>
      <c r="B4057" s="547">
        <v>2020</v>
      </c>
      <c r="C4057" s="547" t="s">
        <v>1631</v>
      </c>
      <c r="D4057" s="548"/>
      <c r="E4057" s="548">
        <v>7523.62</v>
      </c>
    </row>
    <row r="4058" spans="1:5" hidden="1">
      <c r="A4058" s="547" t="s">
        <v>1690</v>
      </c>
      <c r="B4058" s="547">
        <v>2020</v>
      </c>
      <c r="C4058" s="547" t="s">
        <v>1630</v>
      </c>
      <c r="D4058" s="548"/>
      <c r="E4058" s="548">
        <v>781.11</v>
      </c>
    </row>
    <row r="4059" spans="1:5" hidden="1">
      <c r="A4059" s="547" t="s">
        <v>1690</v>
      </c>
      <c r="B4059" s="547">
        <v>2020</v>
      </c>
      <c r="C4059" s="547" t="s">
        <v>1629</v>
      </c>
      <c r="D4059" s="548"/>
      <c r="E4059" s="548"/>
    </row>
    <row r="4060" spans="1:5" hidden="1">
      <c r="A4060" s="547" t="s">
        <v>1690</v>
      </c>
      <c r="B4060" s="547">
        <v>2021</v>
      </c>
      <c r="C4060" s="547" t="s">
        <v>1628</v>
      </c>
      <c r="D4060" s="548">
        <v>51509.18</v>
      </c>
      <c r="E4060" s="548">
        <v>48618.34</v>
      </c>
    </row>
    <row r="4061" spans="1:5" hidden="1">
      <c r="A4061" s="547" t="s">
        <v>1690</v>
      </c>
      <c r="B4061" s="547">
        <v>2021</v>
      </c>
      <c r="C4061" s="547" t="s">
        <v>1627</v>
      </c>
      <c r="D4061" s="548">
        <v>50716.29</v>
      </c>
      <c r="E4061" s="548"/>
    </row>
    <row r="4062" spans="1:5" hidden="1">
      <c r="A4062" s="547" t="s">
        <v>1690</v>
      </c>
      <c r="B4062" s="547">
        <v>2021</v>
      </c>
      <c r="C4062" s="547" t="s">
        <v>1626</v>
      </c>
      <c r="D4062" s="548">
        <v>792.89</v>
      </c>
      <c r="E4062" s="548"/>
    </row>
    <row r="4063" spans="1:5" hidden="1">
      <c r="A4063" s="547" t="s">
        <v>1690</v>
      </c>
      <c r="B4063" s="547">
        <v>2021</v>
      </c>
      <c r="C4063" s="547" t="s">
        <v>1625</v>
      </c>
      <c r="D4063" s="548">
        <v>44811.040000000001</v>
      </c>
      <c r="E4063" s="548">
        <v>44811.040000000001</v>
      </c>
    </row>
    <row r="4064" spans="1:5" hidden="1">
      <c r="A4064" s="547" t="s">
        <v>1690</v>
      </c>
      <c r="B4064" s="547">
        <v>2021</v>
      </c>
      <c r="C4064" s="547" t="s">
        <v>1624</v>
      </c>
      <c r="D4064" s="548">
        <v>3948.53</v>
      </c>
      <c r="E4064" s="548">
        <v>3948.53</v>
      </c>
    </row>
    <row r="4065" spans="1:5" hidden="1">
      <c r="A4065" s="547" t="s">
        <v>1690</v>
      </c>
      <c r="B4065" s="547">
        <v>2021</v>
      </c>
      <c r="C4065" s="547" t="s">
        <v>1623</v>
      </c>
      <c r="D4065" s="548">
        <v>10773.9</v>
      </c>
      <c r="E4065" s="548">
        <v>10773.9</v>
      </c>
    </row>
    <row r="4066" spans="1:5" hidden="1">
      <c r="A4066" s="547" t="s">
        <v>1690</v>
      </c>
      <c r="B4066" s="547">
        <v>2021</v>
      </c>
      <c r="C4066" s="547" t="s">
        <v>1622</v>
      </c>
      <c r="D4066" s="548">
        <v>1772.08</v>
      </c>
      <c r="E4066" s="548">
        <v>1772.08</v>
      </c>
    </row>
    <row r="4067" spans="1:5" hidden="1">
      <c r="A4067" s="547" t="s">
        <v>1690</v>
      </c>
      <c r="B4067" s="547">
        <v>2021</v>
      </c>
      <c r="C4067" s="547" t="s">
        <v>1621</v>
      </c>
      <c r="D4067" s="548">
        <v>286.62</v>
      </c>
      <c r="E4067" s="548">
        <v>286.62</v>
      </c>
    </row>
    <row r="4068" spans="1:5" hidden="1">
      <c r="A4068" s="547" t="s">
        <v>1690</v>
      </c>
      <c r="B4068" s="547">
        <v>2021</v>
      </c>
      <c r="C4068" s="547" t="s">
        <v>1620</v>
      </c>
      <c r="D4068" s="548">
        <v>1145.8</v>
      </c>
      <c r="E4068" s="548">
        <v>1145.8</v>
      </c>
    </row>
    <row r="4069" spans="1:5" hidden="1">
      <c r="A4069" s="547" t="s">
        <v>1690</v>
      </c>
      <c r="B4069" s="547">
        <v>2021</v>
      </c>
      <c r="C4069" s="547" t="s">
        <v>1619</v>
      </c>
      <c r="D4069" s="548">
        <v>95613.99</v>
      </c>
      <c r="E4069" s="548">
        <v>94885.440000000002</v>
      </c>
    </row>
    <row r="4070" spans="1:5" hidden="1">
      <c r="A4070" s="547" t="s">
        <v>1690</v>
      </c>
      <c r="B4070" s="547">
        <v>2021</v>
      </c>
      <c r="C4070" s="547" t="s">
        <v>1618</v>
      </c>
      <c r="D4070" s="548">
        <v>649.49</v>
      </c>
      <c r="E4070" s="548">
        <v>649.49</v>
      </c>
    </row>
    <row r="4071" spans="1:5" hidden="1">
      <c r="A4071" s="547" t="s">
        <v>1690</v>
      </c>
      <c r="B4071" s="547">
        <v>2021</v>
      </c>
      <c r="C4071" s="547" t="s">
        <v>1617</v>
      </c>
      <c r="D4071" s="548">
        <v>20890.37</v>
      </c>
      <c r="E4071" s="548">
        <v>20890.37</v>
      </c>
    </row>
    <row r="4072" spans="1:5" hidden="1">
      <c r="A4072" s="547" t="s">
        <v>1690</v>
      </c>
      <c r="B4072" s="547">
        <v>2021</v>
      </c>
      <c r="C4072" s="547" t="s">
        <v>1616</v>
      </c>
      <c r="D4072" s="548">
        <v>5135.03</v>
      </c>
      <c r="E4072" s="548">
        <v>5135.03</v>
      </c>
    </row>
    <row r="4073" spans="1:5" hidden="1">
      <c r="A4073" s="547" t="s">
        <v>1690</v>
      </c>
      <c r="B4073" s="547">
        <v>2021</v>
      </c>
      <c r="C4073" s="547" t="s">
        <v>1615</v>
      </c>
      <c r="D4073" s="548">
        <v>22713.45</v>
      </c>
      <c r="E4073" s="548">
        <v>21984.9</v>
      </c>
    </row>
    <row r="4074" spans="1:5" hidden="1">
      <c r="A4074" s="547" t="s">
        <v>1690</v>
      </c>
      <c r="B4074" s="547">
        <v>2021</v>
      </c>
      <c r="C4074" s="547" t="s">
        <v>1614</v>
      </c>
      <c r="D4074" s="548">
        <v>3711.78</v>
      </c>
      <c r="E4074" s="548">
        <v>3711.78</v>
      </c>
    </row>
    <row r="4075" spans="1:5" hidden="1">
      <c r="A4075" s="547" t="s">
        <v>1690</v>
      </c>
      <c r="B4075" s="547">
        <v>2021</v>
      </c>
      <c r="C4075" s="547" t="s">
        <v>1613</v>
      </c>
      <c r="D4075" s="548">
        <v>9839.3700000000008</v>
      </c>
      <c r="E4075" s="548">
        <v>9839.3700000000008</v>
      </c>
    </row>
    <row r="4076" spans="1:5" hidden="1">
      <c r="A4076" s="547" t="s">
        <v>1690</v>
      </c>
      <c r="B4076" s="547">
        <v>2021</v>
      </c>
      <c r="C4076" s="547" t="s">
        <v>1612</v>
      </c>
      <c r="D4076" s="548">
        <v>373.36</v>
      </c>
      <c r="E4076" s="548">
        <v>373.36</v>
      </c>
    </row>
    <row r="4077" spans="1:5" hidden="1">
      <c r="A4077" s="547" t="s">
        <v>1690</v>
      </c>
      <c r="B4077" s="547">
        <v>2021</v>
      </c>
      <c r="C4077" s="547" t="s">
        <v>1611</v>
      </c>
      <c r="D4077" s="548">
        <v>262.11</v>
      </c>
      <c r="E4077" s="548">
        <v>262.11</v>
      </c>
    </row>
    <row r="4078" spans="1:5" hidden="1">
      <c r="A4078" s="547" t="s">
        <v>1690</v>
      </c>
      <c r="B4078" s="547">
        <v>2021</v>
      </c>
      <c r="C4078" s="547" t="s">
        <v>1610</v>
      </c>
      <c r="D4078" s="548">
        <v>87.13</v>
      </c>
      <c r="E4078" s="548">
        <v>87.13</v>
      </c>
    </row>
    <row r="4079" spans="1:5" hidden="1">
      <c r="A4079" s="547" t="s">
        <v>1690</v>
      </c>
      <c r="B4079" s="547">
        <v>2021</v>
      </c>
      <c r="C4079" s="547" t="s">
        <v>1609</v>
      </c>
      <c r="D4079" s="548">
        <v>4694.8100000000004</v>
      </c>
      <c r="E4079" s="548">
        <v>4694.8100000000004</v>
      </c>
    </row>
    <row r="4080" spans="1:5" hidden="1">
      <c r="A4080" s="547" t="s">
        <v>1690</v>
      </c>
      <c r="B4080" s="547">
        <v>2021</v>
      </c>
      <c r="C4080" s="547" t="s">
        <v>1608</v>
      </c>
      <c r="D4080" s="548">
        <v>3600.46</v>
      </c>
      <c r="E4080" s="548">
        <v>3600.46</v>
      </c>
    </row>
    <row r="4081" spans="1:5" hidden="1">
      <c r="A4081" s="547" t="s">
        <v>1690</v>
      </c>
      <c r="B4081" s="547">
        <v>2021</v>
      </c>
      <c r="C4081" s="547" t="s">
        <v>1607</v>
      </c>
      <c r="D4081" s="548">
        <v>10228.1</v>
      </c>
      <c r="E4081" s="548">
        <v>10228.1</v>
      </c>
    </row>
    <row r="4082" spans="1:5" hidden="1">
      <c r="A4082" s="547" t="s">
        <v>1690</v>
      </c>
      <c r="B4082" s="547">
        <v>2021</v>
      </c>
      <c r="C4082" s="547" t="s">
        <v>1606</v>
      </c>
      <c r="D4082" s="548">
        <v>3020.36</v>
      </c>
      <c r="E4082" s="548">
        <v>3020.36</v>
      </c>
    </row>
    <row r="4083" spans="1:5" hidden="1">
      <c r="A4083" s="547" t="s">
        <v>1690</v>
      </c>
      <c r="B4083" s="547">
        <v>2021</v>
      </c>
      <c r="C4083" s="547" t="s">
        <v>1605</v>
      </c>
      <c r="D4083" s="548">
        <v>10408.17</v>
      </c>
      <c r="E4083" s="548">
        <v>10408.17</v>
      </c>
    </row>
    <row r="4084" spans="1:5" hidden="1">
      <c r="A4084" s="547" t="s">
        <v>1690</v>
      </c>
      <c r="B4084" s="547">
        <v>2021</v>
      </c>
      <c r="C4084" s="547" t="s">
        <v>1604</v>
      </c>
      <c r="D4084" s="548">
        <v>21281.61</v>
      </c>
      <c r="E4084" s="548">
        <v>21281.61</v>
      </c>
    </row>
    <row r="4085" spans="1:5" hidden="1">
      <c r="A4085" s="547" t="s">
        <v>1690</v>
      </c>
      <c r="B4085" s="547">
        <v>2021</v>
      </c>
      <c r="C4085" s="547" t="s">
        <v>1603</v>
      </c>
      <c r="D4085" s="548">
        <v>15713.58</v>
      </c>
      <c r="E4085" s="548">
        <v>15713.58</v>
      </c>
    </row>
    <row r="4086" spans="1:5" hidden="1">
      <c r="A4086" s="547" t="s">
        <v>1690</v>
      </c>
      <c r="B4086" s="547">
        <v>2021</v>
      </c>
      <c r="C4086" s="547" t="s">
        <v>1602</v>
      </c>
      <c r="D4086" s="548">
        <v>24228.12</v>
      </c>
      <c r="E4086" s="548">
        <v>24228.12</v>
      </c>
    </row>
    <row r="4087" spans="1:5" hidden="1">
      <c r="A4087" s="547" t="s">
        <v>1690</v>
      </c>
      <c r="B4087" s="547">
        <v>2021</v>
      </c>
      <c r="C4087" s="547" t="s">
        <v>1601</v>
      </c>
      <c r="D4087" s="548">
        <v>100709.17</v>
      </c>
      <c r="E4087" s="548">
        <v>100709.17</v>
      </c>
    </row>
    <row r="4088" spans="1:5" hidden="1">
      <c r="A4088" s="547" t="s">
        <v>1690</v>
      </c>
      <c r="B4088" s="547">
        <v>2021</v>
      </c>
      <c r="C4088" s="547" t="s">
        <v>1600</v>
      </c>
      <c r="D4088" s="548">
        <v>5470.58</v>
      </c>
      <c r="E4088" s="548">
        <v>5470.58</v>
      </c>
    </row>
    <row r="4089" spans="1:5" hidden="1">
      <c r="A4089" s="547" t="s">
        <v>1690</v>
      </c>
      <c r="B4089" s="547">
        <v>2021</v>
      </c>
      <c r="C4089" s="547" t="s">
        <v>1599</v>
      </c>
      <c r="D4089" s="548">
        <v>518363.57</v>
      </c>
      <c r="E4089" s="548">
        <v>514744.18</v>
      </c>
    </row>
    <row r="4090" spans="1:5" hidden="1">
      <c r="A4090" s="547" t="s">
        <v>1690</v>
      </c>
      <c r="B4090" s="547">
        <v>2021</v>
      </c>
      <c r="C4090" s="547" t="s">
        <v>1597</v>
      </c>
      <c r="D4090" s="548">
        <v>377264.19</v>
      </c>
      <c r="E4090" s="548">
        <v>373644.79999999999</v>
      </c>
    </row>
    <row r="4091" spans="1:5" hidden="1">
      <c r="A4091" s="547" t="s">
        <v>1690</v>
      </c>
      <c r="B4091" s="547">
        <v>2021</v>
      </c>
      <c r="C4091" s="547" t="s">
        <v>1633</v>
      </c>
      <c r="D4091" s="548"/>
      <c r="E4091" s="548">
        <v>40046.019999999997</v>
      </c>
    </row>
    <row r="4092" spans="1:5" hidden="1">
      <c r="A4092" s="547" t="s">
        <v>1690</v>
      </c>
      <c r="B4092" s="547">
        <v>2021</v>
      </c>
      <c r="C4092" s="547" t="s">
        <v>1632</v>
      </c>
      <c r="D4092" s="548"/>
      <c r="E4092" s="548"/>
    </row>
    <row r="4093" spans="1:5" hidden="1">
      <c r="A4093" s="547" t="s">
        <v>1690</v>
      </c>
      <c r="B4093" s="547">
        <v>2021</v>
      </c>
      <c r="C4093" s="547" t="s">
        <v>1631</v>
      </c>
      <c r="D4093" s="548"/>
      <c r="E4093" s="548">
        <v>7779.43</v>
      </c>
    </row>
    <row r="4094" spans="1:5" hidden="1">
      <c r="A4094" s="547" t="s">
        <v>1690</v>
      </c>
      <c r="B4094" s="547">
        <v>2021</v>
      </c>
      <c r="C4094" s="547" t="s">
        <v>1630</v>
      </c>
      <c r="D4094" s="548"/>
      <c r="E4094" s="548">
        <v>792.89</v>
      </c>
    </row>
    <row r="4095" spans="1:5" hidden="1">
      <c r="A4095" s="547" t="s">
        <v>1690</v>
      </c>
      <c r="B4095" s="547">
        <v>2021</v>
      </c>
      <c r="C4095" s="547" t="s">
        <v>1629</v>
      </c>
      <c r="D4095" s="548"/>
      <c r="E4095" s="548"/>
    </row>
    <row r="4096" spans="1:5" hidden="1">
      <c r="A4096" s="547" t="s">
        <v>1690</v>
      </c>
      <c r="B4096" s="547">
        <v>2022</v>
      </c>
      <c r="C4096" s="547" t="s">
        <v>1628</v>
      </c>
      <c r="D4096" s="548">
        <v>53535.79</v>
      </c>
      <c r="E4096" s="548">
        <v>50573.31</v>
      </c>
    </row>
    <row r="4097" spans="1:5" hidden="1">
      <c r="A4097" s="547" t="s">
        <v>1690</v>
      </c>
      <c r="B4097" s="547">
        <v>2022</v>
      </c>
      <c r="C4097" s="547" t="s">
        <v>1627</v>
      </c>
      <c r="D4097" s="548">
        <v>52696.56</v>
      </c>
      <c r="E4097" s="548"/>
    </row>
    <row r="4098" spans="1:5" hidden="1">
      <c r="A4098" s="547" t="s">
        <v>1690</v>
      </c>
      <c r="B4098" s="547">
        <v>2022</v>
      </c>
      <c r="C4098" s="547" t="s">
        <v>1626</v>
      </c>
      <c r="D4098" s="548">
        <v>839.23</v>
      </c>
      <c r="E4098" s="548"/>
    </row>
    <row r="4099" spans="1:5" hidden="1">
      <c r="A4099" s="547" t="s">
        <v>1690</v>
      </c>
      <c r="B4099" s="547">
        <v>2022</v>
      </c>
      <c r="C4099" s="547" t="s">
        <v>1625</v>
      </c>
      <c r="D4099" s="548">
        <v>44752.21</v>
      </c>
      <c r="E4099" s="548">
        <v>44752.21</v>
      </c>
    </row>
    <row r="4100" spans="1:5" hidden="1">
      <c r="A4100" s="547" t="s">
        <v>1690</v>
      </c>
      <c r="B4100" s="547">
        <v>2022</v>
      </c>
      <c r="C4100" s="547" t="s">
        <v>1624</v>
      </c>
      <c r="D4100" s="548">
        <v>5160.67</v>
      </c>
      <c r="E4100" s="548">
        <v>5160.67</v>
      </c>
    </row>
    <row r="4101" spans="1:5" hidden="1">
      <c r="A4101" s="547" t="s">
        <v>1690</v>
      </c>
      <c r="B4101" s="547">
        <v>2022</v>
      </c>
      <c r="C4101" s="547" t="s">
        <v>1623</v>
      </c>
      <c r="D4101" s="548">
        <v>10881.82</v>
      </c>
      <c r="E4101" s="548">
        <v>10881.82</v>
      </c>
    </row>
    <row r="4102" spans="1:5" hidden="1">
      <c r="A4102" s="547" t="s">
        <v>1690</v>
      </c>
      <c r="B4102" s="547">
        <v>2022</v>
      </c>
      <c r="C4102" s="547" t="s">
        <v>1622</v>
      </c>
      <c r="D4102" s="548">
        <v>1873.2</v>
      </c>
      <c r="E4102" s="548">
        <v>1873.2</v>
      </c>
    </row>
    <row r="4103" spans="1:5" hidden="1">
      <c r="A4103" s="547" t="s">
        <v>1690</v>
      </c>
      <c r="B4103" s="547">
        <v>2022</v>
      </c>
      <c r="C4103" s="547" t="s">
        <v>1621</v>
      </c>
      <c r="D4103" s="548">
        <v>560.87</v>
      </c>
      <c r="E4103" s="548">
        <v>560.87</v>
      </c>
    </row>
    <row r="4104" spans="1:5" hidden="1">
      <c r="A4104" s="547" t="s">
        <v>1690</v>
      </c>
      <c r="B4104" s="547">
        <v>2022</v>
      </c>
      <c r="C4104" s="547" t="s">
        <v>1620</v>
      </c>
      <c r="D4104" s="548">
        <v>1269.25</v>
      </c>
      <c r="E4104" s="548">
        <v>1269.25</v>
      </c>
    </row>
    <row r="4105" spans="1:5" hidden="1">
      <c r="A4105" s="547" t="s">
        <v>1690</v>
      </c>
      <c r="B4105" s="547">
        <v>2022</v>
      </c>
      <c r="C4105" s="547" t="s">
        <v>1619</v>
      </c>
      <c r="D4105" s="548">
        <v>97196.17</v>
      </c>
      <c r="E4105" s="548">
        <v>95342.55</v>
      </c>
    </row>
    <row r="4106" spans="1:5" hidden="1">
      <c r="A4106" s="547" t="s">
        <v>1690</v>
      </c>
      <c r="B4106" s="547">
        <v>2022</v>
      </c>
      <c r="C4106" s="547" t="s">
        <v>1618</v>
      </c>
      <c r="D4106" s="548">
        <v>439.63</v>
      </c>
      <c r="E4106" s="548">
        <v>439.63</v>
      </c>
    </row>
    <row r="4107" spans="1:5" hidden="1">
      <c r="A4107" s="547" t="s">
        <v>1690</v>
      </c>
      <c r="B4107" s="547">
        <v>2022</v>
      </c>
      <c r="C4107" s="547" t="s">
        <v>1617</v>
      </c>
      <c r="D4107" s="548">
        <v>19309.97</v>
      </c>
      <c r="E4107" s="548">
        <v>19309.97</v>
      </c>
    </row>
    <row r="4108" spans="1:5" hidden="1">
      <c r="A4108" s="547" t="s">
        <v>1690</v>
      </c>
      <c r="B4108" s="547">
        <v>2022</v>
      </c>
      <c r="C4108" s="547" t="s">
        <v>1616</v>
      </c>
      <c r="D4108" s="548">
        <v>3051.18</v>
      </c>
      <c r="E4108" s="548">
        <v>3051.18</v>
      </c>
    </row>
    <row r="4109" spans="1:5" hidden="1">
      <c r="A4109" s="547" t="s">
        <v>1690</v>
      </c>
      <c r="B4109" s="547">
        <v>2022</v>
      </c>
      <c r="C4109" s="547" t="s">
        <v>1615</v>
      </c>
      <c r="D4109" s="548">
        <v>24493.919999999998</v>
      </c>
      <c r="E4109" s="548">
        <v>22640.3</v>
      </c>
    </row>
    <row r="4110" spans="1:5" hidden="1">
      <c r="A4110" s="547" t="s">
        <v>1690</v>
      </c>
      <c r="B4110" s="547">
        <v>2022</v>
      </c>
      <c r="C4110" s="547" t="s">
        <v>1614</v>
      </c>
      <c r="D4110" s="548">
        <v>3850.97</v>
      </c>
      <c r="E4110" s="548">
        <v>3850.97</v>
      </c>
    </row>
    <row r="4111" spans="1:5" hidden="1">
      <c r="A4111" s="547" t="s">
        <v>1690</v>
      </c>
      <c r="B4111" s="547">
        <v>2022</v>
      </c>
      <c r="C4111" s="547" t="s">
        <v>1613</v>
      </c>
      <c r="D4111" s="548">
        <v>11183.01</v>
      </c>
      <c r="E4111" s="548">
        <v>11183.01</v>
      </c>
    </row>
    <row r="4112" spans="1:5" hidden="1">
      <c r="A4112" s="547" t="s">
        <v>1690</v>
      </c>
      <c r="B4112" s="547">
        <v>2022</v>
      </c>
      <c r="C4112" s="547" t="s">
        <v>1612</v>
      </c>
      <c r="D4112" s="548">
        <v>312.91000000000003</v>
      </c>
      <c r="E4112" s="548">
        <v>312.91000000000003</v>
      </c>
    </row>
    <row r="4113" spans="1:5" hidden="1">
      <c r="A4113" s="547" t="s">
        <v>1690</v>
      </c>
      <c r="B4113" s="547">
        <v>2022</v>
      </c>
      <c r="C4113" s="547" t="s">
        <v>1611</v>
      </c>
      <c r="D4113" s="548">
        <v>330.26</v>
      </c>
      <c r="E4113" s="548">
        <v>330.26</v>
      </c>
    </row>
    <row r="4114" spans="1:5" hidden="1">
      <c r="A4114" s="547" t="s">
        <v>1690</v>
      </c>
      <c r="B4114" s="547">
        <v>2022</v>
      </c>
      <c r="C4114" s="547" t="s">
        <v>1610</v>
      </c>
      <c r="D4114" s="548">
        <v>114.91</v>
      </c>
      <c r="E4114" s="548">
        <v>114.91</v>
      </c>
    </row>
    <row r="4115" spans="1:5" hidden="1">
      <c r="A4115" s="547" t="s">
        <v>1690</v>
      </c>
      <c r="B4115" s="547">
        <v>2022</v>
      </c>
      <c r="C4115" s="547" t="s">
        <v>1609</v>
      </c>
      <c r="D4115" s="548">
        <v>3588.99</v>
      </c>
      <c r="E4115" s="548">
        <v>3588.99</v>
      </c>
    </row>
    <row r="4116" spans="1:5" hidden="1">
      <c r="A4116" s="547" t="s">
        <v>1690</v>
      </c>
      <c r="B4116" s="547">
        <v>2022</v>
      </c>
      <c r="C4116" s="547" t="s">
        <v>1608</v>
      </c>
      <c r="D4116" s="548">
        <v>4004.38</v>
      </c>
      <c r="E4116" s="548">
        <v>4004.38</v>
      </c>
    </row>
    <row r="4117" spans="1:5" hidden="1">
      <c r="A4117" s="547" t="s">
        <v>1690</v>
      </c>
      <c r="B4117" s="547">
        <v>2022</v>
      </c>
      <c r="C4117" s="547" t="s">
        <v>1607</v>
      </c>
      <c r="D4117" s="548">
        <v>11465.1</v>
      </c>
      <c r="E4117" s="548">
        <v>11465.1</v>
      </c>
    </row>
    <row r="4118" spans="1:5" hidden="1">
      <c r="A4118" s="547" t="s">
        <v>1690</v>
      </c>
      <c r="B4118" s="547">
        <v>2022</v>
      </c>
      <c r="C4118" s="547" t="s">
        <v>1606</v>
      </c>
      <c r="D4118" s="548">
        <v>3182.07</v>
      </c>
      <c r="E4118" s="548">
        <v>3182.07</v>
      </c>
    </row>
    <row r="4119" spans="1:5" hidden="1">
      <c r="A4119" s="547" t="s">
        <v>1690</v>
      </c>
      <c r="B4119" s="547">
        <v>2022</v>
      </c>
      <c r="C4119" s="547" t="s">
        <v>1605</v>
      </c>
      <c r="D4119" s="548">
        <v>11868.87</v>
      </c>
      <c r="E4119" s="548">
        <v>11868.87</v>
      </c>
    </row>
    <row r="4120" spans="1:5" hidden="1">
      <c r="A4120" s="547" t="s">
        <v>1690</v>
      </c>
      <c r="B4120" s="547">
        <v>2022</v>
      </c>
      <c r="C4120" s="547" t="s">
        <v>1604</v>
      </c>
      <c r="D4120" s="548">
        <v>23232.04</v>
      </c>
      <c r="E4120" s="548">
        <v>23232.04</v>
      </c>
    </row>
    <row r="4121" spans="1:5" hidden="1">
      <c r="A4121" s="547" t="s">
        <v>1690</v>
      </c>
      <c r="B4121" s="547">
        <v>2022</v>
      </c>
      <c r="C4121" s="547" t="s">
        <v>1603</v>
      </c>
      <c r="D4121" s="548">
        <v>13337.33</v>
      </c>
      <c r="E4121" s="548">
        <v>13337.33</v>
      </c>
    </row>
    <row r="4122" spans="1:5" hidden="1">
      <c r="A4122" s="547" t="s">
        <v>1690</v>
      </c>
      <c r="B4122" s="547">
        <v>2022</v>
      </c>
      <c r="C4122" s="547" t="s">
        <v>1602</v>
      </c>
      <c r="D4122" s="548">
        <v>28211.8</v>
      </c>
      <c r="E4122" s="548">
        <v>28211.8</v>
      </c>
    </row>
    <row r="4123" spans="1:5" hidden="1">
      <c r="A4123" s="547" t="s">
        <v>1690</v>
      </c>
      <c r="B4123" s="547">
        <v>2022</v>
      </c>
      <c r="C4123" s="547" t="s">
        <v>1601</v>
      </c>
      <c r="D4123" s="548">
        <v>104827.23</v>
      </c>
      <c r="E4123" s="548">
        <v>104827.23</v>
      </c>
    </row>
    <row r="4124" spans="1:5" hidden="1">
      <c r="A4124" s="547" t="s">
        <v>1690</v>
      </c>
      <c r="B4124" s="547">
        <v>2022</v>
      </c>
      <c r="C4124" s="547" t="s">
        <v>1600</v>
      </c>
      <c r="D4124" s="548">
        <v>4047.36</v>
      </c>
      <c r="E4124" s="548">
        <v>4047.36</v>
      </c>
    </row>
    <row r="4125" spans="1:5" hidden="1">
      <c r="A4125" s="547" t="s">
        <v>1690</v>
      </c>
      <c r="B4125" s="547">
        <v>2022</v>
      </c>
      <c r="C4125" s="547" t="s">
        <v>1599</v>
      </c>
      <c r="D4125" s="548">
        <v>535682.94999999995</v>
      </c>
      <c r="E4125" s="548">
        <v>530866.86</v>
      </c>
    </row>
    <row r="4126" spans="1:5" hidden="1">
      <c r="A4126" s="547" t="s">
        <v>1690</v>
      </c>
      <c r="B4126" s="547">
        <v>2022</v>
      </c>
      <c r="C4126" s="547" t="s">
        <v>1597</v>
      </c>
      <c r="D4126" s="548">
        <v>388885.72</v>
      </c>
      <c r="E4126" s="548">
        <v>384069.63</v>
      </c>
    </row>
    <row r="4127" spans="1:5" hidden="1">
      <c r="A4127" s="547" t="s">
        <v>1690</v>
      </c>
      <c r="B4127" s="547">
        <v>2022</v>
      </c>
      <c r="C4127" s="547" t="s">
        <v>1633</v>
      </c>
      <c r="D4127" s="548"/>
      <c r="E4127" s="548">
        <v>42116.43</v>
      </c>
    </row>
    <row r="4128" spans="1:5" hidden="1">
      <c r="A4128" s="547" t="s">
        <v>1690</v>
      </c>
      <c r="B4128" s="547">
        <v>2022</v>
      </c>
      <c r="C4128" s="547" t="s">
        <v>1632</v>
      </c>
      <c r="D4128" s="548"/>
      <c r="E4128" s="548"/>
    </row>
    <row r="4129" spans="1:5" hidden="1">
      <c r="A4129" s="547" t="s">
        <v>1690</v>
      </c>
      <c r="B4129" s="547">
        <v>2022</v>
      </c>
      <c r="C4129" s="547" t="s">
        <v>1631</v>
      </c>
      <c r="D4129" s="548"/>
      <c r="E4129" s="548">
        <v>7617.65</v>
      </c>
    </row>
    <row r="4130" spans="1:5" hidden="1">
      <c r="A4130" s="547" t="s">
        <v>1690</v>
      </c>
      <c r="B4130" s="547">
        <v>2022</v>
      </c>
      <c r="C4130" s="547" t="s">
        <v>1630</v>
      </c>
      <c r="D4130" s="548"/>
      <c r="E4130" s="548">
        <v>839.23</v>
      </c>
    </row>
    <row r="4131" spans="1:5" hidden="1">
      <c r="A4131" s="547" t="s">
        <v>1690</v>
      </c>
      <c r="B4131" s="547">
        <v>2022</v>
      </c>
      <c r="C4131" s="547" t="s">
        <v>1629</v>
      </c>
      <c r="D4131" s="548"/>
      <c r="E4131" s="548"/>
    </row>
    <row r="4132" spans="1:5" hidden="1">
      <c r="A4132" s="547" t="s">
        <v>1690</v>
      </c>
      <c r="B4132" s="547">
        <v>2023</v>
      </c>
      <c r="C4132" s="547" t="s">
        <v>1628</v>
      </c>
      <c r="D4132" s="548">
        <v>52369.29</v>
      </c>
      <c r="E4132" s="548"/>
    </row>
    <row r="4133" spans="1:5" hidden="1">
      <c r="A4133" s="547" t="s">
        <v>1690</v>
      </c>
      <c r="B4133" s="547">
        <v>2023</v>
      </c>
      <c r="C4133" s="547" t="s">
        <v>1627</v>
      </c>
      <c r="D4133" s="548">
        <v>51501.89</v>
      </c>
      <c r="E4133" s="548"/>
    </row>
    <row r="4134" spans="1:5" hidden="1">
      <c r="A4134" s="547" t="s">
        <v>1690</v>
      </c>
      <c r="B4134" s="547">
        <v>2023</v>
      </c>
      <c r="C4134" s="547" t="s">
        <v>1626</v>
      </c>
      <c r="D4134" s="548">
        <v>867.39</v>
      </c>
      <c r="E4134" s="548"/>
    </row>
    <row r="4135" spans="1:5" hidden="1">
      <c r="A4135" s="547" t="s">
        <v>1690</v>
      </c>
      <c r="B4135" s="547">
        <v>2023</v>
      </c>
      <c r="C4135" s="547" t="s">
        <v>1625</v>
      </c>
      <c r="D4135" s="548">
        <v>45256.34</v>
      </c>
      <c r="E4135" s="548"/>
    </row>
    <row r="4136" spans="1:5" hidden="1">
      <c r="A4136" s="547" t="s">
        <v>1690</v>
      </c>
      <c r="B4136" s="547">
        <v>2023</v>
      </c>
      <c r="C4136" s="547" t="s">
        <v>1624</v>
      </c>
      <c r="D4136" s="548">
        <v>6012.43</v>
      </c>
      <c r="E4136" s="548"/>
    </row>
    <row r="4137" spans="1:5" hidden="1">
      <c r="A4137" s="547" t="s">
        <v>1690</v>
      </c>
      <c r="B4137" s="547">
        <v>2023</v>
      </c>
      <c r="C4137" s="547" t="s">
        <v>1623</v>
      </c>
      <c r="D4137" s="548">
        <v>10836.1</v>
      </c>
      <c r="E4137" s="548"/>
    </row>
    <row r="4138" spans="1:5" hidden="1">
      <c r="A4138" s="547" t="s">
        <v>1690</v>
      </c>
      <c r="B4138" s="547">
        <v>2023</v>
      </c>
      <c r="C4138" s="547" t="s">
        <v>1622</v>
      </c>
      <c r="D4138" s="548">
        <v>1928.82</v>
      </c>
      <c r="E4138" s="548"/>
    </row>
    <row r="4139" spans="1:5" hidden="1">
      <c r="A4139" s="547" t="s">
        <v>1690</v>
      </c>
      <c r="B4139" s="547">
        <v>2023</v>
      </c>
      <c r="C4139" s="547" t="s">
        <v>1621</v>
      </c>
      <c r="D4139" s="548">
        <v>773.21</v>
      </c>
      <c r="E4139" s="548"/>
    </row>
    <row r="4140" spans="1:5" hidden="1">
      <c r="A4140" s="547" t="s">
        <v>1690</v>
      </c>
      <c r="B4140" s="547">
        <v>2023</v>
      </c>
      <c r="C4140" s="547" t="s">
        <v>1620</v>
      </c>
      <c r="D4140" s="548">
        <v>1457.26</v>
      </c>
      <c r="E4140" s="548"/>
    </row>
    <row r="4141" spans="1:5" hidden="1">
      <c r="A4141" s="547" t="s">
        <v>1690</v>
      </c>
      <c r="B4141" s="547">
        <v>2023</v>
      </c>
      <c r="C4141" s="547" t="s">
        <v>1619</v>
      </c>
      <c r="D4141" s="548">
        <v>105470.81</v>
      </c>
      <c r="E4141" s="548"/>
    </row>
    <row r="4142" spans="1:5" hidden="1">
      <c r="A4142" s="547" t="s">
        <v>1690</v>
      </c>
      <c r="B4142" s="547">
        <v>2023</v>
      </c>
      <c r="C4142" s="547" t="s">
        <v>1618</v>
      </c>
      <c r="D4142" s="548">
        <v>378.81</v>
      </c>
      <c r="E4142" s="548"/>
    </row>
    <row r="4143" spans="1:5" hidden="1">
      <c r="A4143" s="547" t="s">
        <v>1690</v>
      </c>
      <c r="B4143" s="547">
        <v>2023</v>
      </c>
      <c r="C4143" s="547" t="s">
        <v>1617</v>
      </c>
      <c r="D4143" s="548">
        <v>20694.53</v>
      </c>
      <c r="E4143" s="548"/>
    </row>
    <row r="4144" spans="1:5" hidden="1">
      <c r="A4144" s="547" t="s">
        <v>1690</v>
      </c>
      <c r="B4144" s="547">
        <v>2023</v>
      </c>
      <c r="C4144" s="547" t="s">
        <v>1616</v>
      </c>
      <c r="D4144" s="548">
        <v>5439.35</v>
      </c>
      <c r="E4144" s="548"/>
    </row>
    <row r="4145" spans="1:5" hidden="1">
      <c r="A4145" s="547" t="s">
        <v>1690</v>
      </c>
      <c r="B4145" s="547">
        <v>2023</v>
      </c>
      <c r="C4145" s="547" t="s">
        <v>1615</v>
      </c>
      <c r="D4145" s="548">
        <v>26147.84</v>
      </c>
      <c r="E4145" s="548"/>
    </row>
    <row r="4146" spans="1:5" hidden="1">
      <c r="A4146" s="547" t="s">
        <v>1690</v>
      </c>
      <c r="B4146" s="547">
        <v>2023</v>
      </c>
      <c r="C4146" s="547" t="s">
        <v>1614</v>
      </c>
      <c r="D4146" s="548">
        <v>3554.87</v>
      </c>
      <c r="E4146" s="548"/>
    </row>
    <row r="4147" spans="1:5" hidden="1">
      <c r="A4147" s="547" t="s">
        <v>1690</v>
      </c>
      <c r="B4147" s="547">
        <v>2023</v>
      </c>
      <c r="C4147" s="547" t="s">
        <v>1613</v>
      </c>
      <c r="D4147" s="548">
        <v>12277.2</v>
      </c>
      <c r="E4147" s="548"/>
    </row>
    <row r="4148" spans="1:5" hidden="1">
      <c r="A4148" s="547" t="s">
        <v>1690</v>
      </c>
      <c r="B4148" s="547">
        <v>2023</v>
      </c>
      <c r="C4148" s="547" t="s">
        <v>1612</v>
      </c>
      <c r="D4148" s="548">
        <v>325.06</v>
      </c>
      <c r="E4148" s="548"/>
    </row>
    <row r="4149" spans="1:5" hidden="1">
      <c r="A4149" s="547" t="s">
        <v>1690</v>
      </c>
      <c r="B4149" s="547">
        <v>2023</v>
      </c>
      <c r="C4149" s="547" t="s">
        <v>1611</v>
      </c>
      <c r="D4149" s="548">
        <v>362.54</v>
      </c>
      <c r="E4149" s="548"/>
    </row>
    <row r="4150" spans="1:5" hidden="1">
      <c r="A4150" s="547" t="s">
        <v>1690</v>
      </c>
      <c r="B4150" s="547">
        <v>2023</v>
      </c>
      <c r="C4150" s="547" t="s">
        <v>1610</v>
      </c>
      <c r="D4150" s="548">
        <v>138.11000000000001</v>
      </c>
      <c r="E4150" s="548"/>
    </row>
    <row r="4151" spans="1:5" hidden="1">
      <c r="A4151" s="547" t="s">
        <v>1690</v>
      </c>
      <c r="B4151" s="547">
        <v>2023</v>
      </c>
      <c r="C4151" s="547" t="s">
        <v>1609</v>
      </c>
      <c r="D4151" s="548">
        <v>3297.07</v>
      </c>
      <c r="E4151" s="548"/>
    </row>
    <row r="4152" spans="1:5" hidden="1">
      <c r="A4152" s="547" t="s">
        <v>1690</v>
      </c>
      <c r="B4152" s="547">
        <v>2023</v>
      </c>
      <c r="C4152" s="547" t="s">
        <v>1608</v>
      </c>
      <c r="D4152" s="548">
        <v>4145.7</v>
      </c>
      <c r="E4152" s="548"/>
    </row>
    <row r="4153" spans="1:5" hidden="1">
      <c r="A4153" s="547" t="s">
        <v>1690</v>
      </c>
      <c r="B4153" s="547">
        <v>2023</v>
      </c>
      <c r="C4153" s="547" t="s">
        <v>1607</v>
      </c>
      <c r="D4153" s="548">
        <v>11670.98</v>
      </c>
      <c r="E4153" s="548"/>
    </row>
    <row r="4154" spans="1:5" hidden="1">
      <c r="A4154" s="547" t="s">
        <v>1690</v>
      </c>
      <c r="B4154" s="547">
        <v>2023</v>
      </c>
      <c r="C4154" s="547" t="s">
        <v>1606</v>
      </c>
      <c r="D4154" s="548">
        <v>3496.23</v>
      </c>
      <c r="E4154" s="548"/>
    </row>
    <row r="4155" spans="1:5" hidden="1">
      <c r="A4155" s="547" t="s">
        <v>1690</v>
      </c>
      <c r="B4155" s="547">
        <v>2023</v>
      </c>
      <c r="C4155" s="547" t="s">
        <v>1605</v>
      </c>
      <c r="D4155" s="548">
        <v>13542.51</v>
      </c>
      <c r="E4155" s="548"/>
    </row>
    <row r="4156" spans="1:5" hidden="1">
      <c r="A4156" s="547" t="s">
        <v>1690</v>
      </c>
      <c r="B4156" s="547">
        <v>2023</v>
      </c>
      <c r="C4156" s="547" t="s">
        <v>1604</v>
      </c>
      <c r="D4156" s="548">
        <v>23577.86</v>
      </c>
      <c r="E4156" s="548"/>
    </row>
    <row r="4157" spans="1:5" hidden="1">
      <c r="A4157" s="547" t="s">
        <v>1690</v>
      </c>
      <c r="B4157" s="547">
        <v>2023</v>
      </c>
      <c r="C4157" s="547" t="s">
        <v>1603</v>
      </c>
      <c r="D4157" s="548">
        <v>15270.84</v>
      </c>
      <c r="E4157" s="548"/>
    </row>
    <row r="4158" spans="1:5" hidden="1">
      <c r="A4158" s="547" t="s">
        <v>1690</v>
      </c>
      <c r="B4158" s="547">
        <v>2023</v>
      </c>
      <c r="C4158" s="547" t="s">
        <v>1602</v>
      </c>
      <c r="D4158" s="548">
        <v>30740.57</v>
      </c>
      <c r="E4158" s="548"/>
    </row>
    <row r="4159" spans="1:5" hidden="1">
      <c r="A4159" s="547" t="s">
        <v>1690</v>
      </c>
      <c r="B4159" s="547">
        <v>2023</v>
      </c>
      <c r="C4159" s="547" t="s">
        <v>1601</v>
      </c>
      <c r="D4159" s="548">
        <v>112243.88</v>
      </c>
      <c r="E4159" s="548"/>
    </row>
    <row r="4160" spans="1:5" hidden="1">
      <c r="A4160" s="547" t="s">
        <v>1690</v>
      </c>
      <c r="B4160" s="547">
        <v>2023</v>
      </c>
      <c r="C4160" s="547" t="s">
        <v>1600</v>
      </c>
      <c r="D4160" s="548">
        <v>4134.25</v>
      </c>
      <c r="E4160" s="548"/>
    </row>
    <row r="4161" spans="1:5" hidden="1">
      <c r="A4161" s="547" t="s">
        <v>1690</v>
      </c>
      <c r="B4161" s="547">
        <v>2023</v>
      </c>
      <c r="C4161" s="547" t="s">
        <v>1599</v>
      </c>
      <c r="D4161" s="548">
        <v>567247.85</v>
      </c>
      <c r="E4161" s="548"/>
    </row>
    <row r="4162" spans="1:5" hidden="1">
      <c r="A4162" s="547" t="s">
        <v>1690</v>
      </c>
      <c r="B4162" s="547">
        <v>2023</v>
      </c>
      <c r="C4162" s="547" t="s">
        <v>1597</v>
      </c>
      <c r="D4162" s="548">
        <v>410071.66</v>
      </c>
      <c r="E4162" s="548"/>
    </row>
    <row r="4163" spans="1:5" hidden="1">
      <c r="A4163" s="547" t="s">
        <v>1689</v>
      </c>
      <c r="B4163" s="547">
        <v>2019</v>
      </c>
      <c r="C4163" s="547" t="s">
        <v>1628</v>
      </c>
      <c r="D4163" s="548">
        <v>1631.08</v>
      </c>
      <c r="E4163" s="548">
        <v>1718.72</v>
      </c>
    </row>
    <row r="4164" spans="1:5" hidden="1">
      <c r="A4164" s="547" t="s">
        <v>1689</v>
      </c>
      <c r="B4164" s="547">
        <v>2019</v>
      </c>
      <c r="C4164" s="547" t="s">
        <v>1627</v>
      </c>
      <c r="D4164" s="548">
        <v>1631.08</v>
      </c>
      <c r="E4164" s="548"/>
    </row>
    <row r="4165" spans="1:5" hidden="1">
      <c r="A4165" s="547" t="s">
        <v>1689</v>
      </c>
      <c r="B4165" s="547">
        <v>2019</v>
      </c>
      <c r="C4165" s="547" t="s">
        <v>1626</v>
      </c>
      <c r="D4165" s="548"/>
      <c r="E4165" s="548"/>
    </row>
    <row r="4166" spans="1:5" hidden="1">
      <c r="A4166" s="547" t="s">
        <v>1689</v>
      </c>
      <c r="B4166" s="547">
        <v>2019</v>
      </c>
      <c r="C4166" s="547" t="s">
        <v>1625</v>
      </c>
      <c r="D4166" s="548">
        <v>57.96</v>
      </c>
      <c r="E4166" s="548">
        <v>57.96</v>
      </c>
    </row>
    <row r="4167" spans="1:5" hidden="1">
      <c r="A4167" s="547" t="s">
        <v>1689</v>
      </c>
      <c r="B4167" s="547">
        <v>2019</v>
      </c>
      <c r="C4167" s="547" t="s">
        <v>1624</v>
      </c>
      <c r="D4167" s="548"/>
      <c r="E4167" s="548"/>
    </row>
    <row r="4168" spans="1:5" hidden="1">
      <c r="A4168" s="547" t="s">
        <v>1689</v>
      </c>
      <c r="B4168" s="547">
        <v>2019</v>
      </c>
      <c r="C4168" s="547" t="s">
        <v>1623</v>
      </c>
      <c r="D4168" s="548"/>
      <c r="E4168" s="548"/>
    </row>
    <row r="4169" spans="1:5" hidden="1">
      <c r="A4169" s="547" t="s">
        <v>1689</v>
      </c>
      <c r="B4169" s="547">
        <v>2019</v>
      </c>
      <c r="C4169" s="547" t="s">
        <v>1622</v>
      </c>
      <c r="D4169" s="548"/>
      <c r="E4169" s="548"/>
    </row>
    <row r="4170" spans="1:5" hidden="1">
      <c r="A4170" s="547" t="s">
        <v>1689</v>
      </c>
      <c r="B4170" s="547">
        <v>2019</v>
      </c>
      <c r="C4170" s="547" t="s">
        <v>1621</v>
      </c>
      <c r="D4170" s="548"/>
      <c r="E4170" s="548"/>
    </row>
    <row r="4171" spans="1:5" hidden="1">
      <c r="A4171" s="547" t="s">
        <v>1689</v>
      </c>
      <c r="B4171" s="547">
        <v>2019</v>
      </c>
      <c r="C4171" s="547" t="s">
        <v>1620</v>
      </c>
      <c r="D4171" s="548"/>
      <c r="E4171" s="548"/>
    </row>
    <row r="4172" spans="1:5" hidden="1">
      <c r="A4172" s="547" t="s">
        <v>1689</v>
      </c>
      <c r="B4172" s="547">
        <v>2019</v>
      </c>
      <c r="C4172" s="547" t="s">
        <v>1619</v>
      </c>
      <c r="D4172" s="548">
        <v>2553.0500000000002</v>
      </c>
      <c r="E4172" s="548">
        <v>2553.0500000000002</v>
      </c>
    </row>
    <row r="4173" spans="1:5" hidden="1">
      <c r="A4173" s="547" t="s">
        <v>1689</v>
      </c>
      <c r="B4173" s="547">
        <v>2019</v>
      </c>
      <c r="C4173" s="547" t="s">
        <v>1618</v>
      </c>
      <c r="D4173" s="548"/>
      <c r="E4173" s="548"/>
    </row>
    <row r="4174" spans="1:5" hidden="1">
      <c r="A4174" s="547" t="s">
        <v>1689</v>
      </c>
      <c r="B4174" s="547">
        <v>2019</v>
      </c>
      <c r="C4174" s="547" t="s">
        <v>1617</v>
      </c>
      <c r="D4174" s="548">
        <v>372.53</v>
      </c>
      <c r="E4174" s="548">
        <v>372.53</v>
      </c>
    </row>
    <row r="4175" spans="1:5" hidden="1">
      <c r="A4175" s="547" t="s">
        <v>1689</v>
      </c>
      <c r="B4175" s="547">
        <v>2019</v>
      </c>
      <c r="C4175" s="547" t="s">
        <v>1616</v>
      </c>
      <c r="D4175" s="548">
        <v>16.11</v>
      </c>
      <c r="E4175" s="548">
        <v>16.11</v>
      </c>
    </row>
    <row r="4176" spans="1:5" hidden="1">
      <c r="A4176" s="547" t="s">
        <v>1689</v>
      </c>
      <c r="B4176" s="547">
        <v>2019</v>
      </c>
      <c r="C4176" s="547" t="s">
        <v>1615</v>
      </c>
      <c r="D4176" s="548">
        <v>2149.3000000000002</v>
      </c>
      <c r="E4176" s="548">
        <v>2149.3000000000002</v>
      </c>
    </row>
    <row r="4177" spans="1:5" hidden="1">
      <c r="A4177" s="547" t="s">
        <v>1689</v>
      </c>
      <c r="B4177" s="547">
        <v>2019</v>
      </c>
      <c r="C4177" s="547" t="s">
        <v>1614</v>
      </c>
      <c r="D4177" s="548">
        <v>1.7</v>
      </c>
      <c r="E4177" s="548">
        <v>1.7</v>
      </c>
    </row>
    <row r="4178" spans="1:5" hidden="1">
      <c r="A4178" s="547" t="s">
        <v>1689</v>
      </c>
      <c r="B4178" s="547">
        <v>2019</v>
      </c>
      <c r="C4178" s="547" t="s">
        <v>1613</v>
      </c>
      <c r="D4178" s="548"/>
      <c r="E4178" s="548"/>
    </row>
    <row r="4179" spans="1:5" hidden="1">
      <c r="A4179" s="547" t="s">
        <v>1689</v>
      </c>
      <c r="B4179" s="547">
        <v>2019</v>
      </c>
      <c r="C4179" s="547" t="s">
        <v>1612</v>
      </c>
      <c r="D4179" s="548"/>
      <c r="E4179" s="548"/>
    </row>
    <row r="4180" spans="1:5" hidden="1">
      <c r="A4180" s="547" t="s">
        <v>1689</v>
      </c>
      <c r="B4180" s="547">
        <v>2019</v>
      </c>
      <c r="C4180" s="547" t="s">
        <v>1611</v>
      </c>
      <c r="D4180" s="548"/>
      <c r="E4180" s="548"/>
    </row>
    <row r="4181" spans="1:5" hidden="1">
      <c r="A4181" s="547" t="s">
        <v>1689</v>
      </c>
      <c r="B4181" s="547">
        <v>2019</v>
      </c>
      <c r="C4181" s="547" t="s">
        <v>1610</v>
      </c>
      <c r="D4181" s="548"/>
      <c r="E4181" s="548"/>
    </row>
    <row r="4182" spans="1:5" hidden="1">
      <c r="A4182" s="547" t="s">
        <v>1689</v>
      </c>
      <c r="B4182" s="547">
        <v>2019</v>
      </c>
      <c r="C4182" s="547" t="s">
        <v>1609</v>
      </c>
      <c r="D4182" s="548"/>
      <c r="E4182" s="548"/>
    </row>
    <row r="4183" spans="1:5" hidden="1">
      <c r="A4183" s="547" t="s">
        <v>1689</v>
      </c>
      <c r="B4183" s="547">
        <v>2019</v>
      </c>
      <c r="C4183" s="547" t="s">
        <v>1608</v>
      </c>
      <c r="D4183" s="548"/>
      <c r="E4183" s="548"/>
    </row>
    <row r="4184" spans="1:5" hidden="1">
      <c r="A4184" s="547" t="s">
        <v>1689</v>
      </c>
      <c r="B4184" s="547">
        <v>2019</v>
      </c>
      <c r="C4184" s="547" t="s">
        <v>1607</v>
      </c>
      <c r="D4184" s="548">
        <v>13.41</v>
      </c>
      <c r="E4184" s="548">
        <v>13.41</v>
      </c>
    </row>
    <row r="4185" spans="1:5" hidden="1">
      <c r="A4185" s="547" t="s">
        <v>1689</v>
      </c>
      <c r="B4185" s="547">
        <v>2019</v>
      </c>
      <c r="C4185" s="547" t="s">
        <v>1606</v>
      </c>
      <c r="D4185" s="548"/>
      <c r="E4185" s="548"/>
    </row>
    <row r="4186" spans="1:5" hidden="1">
      <c r="A4186" s="547" t="s">
        <v>1689</v>
      </c>
      <c r="B4186" s="547">
        <v>2019</v>
      </c>
      <c r="C4186" s="547" t="s">
        <v>1605</v>
      </c>
      <c r="D4186" s="548"/>
      <c r="E4186" s="548"/>
    </row>
    <row r="4187" spans="1:5" hidden="1">
      <c r="A4187" s="547" t="s">
        <v>1689</v>
      </c>
      <c r="B4187" s="547">
        <v>2019</v>
      </c>
      <c r="C4187" s="547" t="s">
        <v>1604</v>
      </c>
      <c r="D4187" s="548">
        <v>15.85</v>
      </c>
      <c r="E4187" s="548">
        <v>15.85</v>
      </c>
    </row>
    <row r="4188" spans="1:5" hidden="1">
      <c r="A4188" s="547" t="s">
        <v>1689</v>
      </c>
      <c r="B4188" s="547">
        <v>2019</v>
      </c>
      <c r="C4188" s="547" t="s">
        <v>1603</v>
      </c>
      <c r="D4188" s="548"/>
      <c r="E4188" s="548"/>
    </row>
    <row r="4189" spans="1:5" hidden="1">
      <c r="A4189" s="547" t="s">
        <v>1689</v>
      </c>
      <c r="B4189" s="547">
        <v>2019</v>
      </c>
      <c r="C4189" s="547" t="s">
        <v>1602</v>
      </c>
      <c r="D4189" s="548">
        <v>2.38</v>
      </c>
      <c r="E4189" s="548">
        <v>2.38</v>
      </c>
    </row>
    <row r="4190" spans="1:5" hidden="1">
      <c r="A4190" s="547" t="s">
        <v>1689</v>
      </c>
      <c r="B4190" s="547">
        <v>2019</v>
      </c>
      <c r="C4190" s="547" t="s">
        <v>1601</v>
      </c>
      <c r="D4190" s="548">
        <v>1642.19</v>
      </c>
      <c r="E4190" s="548">
        <v>1642.19</v>
      </c>
    </row>
    <row r="4191" spans="1:5" hidden="1">
      <c r="A4191" s="547" t="s">
        <v>1689</v>
      </c>
      <c r="B4191" s="547">
        <v>2019</v>
      </c>
      <c r="C4191" s="547" t="s">
        <v>1600</v>
      </c>
      <c r="D4191" s="548">
        <v>675.84</v>
      </c>
      <c r="E4191" s="548">
        <v>675.84</v>
      </c>
    </row>
    <row r="4192" spans="1:5" hidden="1">
      <c r="A4192" s="547" t="s">
        <v>1689</v>
      </c>
      <c r="B4192" s="547">
        <v>2019</v>
      </c>
      <c r="C4192" s="547" t="s">
        <v>1599</v>
      </c>
      <c r="D4192" s="548">
        <v>8930.14</v>
      </c>
      <c r="E4192" s="548">
        <v>9017.7800000000007</v>
      </c>
    </row>
    <row r="4193" spans="1:5" hidden="1">
      <c r="A4193" s="547" t="s">
        <v>1689</v>
      </c>
      <c r="B4193" s="547">
        <v>2019</v>
      </c>
      <c r="C4193" s="547" t="s">
        <v>1597</v>
      </c>
      <c r="D4193" s="548">
        <v>6578.35</v>
      </c>
      <c r="E4193" s="548">
        <v>6665.99</v>
      </c>
    </row>
    <row r="4194" spans="1:5" hidden="1">
      <c r="A4194" s="547" t="s">
        <v>1689</v>
      </c>
      <c r="B4194" s="547">
        <v>2019</v>
      </c>
      <c r="C4194" s="547" t="s">
        <v>1633</v>
      </c>
      <c r="D4194" s="548"/>
      <c r="E4194" s="548">
        <v>1669.47</v>
      </c>
    </row>
    <row r="4195" spans="1:5" hidden="1">
      <c r="A4195" s="547" t="s">
        <v>1689</v>
      </c>
      <c r="B4195" s="547">
        <v>2019</v>
      </c>
      <c r="C4195" s="547" t="s">
        <v>1632</v>
      </c>
      <c r="D4195" s="548"/>
      <c r="E4195" s="548"/>
    </row>
    <row r="4196" spans="1:5" hidden="1">
      <c r="A4196" s="547" t="s">
        <v>1689</v>
      </c>
      <c r="B4196" s="547">
        <v>2019</v>
      </c>
      <c r="C4196" s="547" t="s">
        <v>1631</v>
      </c>
      <c r="D4196" s="548"/>
      <c r="E4196" s="548">
        <v>49.25</v>
      </c>
    </row>
    <row r="4197" spans="1:5" hidden="1">
      <c r="A4197" s="547" t="s">
        <v>1689</v>
      </c>
      <c r="B4197" s="547">
        <v>2019</v>
      </c>
      <c r="C4197" s="547" t="s">
        <v>1630</v>
      </c>
      <c r="D4197" s="548"/>
      <c r="E4197" s="548"/>
    </row>
    <row r="4198" spans="1:5" hidden="1">
      <c r="A4198" s="547" t="s">
        <v>1689</v>
      </c>
      <c r="B4198" s="547">
        <v>2019</v>
      </c>
      <c r="C4198" s="547" t="s">
        <v>1629</v>
      </c>
      <c r="D4198" s="548"/>
      <c r="E4198" s="548"/>
    </row>
    <row r="4199" spans="1:5" hidden="1">
      <c r="A4199" s="547" t="s">
        <v>1689</v>
      </c>
      <c r="B4199" s="547">
        <v>2020</v>
      </c>
      <c r="C4199" s="547" t="s">
        <v>1628</v>
      </c>
      <c r="D4199" s="548">
        <v>1575.3</v>
      </c>
      <c r="E4199" s="548">
        <v>1727.13</v>
      </c>
    </row>
    <row r="4200" spans="1:5" hidden="1">
      <c r="A4200" s="547" t="s">
        <v>1689</v>
      </c>
      <c r="B4200" s="547">
        <v>2020</v>
      </c>
      <c r="C4200" s="547" t="s">
        <v>1627</v>
      </c>
      <c r="D4200" s="548">
        <v>1575.3</v>
      </c>
      <c r="E4200" s="548"/>
    </row>
    <row r="4201" spans="1:5" hidden="1">
      <c r="A4201" s="547" t="s">
        <v>1689</v>
      </c>
      <c r="B4201" s="547">
        <v>2020</v>
      </c>
      <c r="C4201" s="547" t="s">
        <v>1626</v>
      </c>
      <c r="D4201" s="548"/>
      <c r="E4201" s="548"/>
    </row>
    <row r="4202" spans="1:5" hidden="1">
      <c r="A4202" s="547" t="s">
        <v>1689</v>
      </c>
      <c r="B4202" s="547">
        <v>2020</v>
      </c>
      <c r="C4202" s="547" t="s">
        <v>1625</v>
      </c>
      <c r="D4202" s="548">
        <v>22.58</v>
      </c>
      <c r="E4202" s="548">
        <v>22.58</v>
      </c>
    </row>
    <row r="4203" spans="1:5" hidden="1">
      <c r="A4203" s="547" t="s">
        <v>1689</v>
      </c>
      <c r="B4203" s="547">
        <v>2020</v>
      </c>
      <c r="C4203" s="547" t="s">
        <v>1624</v>
      </c>
      <c r="D4203" s="548"/>
      <c r="E4203" s="548"/>
    </row>
    <row r="4204" spans="1:5" hidden="1">
      <c r="A4204" s="547" t="s">
        <v>1689</v>
      </c>
      <c r="B4204" s="547">
        <v>2020</v>
      </c>
      <c r="C4204" s="547" t="s">
        <v>1623</v>
      </c>
      <c r="D4204" s="548"/>
      <c r="E4204" s="548"/>
    </row>
    <row r="4205" spans="1:5" hidden="1">
      <c r="A4205" s="547" t="s">
        <v>1689</v>
      </c>
      <c r="B4205" s="547">
        <v>2020</v>
      </c>
      <c r="C4205" s="547" t="s">
        <v>1622</v>
      </c>
      <c r="D4205" s="548"/>
      <c r="E4205" s="548"/>
    </row>
    <row r="4206" spans="1:5" hidden="1">
      <c r="A4206" s="547" t="s">
        <v>1689</v>
      </c>
      <c r="B4206" s="547">
        <v>2020</v>
      </c>
      <c r="C4206" s="547" t="s">
        <v>1621</v>
      </c>
      <c r="D4206" s="548"/>
      <c r="E4206" s="548"/>
    </row>
    <row r="4207" spans="1:5" hidden="1">
      <c r="A4207" s="547" t="s">
        <v>1689</v>
      </c>
      <c r="B4207" s="547">
        <v>2020</v>
      </c>
      <c r="C4207" s="547" t="s">
        <v>1620</v>
      </c>
      <c r="D4207" s="548"/>
      <c r="E4207" s="548"/>
    </row>
    <row r="4208" spans="1:5" hidden="1">
      <c r="A4208" s="547" t="s">
        <v>1689</v>
      </c>
      <c r="B4208" s="547">
        <v>2020</v>
      </c>
      <c r="C4208" s="547" t="s">
        <v>1619</v>
      </c>
      <c r="D4208" s="548">
        <v>2589.0500000000002</v>
      </c>
      <c r="E4208" s="548">
        <v>2589.0500000000002</v>
      </c>
    </row>
    <row r="4209" spans="1:5" hidden="1">
      <c r="A4209" s="547" t="s">
        <v>1689</v>
      </c>
      <c r="B4209" s="547">
        <v>2020</v>
      </c>
      <c r="C4209" s="547" t="s">
        <v>1618</v>
      </c>
      <c r="D4209" s="548"/>
      <c r="E4209" s="548"/>
    </row>
    <row r="4210" spans="1:5" hidden="1">
      <c r="A4210" s="547" t="s">
        <v>1689</v>
      </c>
      <c r="B4210" s="547">
        <v>2020</v>
      </c>
      <c r="C4210" s="547" t="s">
        <v>1617</v>
      </c>
      <c r="D4210" s="548">
        <v>378.66</v>
      </c>
      <c r="E4210" s="548">
        <v>378.66</v>
      </c>
    </row>
    <row r="4211" spans="1:5" hidden="1">
      <c r="A4211" s="547" t="s">
        <v>1689</v>
      </c>
      <c r="B4211" s="547">
        <v>2020</v>
      </c>
      <c r="C4211" s="547" t="s">
        <v>1616</v>
      </c>
      <c r="D4211" s="548">
        <v>16.190000000000001</v>
      </c>
      <c r="E4211" s="548">
        <v>16.190000000000001</v>
      </c>
    </row>
    <row r="4212" spans="1:5" hidden="1">
      <c r="A4212" s="547" t="s">
        <v>1689</v>
      </c>
      <c r="B4212" s="547">
        <v>2020</v>
      </c>
      <c r="C4212" s="547" t="s">
        <v>1615</v>
      </c>
      <c r="D4212" s="548">
        <v>2181.5</v>
      </c>
      <c r="E4212" s="548">
        <v>2181.5</v>
      </c>
    </row>
    <row r="4213" spans="1:5" hidden="1">
      <c r="A4213" s="547" t="s">
        <v>1689</v>
      </c>
      <c r="B4213" s="547">
        <v>2020</v>
      </c>
      <c r="C4213" s="547" t="s">
        <v>1614</v>
      </c>
      <c r="D4213" s="548">
        <v>1.62</v>
      </c>
      <c r="E4213" s="548">
        <v>1.62</v>
      </c>
    </row>
    <row r="4214" spans="1:5" hidden="1">
      <c r="A4214" s="547" t="s">
        <v>1689</v>
      </c>
      <c r="B4214" s="547">
        <v>2020</v>
      </c>
      <c r="C4214" s="547" t="s">
        <v>1613</v>
      </c>
      <c r="D4214" s="548"/>
      <c r="E4214" s="548"/>
    </row>
    <row r="4215" spans="1:5" hidden="1">
      <c r="A4215" s="547" t="s">
        <v>1689</v>
      </c>
      <c r="B4215" s="547">
        <v>2020</v>
      </c>
      <c r="C4215" s="547" t="s">
        <v>1612</v>
      </c>
      <c r="D4215" s="548"/>
      <c r="E4215" s="548"/>
    </row>
    <row r="4216" spans="1:5" hidden="1">
      <c r="A4216" s="547" t="s">
        <v>1689</v>
      </c>
      <c r="B4216" s="547">
        <v>2020</v>
      </c>
      <c r="C4216" s="547" t="s">
        <v>1611</v>
      </c>
      <c r="D4216" s="548"/>
      <c r="E4216" s="548"/>
    </row>
    <row r="4217" spans="1:5" hidden="1">
      <c r="A4217" s="547" t="s">
        <v>1689</v>
      </c>
      <c r="B4217" s="547">
        <v>2020</v>
      </c>
      <c r="C4217" s="547" t="s">
        <v>1610</v>
      </c>
      <c r="D4217" s="548"/>
      <c r="E4217" s="548"/>
    </row>
    <row r="4218" spans="1:5" hidden="1">
      <c r="A4218" s="547" t="s">
        <v>1689</v>
      </c>
      <c r="B4218" s="547">
        <v>2020</v>
      </c>
      <c r="C4218" s="547" t="s">
        <v>1609</v>
      </c>
      <c r="D4218" s="548"/>
      <c r="E4218" s="548"/>
    </row>
    <row r="4219" spans="1:5" hidden="1">
      <c r="A4219" s="547" t="s">
        <v>1689</v>
      </c>
      <c r="B4219" s="547">
        <v>2020</v>
      </c>
      <c r="C4219" s="547" t="s">
        <v>1608</v>
      </c>
      <c r="D4219" s="548"/>
      <c r="E4219" s="548"/>
    </row>
    <row r="4220" spans="1:5" hidden="1">
      <c r="A4220" s="547" t="s">
        <v>1689</v>
      </c>
      <c r="B4220" s="547">
        <v>2020</v>
      </c>
      <c r="C4220" s="547" t="s">
        <v>1607</v>
      </c>
      <c r="D4220" s="548">
        <v>11.09</v>
      </c>
      <c r="E4220" s="548">
        <v>11.09</v>
      </c>
    </row>
    <row r="4221" spans="1:5" hidden="1">
      <c r="A4221" s="547" t="s">
        <v>1689</v>
      </c>
      <c r="B4221" s="547">
        <v>2020</v>
      </c>
      <c r="C4221" s="547" t="s">
        <v>1606</v>
      </c>
      <c r="D4221" s="548"/>
      <c r="E4221" s="548"/>
    </row>
    <row r="4222" spans="1:5" hidden="1">
      <c r="A4222" s="547" t="s">
        <v>1689</v>
      </c>
      <c r="B4222" s="547">
        <v>2020</v>
      </c>
      <c r="C4222" s="547" t="s">
        <v>1605</v>
      </c>
      <c r="D4222" s="548"/>
      <c r="E4222" s="548"/>
    </row>
    <row r="4223" spans="1:5" hidden="1">
      <c r="A4223" s="547" t="s">
        <v>1689</v>
      </c>
      <c r="B4223" s="547">
        <v>2020</v>
      </c>
      <c r="C4223" s="547" t="s">
        <v>1604</v>
      </c>
      <c r="D4223" s="548">
        <v>16.34</v>
      </c>
      <c r="E4223" s="548">
        <v>16.34</v>
      </c>
    </row>
    <row r="4224" spans="1:5" hidden="1">
      <c r="A4224" s="547" t="s">
        <v>1689</v>
      </c>
      <c r="B4224" s="547">
        <v>2020</v>
      </c>
      <c r="C4224" s="547" t="s">
        <v>1603</v>
      </c>
      <c r="D4224" s="548"/>
      <c r="E4224" s="548"/>
    </row>
    <row r="4225" spans="1:5" hidden="1">
      <c r="A4225" s="547" t="s">
        <v>1689</v>
      </c>
      <c r="B4225" s="547">
        <v>2020</v>
      </c>
      <c r="C4225" s="547" t="s">
        <v>1602</v>
      </c>
      <c r="D4225" s="548">
        <v>3.82</v>
      </c>
      <c r="E4225" s="548">
        <v>3.82</v>
      </c>
    </row>
    <row r="4226" spans="1:5" hidden="1">
      <c r="A4226" s="547" t="s">
        <v>1689</v>
      </c>
      <c r="B4226" s="547">
        <v>2020</v>
      </c>
      <c r="C4226" s="547" t="s">
        <v>1601</v>
      </c>
      <c r="D4226" s="548">
        <v>1747.77</v>
      </c>
      <c r="E4226" s="548">
        <v>1747.77</v>
      </c>
    </row>
    <row r="4227" spans="1:5" hidden="1">
      <c r="A4227" s="547" t="s">
        <v>1689</v>
      </c>
      <c r="B4227" s="547">
        <v>2020</v>
      </c>
      <c r="C4227" s="547" t="s">
        <v>1600</v>
      </c>
      <c r="D4227" s="548">
        <v>666.23</v>
      </c>
      <c r="E4227" s="548">
        <v>666.23</v>
      </c>
    </row>
    <row r="4228" spans="1:5" hidden="1">
      <c r="A4228" s="547" t="s">
        <v>1689</v>
      </c>
      <c r="B4228" s="547">
        <v>2020</v>
      </c>
      <c r="C4228" s="547" t="s">
        <v>1599</v>
      </c>
      <c r="D4228" s="548">
        <v>9111.02</v>
      </c>
      <c r="E4228" s="548">
        <v>9262.85</v>
      </c>
    </row>
    <row r="4229" spans="1:5" hidden="1">
      <c r="A4229" s="547" t="s">
        <v>1689</v>
      </c>
      <c r="B4229" s="547">
        <v>2020</v>
      </c>
      <c r="C4229" s="547" t="s">
        <v>1597</v>
      </c>
      <c r="D4229" s="548">
        <v>6621.08</v>
      </c>
      <c r="E4229" s="548">
        <v>6772.91</v>
      </c>
    </row>
    <row r="4230" spans="1:5" hidden="1">
      <c r="A4230" s="547" t="s">
        <v>1689</v>
      </c>
      <c r="B4230" s="547">
        <v>2020</v>
      </c>
      <c r="C4230" s="547" t="s">
        <v>1633</v>
      </c>
      <c r="D4230" s="548"/>
      <c r="E4230" s="548">
        <v>1683.05</v>
      </c>
    </row>
    <row r="4231" spans="1:5" hidden="1">
      <c r="A4231" s="547" t="s">
        <v>1689</v>
      </c>
      <c r="B4231" s="547">
        <v>2020</v>
      </c>
      <c r="C4231" s="547" t="s">
        <v>1632</v>
      </c>
      <c r="D4231" s="548"/>
      <c r="E4231" s="548"/>
    </row>
    <row r="4232" spans="1:5" hidden="1">
      <c r="A4232" s="547" t="s">
        <v>1689</v>
      </c>
      <c r="B4232" s="547">
        <v>2020</v>
      </c>
      <c r="C4232" s="547" t="s">
        <v>1631</v>
      </c>
      <c r="D4232" s="548"/>
      <c r="E4232" s="548">
        <v>44.07</v>
      </c>
    </row>
    <row r="4233" spans="1:5" hidden="1">
      <c r="A4233" s="547" t="s">
        <v>1689</v>
      </c>
      <c r="B4233" s="547">
        <v>2020</v>
      </c>
      <c r="C4233" s="547" t="s">
        <v>1630</v>
      </c>
      <c r="D4233" s="548"/>
      <c r="E4233" s="548"/>
    </row>
    <row r="4234" spans="1:5" hidden="1">
      <c r="A4234" s="547" t="s">
        <v>1689</v>
      </c>
      <c r="B4234" s="547">
        <v>2020</v>
      </c>
      <c r="C4234" s="547" t="s">
        <v>1629</v>
      </c>
      <c r="D4234" s="548"/>
      <c r="E4234" s="548"/>
    </row>
    <row r="4235" spans="1:5" hidden="1">
      <c r="A4235" s="547" t="s">
        <v>1689</v>
      </c>
      <c r="B4235" s="547">
        <v>2021</v>
      </c>
      <c r="C4235" s="547" t="s">
        <v>1628</v>
      </c>
      <c r="D4235" s="548">
        <v>1162.6199999999999</v>
      </c>
      <c r="E4235" s="548">
        <v>1301.6300000000001</v>
      </c>
    </row>
    <row r="4236" spans="1:5" hidden="1">
      <c r="A4236" s="547" t="s">
        <v>1689</v>
      </c>
      <c r="B4236" s="547">
        <v>2021</v>
      </c>
      <c r="C4236" s="547" t="s">
        <v>1627</v>
      </c>
      <c r="D4236" s="548">
        <v>1162.6199999999999</v>
      </c>
      <c r="E4236" s="548"/>
    </row>
    <row r="4237" spans="1:5" hidden="1">
      <c r="A4237" s="547" t="s">
        <v>1689</v>
      </c>
      <c r="B4237" s="547">
        <v>2021</v>
      </c>
      <c r="C4237" s="547" t="s">
        <v>1626</v>
      </c>
      <c r="D4237" s="548"/>
      <c r="E4237" s="548"/>
    </row>
    <row r="4238" spans="1:5" hidden="1">
      <c r="A4238" s="547" t="s">
        <v>1689</v>
      </c>
      <c r="B4238" s="547">
        <v>2021</v>
      </c>
      <c r="C4238" s="547" t="s">
        <v>1625</v>
      </c>
      <c r="D4238" s="548">
        <v>20.98</v>
      </c>
      <c r="E4238" s="548">
        <v>20.98</v>
      </c>
    </row>
    <row r="4239" spans="1:5" hidden="1">
      <c r="A4239" s="547" t="s">
        <v>1689</v>
      </c>
      <c r="B4239" s="547">
        <v>2021</v>
      </c>
      <c r="C4239" s="547" t="s">
        <v>1624</v>
      </c>
      <c r="D4239" s="548"/>
      <c r="E4239" s="548"/>
    </row>
    <row r="4240" spans="1:5" hidden="1">
      <c r="A4240" s="547" t="s">
        <v>1689</v>
      </c>
      <c r="B4240" s="547">
        <v>2021</v>
      </c>
      <c r="C4240" s="547" t="s">
        <v>1623</v>
      </c>
      <c r="D4240" s="548"/>
      <c r="E4240" s="548"/>
    </row>
    <row r="4241" spans="1:5" hidden="1">
      <c r="A4241" s="547" t="s">
        <v>1689</v>
      </c>
      <c r="B4241" s="547">
        <v>2021</v>
      </c>
      <c r="C4241" s="547" t="s">
        <v>1622</v>
      </c>
      <c r="D4241" s="548"/>
      <c r="E4241" s="548"/>
    </row>
    <row r="4242" spans="1:5" hidden="1">
      <c r="A4242" s="547" t="s">
        <v>1689</v>
      </c>
      <c r="B4242" s="547">
        <v>2021</v>
      </c>
      <c r="C4242" s="547" t="s">
        <v>1621</v>
      </c>
      <c r="D4242" s="548"/>
      <c r="E4242" s="548"/>
    </row>
    <row r="4243" spans="1:5" hidden="1">
      <c r="A4243" s="547" t="s">
        <v>1689</v>
      </c>
      <c r="B4243" s="547">
        <v>2021</v>
      </c>
      <c r="C4243" s="547" t="s">
        <v>1620</v>
      </c>
      <c r="D4243" s="548"/>
      <c r="E4243" s="548"/>
    </row>
    <row r="4244" spans="1:5" hidden="1">
      <c r="A4244" s="547" t="s">
        <v>1689</v>
      </c>
      <c r="B4244" s="547">
        <v>2021</v>
      </c>
      <c r="C4244" s="547" t="s">
        <v>1619</v>
      </c>
      <c r="D4244" s="548">
        <v>2892.4</v>
      </c>
      <c r="E4244" s="548">
        <v>2892.4</v>
      </c>
    </row>
    <row r="4245" spans="1:5" hidden="1">
      <c r="A4245" s="547" t="s">
        <v>1689</v>
      </c>
      <c r="B4245" s="547">
        <v>2021</v>
      </c>
      <c r="C4245" s="547" t="s">
        <v>1618</v>
      </c>
      <c r="D4245" s="548"/>
      <c r="E4245" s="548"/>
    </row>
    <row r="4246" spans="1:5" hidden="1">
      <c r="A4246" s="547" t="s">
        <v>1689</v>
      </c>
      <c r="B4246" s="547">
        <v>2021</v>
      </c>
      <c r="C4246" s="547" t="s">
        <v>1617</v>
      </c>
      <c r="D4246" s="548">
        <v>413.27</v>
      </c>
      <c r="E4246" s="548">
        <v>413.27</v>
      </c>
    </row>
    <row r="4247" spans="1:5" hidden="1">
      <c r="A4247" s="547" t="s">
        <v>1689</v>
      </c>
      <c r="B4247" s="547">
        <v>2021</v>
      </c>
      <c r="C4247" s="547" t="s">
        <v>1616</v>
      </c>
      <c r="D4247" s="548">
        <v>18.2</v>
      </c>
      <c r="E4247" s="548">
        <v>18.2</v>
      </c>
    </row>
    <row r="4248" spans="1:5" hidden="1">
      <c r="A4248" s="547" t="s">
        <v>1689</v>
      </c>
      <c r="B4248" s="547">
        <v>2021</v>
      </c>
      <c r="C4248" s="547" t="s">
        <v>1615</v>
      </c>
      <c r="D4248" s="548">
        <v>2447.85</v>
      </c>
      <c r="E4248" s="548">
        <v>2447.85</v>
      </c>
    </row>
    <row r="4249" spans="1:5" hidden="1">
      <c r="A4249" s="547" t="s">
        <v>1689</v>
      </c>
      <c r="B4249" s="547">
        <v>2021</v>
      </c>
      <c r="C4249" s="547" t="s">
        <v>1614</v>
      </c>
      <c r="D4249" s="548">
        <v>1.47</v>
      </c>
      <c r="E4249" s="548">
        <v>1.47</v>
      </c>
    </row>
    <row r="4250" spans="1:5" hidden="1">
      <c r="A4250" s="547" t="s">
        <v>1689</v>
      </c>
      <c r="B4250" s="547">
        <v>2021</v>
      </c>
      <c r="C4250" s="547" t="s">
        <v>1613</v>
      </c>
      <c r="D4250" s="548"/>
      <c r="E4250" s="548"/>
    </row>
    <row r="4251" spans="1:5" hidden="1">
      <c r="A4251" s="547" t="s">
        <v>1689</v>
      </c>
      <c r="B4251" s="547">
        <v>2021</v>
      </c>
      <c r="C4251" s="547" t="s">
        <v>1612</v>
      </c>
      <c r="D4251" s="548"/>
      <c r="E4251" s="548"/>
    </row>
    <row r="4252" spans="1:5" hidden="1">
      <c r="A4252" s="547" t="s">
        <v>1689</v>
      </c>
      <c r="B4252" s="547">
        <v>2021</v>
      </c>
      <c r="C4252" s="547" t="s">
        <v>1611</v>
      </c>
      <c r="D4252" s="548"/>
      <c r="E4252" s="548"/>
    </row>
    <row r="4253" spans="1:5" hidden="1">
      <c r="A4253" s="547" t="s">
        <v>1689</v>
      </c>
      <c r="B4253" s="547">
        <v>2021</v>
      </c>
      <c r="C4253" s="547" t="s">
        <v>1610</v>
      </c>
      <c r="D4253" s="548"/>
      <c r="E4253" s="548"/>
    </row>
    <row r="4254" spans="1:5" hidden="1">
      <c r="A4254" s="547" t="s">
        <v>1689</v>
      </c>
      <c r="B4254" s="547">
        <v>2021</v>
      </c>
      <c r="C4254" s="547" t="s">
        <v>1609</v>
      </c>
      <c r="D4254" s="548"/>
      <c r="E4254" s="548"/>
    </row>
    <row r="4255" spans="1:5" hidden="1">
      <c r="A4255" s="547" t="s">
        <v>1689</v>
      </c>
      <c r="B4255" s="547">
        <v>2021</v>
      </c>
      <c r="C4255" s="547" t="s">
        <v>1608</v>
      </c>
      <c r="D4255" s="548"/>
      <c r="E4255" s="548"/>
    </row>
    <row r="4256" spans="1:5" hidden="1">
      <c r="A4256" s="547" t="s">
        <v>1689</v>
      </c>
      <c r="B4256" s="547">
        <v>2021</v>
      </c>
      <c r="C4256" s="547" t="s">
        <v>1607</v>
      </c>
      <c r="D4256" s="548">
        <v>11.6</v>
      </c>
      <c r="E4256" s="548">
        <v>11.6</v>
      </c>
    </row>
    <row r="4257" spans="1:5" hidden="1">
      <c r="A4257" s="547" t="s">
        <v>1689</v>
      </c>
      <c r="B4257" s="547">
        <v>2021</v>
      </c>
      <c r="C4257" s="547" t="s">
        <v>1606</v>
      </c>
      <c r="D4257" s="548"/>
      <c r="E4257" s="548"/>
    </row>
    <row r="4258" spans="1:5" hidden="1">
      <c r="A4258" s="547" t="s">
        <v>1689</v>
      </c>
      <c r="B4258" s="547">
        <v>2021</v>
      </c>
      <c r="C4258" s="547" t="s">
        <v>1605</v>
      </c>
      <c r="D4258" s="548"/>
      <c r="E4258" s="548"/>
    </row>
    <row r="4259" spans="1:5" hidden="1">
      <c r="A4259" s="547" t="s">
        <v>1689</v>
      </c>
      <c r="B4259" s="547">
        <v>2021</v>
      </c>
      <c r="C4259" s="547" t="s">
        <v>1604</v>
      </c>
      <c r="D4259" s="548">
        <v>20.82</v>
      </c>
      <c r="E4259" s="548">
        <v>20.82</v>
      </c>
    </row>
    <row r="4260" spans="1:5" hidden="1">
      <c r="A4260" s="547" t="s">
        <v>1689</v>
      </c>
      <c r="B4260" s="547">
        <v>2021</v>
      </c>
      <c r="C4260" s="547" t="s">
        <v>1603</v>
      </c>
      <c r="D4260" s="548"/>
      <c r="E4260" s="548"/>
    </row>
    <row r="4261" spans="1:5" hidden="1">
      <c r="A4261" s="547" t="s">
        <v>1689</v>
      </c>
      <c r="B4261" s="547">
        <v>2021</v>
      </c>
      <c r="C4261" s="547" t="s">
        <v>1602</v>
      </c>
      <c r="D4261" s="548">
        <v>4.8</v>
      </c>
      <c r="E4261" s="548">
        <v>4.8</v>
      </c>
    </row>
    <row r="4262" spans="1:5" hidden="1">
      <c r="A4262" s="547" t="s">
        <v>1689</v>
      </c>
      <c r="B4262" s="547">
        <v>2021</v>
      </c>
      <c r="C4262" s="547" t="s">
        <v>1601</v>
      </c>
      <c r="D4262" s="548">
        <v>1962.15</v>
      </c>
      <c r="E4262" s="548">
        <v>1962.15</v>
      </c>
    </row>
    <row r="4263" spans="1:5" hidden="1">
      <c r="A4263" s="547" t="s">
        <v>1689</v>
      </c>
      <c r="B4263" s="547">
        <v>2021</v>
      </c>
      <c r="C4263" s="547" t="s">
        <v>1600</v>
      </c>
      <c r="D4263" s="548">
        <v>709.37</v>
      </c>
      <c r="E4263" s="548">
        <v>709.37</v>
      </c>
    </row>
    <row r="4264" spans="1:5" hidden="1">
      <c r="A4264" s="547" t="s">
        <v>1689</v>
      </c>
      <c r="B4264" s="547">
        <v>2021</v>
      </c>
      <c r="C4264" s="547" t="s">
        <v>1599</v>
      </c>
      <c r="D4264" s="548">
        <v>9522.2199999999993</v>
      </c>
      <c r="E4264" s="548">
        <v>9661.23</v>
      </c>
    </row>
    <row r="4265" spans="1:5" hidden="1">
      <c r="A4265" s="547" t="s">
        <v>1689</v>
      </c>
      <c r="B4265" s="547">
        <v>2021</v>
      </c>
      <c r="C4265" s="547" t="s">
        <v>1597</v>
      </c>
      <c r="D4265" s="548">
        <v>6773.14</v>
      </c>
      <c r="E4265" s="548">
        <v>6912.15</v>
      </c>
    </row>
    <row r="4266" spans="1:5" hidden="1">
      <c r="A4266" s="547" t="s">
        <v>1689</v>
      </c>
      <c r="B4266" s="547">
        <v>2021</v>
      </c>
      <c r="C4266" s="547" t="s">
        <v>1633</v>
      </c>
      <c r="D4266" s="548"/>
      <c r="E4266" s="548">
        <v>1264.99</v>
      </c>
    </row>
    <row r="4267" spans="1:5" hidden="1">
      <c r="A4267" s="547" t="s">
        <v>1689</v>
      </c>
      <c r="B4267" s="547">
        <v>2021</v>
      </c>
      <c r="C4267" s="547" t="s">
        <v>1632</v>
      </c>
      <c r="D4267" s="548"/>
      <c r="E4267" s="548"/>
    </row>
    <row r="4268" spans="1:5" hidden="1">
      <c r="A4268" s="547" t="s">
        <v>1689</v>
      </c>
      <c r="B4268" s="547">
        <v>2021</v>
      </c>
      <c r="C4268" s="547" t="s">
        <v>1631</v>
      </c>
      <c r="D4268" s="548"/>
      <c r="E4268" s="548">
        <v>36.65</v>
      </c>
    </row>
    <row r="4269" spans="1:5" hidden="1">
      <c r="A4269" s="547" t="s">
        <v>1689</v>
      </c>
      <c r="B4269" s="547">
        <v>2021</v>
      </c>
      <c r="C4269" s="547" t="s">
        <v>1630</v>
      </c>
      <c r="D4269" s="548"/>
      <c r="E4269" s="548"/>
    </row>
    <row r="4270" spans="1:5" hidden="1">
      <c r="A4270" s="547" t="s">
        <v>1689</v>
      </c>
      <c r="B4270" s="547">
        <v>2021</v>
      </c>
      <c r="C4270" s="547" t="s">
        <v>1629</v>
      </c>
      <c r="D4270" s="548"/>
      <c r="E4270" s="548"/>
    </row>
    <row r="4271" spans="1:5" hidden="1">
      <c r="A4271" s="547" t="s">
        <v>1689</v>
      </c>
      <c r="B4271" s="547">
        <v>2022</v>
      </c>
      <c r="C4271" s="547" t="s">
        <v>1628</v>
      </c>
      <c r="D4271" s="548">
        <v>1119.17</v>
      </c>
      <c r="E4271" s="548">
        <v>1257.8</v>
      </c>
    </row>
    <row r="4272" spans="1:5" hidden="1">
      <c r="A4272" s="547" t="s">
        <v>1689</v>
      </c>
      <c r="B4272" s="547">
        <v>2022</v>
      </c>
      <c r="C4272" s="547" t="s">
        <v>1627</v>
      </c>
      <c r="D4272" s="548">
        <v>1119.17</v>
      </c>
      <c r="E4272" s="548"/>
    </row>
    <row r="4273" spans="1:5" hidden="1">
      <c r="A4273" s="547" t="s">
        <v>1689</v>
      </c>
      <c r="B4273" s="547">
        <v>2022</v>
      </c>
      <c r="C4273" s="547" t="s">
        <v>1626</v>
      </c>
      <c r="D4273" s="548"/>
      <c r="E4273" s="548"/>
    </row>
    <row r="4274" spans="1:5" hidden="1">
      <c r="A4274" s="547" t="s">
        <v>1689</v>
      </c>
      <c r="B4274" s="547">
        <v>2022</v>
      </c>
      <c r="C4274" s="547" t="s">
        <v>1625</v>
      </c>
      <c r="D4274" s="548">
        <v>1.37</v>
      </c>
      <c r="E4274" s="548">
        <v>1.37</v>
      </c>
    </row>
    <row r="4275" spans="1:5" hidden="1">
      <c r="A4275" s="547" t="s">
        <v>1689</v>
      </c>
      <c r="B4275" s="547">
        <v>2022</v>
      </c>
      <c r="C4275" s="547" t="s">
        <v>1624</v>
      </c>
      <c r="D4275" s="548"/>
      <c r="E4275" s="548"/>
    </row>
    <row r="4276" spans="1:5" hidden="1">
      <c r="A4276" s="547" t="s">
        <v>1689</v>
      </c>
      <c r="B4276" s="547">
        <v>2022</v>
      </c>
      <c r="C4276" s="547" t="s">
        <v>1623</v>
      </c>
      <c r="D4276" s="548"/>
      <c r="E4276" s="548"/>
    </row>
    <row r="4277" spans="1:5" hidden="1">
      <c r="A4277" s="547" t="s">
        <v>1689</v>
      </c>
      <c r="B4277" s="547">
        <v>2022</v>
      </c>
      <c r="C4277" s="547" t="s">
        <v>1622</v>
      </c>
      <c r="D4277" s="548"/>
      <c r="E4277" s="548"/>
    </row>
    <row r="4278" spans="1:5" hidden="1">
      <c r="A4278" s="547" t="s">
        <v>1689</v>
      </c>
      <c r="B4278" s="547">
        <v>2022</v>
      </c>
      <c r="C4278" s="547" t="s">
        <v>1621</v>
      </c>
      <c r="D4278" s="548"/>
      <c r="E4278" s="548"/>
    </row>
    <row r="4279" spans="1:5" hidden="1">
      <c r="A4279" s="547" t="s">
        <v>1689</v>
      </c>
      <c r="B4279" s="547">
        <v>2022</v>
      </c>
      <c r="C4279" s="547" t="s">
        <v>1620</v>
      </c>
      <c r="D4279" s="548"/>
      <c r="E4279" s="548"/>
    </row>
    <row r="4280" spans="1:5" hidden="1">
      <c r="A4280" s="547" t="s">
        <v>1689</v>
      </c>
      <c r="B4280" s="547">
        <v>2022</v>
      </c>
      <c r="C4280" s="547" t="s">
        <v>1619</v>
      </c>
      <c r="D4280" s="548">
        <v>2955.55</v>
      </c>
      <c r="E4280" s="548">
        <v>2955.55</v>
      </c>
    </row>
    <row r="4281" spans="1:5" hidden="1">
      <c r="A4281" s="547" t="s">
        <v>1689</v>
      </c>
      <c r="B4281" s="547">
        <v>2022</v>
      </c>
      <c r="C4281" s="547" t="s">
        <v>1618</v>
      </c>
      <c r="D4281" s="548"/>
      <c r="E4281" s="548"/>
    </row>
    <row r="4282" spans="1:5" hidden="1">
      <c r="A4282" s="547" t="s">
        <v>1689</v>
      </c>
      <c r="B4282" s="547">
        <v>2022</v>
      </c>
      <c r="C4282" s="547" t="s">
        <v>1617</v>
      </c>
      <c r="D4282" s="548">
        <v>408.84</v>
      </c>
      <c r="E4282" s="548">
        <v>408.84</v>
      </c>
    </row>
    <row r="4283" spans="1:5" hidden="1">
      <c r="A4283" s="547" t="s">
        <v>1689</v>
      </c>
      <c r="B4283" s="547">
        <v>2022</v>
      </c>
      <c r="C4283" s="547" t="s">
        <v>1616</v>
      </c>
      <c r="D4283" s="548">
        <v>17.45</v>
      </c>
      <c r="E4283" s="548">
        <v>17.45</v>
      </c>
    </row>
    <row r="4284" spans="1:5" hidden="1">
      <c r="A4284" s="547" t="s">
        <v>1689</v>
      </c>
      <c r="B4284" s="547">
        <v>2022</v>
      </c>
      <c r="C4284" s="547" t="s">
        <v>1615</v>
      </c>
      <c r="D4284" s="548">
        <v>2511.5</v>
      </c>
      <c r="E4284" s="548">
        <v>2511.5</v>
      </c>
    </row>
    <row r="4285" spans="1:5" hidden="1">
      <c r="A4285" s="547" t="s">
        <v>1689</v>
      </c>
      <c r="B4285" s="547">
        <v>2022</v>
      </c>
      <c r="C4285" s="547" t="s">
        <v>1614</v>
      </c>
      <c r="D4285" s="548">
        <v>1.33</v>
      </c>
      <c r="E4285" s="548">
        <v>1.33</v>
      </c>
    </row>
    <row r="4286" spans="1:5" hidden="1">
      <c r="A4286" s="547" t="s">
        <v>1689</v>
      </c>
      <c r="B4286" s="547">
        <v>2022</v>
      </c>
      <c r="C4286" s="547" t="s">
        <v>1613</v>
      </c>
      <c r="D4286" s="548"/>
      <c r="E4286" s="548"/>
    </row>
    <row r="4287" spans="1:5" hidden="1">
      <c r="A4287" s="547" t="s">
        <v>1689</v>
      </c>
      <c r="B4287" s="547">
        <v>2022</v>
      </c>
      <c r="C4287" s="547" t="s">
        <v>1612</v>
      </c>
      <c r="D4287" s="548"/>
      <c r="E4287" s="548"/>
    </row>
    <row r="4288" spans="1:5" hidden="1">
      <c r="A4288" s="547" t="s">
        <v>1689</v>
      </c>
      <c r="B4288" s="547">
        <v>2022</v>
      </c>
      <c r="C4288" s="547" t="s">
        <v>1611</v>
      </c>
      <c r="D4288" s="548"/>
      <c r="E4288" s="548"/>
    </row>
    <row r="4289" spans="1:5" hidden="1">
      <c r="A4289" s="547" t="s">
        <v>1689</v>
      </c>
      <c r="B4289" s="547">
        <v>2022</v>
      </c>
      <c r="C4289" s="547" t="s">
        <v>1610</v>
      </c>
      <c r="D4289" s="548"/>
      <c r="E4289" s="548"/>
    </row>
    <row r="4290" spans="1:5" hidden="1">
      <c r="A4290" s="547" t="s">
        <v>1689</v>
      </c>
      <c r="B4290" s="547">
        <v>2022</v>
      </c>
      <c r="C4290" s="547" t="s">
        <v>1609</v>
      </c>
      <c r="D4290" s="548"/>
      <c r="E4290" s="548"/>
    </row>
    <row r="4291" spans="1:5" hidden="1">
      <c r="A4291" s="547" t="s">
        <v>1689</v>
      </c>
      <c r="B4291" s="547">
        <v>2022</v>
      </c>
      <c r="C4291" s="547" t="s">
        <v>1608</v>
      </c>
      <c r="D4291" s="548"/>
      <c r="E4291" s="548"/>
    </row>
    <row r="4292" spans="1:5" hidden="1">
      <c r="A4292" s="547" t="s">
        <v>1689</v>
      </c>
      <c r="B4292" s="547">
        <v>2022</v>
      </c>
      <c r="C4292" s="547" t="s">
        <v>1607</v>
      </c>
      <c r="D4292" s="548">
        <v>16.43</v>
      </c>
      <c r="E4292" s="548">
        <v>16.43</v>
      </c>
    </row>
    <row r="4293" spans="1:5" hidden="1">
      <c r="A4293" s="547" t="s">
        <v>1689</v>
      </c>
      <c r="B4293" s="547">
        <v>2022</v>
      </c>
      <c r="C4293" s="547" t="s">
        <v>1606</v>
      </c>
      <c r="D4293" s="548"/>
      <c r="E4293" s="548"/>
    </row>
    <row r="4294" spans="1:5" hidden="1">
      <c r="A4294" s="547" t="s">
        <v>1689</v>
      </c>
      <c r="B4294" s="547">
        <v>2022</v>
      </c>
      <c r="C4294" s="547" t="s">
        <v>1605</v>
      </c>
      <c r="D4294" s="548"/>
      <c r="E4294" s="548"/>
    </row>
    <row r="4295" spans="1:5" hidden="1">
      <c r="A4295" s="547" t="s">
        <v>1689</v>
      </c>
      <c r="B4295" s="547">
        <v>2022</v>
      </c>
      <c r="C4295" s="547" t="s">
        <v>1604</v>
      </c>
      <c r="D4295" s="548">
        <v>27.96</v>
      </c>
      <c r="E4295" s="548">
        <v>27.96</v>
      </c>
    </row>
    <row r="4296" spans="1:5" hidden="1">
      <c r="A4296" s="547" t="s">
        <v>1689</v>
      </c>
      <c r="B4296" s="547">
        <v>2022</v>
      </c>
      <c r="C4296" s="547" t="s">
        <v>1603</v>
      </c>
      <c r="D4296" s="548"/>
      <c r="E4296" s="548"/>
    </row>
    <row r="4297" spans="1:5" hidden="1">
      <c r="A4297" s="547" t="s">
        <v>1689</v>
      </c>
      <c r="B4297" s="547">
        <v>2022</v>
      </c>
      <c r="C4297" s="547" t="s">
        <v>1602</v>
      </c>
      <c r="D4297" s="548">
        <v>5.64</v>
      </c>
      <c r="E4297" s="548">
        <v>5.64</v>
      </c>
    </row>
    <row r="4298" spans="1:5" hidden="1">
      <c r="A4298" s="547" t="s">
        <v>1689</v>
      </c>
      <c r="B4298" s="547">
        <v>2022</v>
      </c>
      <c r="C4298" s="547" t="s">
        <v>1601</v>
      </c>
      <c r="D4298" s="548">
        <v>2159.0100000000002</v>
      </c>
      <c r="E4298" s="548">
        <v>2159.0100000000002</v>
      </c>
    </row>
    <row r="4299" spans="1:5" hidden="1">
      <c r="A4299" s="547" t="s">
        <v>1689</v>
      </c>
      <c r="B4299" s="547">
        <v>2022</v>
      </c>
      <c r="C4299" s="547" t="s">
        <v>1600</v>
      </c>
      <c r="D4299" s="548">
        <v>659.16</v>
      </c>
      <c r="E4299" s="548">
        <v>659.16</v>
      </c>
    </row>
    <row r="4300" spans="1:5" hidden="1">
      <c r="A4300" s="547" t="s">
        <v>1689</v>
      </c>
      <c r="B4300" s="547">
        <v>2022</v>
      </c>
      <c r="C4300" s="547" t="s">
        <v>1599</v>
      </c>
      <c r="D4300" s="548">
        <v>9951.2900000000009</v>
      </c>
      <c r="E4300" s="548">
        <v>10089.92</v>
      </c>
    </row>
    <row r="4301" spans="1:5" hidden="1">
      <c r="A4301" s="547" t="s">
        <v>1689</v>
      </c>
      <c r="B4301" s="547">
        <v>2022</v>
      </c>
      <c r="C4301" s="547" t="s">
        <v>1597</v>
      </c>
      <c r="D4301" s="548">
        <v>6927.86</v>
      </c>
      <c r="E4301" s="548">
        <v>7066.49</v>
      </c>
    </row>
    <row r="4302" spans="1:5" hidden="1">
      <c r="A4302" s="547" t="s">
        <v>1689</v>
      </c>
      <c r="B4302" s="547">
        <v>2022</v>
      </c>
      <c r="C4302" s="547" t="s">
        <v>1633</v>
      </c>
      <c r="D4302" s="548"/>
      <c r="E4302" s="548">
        <v>1228.0999999999999</v>
      </c>
    </row>
    <row r="4303" spans="1:5" hidden="1">
      <c r="A4303" s="547" t="s">
        <v>1689</v>
      </c>
      <c r="B4303" s="547">
        <v>2022</v>
      </c>
      <c r="C4303" s="547" t="s">
        <v>1632</v>
      </c>
      <c r="D4303" s="548"/>
      <c r="E4303" s="548"/>
    </row>
    <row r="4304" spans="1:5" hidden="1">
      <c r="A4304" s="547" t="s">
        <v>1689</v>
      </c>
      <c r="B4304" s="547">
        <v>2022</v>
      </c>
      <c r="C4304" s="547" t="s">
        <v>1631</v>
      </c>
      <c r="D4304" s="548"/>
      <c r="E4304" s="548">
        <v>29.7</v>
      </c>
    </row>
    <row r="4305" spans="1:5" hidden="1">
      <c r="A4305" s="547" t="s">
        <v>1689</v>
      </c>
      <c r="B4305" s="547">
        <v>2022</v>
      </c>
      <c r="C4305" s="547" t="s">
        <v>1630</v>
      </c>
      <c r="D4305" s="548"/>
      <c r="E4305" s="548"/>
    </row>
    <row r="4306" spans="1:5" hidden="1">
      <c r="A4306" s="547" t="s">
        <v>1689</v>
      </c>
      <c r="B4306" s="547">
        <v>2022</v>
      </c>
      <c r="C4306" s="547" t="s">
        <v>1629</v>
      </c>
      <c r="D4306" s="548"/>
      <c r="E4306" s="548"/>
    </row>
    <row r="4307" spans="1:5" hidden="1">
      <c r="A4307" s="547" t="s">
        <v>1689</v>
      </c>
      <c r="B4307" s="547">
        <v>2023</v>
      </c>
      <c r="C4307" s="547" t="s">
        <v>1628</v>
      </c>
      <c r="D4307" s="548">
        <v>894.37</v>
      </c>
      <c r="E4307" s="548"/>
    </row>
    <row r="4308" spans="1:5" hidden="1">
      <c r="A4308" s="547" t="s">
        <v>1689</v>
      </c>
      <c r="B4308" s="547">
        <v>2023</v>
      </c>
      <c r="C4308" s="547" t="s">
        <v>1627</v>
      </c>
      <c r="D4308" s="548">
        <v>894.37</v>
      </c>
      <c r="E4308" s="548"/>
    </row>
    <row r="4309" spans="1:5" hidden="1">
      <c r="A4309" s="547" t="s">
        <v>1689</v>
      </c>
      <c r="B4309" s="547">
        <v>2023</v>
      </c>
      <c r="C4309" s="547" t="s">
        <v>1626</v>
      </c>
      <c r="D4309" s="548"/>
      <c r="E4309" s="548"/>
    </row>
    <row r="4310" spans="1:5" hidden="1">
      <c r="A4310" s="547" t="s">
        <v>1689</v>
      </c>
      <c r="B4310" s="547">
        <v>2023</v>
      </c>
      <c r="C4310" s="547" t="s">
        <v>1625</v>
      </c>
      <c r="D4310" s="548">
        <v>1.37</v>
      </c>
      <c r="E4310" s="548"/>
    </row>
    <row r="4311" spans="1:5" hidden="1">
      <c r="A4311" s="547" t="s">
        <v>1689</v>
      </c>
      <c r="B4311" s="547">
        <v>2023</v>
      </c>
      <c r="C4311" s="547" t="s">
        <v>1624</v>
      </c>
      <c r="D4311" s="548"/>
      <c r="E4311" s="548"/>
    </row>
    <row r="4312" spans="1:5" hidden="1">
      <c r="A4312" s="547" t="s">
        <v>1689</v>
      </c>
      <c r="B4312" s="547">
        <v>2023</v>
      </c>
      <c r="C4312" s="547" t="s">
        <v>1623</v>
      </c>
      <c r="D4312" s="548"/>
      <c r="E4312" s="548"/>
    </row>
    <row r="4313" spans="1:5" hidden="1">
      <c r="A4313" s="547" t="s">
        <v>1689</v>
      </c>
      <c r="B4313" s="547">
        <v>2023</v>
      </c>
      <c r="C4313" s="547" t="s">
        <v>1622</v>
      </c>
      <c r="D4313" s="548"/>
      <c r="E4313" s="548"/>
    </row>
    <row r="4314" spans="1:5" hidden="1">
      <c r="A4314" s="547" t="s">
        <v>1689</v>
      </c>
      <c r="B4314" s="547">
        <v>2023</v>
      </c>
      <c r="C4314" s="547" t="s">
        <v>1621</v>
      </c>
      <c r="D4314" s="548"/>
      <c r="E4314" s="548"/>
    </row>
    <row r="4315" spans="1:5" hidden="1">
      <c r="A4315" s="547" t="s">
        <v>1689</v>
      </c>
      <c r="B4315" s="547">
        <v>2023</v>
      </c>
      <c r="C4315" s="547" t="s">
        <v>1620</v>
      </c>
      <c r="D4315" s="548"/>
      <c r="E4315" s="548"/>
    </row>
    <row r="4316" spans="1:5" hidden="1">
      <c r="A4316" s="547" t="s">
        <v>1689</v>
      </c>
      <c r="B4316" s="547">
        <v>2023</v>
      </c>
      <c r="C4316" s="547" t="s">
        <v>1619</v>
      </c>
      <c r="D4316" s="548">
        <v>3069.99</v>
      </c>
      <c r="E4316" s="548"/>
    </row>
    <row r="4317" spans="1:5" hidden="1">
      <c r="A4317" s="547" t="s">
        <v>1689</v>
      </c>
      <c r="B4317" s="547">
        <v>2023</v>
      </c>
      <c r="C4317" s="547" t="s">
        <v>1618</v>
      </c>
      <c r="D4317" s="548"/>
      <c r="E4317" s="548"/>
    </row>
    <row r="4318" spans="1:5" hidden="1">
      <c r="A4318" s="547" t="s">
        <v>1689</v>
      </c>
      <c r="B4318" s="547">
        <v>2023</v>
      </c>
      <c r="C4318" s="547" t="s">
        <v>1617</v>
      </c>
      <c r="D4318" s="548">
        <v>451.01</v>
      </c>
      <c r="E4318" s="548"/>
    </row>
    <row r="4319" spans="1:5" hidden="1">
      <c r="A4319" s="547" t="s">
        <v>1689</v>
      </c>
      <c r="B4319" s="547">
        <v>2023</v>
      </c>
      <c r="C4319" s="547" t="s">
        <v>1616</v>
      </c>
      <c r="D4319" s="548">
        <v>18.89</v>
      </c>
      <c r="E4319" s="548"/>
    </row>
    <row r="4320" spans="1:5" hidden="1">
      <c r="A4320" s="547" t="s">
        <v>1689</v>
      </c>
      <c r="B4320" s="547">
        <v>2023</v>
      </c>
      <c r="C4320" s="547" t="s">
        <v>1615</v>
      </c>
      <c r="D4320" s="548">
        <v>2585.84</v>
      </c>
      <c r="E4320" s="548"/>
    </row>
    <row r="4321" spans="1:5" hidden="1">
      <c r="A4321" s="547" t="s">
        <v>1689</v>
      </c>
      <c r="B4321" s="547">
        <v>2023</v>
      </c>
      <c r="C4321" s="547" t="s">
        <v>1614</v>
      </c>
      <c r="D4321" s="548">
        <v>1.06</v>
      </c>
      <c r="E4321" s="548"/>
    </row>
    <row r="4322" spans="1:5" hidden="1">
      <c r="A4322" s="547" t="s">
        <v>1689</v>
      </c>
      <c r="B4322" s="547">
        <v>2023</v>
      </c>
      <c r="C4322" s="547" t="s">
        <v>1613</v>
      </c>
      <c r="D4322" s="548"/>
      <c r="E4322" s="548"/>
    </row>
    <row r="4323" spans="1:5" hidden="1">
      <c r="A4323" s="547" t="s">
        <v>1689</v>
      </c>
      <c r="B4323" s="547">
        <v>2023</v>
      </c>
      <c r="C4323" s="547" t="s">
        <v>1612</v>
      </c>
      <c r="D4323" s="548"/>
      <c r="E4323" s="548"/>
    </row>
    <row r="4324" spans="1:5" hidden="1">
      <c r="A4324" s="547" t="s">
        <v>1689</v>
      </c>
      <c r="B4324" s="547">
        <v>2023</v>
      </c>
      <c r="C4324" s="547" t="s">
        <v>1611</v>
      </c>
      <c r="D4324" s="548"/>
      <c r="E4324" s="548"/>
    </row>
    <row r="4325" spans="1:5" hidden="1">
      <c r="A4325" s="547" t="s">
        <v>1689</v>
      </c>
      <c r="B4325" s="547">
        <v>2023</v>
      </c>
      <c r="C4325" s="547" t="s">
        <v>1610</v>
      </c>
      <c r="D4325" s="548"/>
      <c r="E4325" s="548"/>
    </row>
    <row r="4326" spans="1:5" hidden="1">
      <c r="A4326" s="547" t="s">
        <v>1689</v>
      </c>
      <c r="B4326" s="547">
        <v>2023</v>
      </c>
      <c r="C4326" s="547" t="s">
        <v>1609</v>
      </c>
      <c r="D4326" s="548"/>
      <c r="E4326" s="548"/>
    </row>
    <row r="4327" spans="1:5" hidden="1">
      <c r="A4327" s="547" t="s">
        <v>1689</v>
      </c>
      <c r="B4327" s="547">
        <v>2023</v>
      </c>
      <c r="C4327" s="547" t="s">
        <v>1608</v>
      </c>
      <c r="D4327" s="548"/>
      <c r="E4327" s="548"/>
    </row>
    <row r="4328" spans="1:5" hidden="1">
      <c r="A4328" s="547" t="s">
        <v>1689</v>
      </c>
      <c r="B4328" s="547">
        <v>2023</v>
      </c>
      <c r="C4328" s="547" t="s">
        <v>1607</v>
      </c>
      <c r="D4328" s="548">
        <v>13.19</v>
      </c>
      <c r="E4328" s="548"/>
    </row>
    <row r="4329" spans="1:5" hidden="1">
      <c r="A4329" s="547" t="s">
        <v>1689</v>
      </c>
      <c r="B4329" s="547">
        <v>2023</v>
      </c>
      <c r="C4329" s="547" t="s">
        <v>1606</v>
      </c>
      <c r="D4329" s="548"/>
      <c r="E4329" s="548"/>
    </row>
    <row r="4330" spans="1:5" hidden="1">
      <c r="A4330" s="547" t="s">
        <v>1689</v>
      </c>
      <c r="B4330" s="547">
        <v>2023</v>
      </c>
      <c r="C4330" s="547" t="s">
        <v>1605</v>
      </c>
      <c r="D4330" s="548"/>
      <c r="E4330" s="548"/>
    </row>
    <row r="4331" spans="1:5" hidden="1">
      <c r="A4331" s="547" t="s">
        <v>1689</v>
      </c>
      <c r="B4331" s="547">
        <v>2023</v>
      </c>
      <c r="C4331" s="547" t="s">
        <v>1604</v>
      </c>
      <c r="D4331" s="548">
        <v>27.47</v>
      </c>
      <c r="E4331" s="548"/>
    </row>
    <row r="4332" spans="1:5" hidden="1">
      <c r="A4332" s="547" t="s">
        <v>1689</v>
      </c>
      <c r="B4332" s="547">
        <v>2023</v>
      </c>
      <c r="C4332" s="547" t="s">
        <v>1603</v>
      </c>
      <c r="D4332" s="548"/>
      <c r="E4332" s="548"/>
    </row>
    <row r="4333" spans="1:5" hidden="1">
      <c r="A4333" s="547" t="s">
        <v>1689</v>
      </c>
      <c r="B4333" s="547">
        <v>2023</v>
      </c>
      <c r="C4333" s="547" t="s">
        <v>1602</v>
      </c>
      <c r="D4333" s="548">
        <v>5.75</v>
      </c>
      <c r="E4333" s="548"/>
    </row>
    <row r="4334" spans="1:5" hidden="1">
      <c r="A4334" s="547" t="s">
        <v>1689</v>
      </c>
      <c r="B4334" s="547">
        <v>2023</v>
      </c>
      <c r="C4334" s="547" t="s">
        <v>1601</v>
      </c>
      <c r="D4334" s="548">
        <v>2389.34</v>
      </c>
      <c r="E4334" s="548"/>
    </row>
    <row r="4335" spans="1:5" hidden="1">
      <c r="A4335" s="547" t="s">
        <v>1689</v>
      </c>
      <c r="B4335" s="547">
        <v>2023</v>
      </c>
      <c r="C4335" s="547" t="s">
        <v>1600</v>
      </c>
      <c r="D4335" s="548">
        <v>708.28</v>
      </c>
      <c r="E4335" s="548"/>
    </row>
    <row r="4336" spans="1:5" hidden="1">
      <c r="A4336" s="547" t="s">
        <v>1689</v>
      </c>
      <c r="B4336" s="547">
        <v>2023</v>
      </c>
      <c r="C4336" s="547" t="s">
        <v>1599</v>
      </c>
      <c r="D4336" s="548">
        <v>10442.370000000001</v>
      </c>
      <c r="E4336" s="548"/>
    </row>
    <row r="4337" spans="1:5" hidden="1">
      <c r="A4337" s="547" t="s">
        <v>1689</v>
      </c>
      <c r="B4337" s="547">
        <v>2023</v>
      </c>
      <c r="C4337" s="547" t="s">
        <v>1597</v>
      </c>
      <c r="D4337" s="548">
        <v>7096.56</v>
      </c>
      <c r="E4337" s="548"/>
    </row>
    <row r="4338" spans="1:5" hidden="1">
      <c r="A4338" s="547" t="s">
        <v>1688</v>
      </c>
      <c r="B4338" s="547">
        <v>2019</v>
      </c>
      <c r="C4338" s="547" t="s">
        <v>1628</v>
      </c>
      <c r="D4338" s="548">
        <v>45646.83</v>
      </c>
      <c r="E4338" s="548">
        <v>43080.67</v>
      </c>
    </row>
    <row r="4339" spans="1:5" hidden="1">
      <c r="A4339" s="547" t="s">
        <v>1688</v>
      </c>
      <c r="B4339" s="547">
        <v>2019</v>
      </c>
      <c r="C4339" s="547" t="s">
        <v>1627</v>
      </c>
      <c r="D4339" s="548">
        <v>45114.27</v>
      </c>
      <c r="E4339" s="548"/>
    </row>
    <row r="4340" spans="1:5" hidden="1">
      <c r="A4340" s="547" t="s">
        <v>1688</v>
      </c>
      <c r="B4340" s="547">
        <v>2019</v>
      </c>
      <c r="C4340" s="547" t="s">
        <v>1626</v>
      </c>
      <c r="D4340" s="548">
        <v>532.57000000000005</v>
      </c>
      <c r="E4340" s="548"/>
    </row>
    <row r="4341" spans="1:5" hidden="1">
      <c r="A4341" s="547" t="s">
        <v>1688</v>
      </c>
      <c r="B4341" s="547">
        <v>2019</v>
      </c>
      <c r="C4341" s="547" t="s">
        <v>1625</v>
      </c>
      <c r="D4341" s="548">
        <v>44908.66</v>
      </c>
      <c r="E4341" s="548">
        <v>44908.66</v>
      </c>
    </row>
    <row r="4342" spans="1:5" hidden="1">
      <c r="A4342" s="547" t="s">
        <v>1688</v>
      </c>
      <c r="B4342" s="547">
        <v>2019</v>
      </c>
      <c r="C4342" s="547" t="s">
        <v>1624</v>
      </c>
      <c r="D4342" s="548">
        <v>4010.45</v>
      </c>
      <c r="E4342" s="548">
        <v>4010.45</v>
      </c>
    </row>
    <row r="4343" spans="1:5" hidden="1">
      <c r="A4343" s="547" t="s">
        <v>1688</v>
      </c>
      <c r="B4343" s="547">
        <v>2019</v>
      </c>
      <c r="C4343" s="547" t="s">
        <v>1623</v>
      </c>
      <c r="D4343" s="548">
        <v>10724.58</v>
      </c>
      <c r="E4343" s="548">
        <v>10724.58</v>
      </c>
    </row>
    <row r="4344" spans="1:5" hidden="1">
      <c r="A4344" s="547" t="s">
        <v>1688</v>
      </c>
      <c r="B4344" s="547">
        <v>2019</v>
      </c>
      <c r="C4344" s="547" t="s">
        <v>1622</v>
      </c>
      <c r="D4344" s="548">
        <v>1578.28</v>
      </c>
      <c r="E4344" s="548">
        <v>1578.28</v>
      </c>
    </row>
    <row r="4345" spans="1:5" hidden="1">
      <c r="A4345" s="547" t="s">
        <v>1688</v>
      </c>
      <c r="B4345" s="547">
        <v>2019</v>
      </c>
      <c r="C4345" s="547" t="s">
        <v>1621</v>
      </c>
      <c r="D4345" s="548">
        <v>251.68</v>
      </c>
      <c r="E4345" s="548">
        <v>251.68</v>
      </c>
    </row>
    <row r="4346" spans="1:5" hidden="1">
      <c r="A4346" s="547" t="s">
        <v>1688</v>
      </c>
      <c r="B4346" s="547">
        <v>2019</v>
      </c>
      <c r="C4346" s="547" t="s">
        <v>1620</v>
      </c>
      <c r="D4346" s="548">
        <v>1307.6199999999999</v>
      </c>
      <c r="E4346" s="548">
        <v>1307.6199999999999</v>
      </c>
    </row>
    <row r="4347" spans="1:5" hidden="1">
      <c r="A4347" s="547" t="s">
        <v>1688</v>
      </c>
      <c r="B4347" s="547">
        <v>2019</v>
      </c>
      <c r="C4347" s="547" t="s">
        <v>1619</v>
      </c>
      <c r="D4347" s="548">
        <v>30649.91</v>
      </c>
      <c r="E4347" s="548">
        <v>30620.63</v>
      </c>
    </row>
    <row r="4348" spans="1:5" hidden="1">
      <c r="A4348" s="547" t="s">
        <v>1688</v>
      </c>
      <c r="B4348" s="547">
        <v>2019</v>
      </c>
      <c r="C4348" s="547" t="s">
        <v>1618</v>
      </c>
      <c r="D4348" s="548">
        <v>466.43</v>
      </c>
      <c r="E4348" s="548">
        <v>466.43</v>
      </c>
    </row>
    <row r="4349" spans="1:5" hidden="1">
      <c r="A4349" s="547" t="s">
        <v>1688</v>
      </c>
      <c r="B4349" s="547">
        <v>2019</v>
      </c>
      <c r="C4349" s="547" t="s">
        <v>1617</v>
      </c>
      <c r="D4349" s="548">
        <v>343.45</v>
      </c>
      <c r="E4349" s="548">
        <v>343.45</v>
      </c>
    </row>
    <row r="4350" spans="1:5" hidden="1">
      <c r="A4350" s="547" t="s">
        <v>1688</v>
      </c>
      <c r="B4350" s="547">
        <v>2019</v>
      </c>
      <c r="C4350" s="547" t="s">
        <v>1616</v>
      </c>
      <c r="D4350" s="548">
        <v>16.149999999999999</v>
      </c>
      <c r="E4350" s="548">
        <v>16.149999999999999</v>
      </c>
    </row>
    <row r="4351" spans="1:5" hidden="1">
      <c r="A4351" s="547" t="s">
        <v>1688</v>
      </c>
      <c r="B4351" s="547">
        <v>2019</v>
      </c>
      <c r="C4351" s="547" t="s">
        <v>1615</v>
      </c>
      <c r="D4351" s="548">
        <v>1716.85</v>
      </c>
      <c r="E4351" s="548">
        <v>1716.85</v>
      </c>
    </row>
    <row r="4352" spans="1:5" hidden="1">
      <c r="A4352" s="547" t="s">
        <v>1688</v>
      </c>
      <c r="B4352" s="547">
        <v>2019</v>
      </c>
      <c r="C4352" s="547" t="s">
        <v>1614</v>
      </c>
      <c r="D4352" s="548">
        <v>310.81</v>
      </c>
      <c r="E4352" s="548">
        <v>310.81</v>
      </c>
    </row>
    <row r="4353" spans="1:5" hidden="1">
      <c r="A4353" s="547" t="s">
        <v>1688</v>
      </c>
      <c r="B4353" s="547">
        <v>2019</v>
      </c>
      <c r="C4353" s="547" t="s">
        <v>1613</v>
      </c>
      <c r="D4353" s="548">
        <v>8620.6299999999992</v>
      </c>
      <c r="E4353" s="548">
        <v>8620.6299999999992</v>
      </c>
    </row>
    <row r="4354" spans="1:5" hidden="1">
      <c r="A4354" s="547" t="s">
        <v>1688</v>
      </c>
      <c r="B4354" s="547">
        <v>2019</v>
      </c>
      <c r="C4354" s="547" t="s">
        <v>1612</v>
      </c>
      <c r="D4354" s="548">
        <v>351.28</v>
      </c>
      <c r="E4354" s="548">
        <v>351.28</v>
      </c>
    </row>
    <row r="4355" spans="1:5" hidden="1">
      <c r="A4355" s="547" t="s">
        <v>1688</v>
      </c>
      <c r="B4355" s="547">
        <v>2019</v>
      </c>
      <c r="C4355" s="547" t="s">
        <v>1611</v>
      </c>
      <c r="D4355" s="548">
        <v>350.89</v>
      </c>
      <c r="E4355" s="548">
        <v>350.89</v>
      </c>
    </row>
    <row r="4356" spans="1:5" hidden="1">
      <c r="A4356" s="547" t="s">
        <v>1688</v>
      </c>
      <c r="B4356" s="547">
        <v>2019</v>
      </c>
      <c r="C4356" s="547" t="s">
        <v>1610</v>
      </c>
      <c r="D4356" s="548">
        <v>134.61000000000001</v>
      </c>
      <c r="E4356" s="548">
        <v>134.61000000000001</v>
      </c>
    </row>
    <row r="4357" spans="1:5" hidden="1">
      <c r="A4357" s="547" t="s">
        <v>1688</v>
      </c>
      <c r="B4357" s="547">
        <v>2019</v>
      </c>
      <c r="C4357" s="547" t="s">
        <v>1609</v>
      </c>
      <c r="D4357" s="548">
        <v>346.39</v>
      </c>
      <c r="E4357" s="548">
        <v>346.39</v>
      </c>
    </row>
    <row r="4358" spans="1:5" hidden="1">
      <c r="A4358" s="547" t="s">
        <v>1688</v>
      </c>
      <c r="B4358" s="547">
        <v>2019</v>
      </c>
      <c r="C4358" s="547" t="s">
        <v>1608</v>
      </c>
      <c r="D4358" s="548">
        <v>3182.52</v>
      </c>
      <c r="E4358" s="548">
        <v>3182.52</v>
      </c>
    </row>
    <row r="4359" spans="1:5" hidden="1">
      <c r="A4359" s="547" t="s">
        <v>1688</v>
      </c>
      <c r="B4359" s="547">
        <v>2019</v>
      </c>
      <c r="C4359" s="547" t="s">
        <v>1607</v>
      </c>
      <c r="D4359" s="548">
        <v>3915.59</v>
      </c>
      <c r="E4359" s="548">
        <v>3886.31</v>
      </c>
    </row>
    <row r="4360" spans="1:5" hidden="1">
      <c r="A4360" s="547" t="s">
        <v>1688</v>
      </c>
      <c r="B4360" s="547">
        <v>2019</v>
      </c>
      <c r="C4360" s="547" t="s">
        <v>1606</v>
      </c>
      <c r="D4360" s="548">
        <v>2876.54</v>
      </c>
      <c r="E4360" s="548">
        <v>2876.54</v>
      </c>
    </row>
    <row r="4361" spans="1:5" hidden="1">
      <c r="A4361" s="547" t="s">
        <v>1688</v>
      </c>
      <c r="B4361" s="547">
        <v>2019</v>
      </c>
      <c r="C4361" s="547" t="s">
        <v>1605</v>
      </c>
      <c r="D4361" s="548">
        <v>8017.79</v>
      </c>
      <c r="E4361" s="548">
        <v>8017.79</v>
      </c>
    </row>
    <row r="4362" spans="1:5" hidden="1">
      <c r="A4362" s="547" t="s">
        <v>1688</v>
      </c>
      <c r="B4362" s="547">
        <v>2019</v>
      </c>
      <c r="C4362" s="547" t="s">
        <v>1604</v>
      </c>
      <c r="D4362" s="548">
        <v>8019.35</v>
      </c>
      <c r="E4362" s="548">
        <v>8052.53</v>
      </c>
    </row>
    <row r="4363" spans="1:5" hidden="1">
      <c r="A4363" s="547" t="s">
        <v>1688</v>
      </c>
      <c r="B4363" s="547">
        <v>2019</v>
      </c>
      <c r="C4363" s="547" t="s">
        <v>1603</v>
      </c>
      <c r="D4363" s="548">
        <v>11461.68</v>
      </c>
      <c r="E4363" s="548">
        <v>11461.68</v>
      </c>
    </row>
    <row r="4364" spans="1:5" hidden="1">
      <c r="A4364" s="547" t="s">
        <v>1688</v>
      </c>
      <c r="B4364" s="547">
        <v>2019</v>
      </c>
      <c r="C4364" s="547" t="s">
        <v>1602</v>
      </c>
      <c r="D4364" s="548">
        <v>12981.75</v>
      </c>
      <c r="E4364" s="548">
        <v>12981.75</v>
      </c>
    </row>
    <row r="4365" spans="1:5" hidden="1">
      <c r="A4365" s="547" t="s">
        <v>1688</v>
      </c>
      <c r="B4365" s="547">
        <v>2019</v>
      </c>
      <c r="C4365" s="547" t="s">
        <v>1601</v>
      </c>
      <c r="D4365" s="548">
        <v>58215.51</v>
      </c>
      <c r="E4365" s="548">
        <v>58215.51</v>
      </c>
    </row>
    <row r="4366" spans="1:5" hidden="1">
      <c r="A4366" s="547" t="s">
        <v>1688</v>
      </c>
      <c r="B4366" s="547">
        <v>2019</v>
      </c>
      <c r="C4366" s="547" t="s">
        <v>1600</v>
      </c>
      <c r="D4366" s="548">
        <v>976.87</v>
      </c>
      <c r="E4366" s="548">
        <v>976.87</v>
      </c>
    </row>
    <row r="4367" spans="1:5" hidden="1">
      <c r="A4367" s="547" t="s">
        <v>1688</v>
      </c>
      <c r="B4367" s="547">
        <v>2019</v>
      </c>
      <c r="C4367" s="547" t="s">
        <v>1599</v>
      </c>
      <c r="D4367" s="548">
        <v>314103.95</v>
      </c>
      <c r="E4367" s="548">
        <v>311541.68</v>
      </c>
    </row>
    <row r="4368" spans="1:5" hidden="1">
      <c r="A4368" s="547" t="s">
        <v>1688</v>
      </c>
      <c r="B4368" s="547">
        <v>2019</v>
      </c>
      <c r="C4368" s="547" t="s">
        <v>1597</v>
      </c>
      <c r="D4368" s="548">
        <v>230733.17</v>
      </c>
      <c r="E4368" s="548">
        <v>228170.91</v>
      </c>
    </row>
    <row r="4369" spans="1:5" hidden="1">
      <c r="A4369" s="547" t="s">
        <v>1688</v>
      </c>
      <c r="B4369" s="547">
        <v>2019</v>
      </c>
      <c r="C4369" s="547" t="s">
        <v>1633</v>
      </c>
      <c r="D4369" s="548"/>
      <c r="E4369" s="548">
        <v>35846.239999999998</v>
      </c>
    </row>
    <row r="4370" spans="1:5" hidden="1">
      <c r="A4370" s="547" t="s">
        <v>1688</v>
      </c>
      <c r="B4370" s="547">
        <v>2019</v>
      </c>
      <c r="C4370" s="547" t="s">
        <v>1632</v>
      </c>
      <c r="D4370" s="548"/>
      <c r="E4370" s="548"/>
    </row>
    <row r="4371" spans="1:5" hidden="1">
      <c r="A4371" s="547" t="s">
        <v>1688</v>
      </c>
      <c r="B4371" s="547">
        <v>2019</v>
      </c>
      <c r="C4371" s="547" t="s">
        <v>1631</v>
      </c>
      <c r="D4371" s="548"/>
      <c r="E4371" s="548">
        <v>6701.86</v>
      </c>
    </row>
    <row r="4372" spans="1:5" hidden="1">
      <c r="A4372" s="547" t="s">
        <v>1688</v>
      </c>
      <c r="B4372" s="547">
        <v>2019</v>
      </c>
      <c r="C4372" s="547" t="s">
        <v>1630</v>
      </c>
      <c r="D4372" s="548"/>
      <c r="E4372" s="548">
        <v>532.57000000000005</v>
      </c>
    </row>
    <row r="4373" spans="1:5" hidden="1">
      <c r="A4373" s="547" t="s">
        <v>1688</v>
      </c>
      <c r="B4373" s="547">
        <v>2019</v>
      </c>
      <c r="C4373" s="547" t="s">
        <v>1629</v>
      </c>
      <c r="D4373" s="548"/>
      <c r="E4373" s="548"/>
    </row>
    <row r="4374" spans="1:5" hidden="1">
      <c r="A4374" s="547" t="s">
        <v>1688</v>
      </c>
      <c r="B4374" s="547">
        <v>2020</v>
      </c>
      <c r="C4374" s="547" t="s">
        <v>1628</v>
      </c>
      <c r="D4374" s="548">
        <v>44731.91</v>
      </c>
      <c r="E4374" s="548">
        <v>42043.42</v>
      </c>
    </row>
    <row r="4375" spans="1:5" hidden="1">
      <c r="A4375" s="547" t="s">
        <v>1688</v>
      </c>
      <c r="B4375" s="547">
        <v>2020</v>
      </c>
      <c r="C4375" s="547" t="s">
        <v>1627</v>
      </c>
      <c r="D4375" s="548">
        <v>44186.79</v>
      </c>
      <c r="E4375" s="548"/>
    </row>
    <row r="4376" spans="1:5" hidden="1">
      <c r="A4376" s="547" t="s">
        <v>1688</v>
      </c>
      <c r="B4376" s="547">
        <v>2020</v>
      </c>
      <c r="C4376" s="547" t="s">
        <v>1626</v>
      </c>
      <c r="D4376" s="548">
        <v>545.12</v>
      </c>
      <c r="E4376" s="548"/>
    </row>
    <row r="4377" spans="1:5" hidden="1">
      <c r="A4377" s="547" t="s">
        <v>1688</v>
      </c>
      <c r="B4377" s="547">
        <v>2020</v>
      </c>
      <c r="C4377" s="547" t="s">
        <v>1625</v>
      </c>
      <c r="D4377" s="548">
        <v>46359.35</v>
      </c>
      <c r="E4377" s="548">
        <v>46359.35</v>
      </c>
    </row>
    <row r="4378" spans="1:5" hidden="1">
      <c r="A4378" s="547" t="s">
        <v>1688</v>
      </c>
      <c r="B4378" s="547">
        <v>2020</v>
      </c>
      <c r="C4378" s="547" t="s">
        <v>1624</v>
      </c>
      <c r="D4378" s="548">
        <v>4105.95</v>
      </c>
      <c r="E4378" s="548">
        <v>4105.95</v>
      </c>
    </row>
    <row r="4379" spans="1:5" hidden="1">
      <c r="A4379" s="547" t="s">
        <v>1688</v>
      </c>
      <c r="B4379" s="547">
        <v>2020</v>
      </c>
      <c r="C4379" s="547" t="s">
        <v>1623</v>
      </c>
      <c r="D4379" s="548">
        <v>11109.51</v>
      </c>
      <c r="E4379" s="548">
        <v>11109.51</v>
      </c>
    </row>
    <row r="4380" spans="1:5" hidden="1">
      <c r="A4380" s="547" t="s">
        <v>1688</v>
      </c>
      <c r="B4380" s="547">
        <v>2020</v>
      </c>
      <c r="C4380" s="547" t="s">
        <v>1622</v>
      </c>
      <c r="D4380" s="548">
        <v>1767.82</v>
      </c>
      <c r="E4380" s="548">
        <v>1767.82</v>
      </c>
    </row>
    <row r="4381" spans="1:5" hidden="1">
      <c r="A4381" s="547" t="s">
        <v>1688</v>
      </c>
      <c r="B4381" s="547">
        <v>2020</v>
      </c>
      <c r="C4381" s="547" t="s">
        <v>1621</v>
      </c>
      <c r="D4381" s="548">
        <v>174.36</v>
      </c>
      <c r="E4381" s="548">
        <v>174.36</v>
      </c>
    </row>
    <row r="4382" spans="1:5" hidden="1">
      <c r="A4382" s="547" t="s">
        <v>1688</v>
      </c>
      <c r="B4382" s="547">
        <v>2020</v>
      </c>
      <c r="C4382" s="547" t="s">
        <v>1620</v>
      </c>
      <c r="D4382" s="548">
        <v>1156.26</v>
      </c>
      <c r="E4382" s="548">
        <v>1156.26</v>
      </c>
    </row>
    <row r="4383" spans="1:5" hidden="1">
      <c r="A4383" s="547" t="s">
        <v>1688</v>
      </c>
      <c r="B4383" s="547">
        <v>2020</v>
      </c>
      <c r="C4383" s="547" t="s">
        <v>1619</v>
      </c>
      <c r="D4383" s="548">
        <v>34312.78</v>
      </c>
      <c r="E4383" s="548">
        <v>34291.99</v>
      </c>
    </row>
    <row r="4384" spans="1:5" hidden="1">
      <c r="A4384" s="547" t="s">
        <v>1688</v>
      </c>
      <c r="B4384" s="547">
        <v>2020</v>
      </c>
      <c r="C4384" s="547" t="s">
        <v>1618</v>
      </c>
      <c r="D4384" s="548">
        <v>598.63</v>
      </c>
      <c r="E4384" s="548">
        <v>598.63</v>
      </c>
    </row>
    <row r="4385" spans="1:5" hidden="1">
      <c r="A4385" s="547" t="s">
        <v>1688</v>
      </c>
      <c r="B4385" s="547">
        <v>2020</v>
      </c>
      <c r="C4385" s="547" t="s">
        <v>1617</v>
      </c>
      <c r="D4385" s="548">
        <v>235.98</v>
      </c>
      <c r="E4385" s="548">
        <v>235.98</v>
      </c>
    </row>
    <row r="4386" spans="1:5" hidden="1">
      <c r="A4386" s="547" t="s">
        <v>1688</v>
      </c>
      <c r="B4386" s="547">
        <v>2020</v>
      </c>
      <c r="C4386" s="547" t="s">
        <v>1616</v>
      </c>
      <c r="D4386" s="548">
        <v>13.82</v>
      </c>
      <c r="E4386" s="548">
        <v>13.82</v>
      </c>
    </row>
    <row r="4387" spans="1:5" hidden="1">
      <c r="A4387" s="547" t="s">
        <v>1688</v>
      </c>
      <c r="B4387" s="547">
        <v>2020</v>
      </c>
      <c r="C4387" s="547" t="s">
        <v>1615</v>
      </c>
      <c r="D4387" s="548">
        <v>1281.6400000000001</v>
      </c>
      <c r="E4387" s="548">
        <v>1281.6400000000001</v>
      </c>
    </row>
    <row r="4388" spans="1:5" hidden="1">
      <c r="A4388" s="547" t="s">
        <v>1688</v>
      </c>
      <c r="B4388" s="547">
        <v>2020</v>
      </c>
      <c r="C4388" s="547" t="s">
        <v>1614</v>
      </c>
      <c r="D4388" s="548">
        <v>329.56</v>
      </c>
      <c r="E4388" s="548">
        <v>329.56</v>
      </c>
    </row>
    <row r="4389" spans="1:5" hidden="1">
      <c r="A4389" s="547" t="s">
        <v>1688</v>
      </c>
      <c r="B4389" s="547">
        <v>2020</v>
      </c>
      <c r="C4389" s="547" t="s">
        <v>1613</v>
      </c>
      <c r="D4389" s="548">
        <v>9268.0300000000007</v>
      </c>
      <c r="E4389" s="548">
        <v>9268.0300000000007</v>
      </c>
    </row>
    <row r="4390" spans="1:5" hidden="1">
      <c r="A4390" s="547" t="s">
        <v>1688</v>
      </c>
      <c r="B4390" s="547">
        <v>2020</v>
      </c>
      <c r="C4390" s="547" t="s">
        <v>1612</v>
      </c>
      <c r="D4390" s="548">
        <v>378.72</v>
      </c>
      <c r="E4390" s="548">
        <v>378.72</v>
      </c>
    </row>
    <row r="4391" spans="1:5" hidden="1">
      <c r="A4391" s="547" t="s">
        <v>1688</v>
      </c>
      <c r="B4391" s="547">
        <v>2020</v>
      </c>
      <c r="C4391" s="547" t="s">
        <v>1611</v>
      </c>
      <c r="D4391" s="548">
        <v>270.52</v>
      </c>
      <c r="E4391" s="548">
        <v>270.52</v>
      </c>
    </row>
    <row r="4392" spans="1:5" hidden="1">
      <c r="A4392" s="547" t="s">
        <v>1688</v>
      </c>
      <c r="B4392" s="547">
        <v>2020</v>
      </c>
      <c r="C4392" s="547" t="s">
        <v>1610</v>
      </c>
      <c r="D4392" s="548">
        <v>64.790000000000006</v>
      </c>
      <c r="E4392" s="548">
        <v>64.790000000000006</v>
      </c>
    </row>
    <row r="4393" spans="1:5" hidden="1">
      <c r="A4393" s="547" t="s">
        <v>1688</v>
      </c>
      <c r="B4393" s="547">
        <v>2020</v>
      </c>
      <c r="C4393" s="547" t="s">
        <v>1609</v>
      </c>
      <c r="D4393" s="548">
        <v>457.88</v>
      </c>
      <c r="E4393" s="548">
        <v>457.88</v>
      </c>
    </row>
    <row r="4394" spans="1:5" hidden="1">
      <c r="A4394" s="547" t="s">
        <v>1688</v>
      </c>
      <c r="B4394" s="547">
        <v>2020</v>
      </c>
      <c r="C4394" s="547" t="s">
        <v>1608</v>
      </c>
      <c r="D4394" s="548">
        <v>3321.58</v>
      </c>
      <c r="E4394" s="548">
        <v>3321.58</v>
      </c>
    </row>
    <row r="4395" spans="1:5" hidden="1">
      <c r="A4395" s="547" t="s">
        <v>1688</v>
      </c>
      <c r="B4395" s="547">
        <v>2020</v>
      </c>
      <c r="C4395" s="547" t="s">
        <v>1607</v>
      </c>
      <c r="D4395" s="548">
        <v>4300.25</v>
      </c>
      <c r="E4395" s="548">
        <v>4279.46</v>
      </c>
    </row>
    <row r="4396" spans="1:5" hidden="1">
      <c r="A4396" s="547" t="s">
        <v>1688</v>
      </c>
      <c r="B4396" s="547">
        <v>2020</v>
      </c>
      <c r="C4396" s="547" t="s">
        <v>1606</v>
      </c>
      <c r="D4396" s="548">
        <v>2928.41</v>
      </c>
      <c r="E4396" s="548">
        <v>2928.41</v>
      </c>
    </row>
    <row r="4397" spans="1:5" hidden="1">
      <c r="A4397" s="547" t="s">
        <v>1688</v>
      </c>
      <c r="B4397" s="547">
        <v>2020</v>
      </c>
      <c r="C4397" s="547" t="s">
        <v>1605</v>
      </c>
      <c r="D4397" s="548">
        <v>10862.97</v>
      </c>
      <c r="E4397" s="548">
        <v>10862.97</v>
      </c>
    </row>
    <row r="4398" spans="1:5" hidden="1">
      <c r="A4398" s="547" t="s">
        <v>1688</v>
      </c>
      <c r="B4398" s="547">
        <v>2020</v>
      </c>
      <c r="C4398" s="547" t="s">
        <v>1604</v>
      </c>
      <c r="D4398" s="548">
        <v>7817.14</v>
      </c>
      <c r="E4398" s="548">
        <v>7847.77</v>
      </c>
    </row>
    <row r="4399" spans="1:5" hidden="1">
      <c r="A4399" s="547" t="s">
        <v>1688</v>
      </c>
      <c r="B4399" s="547">
        <v>2020</v>
      </c>
      <c r="C4399" s="547" t="s">
        <v>1603</v>
      </c>
      <c r="D4399" s="548">
        <v>12402.15</v>
      </c>
      <c r="E4399" s="548">
        <v>12402.15</v>
      </c>
    </row>
    <row r="4400" spans="1:5" hidden="1">
      <c r="A4400" s="547" t="s">
        <v>1688</v>
      </c>
      <c r="B4400" s="547">
        <v>2020</v>
      </c>
      <c r="C4400" s="547" t="s">
        <v>1602</v>
      </c>
      <c r="D4400" s="548">
        <v>14056.59</v>
      </c>
      <c r="E4400" s="548">
        <v>14056.59</v>
      </c>
    </row>
    <row r="4401" spans="1:5" hidden="1">
      <c r="A4401" s="547" t="s">
        <v>1688</v>
      </c>
      <c r="B4401" s="547">
        <v>2020</v>
      </c>
      <c r="C4401" s="547" t="s">
        <v>1601</v>
      </c>
      <c r="D4401" s="548">
        <v>60368.43</v>
      </c>
      <c r="E4401" s="548">
        <v>60368.43</v>
      </c>
    </row>
    <row r="4402" spans="1:5" hidden="1">
      <c r="A4402" s="547" t="s">
        <v>1688</v>
      </c>
      <c r="B4402" s="547">
        <v>2020</v>
      </c>
      <c r="C4402" s="547" t="s">
        <v>1600</v>
      </c>
      <c r="D4402" s="548">
        <v>990.53</v>
      </c>
      <c r="E4402" s="548">
        <v>990.53</v>
      </c>
    </row>
    <row r="4403" spans="1:5" hidden="1">
      <c r="A4403" s="547" t="s">
        <v>1688</v>
      </c>
      <c r="B4403" s="547">
        <v>2020</v>
      </c>
      <c r="C4403" s="547" t="s">
        <v>1599</v>
      </c>
      <c r="D4403" s="548">
        <v>325356</v>
      </c>
      <c r="E4403" s="548">
        <v>322677.34999999998</v>
      </c>
    </row>
    <row r="4404" spans="1:5" hidden="1">
      <c r="A4404" s="547" t="s">
        <v>1688</v>
      </c>
      <c r="B4404" s="547">
        <v>2020</v>
      </c>
      <c r="C4404" s="547" t="s">
        <v>1597</v>
      </c>
      <c r="D4404" s="548">
        <v>239352.77</v>
      </c>
      <c r="E4404" s="548">
        <v>236674.13</v>
      </c>
    </row>
    <row r="4405" spans="1:5" hidden="1">
      <c r="A4405" s="547" t="s">
        <v>1688</v>
      </c>
      <c r="B4405" s="547">
        <v>2020</v>
      </c>
      <c r="C4405" s="547" t="s">
        <v>1633</v>
      </c>
      <c r="D4405" s="548"/>
      <c r="E4405" s="548">
        <v>34315.910000000003</v>
      </c>
    </row>
    <row r="4406" spans="1:5" hidden="1">
      <c r="A4406" s="547" t="s">
        <v>1688</v>
      </c>
      <c r="B4406" s="547">
        <v>2020</v>
      </c>
      <c r="C4406" s="547" t="s">
        <v>1632</v>
      </c>
      <c r="D4406" s="548"/>
      <c r="E4406" s="548"/>
    </row>
    <row r="4407" spans="1:5" hidden="1">
      <c r="A4407" s="547" t="s">
        <v>1688</v>
      </c>
      <c r="B4407" s="547">
        <v>2020</v>
      </c>
      <c r="C4407" s="547" t="s">
        <v>1631</v>
      </c>
      <c r="D4407" s="548"/>
      <c r="E4407" s="548">
        <v>7182.39</v>
      </c>
    </row>
    <row r="4408" spans="1:5" hidden="1">
      <c r="A4408" s="547" t="s">
        <v>1688</v>
      </c>
      <c r="B4408" s="547">
        <v>2020</v>
      </c>
      <c r="C4408" s="547" t="s">
        <v>1630</v>
      </c>
      <c r="D4408" s="548"/>
      <c r="E4408" s="548">
        <v>545.12</v>
      </c>
    </row>
    <row r="4409" spans="1:5" hidden="1">
      <c r="A4409" s="547" t="s">
        <v>1688</v>
      </c>
      <c r="B4409" s="547">
        <v>2020</v>
      </c>
      <c r="C4409" s="547" t="s">
        <v>1629</v>
      </c>
      <c r="D4409" s="548"/>
      <c r="E4409" s="548"/>
    </row>
    <row r="4410" spans="1:5" hidden="1">
      <c r="A4410" s="547" t="s">
        <v>1688</v>
      </c>
      <c r="B4410" s="547">
        <v>2021</v>
      </c>
      <c r="C4410" s="547" t="s">
        <v>1628</v>
      </c>
      <c r="D4410" s="548">
        <v>42753.08</v>
      </c>
      <c r="E4410" s="548">
        <v>39741.269999999997</v>
      </c>
    </row>
    <row r="4411" spans="1:5" hidden="1">
      <c r="A4411" s="547" t="s">
        <v>1688</v>
      </c>
      <c r="B4411" s="547">
        <v>2021</v>
      </c>
      <c r="C4411" s="547" t="s">
        <v>1627</v>
      </c>
      <c r="D4411" s="548">
        <v>42152.73</v>
      </c>
      <c r="E4411" s="548"/>
    </row>
    <row r="4412" spans="1:5" hidden="1">
      <c r="A4412" s="547" t="s">
        <v>1688</v>
      </c>
      <c r="B4412" s="547">
        <v>2021</v>
      </c>
      <c r="C4412" s="547" t="s">
        <v>1626</v>
      </c>
      <c r="D4412" s="548">
        <v>600.34</v>
      </c>
      <c r="E4412" s="548"/>
    </row>
    <row r="4413" spans="1:5" hidden="1">
      <c r="A4413" s="547" t="s">
        <v>1688</v>
      </c>
      <c r="B4413" s="547">
        <v>2021</v>
      </c>
      <c r="C4413" s="547" t="s">
        <v>1625</v>
      </c>
      <c r="D4413" s="548">
        <v>44780.72</v>
      </c>
      <c r="E4413" s="548">
        <v>44780.72</v>
      </c>
    </row>
    <row r="4414" spans="1:5" hidden="1">
      <c r="A4414" s="547" t="s">
        <v>1688</v>
      </c>
      <c r="B4414" s="547">
        <v>2021</v>
      </c>
      <c r="C4414" s="547" t="s">
        <v>1624</v>
      </c>
      <c r="D4414" s="548">
        <v>3926.54</v>
      </c>
      <c r="E4414" s="548">
        <v>3926.54</v>
      </c>
    </row>
    <row r="4415" spans="1:5" hidden="1">
      <c r="A4415" s="547" t="s">
        <v>1688</v>
      </c>
      <c r="B4415" s="547">
        <v>2021</v>
      </c>
      <c r="C4415" s="547" t="s">
        <v>1623</v>
      </c>
      <c r="D4415" s="548">
        <v>10773.9</v>
      </c>
      <c r="E4415" s="548">
        <v>10773.9</v>
      </c>
    </row>
    <row r="4416" spans="1:5" hidden="1">
      <c r="A4416" s="547" t="s">
        <v>1688</v>
      </c>
      <c r="B4416" s="547">
        <v>2021</v>
      </c>
      <c r="C4416" s="547" t="s">
        <v>1622</v>
      </c>
      <c r="D4416" s="548">
        <v>1772.08</v>
      </c>
      <c r="E4416" s="548">
        <v>1772.08</v>
      </c>
    </row>
    <row r="4417" spans="1:5" hidden="1">
      <c r="A4417" s="547" t="s">
        <v>1688</v>
      </c>
      <c r="B4417" s="547">
        <v>2021</v>
      </c>
      <c r="C4417" s="547" t="s">
        <v>1621</v>
      </c>
      <c r="D4417" s="548">
        <v>196.9</v>
      </c>
      <c r="E4417" s="548">
        <v>196.9</v>
      </c>
    </row>
    <row r="4418" spans="1:5" hidden="1">
      <c r="A4418" s="547" t="s">
        <v>1688</v>
      </c>
      <c r="B4418" s="547">
        <v>2021</v>
      </c>
      <c r="C4418" s="547" t="s">
        <v>1620</v>
      </c>
      <c r="D4418" s="548">
        <v>1145.8</v>
      </c>
      <c r="E4418" s="548">
        <v>1145.8</v>
      </c>
    </row>
    <row r="4419" spans="1:5" hidden="1">
      <c r="A4419" s="547" t="s">
        <v>1688</v>
      </c>
      <c r="B4419" s="547">
        <v>2021</v>
      </c>
      <c r="C4419" s="547" t="s">
        <v>1619</v>
      </c>
      <c r="D4419" s="548">
        <v>35876.11</v>
      </c>
      <c r="E4419" s="548">
        <v>35854.36</v>
      </c>
    </row>
    <row r="4420" spans="1:5" hidden="1">
      <c r="A4420" s="547" t="s">
        <v>1688</v>
      </c>
      <c r="B4420" s="547">
        <v>2021</v>
      </c>
      <c r="C4420" s="547" t="s">
        <v>1618</v>
      </c>
      <c r="D4420" s="548">
        <v>649.49</v>
      </c>
      <c r="E4420" s="548">
        <v>649.49</v>
      </c>
    </row>
    <row r="4421" spans="1:5" hidden="1">
      <c r="A4421" s="547" t="s">
        <v>1688</v>
      </c>
      <c r="B4421" s="547">
        <v>2021</v>
      </c>
      <c r="C4421" s="547" t="s">
        <v>1617</v>
      </c>
      <c r="D4421" s="548">
        <v>219.91</v>
      </c>
      <c r="E4421" s="548">
        <v>219.91</v>
      </c>
    </row>
    <row r="4422" spans="1:5" hidden="1">
      <c r="A4422" s="547" t="s">
        <v>1688</v>
      </c>
      <c r="B4422" s="547">
        <v>2021</v>
      </c>
      <c r="C4422" s="547" t="s">
        <v>1616</v>
      </c>
      <c r="D4422" s="548">
        <v>13.21</v>
      </c>
      <c r="E4422" s="548">
        <v>13.21</v>
      </c>
    </row>
    <row r="4423" spans="1:5" hidden="1">
      <c r="A4423" s="547" t="s">
        <v>1688</v>
      </c>
      <c r="B4423" s="547">
        <v>2021</v>
      </c>
      <c r="C4423" s="547" t="s">
        <v>1615</v>
      </c>
      <c r="D4423" s="548">
        <v>1578.87</v>
      </c>
      <c r="E4423" s="548">
        <v>1578.87</v>
      </c>
    </row>
    <row r="4424" spans="1:5" hidden="1">
      <c r="A4424" s="547" t="s">
        <v>1688</v>
      </c>
      <c r="B4424" s="547">
        <v>2021</v>
      </c>
      <c r="C4424" s="547" t="s">
        <v>1614</v>
      </c>
      <c r="D4424" s="548">
        <v>342.23</v>
      </c>
      <c r="E4424" s="548">
        <v>342.23</v>
      </c>
    </row>
    <row r="4425" spans="1:5" hidden="1">
      <c r="A4425" s="547" t="s">
        <v>1688</v>
      </c>
      <c r="B4425" s="547">
        <v>2021</v>
      </c>
      <c r="C4425" s="547" t="s">
        <v>1613</v>
      </c>
      <c r="D4425" s="548">
        <v>9839.3700000000008</v>
      </c>
      <c r="E4425" s="548">
        <v>9839.3700000000008</v>
      </c>
    </row>
    <row r="4426" spans="1:5" hidden="1">
      <c r="A4426" s="547" t="s">
        <v>1688</v>
      </c>
      <c r="B4426" s="547">
        <v>2021</v>
      </c>
      <c r="C4426" s="547" t="s">
        <v>1612</v>
      </c>
      <c r="D4426" s="548">
        <v>373.36</v>
      </c>
      <c r="E4426" s="548">
        <v>373.36</v>
      </c>
    </row>
    <row r="4427" spans="1:5" hidden="1">
      <c r="A4427" s="547" t="s">
        <v>1688</v>
      </c>
      <c r="B4427" s="547">
        <v>2021</v>
      </c>
      <c r="C4427" s="547" t="s">
        <v>1611</v>
      </c>
      <c r="D4427" s="548">
        <v>262.11</v>
      </c>
      <c r="E4427" s="548">
        <v>262.11</v>
      </c>
    </row>
    <row r="4428" spans="1:5" hidden="1">
      <c r="A4428" s="547" t="s">
        <v>1688</v>
      </c>
      <c r="B4428" s="547">
        <v>2021</v>
      </c>
      <c r="C4428" s="547" t="s">
        <v>1610</v>
      </c>
      <c r="D4428" s="548">
        <v>87.13</v>
      </c>
      <c r="E4428" s="548">
        <v>87.13</v>
      </c>
    </row>
    <row r="4429" spans="1:5" hidden="1">
      <c r="A4429" s="547" t="s">
        <v>1688</v>
      </c>
      <c r="B4429" s="547">
        <v>2021</v>
      </c>
      <c r="C4429" s="547" t="s">
        <v>1609</v>
      </c>
      <c r="D4429" s="548">
        <v>578.13</v>
      </c>
      <c r="E4429" s="548">
        <v>578.13</v>
      </c>
    </row>
    <row r="4430" spans="1:5" hidden="1">
      <c r="A4430" s="547" t="s">
        <v>1688</v>
      </c>
      <c r="B4430" s="547">
        <v>2021</v>
      </c>
      <c r="C4430" s="547" t="s">
        <v>1608</v>
      </c>
      <c r="D4430" s="548">
        <v>3600.46</v>
      </c>
      <c r="E4430" s="548">
        <v>3600.46</v>
      </c>
    </row>
    <row r="4431" spans="1:5" hidden="1">
      <c r="A4431" s="547" t="s">
        <v>1688</v>
      </c>
      <c r="B4431" s="547">
        <v>2021</v>
      </c>
      <c r="C4431" s="547" t="s">
        <v>1607</v>
      </c>
      <c r="D4431" s="548">
        <v>5021.54</v>
      </c>
      <c r="E4431" s="548">
        <v>4999.8</v>
      </c>
    </row>
    <row r="4432" spans="1:5" hidden="1">
      <c r="A4432" s="547" t="s">
        <v>1688</v>
      </c>
      <c r="B4432" s="547">
        <v>2021</v>
      </c>
      <c r="C4432" s="547" t="s">
        <v>1606</v>
      </c>
      <c r="D4432" s="548">
        <v>3020.36</v>
      </c>
      <c r="E4432" s="548">
        <v>3020.36</v>
      </c>
    </row>
    <row r="4433" spans="1:5" hidden="1">
      <c r="A4433" s="547" t="s">
        <v>1688</v>
      </c>
      <c r="B4433" s="547">
        <v>2021</v>
      </c>
      <c r="C4433" s="547" t="s">
        <v>1605</v>
      </c>
      <c r="D4433" s="548">
        <v>10289.93</v>
      </c>
      <c r="E4433" s="548">
        <v>10289.93</v>
      </c>
    </row>
    <row r="4434" spans="1:5" hidden="1">
      <c r="A4434" s="547" t="s">
        <v>1688</v>
      </c>
      <c r="B4434" s="547">
        <v>2021</v>
      </c>
      <c r="C4434" s="547" t="s">
        <v>1604</v>
      </c>
      <c r="D4434" s="548">
        <v>8610.5300000000007</v>
      </c>
      <c r="E4434" s="548">
        <v>8646.92</v>
      </c>
    </row>
    <row r="4435" spans="1:5" hidden="1">
      <c r="A4435" s="547" t="s">
        <v>1688</v>
      </c>
      <c r="B4435" s="547">
        <v>2021</v>
      </c>
      <c r="C4435" s="547" t="s">
        <v>1603</v>
      </c>
      <c r="D4435" s="548">
        <v>14692.14</v>
      </c>
      <c r="E4435" s="548">
        <v>14692.14</v>
      </c>
    </row>
    <row r="4436" spans="1:5" hidden="1">
      <c r="A4436" s="547" t="s">
        <v>1688</v>
      </c>
      <c r="B4436" s="547">
        <v>2021</v>
      </c>
      <c r="C4436" s="547" t="s">
        <v>1602</v>
      </c>
      <c r="D4436" s="548">
        <v>17466.73</v>
      </c>
      <c r="E4436" s="548">
        <v>17466.73</v>
      </c>
    </row>
    <row r="4437" spans="1:5" hidden="1">
      <c r="A4437" s="547" t="s">
        <v>1688</v>
      </c>
      <c r="B4437" s="547">
        <v>2021</v>
      </c>
      <c r="C4437" s="547" t="s">
        <v>1601</v>
      </c>
      <c r="D4437" s="548">
        <v>65587.070000000007</v>
      </c>
      <c r="E4437" s="548">
        <v>65587.070000000007</v>
      </c>
    </row>
    <row r="4438" spans="1:5" hidden="1">
      <c r="A4438" s="547" t="s">
        <v>1688</v>
      </c>
      <c r="B4438" s="547">
        <v>2021</v>
      </c>
      <c r="C4438" s="547" t="s">
        <v>1600</v>
      </c>
      <c r="D4438" s="548">
        <v>1145.43</v>
      </c>
      <c r="E4438" s="548">
        <v>1145.43</v>
      </c>
    </row>
    <row r="4439" spans="1:5" hidden="1">
      <c r="A4439" s="547" t="s">
        <v>1688</v>
      </c>
      <c r="B4439" s="547">
        <v>2021</v>
      </c>
      <c r="C4439" s="547" t="s">
        <v>1599</v>
      </c>
      <c r="D4439" s="548">
        <v>340618.29</v>
      </c>
      <c r="E4439" s="548">
        <v>337621.14</v>
      </c>
    </row>
    <row r="4440" spans="1:5" hidden="1">
      <c r="A4440" s="547" t="s">
        <v>1688</v>
      </c>
      <c r="B4440" s="547">
        <v>2021</v>
      </c>
      <c r="C4440" s="547" t="s">
        <v>1597</v>
      </c>
      <c r="D4440" s="548">
        <v>248727.01</v>
      </c>
      <c r="E4440" s="548">
        <v>245729.87</v>
      </c>
    </row>
    <row r="4441" spans="1:5" hidden="1">
      <c r="A4441" s="547" t="s">
        <v>1688</v>
      </c>
      <c r="B4441" s="547">
        <v>2021</v>
      </c>
      <c r="C4441" s="547" t="s">
        <v>1633</v>
      </c>
      <c r="D4441" s="548"/>
      <c r="E4441" s="548">
        <v>31647.49</v>
      </c>
    </row>
    <row r="4442" spans="1:5" hidden="1">
      <c r="A4442" s="547" t="s">
        <v>1688</v>
      </c>
      <c r="B4442" s="547">
        <v>2021</v>
      </c>
      <c r="C4442" s="547" t="s">
        <v>1632</v>
      </c>
      <c r="D4442" s="548"/>
      <c r="E4442" s="548"/>
    </row>
    <row r="4443" spans="1:5" hidden="1">
      <c r="A4443" s="547" t="s">
        <v>1688</v>
      </c>
      <c r="B4443" s="547">
        <v>2021</v>
      </c>
      <c r="C4443" s="547" t="s">
        <v>1631</v>
      </c>
      <c r="D4443" s="548"/>
      <c r="E4443" s="548">
        <v>7493.44</v>
      </c>
    </row>
    <row r="4444" spans="1:5" hidden="1">
      <c r="A4444" s="547" t="s">
        <v>1688</v>
      </c>
      <c r="B4444" s="547">
        <v>2021</v>
      </c>
      <c r="C4444" s="547" t="s">
        <v>1630</v>
      </c>
      <c r="D4444" s="548"/>
      <c r="E4444" s="548">
        <v>600.34</v>
      </c>
    </row>
    <row r="4445" spans="1:5" hidden="1">
      <c r="A4445" s="547" t="s">
        <v>1688</v>
      </c>
      <c r="B4445" s="547">
        <v>2021</v>
      </c>
      <c r="C4445" s="547" t="s">
        <v>1629</v>
      </c>
      <c r="D4445" s="548"/>
      <c r="E4445" s="548"/>
    </row>
    <row r="4446" spans="1:5" hidden="1">
      <c r="A4446" s="547" t="s">
        <v>1688</v>
      </c>
      <c r="B4446" s="547">
        <v>2022</v>
      </c>
      <c r="C4446" s="547" t="s">
        <v>1628</v>
      </c>
      <c r="D4446" s="548">
        <v>45222</v>
      </c>
      <c r="E4446" s="548">
        <v>42244.09</v>
      </c>
    </row>
    <row r="4447" spans="1:5" hidden="1">
      <c r="A4447" s="547" t="s">
        <v>1688</v>
      </c>
      <c r="B4447" s="547">
        <v>2022</v>
      </c>
      <c r="C4447" s="547" t="s">
        <v>1627</v>
      </c>
      <c r="D4447" s="548">
        <v>44596.88</v>
      </c>
      <c r="E4447" s="548"/>
    </row>
    <row r="4448" spans="1:5" hidden="1">
      <c r="A4448" s="547" t="s">
        <v>1688</v>
      </c>
      <c r="B4448" s="547">
        <v>2022</v>
      </c>
      <c r="C4448" s="547" t="s">
        <v>1626</v>
      </c>
      <c r="D4448" s="548">
        <v>625.12</v>
      </c>
      <c r="E4448" s="548"/>
    </row>
    <row r="4449" spans="1:5" hidden="1">
      <c r="A4449" s="547" t="s">
        <v>1688</v>
      </c>
      <c r="B4449" s="547">
        <v>2022</v>
      </c>
      <c r="C4449" s="547" t="s">
        <v>1625</v>
      </c>
      <c r="D4449" s="548">
        <v>44748.93</v>
      </c>
      <c r="E4449" s="548">
        <v>44748.93</v>
      </c>
    </row>
    <row r="4450" spans="1:5" hidden="1">
      <c r="A4450" s="547" t="s">
        <v>1688</v>
      </c>
      <c r="B4450" s="547">
        <v>2022</v>
      </c>
      <c r="C4450" s="547" t="s">
        <v>1624</v>
      </c>
      <c r="D4450" s="548">
        <v>5150.99</v>
      </c>
      <c r="E4450" s="548">
        <v>5150.99</v>
      </c>
    </row>
    <row r="4451" spans="1:5" hidden="1">
      <c r="A4451" s="547" t="s">
        <v>1688</v>
      </c>
      <c r="B4451" s="547">
        <v>2022</v>
      </c>
      <c r="C4451" s="547" t="s">
        <v>1623</v>
      </c>
      <c r="D4451" s="548">
        <v>10881.82</v>
      </c>
      <c r="E4451" s="548">
        <v>10881.82</v>
      </c>
    </row>
    <row r="4452" spans="1:5" hidden="1">
      <c r="A4452" s="547" t="s">
        <v>1688</v>
      </c>
      <c r="B4452" s="547">
        <v>2022</v>
      </c>
      <c r="C4452" s="547" t="s">
        <v>1622</v>
      </c>
      <c r="D4452" s="548">
        <v>1873.2</v>
      </c>
      <c r="E4452" s="548">
        <v>1873.2</v>
      </c>
    </row>
    <row r="4453" spans="1:5" hidden="1">
      <c r="A4453" s="547" t="s">
        <v>1688</v>
      </c>
      <c r="B4453" s="547">
        <v>2022</v>
      </c>
      <c r="C4453" s="547" t="s">
        <v>1621</v>
      </c>
      <c r="D4453" s="548">
        <v>479.94</v>
      </c>
      <c r="E4453" s="548">
        <v>479.94</v>
      </c>
    </row>
    <row r="4454" spans="1:5" hidden="1">
      <c r="A4454" s="547" t="s">
        <v>1688</v>
      </c>
      <c r="B4454" s="547">
        <v>2022</v>
      </c>
      <c r="C4454" s="547" t="s">
        <v>1620</v>
      </c>
      <c r="D4454" s="548">
        <v>1269.25</v>
      </c>
      <c r="E4454" s="548">
        <v>1269.25</v>
      </c>
    </row>
    <row r="4455" spans="1:5" hidden="1">
      <c r="A4455" s="547" t="s">
        <v>1688</v>
      </c>
      <c r="B4455" s="547">
        <v>2022</v>
      </c>
      <c r="C4455" s="547" t="s">
        <v>1619</v>
      </c>
      <c r="D4455" s="548">
        <v>41330.230000000003</v>
      </c>
      <c r="E4455" s="548">
        <v>41273.120000000003</v>
      </c>
    </row>
    <row r="4456" spans="1:5" hidden="1">
      <c r="A4456" s="547" t="s">
        <v>1688</v>
      </c>
      <c r="B4456" s="547">
        <v>2022</v>
      </c>
      <c r="C4456" s="547" t="s">
        <v>1618</v>
      </c>
      <c r="D4456" s="548">
        <v>439.63</v>
      </c>
      <c r="E4456" s="548">
        <v>439.63</v>
      </c>
    </row>
    <row r="4457" spans="1:5" hidden="1">
      <c r="A4457" s="547" t="s">
        <v>1688</v>
      </c>
      <c r="B4457" s="547">
        <v>2022</v>
      </c>
      <c r="C4457" s="547" t="s">
        <v>1617</v>
      </c>
      <c r="D4457" s="548">
        <v>225.54</v>
      </c>
      <c r="E4457" s="548">
        <v>225.54</v>
      </c>
    </row>
    <row r="4458" spans="1:5" hidden="1">
      <c r="A4458" s="547" t="s">
        <v>1688</v>
      </c>
      <c r="B4458" s="547">
        <v>2022</v>
      </c>
      <c r="C4458" s="547" t="s">
        <v>1616</v>
      </c>
      <c r="D4458" s="548">
        <v>11.7</v>
      </c>
      <c r="E4458" s="548">
        <v>11.7</v>
      </c>
    </row>
    <row r="4459" spans="1:5" hidden="1">
      <c r="A4459" s="547" t="s">
        <v>1688</v>
      </c>
      <c r="B4459" s="547">
        <v>2022</v>
      </c>
      <c r="C4459" s="547" t="s">
        <v>1615</v>
      </c>
      <c r="D4459" s="548">
        <v>2054.83</v>
      </c>
      <c r="E4459" s="548">
        <v>2041.43</v>
      </c>
    </row>
    <row r="4460" spans="1:5" hidden="1">
      <c r="A4460" s="547" t="s">
        <v>1688</v>
      </c>
      <c r="B4460" s="547">
        <v>2022</v>
      </c>
      <c r="C4460" s="547" t="s">
        <v>1614</v>
      </c>
      <c r="D4460" s="548">
        <v>698.43</v>
      </c>
      <c r="E4460" s="548">
        <v>698.43</v>
      </c>
    </row>
    <row r="4461" spans="1:5" hidden="1">
      <c r="A4461" s="547" t="s">
        <v>1688</v>
      </c>
      <c r="B4461" s="547">
        <v>2022</v>
      </c>
      <c r="C4461" s="547" t="s">
        <v>1613</v>
      </c>
      <c r="D4461" s="548">
        <v>11183.01</v>
      </c>
      <c r="E4461" s="548">
        <v>11183.01</v>
      </c>
    </row>
    <row r="4462" spans="1:5" hidden="1">
      <c r="A4462" s="547" t="s">
        <v>1688</v>
      </c>
      <c r="B4462" s="547">
        <v>2022</v>
      </c>
      <c r="C4462" s="547" t="s">
        <v>1612</v>
      </c>
      <c r="D4462" s="548">
        <v>312.91000000000003</v>
      </c>
      <c r="E4462" s="548">
        <v>312.91000000000003</v>
      </c>
    </row>
    <row r="4463" spans="1:5" hidden="1">
      <c r="A4463" s="547" t="s">
        <v>1688</v>
      </c>
      <c r="B4463" s="547">
        <v>2022</v>
      </c>
      <c r="C4463" s="547" t="s">
        <v>1611</v>
      </c>
      <c r="D4463" s="548">
        <v>330.26</v>
      </c>
      <c r="E4463" s="548">
        <v>330.26</v>
      </c>
    </row>
    <row r="4464" spans="1:5" hidden="1">
      <c r="A4464" s="547" t="s">
        <v>1688</v>
      </c>
      <c r="B4464" s="547">
        <v>2022</v>
      </c>
      <c r="C4464" s="547" t="s">
        <v>1610</v>
      </c>
      <c r="D4464" s="548">
        <v>114.91</v>
      </c>
      <c r="E4464" s="548">
        <v>114.91</v>
      </c>
    </row>
    <row r="4465" spans="1:5" hidden="1">
      <c r="A4465" s="547" t="s">
        <v>1688</v>
      </c>
      <c r="B4465" s="547">
        <v>2022</v>
      </c>
      <c r="C4465" s="547" t="s">
        <v>1609</v>
      </c>
      <c r="D4465" s="548">
        <v>653.61</v>
      </c>
      <c r="E4465" s="548">
        <v>653.61</v>
      </c>
    </row>
    <row r="4466" spans="1:5" hidden="1">
      <c r="A4466" s="547" t="s">
        <v>1688</v>
      </c>
      <c r="B4466" s="547">
        <v>2022</v>
      </c>
      <c r="C4466" s="547" t="s">
        <v>1608</v>
      </c>
      <c r="D4466" s="548">
        <v>4004.38</v>
      </c>
      <c r="E4466" s="548">
        <v>4004.38</v>
      </c>
    </row>
    <row r="4467" spans="1:5" hidden="1">
      <c r="A4467" s="547" t="s">
        <v>1688</v>
      </c>
      <c r="B4467" s="547">
        <v>2022</v>
      </c>
      <c r="C4467" s="547" t="s">
        <v>1607</v>
      </c>
      <c r="D4467" s="548">
        <v>6374.98</v>
      </c>
      <c r="E4467" s="548">
        <v>6331.28</v>
      </c>
    </row>
    <row r="4468" spans="1:5" hidden="1">
      <c r="A4468" s="547" t="s">
        <v>1688</v>
      </c>
      <c r="B4468" s="547">
        <v>2022</v>
      </c>
      <c r="C4468" s="547" t="s">
        <v>1606</v>
      </c>
      <c r="D4468" s="548">
        <v>3182.07</v>
      </c>
      <c r="E4468" s="548">
        <v>3182.07</v>
      </c>
    </row>
    <row r="4469" spans="1:5" hidden="1">
      <c r="A4469" s="547" t="s">
        <v>1688</v>
      </c>
      <c r="B4469" s="547">
        <v>2022</v>
      </c>
      <c r="C4469" s="547" t="s">
        <v>1605</v>
      </c>
      <c r="D4469" s="548">
        <v>11743.96</v>
      </c>
      <c r="E4469" s="548">
        <v>11743.96</v>
      </c>
    </row>
    <row r="4470" spans="1:5" hidden="1">
      <c r="A4470" s="547" t="s">
        <v>1688</v>
      </c>
      <c r="B4470" s="547">
        <v>2022</v>
      </c>
      <c r="C4470" s="547" t="s">
        <v>1604</v>
      </c>
      <c r="D4470" s="548">
        <v>10719.38</v>
      </c>
      <c r="E4470" s="548">
        <v>10764.37</v>
      </c>
    </row>
    <row r="4471" spans="1:5" hidden="1">
      <c r="A4471" s="547" t="s">
        <v>1688</v>
      </c>
      <c r="B4471" s="547">
        <v>2022</v>
      </c>
      <c r="C4471" s="547" t="s">
        <v>1603</v>
      </c>
      <c r="D4471" s="548">
        <v>12478.73</v>
      </c>
      <c r="E4471" s="548">
        <v>12478.73</v>
      </c>
    </row>
    <row r="4472" spans="1:5" hidden="1">
      <c r="A4472" s="547" t="s">
        <v>1688</v>
      </c>
      <c r="B4472" s="547">
        <v>2022</v>
      </c>
      <c r="C4472" s="547" t="s">
        <v>1602</v>
      </c>
      <c r="D4472" s="548">
        <v>21105.48</v>
      </c>
      <c r="E4472" s="548">
        <v>21105.48</v>
      </c>
    </row>
    <row r="4473" spans="1:5" hidden="1">
      <c r="A4473" s="547" t="s">
        <v>1688</v>
      </c>
      <c r="B4473" s="547">
        <v>2022</v>
      </c>
      <c r="C4473" s="547" t="s">
        <v>1601</v>
      </c>
      <c r="D4473" s="548">
        <v>66795.66</v>
      </c>
      <c r="E4473" s="548">
        <v>66795.66</v>
      </c>
    </row>
    <row r="4474" spans="1:5" hidden="1">
      <c r="A4474" s="547" t="s">
        <v>1688</v>
      </c>
      <c r="B4474" s="547">
        <v>2022</v>
      </c>
      <c r="C4474" s="547" t="s">
        <v>1600</v>
      </c>
      <c r="D4474" s="548">
        <v>1345.99</v>
      </c>
      <c r="E4474" s="548">
        <v>1345.99</v>
      </c>
    </row>
    <row r="4475" spans="1:5" hidden="1">
      <c r="A4475" s="547" t="s">
        <v>1688</v>
      </c>
      <c r="B4475" s="547">
        <v>2022</v>
      </c>
      <c r="C4475" s="547" t="s">
        <v>1599</v>
      </c>
      <c r="D4475" s="548">
        <v>356940.45</v>
      </c>
      <c r="E4475" s="548">
        <v>353950.41</v>
      </c>
    </row>
    <row r="4476" spans="1:5" hidden="1">
      <c r="A4476" s="547" t="s">
        <v>1688</v>
      </c>
      <c r="B4476" s="547">
        <v>2022</v>
      </c>
      <c r="C4476" s="547" t="s">
        <v>1597</v>
      </c>
      <c r="D4476" s="548">
        <v>263401.59999999998</v>
      </c>
      <c r="E4476" s="548">
        <v>260411.57</v>
      </c>
    </row>
    <row r="4477" spans="1:5" hidden="1">
      <c r="A4477" s="547" t="s">
        <v>1688</v>
      </c>
      <c r="B4477" s="547">
        <v>2022</v>
      </c>
      <c r="C4477" s="547" t="s">
        <v>1633</v>
      </c>
      <c r="D4477" s="548"/>
      <c r="E4477" s="548">
        <v>34270.67</v>
      </c>
    </row>
    <row r="4478" spans="1:5" hidden="1">
      <c r="A4478" s="547" t="s">
        <v>1688</v>
      </c>
      <c r="B4478" s="547">
        <v>2022</v>
      </c>
      <c r="C4478" s="547" t="s">
        <v>1632</v>
      </c>
      <c r="D4478" s="548"/>
      <c r="E4478" s="548"/>
    </row>
    <row r="4479" spans="1:5" hidden="1">
      <c r="A4479" s="547" t="s">
        <v>1688</v>
      </c>
      <c r="B4479" s="547">
        <v>2022</v>
      </c>
      <c r="C4479" s="547" t="s">
        <v>1631</v>
      </c>
      <c r="D4479" s="548"/>
      <c r="E4479" s="548">
        <v>7348.29</v>
      </c>
    </row>
    <row r="4480" spans="1:5" hidden="1">
      <c r="A4480" s="547" t="s">
        <v>1688</v>
      </c>
      <c r="B4480" s="547">
        <v>2022</v>
      </c>
      <c r="C4480" s="547" t="s">
        <v>1630</v>
      </c>
      <c r="D4480" s="548"/>
      <c r="E4480" s="548">
        <v>625.12</v>
      </c>
    </row>
    <row r="4481" spans="1:5" hidden="1">
      <c r="A4481" s="547" t="s">
        <v>1688</v>
      </c>
      <c r="B4481" s="547">
        <v>2022</v>
      </c>
      <c r="C4481" s="547" t="s">
        <v>1629</v>
      </c>
      <c r="D4481" s="548"/>
      <c r="E4481" s="548"/>
    </row>
    <row r="4482" spans="1:5" hidden="1">
      <c r="A4482" s="547" t="s">
        <v>1688</v>
      </c>
      <c r="B4482" s="547">
        <v>2023</v>
      </c>
      <c r="C4482" s="547" t="s">
        <v>1628</v>
      </c>
      <c r="D4482" s="548">
        <v>45782.86</v>
      </c>
      <c r="E4482" s="548"/>
    </row>
    <row r="4483" spans="1:5" hidden="1">
      <c r="A4483" s="547" t="s">
        <v>1688</v>
      </c>
      <c r="B4483" s="547">
        <v>2023</v>
      </c>
      <c r="C4483" s="547" t="s">
        <v>1627</v>
      </c>
      <c r="D4483" s="548">
        <v>45098.62</v>
      </c>
      <c r="E4483" s="548"/>
    </row>
    <row r="4484" spans="1:5" hidden="1">
      <c r="A4484" s="547" t="s">
        <v>1688</v>
      </c>
      <c r="B4484" s="547">
        <v>2023</v>
      </c>
      <c r="C4484" s="547" t="s">
        <v>1626</v>
      </c>
      <c r="D4484" s="548">
        <v>684.24</v>
      </c>
      <c r="E4484" s="548"/>
    </row>
    <row r="4485" spans="1:5" hidden="1">
      <c r="A4485" s="547" t="s">
        <v>1688</v>
      </c>
      <c r="B4485" s="547">
        <v>2023</v>
      </c>
      <c r="C4485" s="547" t="s">
        <v>1625</v>
      </c>
      <c r="D4485" s="548">
        <v>45252.32</v>
      </c>
      <c r="E4485" s="548"/>
    </row>
    <row r="4486" spans="1:5" hidden="1">
      <c r="A4486" s="547" t="s">
        <v>1688</v>
      </c>
      <c r="B4486" s="547">
        <v>2023</v>
      </c>
      <c r="C4486" s="547" t="s">
        <v>1624</v>
      </c>
      <c r="D4486" s="548">
        <v>6007.34</v>
      </c>
      <c r="E4486" s="548"/>
    </row>
    <row r="4487" spans="1:5" hidden="1">
      <c r="A4487" s="547" t="s">
        <v>1688</v>
      </c>
      <c r="B4487" s="547">
        <v>2023</v>
      </c>
      <c r="C4487" s="547" t="s">
        <v>1623</v>
      </c>
      <c r="D4487" s="548">
        <v>10836.1</v>
      </c>
      <c r="E4487" s="548"/>
    </row>
    <row r="4488" spans="1:5" hidden="1">
      <c r="A4488" s="547" t="s">
        <v>1688</v>
      </c>
      <c r="B4488" s="547">
        <v>2023</v>
      </c>
      <c r="C4488" s="547" t="s">
        <v>1622</v>
      </c>
      <c r="D4488" s="548">
        <v>1928.82</v>
      </c>
      <c r="E4488" s="548"/>
    </row>
    <row r="4489" spans="1:5" hidden="1">
      <c r="A4489" s="547" t="s">
        <v>1688</v>
      </c>
      <c r="B4489" s="547">
        <v>2023</v>
      </c>
      <c r="C4489" s="547" t="s">
        <v>1621</v>
      </c>
      <c r="D4489" s="548">
        <v>702.1</v>
      </c>
      <c r="E4489" s="548"/>
    </row>
    <row r="4490" spans="1:5" hidden="1">
      <c r="A4490" s="547" t="s">
        <v>1688</v>
      </c>
      <c r="B4490" s="547">
        <v>2023</v>
      </c>
      <c r="C4490" s="547" t="s">
        <v>1620</v>
      </c>
      <c r="D4490" s="548">
        <v>1457.26</v>
      </c>
      <c r="E4490" s="548"/>
    </row>
    <row r="4491" spans="1:5" hidden="1">
      <c r="A4491" s="547" t="s">
        <v>1688</v>
      </c>
      <c r="B4491" s="547">
        <v>2023</v>
      </c>
      <c r="C4491" s="547" t="s">
        <v>1619</v>
      </c>
      <c r="D4491" s="548">
        <v>45026.57</v>
      </c>
      <c r="E4491" s="548"/>
    </row>
    <row r="4492" spans="1:5" hidden="1">
      <c r="A4492" s="547" t="s">
        <v>1688</v>
      </c>
      <c r="B4492" s="547">
        <v>2023</v>
      </c>
      <c r="C4492" s="547" t="s">
        <v>1618</v>
      </c>
      <c r="D4492" s="548">
        <v>378.81</v>
      </c>
      <c r="E4492" s="548"/>
    </row>
    <row r="4493" spans="1:5" hidden="1">
      <c r="A4493" s="547" t="s">
        <v>1688</v>
      </c>
      <c r="B4493" s="547">
        <v>2023</v>
      </c>
      <c r="C4493" s="547" t="s">
        <v>1617</v>
      </c>
      <c r="D4493" s="548">
        <v>209.64</v>
      </c>
      <c r="E4493" s="548"/>
    </row>
    <row r="4494" spans="1:5" hidden="1">
      <c r="A4494" s="547" t="s">
        <v>1688</v>
      </c>
      <c r="B4494" s="547">
        <v>2023</v>
      </c>
      <c r="C4494" s="547" t="s">
        <v>1616</v>
      </c>
      <c r="D4494" s="548">
        <v>8.69</v>
      </c>
      <c r="E4494" s="548"/>
    </row>
    <row r="4495" spans="1:5" hidden="1">
      <c r="A4495" s="547" t="s">
        <v>1688</v>
      </c>
      <c r="B4495" s="547">
        <v>2023</v>
      </c>
      <c r="C4495" s="547" t="s">
        <v>1615</v>
      </c>
      <c r="D4495" s="548">
        <v>1988.39</v>
      </c>
      <c r="E4495" s="548"/>
    </row>
    <row r="4496" spans="1:5" hidden="1">
      <c r="A4496" s="547" t="s">
        <v>1688</v>
      </c>
      <c r="B4496" s="547">
        <v>2023</v>
      </c>
      <c r="C4496" s="547" t="s">
        <v>1614</v>
      </c>
      <c r="D4496" s="548">
        <v>555.02</v>
      </c>
      <c r="E4496" s="548"/>
    </row>
    <row r="4497" spans="1:5" hidden="1">
      <c r="A4497" s="547" t="s">
        <v>1688</v>
      </c>
      <c r="B4497" s="547">
        <v>2023</v>
      </c>
      <c r="C4497" s="547" t="s">
        <v>1613</v>
      </c>
      <c r="D4497" s="548">
        <v>12277.2</v>
      </c>
      <c r="E4497" s="548"/>
    </row>
    <row r="4498" spans="1:5" hidden="1">
      <c r="A4498" s="547" t="s">
        <v>1688</v>
      </c>
      <c r="B4498" s="547">
        <v>2023</v>
      </c>
      <c r="C4498" s="547" t="s">
        <v>1612</v>
      </c>
      <c r="D4498" s="548">
        <v>325.06</v>
      </c>
      <c r="E4498" s="548"/>
    </row>
    <row r="4499" spans="1:5" hidden="1">
      <c r="A4499" s="547" t="s">
        <v>1688</v>
      </c>
      <c r="B4499" s="547">
        <v>2023</v>
      </c>
      <c r="C4499" s="547" t="s">
        <v>1611</v>
      </c>
      <c r="D4499" s="548">
        <v>362.54</v>
      </c>
      <c r="E4499" s="548"/>
    </row>
    <row r="4500" spans="1:5" hidden="1">
      <c r="A4500" s="547" t="s">
        <v>1688</v>
      </c>
      <c r="B4500" s="547">
        <v>2023</v>
      </c>
      <c r="C4500" s="547" t="s">
        <v>1610</v>
      </c>
      <c r="D4500" s="548">
        <v>138.11000000000001</v>
      </c>
      <c r="E4500" s="548"/>
    </row>
    <row r="4501" spans="1:5" hidden="1">
      <c r="A4501" s="547" t="s">
        <v>1688</v>
      </c>
      <c r="B4501" s="547">
        <v>2023</v>
      </c>
      <c r="C4501" s="547" t="s">
        <v>1609</v>
      </c>
      <c r="D4501" s="548">
        <v>750.36</v>
      </c>
      <c r="E4501" s="548"/>
    </row>
    <row r="4502" spans="1:5" hidden="1">
      <c r="A4502" s="547" t="s">
        <v>1688</v>
      </c>
      <c r="B4502" s="547">
        <v>2023</v>
      </c>
      <c r="C4502" s="547" t="s">
        <v>1608</v>
      </c>
      <c r="D4502" s="548">
        <v>4145.7</v>
      </c>
      <c r="E4502" s="548"/>
    </row>
    <row r="4503" spans="1:5" hidden="1">
      <c r="A4503" s="547" t="s">
        <v>1688</v>
      </c>
      <c r="B4503" s="547">
        <v>2023</v>
      </c>
      <c r="C4503" s="547" t="s">
        <v>1607</v>
      </c>
      <c r="D4503" s="548">
        <v>7000.98</v>
      </c>
      <c r="E4503" s="548"/>
    </row>
    <row r="4504" spans="1:5" hidden="1">
      <c r="A4504" s="547" t="s">
        <v>1688</v>
      </c>
      <c r="B4504" s="547">
        <v>2023</v>
      </c>
      <c r="C4504" s="547" t="s">
        <v>1606</v>
      </c>
      <c r="D4504" s="548">
        <v>3496.23</v>
      </c>
      <c r="E4504" s="548"/>
    </row>
    <row r="4505" spans="1:5" hidden="1">
      <c r="A4505" s="547" t="s">
        <v>1688</v>
      </c>
      <c r="B4505" s="547">
        <v>2023</v>
      </c>
      <c r="C4505" s="547" t="s">
        <v>1605</v>
      </c>
      <c r="D4505" s="548">
        <v>13389.82</v>
      </c>
      <c r="E4505" s="548"/>
    </row>
    <row r="4506" spans="1:5" hidden="1">
      <c r="A4506" s="547" t="s">
        <v>1688</v>
      </c>
      <c r="B4506" s="547">
        <v>2023</v>
      </c>
      <c r="C4506" s="547" t="s">
        <v>1604</v>
      </c>
      <c r="D4506" s="548">
        <v>10680.42</v>
      </c>
      <c r="E4506" s="548"/>
    </row>
    <row r="4507" spans="1:5" hidden="1">
      <c r="A4507" s="547" t="s">
        <v>1688</v>
      </c>
      <c r="B4507" s="547">
        <v>2023</v>
      </c>
      <c r="C4507" s="547" t="s">
        <v>1603</v>
      </c>
      <c r="D4507" s="548">
        <v>14205.91</v>
      </c>
      <c r="E4507" s="548"/>
    </row>
    <row r="4508" spans="1:5" hidden="1">
      <c r="A4508" s="547" t="s">
        <v>1688</v>
      </c>
      <c r="B4508" s="547">
        <v>2023</v>
      </c>
      <c r="C4508" s="547" t="s">
        <v>1602</v>
      </c>
      <c r="D4508" s="548">
        <v>23139.62</v>
      </c>
      <c r="E4508" s="548"/>
    </row>
    <row r="4509" spans="1:5" hidden="1">
      <c r="A4509" s="547" t="s">
        <v>1688</v>
      </c>
      <c r="B4509" s="547">
        <v>2023</v>
      </c>
      <c r="C4509" s="547" t="s">
        <v>1601</v>
      </c>
      <c r="D4509" s="548">
        <v>70748.929999999993</v>
      </c>
      <c r="E4509" s="548"/>
    </row>
    <row r="4510" spans="1:5" hidden="1">
      <c r="A4510" s="547" t="s">
        <v>1688</v>
      </c>
      <c r="B4510" s="547">
        <v>2023</v>
      </c>
      <c r="C4510" s="547" t="s">
        <v>1600</v>
      </c>
      <c r="D4510" s="548">
        <v>1594.66</v>
      </c>
      <c r="E4510" s="548"/>
    </row>
    <row r="4511" spans="1:5" hidden="1">
      <c r="A4511" s="547" t="s">
        <v>1688</v>
      </c>
      <c r="B4511" s="547">
        <v>2023</v>
      </c>
      <c r="C4511" s="547" t="s">
        <v>1599</v>
      </c>
      <c r="D4511" s="548">
        <v>376433.32</v>
      </c>
      <c r="E4511" s="548"/>
    </row>
    <row r="4512" spans="1:5" hidden="1">
      <c r="A4512" s="547" t="s">
        <v>1688</v>
      </c>
      <c r="B4512" s="547">
        <v>2023</v>
      </c>
      <c r="C4512" s="547" t="s">
        <v>1597</v>
      </c>
      <c r="D4512" s="548">
        <v>277362.90999999997</v>
      </c>
      <c r="E4512" s="548"/>
    </row>
    <row r="4513" spans="1:5" hidden="1">
      <c r="A4513" s="547" t="s">
        <v>1687</v>
      </c>
      <c r="B4513" s="547">
        <v>2019</v>
      </c>
      <c r="C4513" s="547" t="s">
        <v>1628</v>
      </c>
      <c r="D4513" s="548">
        <v>10301.08</v>
      </c>
      <c r="E4513" s="548">
        <v>9854.31</v>
      </c>
    </row>
    <row r="4514" spans="1:5" hidden="1">
      <c r="A4514" s="547" t="s">
        <v>1687</v>
      </c>
      <c r="B4514" s="547">
        <v>2019</v>
      </c>
      <c r="C4514" s="547" t="s">
        <v>1627</v>
      </c>
      <c r="D4514" s="548">
        <v>10258.530000000001</v>
      </c>
      <c r="E4514" s="548"/>
    </row>
    <row r="4515" spans="1:5" hidden="1">
      <c r="A4515" s="547" t="s">
        <v>1687</v>
      </c>
      <c r="B4515" s="547">
        <v>2019</v>
      </c>
      <c r="C4515" s="547" t="s">
        <v>1626</v>
      </c>
      <c r="D4515" s="548">
        <v>42.55</v>
      </c>
      <c r="E4515" s="548"/>
    </row>
    <row r="4516" spans="1:5" hidden="1">
      <c r="A4516" s="547" t="s">
        <v>1687</v>
      </c>
      <c r="B4516" s="547">
        <v>2019</v>
      </c>
      <c r="C4516" s="547" t="s">
        <v>1625</v>
      </c>
      <c r="D4516" s="548">
        <v>1432.59</v>
      </c>
      <c r="E4516" s="548">
        <v>1432.59</v>
      </c>
    </row>
    <row r="4517" spans="1:5" hidden="1">
      <c r="A4517" s="547" t="s">
        <v>1687</v>
      </c>
      <c r="B4517" s="547">
        <v>2019</v>
      </c>
      <c r="C4517" s="547" t="s">
        <v>1624</v>
      </c>
      <c r="D4517" s="548"/>
      <c r="E4517" s="548"/>
    </row>
    <row r="4518" spans="1:5" hidden="1">
      <c r="A4518" s="547" t="s">
        <v>1687</v>
      </c>
      <c r="B4518" s="547">
        <v>2019</v>
      </c>
      <c r="C4518" s="547" t="s">
        <v>1623</v>
      </c>
      <c r="D4518" s="548"/>
      <c r="E4518" s="548"/>
    </row>
    <row r="4519" spans="1:5" hidden="1">
      <c r="A4519" s="547" t="s">
        <v>1687</v>
      </c>
      <c r="B4519" s="547">
        <v>2019</v>
      </c>
      <c r="C4519" s="547" t="s">
        <v>1622</v>
      </c>
      <c r="D4519" s="548"/>
      <c r="E4519" s="548"/>
    </row>
    <row r="4520" spans="1:5" hidden="1">
      <c r="A4520" s="547" t="s">
        <v>1687</v>
      </c>
      <c r="B4520" s="547">
        <v>2019</v>
      </c>
      <c r="C4520" s="547" t="s">
        <v>1621</v>
      </c>
      <c r="D4520" s="548"/>
      <c r="E4520" s="548"/>
    </row>
    <row r="4521" spans="1:5" hidden="1">
      <c r="A4521" s="547" t="s">
        <v>1687</v>
      </c>
      <c r="B4521" s="547">
        <v>2019</v>
      </c>
      <c r="C4521" s="547" t="s">
        <v>1620</v>
      </c>
      <c r="D4521" s="548">
        <v>517.03</v>
      </c>
      <c r="E4521" s="548">
        <v>517.03</v>
      </c>
    </row>
    <row r="4522" spans="1:5" hidden="1">
      <c r="A4522" s="547" t="s">
        <v>1687</v>
      </c>
      <c r="B4522" s="547">
        <v>2019</v>
      </c>
      <c r="C4522" s="547" t="s">
        <v>1619</v>
      </c>
      <c r="D4522" s="548">
        <v>15850.69</v>
      </c>
      <c r="E4522" s="548">
        <v>15850.69</v>
      </c>
    </row>
    <row r="4523" spans="1:5" hidden="1">
      <c r="A4523" s="547" t="s">
        <v>1687</v>
      </c>
      <c r="B4523" s="547">
        <v>2019</v>
      </c>
      <c r="C4523" s="547" t="s">
        <v>1618</v>
      </c>
      <c r="D4523" s="548"/>
      <c r="E4523" s="548"/>
    </row>
    <row r="4524" spans="1:5" hidden="1">
      <c r="A4524" s="547" t="s">
        <v>1687</v>
      </c>
      <c r="B4524" s="547">
        <v>2019</v>
      </c>
      <c r="C4524" s="547" t="s">
        <v>1617</v>
      </c>
      <c r="D4524" s="548">
        <v>3.16</v>
      </c>
      <c r="E4524" s="548">
        <v>3.16</v>
      </c>
    </row>
    <row r="4525" spans="1:5" hidden="1">
      <c r="A4525" s="547" t="s">
        <v>1687</v>
      </c>
      <c r="B4525" s="547">
        <v>2019</v>
      </c>
      <c r="C4525" s="547" t="s">
        <v>1616</v>
      </c>
      <c r="D4525" s="548">
        <v>1.73</v>
      </c>
      <c r="E4525" s="548">
        <v>1.73</v>
      </c>
    </row>
    <row r="4526" spans="1:5" hidden="1">
      <c r="A4526" s="547" t="s">
        <v>1687</v>
      </c>
      <c r="B4526" s="547">
        <v>2019</v>
      </c>
      <c r="C4526" s="547" t="s">
        <v>1615</v>
      </c>
      <c r="D4526" s="548">
        <v>25.36</v>
      </c>
      <c r="E4526" s="548">
        <v>25.36</v>
      </c>
    </row>
    <row r="4527" spans="1:5" hidden="1">
      <c r="A4527" s="547" t="s">
        <v>1687</v>
      </c>
      <c r="B4527" s="547">
        <v>2019</v>
      </c>
      <c r="C4527" s="547" t="s">
        <v>1614</v>
      </c>
      <c r="D4527" s="548">
        <v>44.71</v>
      </c>
      <c r="E4527" s="548">
        <v>44.71</v>
      </c>
    </row>
    <row r="4528" spans="1:5" hidden="1">
      <c r="A4528" s="547" t="s">
        <v>1687</v>
      </c>
      <c r="B4528" s="547">
        <v>2019</v>
      </c>
      <c r="C4528" s="547" t="s">
        <v>1613</v>
      </c>
      <c r="D4528" s="548">
        <v>8257.9500000000007</v>
      </c>
      <c r="E4528" s="548">
        <v>8257.9500000000007</v>
      </c>
    </row>
    <row r="4529" spans="1:5" hidden="1">
      <c r="A4529" s="547" t="s">
        <v>1687</v>
      </c>
      <c r="B4529" s="547">
        <v>2019</v>
      </c>
      <c r="C4529" s="547" t="s">
        <v>1612</v>
      </c>
      <c r="D4529" s="548">
        <v>321.33</v>
      </c>
      <c r="E4529" s="548">
        <v>321.33</v>
      </c>
    </row>
    <row r="4530" spans="1:5" hidden="1">
      <c r="A4530" s="547" t="s">
        <v>1687</v>
      </c>
      <c r="B4530" s="547">
        <v>2019</v>
      </c>
      <c r="C4530" s="547" t="s">
        <v>1611</v>
      </c>
      <c r="D4530" s="548">
        <v>344.98</v>
      </c>
      <c r="E4530" s="548">
        <v>344.98</v>
      </c>
    </row>
    <row r="4531" spans="1:5" hidden="1">
      <c r="A4531" s="547" t="s">
        <v>1687</v>
      </c>
      <c r="B4531" s="547">
        <v>2019</v>
      </c>
      <c r="C4531" s="547" t="s">
        <v>1610</v>
      </c>
      <c r="D4531" s="548">
        <v>130.01</v>
      </c>
      <c r="E4531" s="548">
        <v>130.01</v>
      </c>
    </row>
    <row r="4532" spans="1:5" hidden="1">
      <c r="A4532" s="547" t="s">
        <v>1687</v>
      </c>
      <c r="B4532" s="547">
        <v>2019</v>
      </c>
      <c r="C4532" s="547" t="s">
        <v>1609</v>
      </c>
      <c r="D4532" s="548">
        <v>271.02999999999997</v>
      </c>
      <c r="E4532" s="548">
        <v>271.02999999999997</v>
      </c>
    </row>
    <row r="4533" spans="1:5" hidden="1">
      <c r="A4533" s="547" t="s">
        <v>1687</v>
      </c>
      <c r="B4533" s="547">
        <v>2019</v>
      </c>
      <c r="C4533" s="547" t="s">
        <v>1608</v>
      </c>
      <c r="D4533" s="548">
        <v>2390.17</v>
      </c>
      <c r="E4533" s="548">
        <v>2390.17</v>
      </c>
    </row>
    <row r="4534" spans="1:5" hidden="1">
      <c r="A4534" s="547" t="s">
        <v>1687</v>
      </c>
      <c r="B4534" s="547">
        <v>2019</v>
      </c>
      <c r="C4534" s="547" t="s">
        <v>1607</v>
      </c>
      <c r="D4534" s="548">
        <v>863.83</v>
      </c>
      <c r="E4534" s="548">
        <v>863.83</v>
      </c>
    </row>
    <row r="4535" spans="1:5" hidden="1">
      <c r="A4535" s="547" t="s">
        <v>1687</v>
      </c>
      <c r="B4535" s="547">
        <v>2019</v>
      </c>
      <c r="C4535" s="547" t="s">
        <v>1606</v>
      </c>
      <c r="D4535" s="548">
        <v>79.13</v>
      </c>
      <c r="E4535" s="548">
        <v>79.13</v>
      </c>
    </row>
    <row r="4536" spans="1:5" hidden="1">
      <c r="A4536" s="547" t="s">
        <v>1687</v>
      </c>
      <c r="B4536" s="547">
        <v>2019</v>
      </c>
      <c r="C4536" s="547" t="s">
        <v>1605</v>
      </c>
      <c r="D4536" s="548">
        <v>3117.32</v>
      </c>
      <c r="E4536" s="548">
        <v>3117.32</v>
      </c>
    </row>
    <row r="4537" spans="1:5" hidden="1">
      <c r="A4537" s="547" t="s">
        <v>1687</v>
      </c>
      <c r="B4537" s="547">
        <v>2019</v>
      </c>
      <c r="C4537" s="547" t="s">
        <v>1604</v>
      </c>
      <c r="D4537" s="548">
        <v>1174.79</v>
      </c>
      <c r="E4537" s="548">
        <v>1179.6600000000001</v>
      </c>
    </row>
    <row r="4538" spans="1:5" hidden="1">
      <c r="A4538" s="547" t="s">
        <v>1687</v>
      </c>
      <c r="B4538" s="547">
        <v>2019</v>
      </c>
      <c r="C4538" s="547" t="s">
        <v>1603</v>
      </c>
      <c r="D4538" s="548">
        <v>166.15</v>
      </c>
      <c r="E4538" s="548">
        <v>166.15</v>
      </c>
    </row>
    <row r="4539" spans="1:5" hidden="1">
      <c r="A4539" s="547" t="s">
        <v>1687</v>
      </c>
      <c r="B4539" s="547">
        <v>2019</v>
      </c>
      <c r="C4539" s="547" t="s">
        <v>1602</v>
      </c>
      <c r="D4539" s="548"/>
      <c r="E4539" s="548"/>
    </row>
    <row r="4540" spans="1:5" hidden="1">
      <c r="A4540" s="547" t="s">
        <v>1687</v>
      </c>
      <c r="B4540" s="547">
        <v>2019</v>
      </c>
      <c r="C4540" s="547" t="s">
        <v>1601</v>
      </c>
      <c r="D4540" s="548"/>
      <c r="E4540" s="548"/>
    </row>
    <row r="4541" spans="1:5" hidden="1">
      <c r="A4541" s="547" t="s">
        <v>1687</v>
      </c>
      <c r="B4541" s="547">
        <v>2019</v>
      </c>
      <c r="C4541" s="547" t="s">
        <v>1600</v>
      </c>
      <c r="D4541" s="548"/>
      <c r="E4541" s="548"/>
    </row>
    <row r="4542" spans="1:5" hidden="1">
      <c r="A4542" s="547" t="s">
        <v>1687</v>
      </c>
      <c r="B4542" s="547">
        <v>2019</v>
      </c>
      <c r="C4542" s="547" t="s">
        <v>1599</v>
      </c>
      <c r="D4542" s="548">
        <v>29442.33</v>
      </c>
      <c r="E4542" s="548">
        <v>29000.42</v>
      </c>
    </row>
    <row r="4543" spans="1:5" hidden="1">
      <c r="A4543" s="547" t="s">
        <v>1687</v>
      </c>
      <c r="B4543" s="547">
        <v>2019</v>
      </c>
      <c r="C4543" s="547" t="s">
        <v>1597</v>
      </c>
      <c r="D4543" s="548">
        <v>29442.33</v>
      </c>
      <c r="E4543" s="548">
        <v>29000.42</v>
      </c>
    </row>
    <row r="4544" spans="1:5" hidden="1">
      <c r="A4544" s="547" t="s">
        <v>1687</v>
      </c>
      <c r="B4544" s="547">
        <v>2019</v>
      </c>
      <c r="C4544" s="547" t="s">
        <v>1633</v>
      </c>
      <c r="D4544" s="548"/>
      <c r="E4544" s="548">
        <v>8872.82</v>
      </c>
    </row>
    <row r="4545" spans="1:5" hidden="1">
      <c r="A4545" s="547" t="s">
        <v>1687</v>
      </c>
      <c r="B4545" s="547">
        <v>2019</v>
      </c>
      <c r="C4545" s="547" t="s">
        <v>1632</v>
      </c>
      <c r="D4545" s="548"/>
      <c r="E4545" s="548"/>
    </row>
    <row r="4546" spans="1:5" hidden="1">
      <c r="A4546" s="547" t="s">
        <v>1687</v>
      </c>
      <c r="B4546" s="547">
        <v>2019</v>
      </c>
      <c r="C4546" s="547" t="s">
        <v>1631</v>
      </c>
      <c r="D4546" s="548"/>
      <c r="E4546" s="548">
        <v>938.93</v>
      </c>
    </row>
    <row r="4547" spans="1:5" hidden="1">
      <c r="A4547" s="547" t="s">
        <v>1687</v>
      </c>
      <c r="B4547" s="547">
        <v>2019</v>
      </c>
      <c r="C4547" s="547" t="s">
        <v>1630</v>
      </c>
      <c r="D4547" s="548"/>
      <c r="E4547" s="548">
        <v>42.55</v>
      </c>
    </row>
    <row r="4548" spans="1:5" hidden="1">
      <c r="A4548" s="547" t="s">
        <v>1687</v>
      </c>
      <c r="B4548" s="547">
        <v>2019</v>
      </c>
      <c r="C4548" s="547" t="s">
        <v>1629</v>
      </c>
      <c r="D4548" s="548"/>
      <c r="E4548" s="548"/>
    </row>
    <row r="4549" spans="1:5" hidden="1">
      <c r="A4549" s="547" t="s">
        <v>1687</v>
      </c>
      <c r="B4549" s="547">
        <v>2020</v>
      </c>
      <c r="C4549" s="547" t="s">
        <v>1628</v>
      </c>
      <c r="D4549" s="548">
        <v>10398.780000000001</v>
      </c>
      <c r="E4549" s="548">
        <v>10411.24</v>
      </c>
    </row>
    <row r="4550" spans="1:5" hidden="1">
      <c r="A4550" s="547" t="s">
        <v>1687</v>
      </c>
      <c r="B4550" s="547">
        <v>2020</v>
      </c>
      <c r="C4550" s="547" t="s">
        <v>1627</v>
      </c>
      <c r="D4550" s="548">
        <v>10298.41</v>
      </c>
      <c r="E4550" s="548"/>
    </row>
    <row r="4551" spans="1:5" hidden="1">
      <c r="A4551" s="547" t="s">
        <v>1687</v>
      </c>
      <c r="B4551" s="547">
        <v>2020</v>
      </c>
      <c r="C4551" s="547" t="s">
        <v>1626</v>
      </c>
      <c r="D4551" s="548">
        <v>100.37</v>
      </c>
      <c r="E4551" s="548"/>
    </row>
    <row r="4552" spans="1:5" hidden="1">
      <c r="A4552" s="547" t="s">
        <v>1687</v>
      </c>
      <c r="B4552" s="547">
        <v>2020</v>
      </c>
      <c r="C4552" s="547" t="s">
        <v>1625</v>
      </c>
      <c r="D4552" s="548">
        <v>1766.29</v>
      </c>
      <c r="E4552" s="548">
        <v>1766.29</v>
      </c>
    </row>
    <row r="4553" spans="1:5" hidden="1">
      <c r="A4553" s="547" t="s">
        <v>1687</v>
      </c>
      <c r="B4553" s="547">
        <v>2020</v>
      </c>
      <c r="C4553" s="547" t="s">
        <v>1624</v>
      </c>
      <c r="D4553" s="548">
        <v>602.71</v>
      </c>
      <c r="E4553" s="548">
        <v>602.71</v>
      </c>
    </row>
    <row r="4554" spans="1:5" hidden="1">
      <c r="A4554" s="547" t="s">
        <v>1687</v>
      </c>
      <c r="B4554" s="547">
        <v>2020</v>
      </c>
      <c r="C4554" s="547" t="s">
        <v>1623</v>
      </c>
      <c r="D4554" s="548"/>
      <c r="E4554" s="548"/>
    </row>
    <row r="4555" spans="1:5" hidden="1">
      <c r="A4555" s="547" t="s">
        <v>1687</v>
      </c>
      <c r="B4555" s="547">
        <v>2020</v>
      </c>
      <c r="C4555" s="547" t="s">
        <v>1622</v>
      </c>
      <c r="D4555" s="548"/>
      <c r="E4555" s="548"/>
    </row>
    <row r="4556" spans="1:5" hidden="1">
      <c r="A4556" s="547" t="s">
        <v>1687</v>
      </c>
      <c r="B4556" s="547">
        <v>2020</v>
      </c>
      <c r="C4556" s="547" t="s">
        <v>1621</v>
      </c>
      <c r="D4556" s="548"/>
      <c r="E4556" s="548"/>
    </row>
    <row r="4557" spans="1:5" hidden="1">
      <c r="A4557" s="547" t="s">
        <v>1687</v>
      </c>
      <c r="B4557" s="547">
        <v>2020</v>
      </c>
      <c r="C4557" s="547" t="s">
        <v>1620</v>
      </c>
      <c r="D4557" s="548">
        <v>426.95</v>
      </c>
      <c r="E4557" s="548">
        <v>426.95</v>
      </c>
    </row>
    <row r="4558" spans="1:5" hidden="1">
      <c r="A4558" s="547" t="s">
        <v>1687</v>
      </c>
      <c r="B4558" s="547">
        <v>2020</v>
      </c>
      <c r="C4558" s="547" t="s">
        <v>1619</v>
      </c>
      <c r="D4558" s="548">
        <v>19841.310000000001</v>
      </c>
      <c r="E4558" s="548">
        <v>19841.310000000001</v>
      </c>
    </row>
    <row r="4559" spans="1:5" hidden="1">
      <c r="A4559" s="547" t="s">
        <v>1687</v>
      </c>
      <c r="B4559" s="547">
        <v>2020</v>
      </c>
      <c r="C4559" s="547" t="s">
        <v>1618</v>
      </c>
      <c r="D4559" s="548"/>
      <c r="E4559" s="548"/>
    </row>
    <row r="4560" spans="1:5" hidden="1">
      <c r="A4560" s="547" t="s">
        <v>1687</v>
      </c>
      <c r="B4560" s="547">
        <v>2020</v>
      </c>
      <c r="C4560" s="547" t="s">
        <v>1617</v>
      </c>
      <c r="D4560" s="548">
        <v>3.64</v>
      </c>
      <c r="E4560" s="548">
        <v>3.64</v>
      </c>
    </row>
    <row r="4561" spans="1:5" hidden="1">
      <c r="A4561" s="547" t="s">
        <v>1687</v>
      </c>
      <c r="B4561" s="547">
        <v>2020</v>
      </c>
      <c r="C4561" s="547" t="s">
        <v>1616</v>
      </c>
      <c r="D4561" s="548">
        <v>2.68</v>
      </c>
      <c r="E4561" s="548">
        <v>2.68</v>
      </c>
    </row>
    <row r="4562" spans="1:5" hidden="1">
      <c r="A4562" s="547" t="s">
        <v>1687</v>
      </c>
      <c r="B4562" s="547">
        <v>2020</v>
      </c>
      <c r="C4562" s="547" t="s">
        <v>1615</v>
      </c>
      <c r="D4562" s="548">
        <v>30.23</v>
      </c>
      <c r="E4562" s="548">
        <v>30.23</v>
      </c>
    </row>
    <row r="4563" spans="1:5" hidden="1">
      <c r="A4563" s="547" t="s">
        <v>1687</v>
      </c>
      <c r="B4563" s="547">
        <v>2020</v>
      </c>
      <c r="C4563" s="547" t="s">
        <v>1614</v>
      </c>
      <c r="D4563" s="548">
        <v>54.27</v>
      </c>
      <c r="E4563" s="548">
        <v>54.27</v>
      </c>
    </row>
    <row r="4564" spans="1:5" hidden="1">
      <c r="A4564" s="547" t="s">
        <v>1687</v>
      </c>
      <c r="B4564" s="547">
        <v>2020</v>
      </c>
      <c r="C4564" s="547" t="s">
        <v>1613</v>
      </c>
      <c r="D4564" s="548">
        <v>8625.57</v>
      </c>
      <c r="E4564" s="548">
        <v>8625.57</v>
      </c>
    </row>
    <row r="4565" spans="1:5" hidden="1">
      <c r="A4565" s="547" t="s">
        <v>1687</v>
      </c>
      <c r="B4565" s="547">
        <v>2020</v>
      </c>
      <c r="C4565" s="547" t="s">
        <v>1612</v>
      </c>
      <c r="D4565" s="548">
        <v>347.87</v>
      </c>
      <c r="E4565" s="548">
        <v>347.87</v>
      </c>
    </row>
    <row r="4566" spans="1:5" hidden="1">
      <c r="A4566" s="547" t="s">
        <v>1687</v>
      </c>
      <c r="B4566" s="547">
        <v>2020</v>
      </c>
      <c r="C4566" s="547" t="s">
        <v>1611</v>
      </c>
      <c r="D4566" s="548">
        <v>265.22000000000003</v>
      </c>
      <c r="E4566" s="548">
        <v>265.22000000000003</v>
      </c>
    </row>
    <row r="4567" spans="1:5" hidden="1">
      <c r="A4567" s="547" t="s">
        <v>1687</v>
      </c>
      <c r="B4567" s="547">
        <v>2020</v>
      </c>
      <c r="C4567" s="547" t="s">
        <v>1610</v>
      </c>
      <c r="D4567" s="548">
        <v>60.97</v>
      </c>
      <c r="E4567" s="548">
        <v>60.97</v>
      </c>
    </row>
    <row r="4568" spans="1:5" hidden="1">
      <c r="A4568" s="547" t="s">
        <v>1687</v>
      </c>
      <c r="B4568" s="547">
        <v>2020</v>
      </c>
      <c r="C4568" s="547" t="s">
        <v>1609</v>
      </c>
      <c r="D4568" s="548">
        <v>398.42</v>
      </c>
      <c r="E4568" s="548">
        <v>398.42</v>
      </c>
    </row>
    <row r="4569" spans="1:5" hidden="1">
      <c r="A4569" s="547" t="s">
        <v>1687</v>
      </c>
      <c r="B4569" s="547">
        <v>2020</v>
      </c>
      <c r="C4569" s="547" t="s">
        <v>1608</v>
      </c>
      <c r="D4569" s="548">
        <v>2544.19</v>
      </c>
      <c r="E4569" s="548">
        <v>2544.19</v>
      </c>
    </row>
    <row r="4570" spans="1:5" hidden="1">
      <c r="A4570" s="547" t="s">
        <v>1687</v>
      </c>
      <c r="B4570" s="547">
        <v>2020</v>
      </c>
      <c r="C4570" s="547" t="s">
        <v>1607</v>
      </c>
      <c r="D4570" s="548">
        <v>1485.89</v>
      </c>
      <c r="E4570" s="548">
        <v>1485.89</v>
      </c>
    </row>
    <row r="4571" spans="1:5" hidden="1">
      <c r="A4571" s="547" t="s">
        <v>1687</v>
      </c>
      <c r="B4571" s="547">
        <v>2020</v>
      </c>
      <c r="C4571" s="547" t="s">
        <v>1606</v>
      </c>
      <c r="D4571" s="548">
        <v>199.8</v>
      </c>
      <c r="E4571" s="548">
        <v>199.8</v>
      </c>
    </row>
    <row r="4572" spans="1:5" hidden="1">
      <c r="A4572" s="547" t="s">
        <v>1687</v>
      </c>
      <c r="B4572" s="547">
        <v>2020</v>
      </c>
      <c r="C4572" s="547" t="s">
        <v>1605</v>
      </c>
      <c r="D4572" s="548">
        <v>5822.55</v>
      </c>
      <c r="E4572" s="548">
        <v>5822.55</v>
      </c>
    </row>
    <row r="4573" spans="1:5" hidden="1">
      <c r="A4573" s="547" t="s">
        <v>1687</v>
      </c>
      <c r="B4573" s="547">
        <v>2020</v>
      </c>
      <c r="C4573" s="547" t="s">
        <v>1604</v>
      </c>
      <c r="D4573" s="548">
        <v>1111.47</v>
      </c>
      <c r="E4573" s="548">
        <v>1115.83</v>
      </c>
    </row>
    <row r="4574" spans="1:5" hidden="1">
      <c r="A4574" s="547" t="s">
        <v>1687</v>
      </c>
      <c r="B4574" s="547">
        <v>2020</v>
      </c>
      <c r="C4574" s="547" t="s">
        <v>1603</v>
      </c>
      <c r="D4574" s="548">
        <v>287.02</v>
      </c>
      <c r="E4574" s="548">
        <v>287.02</v>
      </c>
    </row>
    <row r="4575" spans="1:5" hidden="1">
      <c r="A4575" s="547" t="s">
        <v>1687</v>
      </c>
      <c r="B4575" s="547">
        <v>2020</v>
      </c>
      <c r="C4575" s="547" t="s">
        <v>1602</v>
      </c>
      <c r="D4575" s="548"/>
      <c r="E4575" s="548"/>
    </row>
    <row r="4576" spans="1:5" hidden="1">
      <c r="A4576" s="547" t="s">
        <v>1687</v>
      </c>
      <c r="B4576" s="547">
        <v>2020</v>
      </c>
      <c r="C4576" s="547" t="s">
        <v>1601</v>
      </c>
      <c r="D4576" s="548"/>
      <c r="E4576" s="548"/>
    </row>
    <row r="4577" spans="1:5" hidden="1">
      <c r="A4577" s="547" t="s">
        <v>1687</v>
      </c>
      <c r="B4577" s="547">
        <v>2020</v>
      </c>
      <c r="C4577" s="547" t="s">
        <v>1600</v>
      </c>
      <c r="D4577" s="548">
        <v>105.78</v>
      </c>
      <c r="E4577" s="548">
        <v>105.78</v>
      </c>
    </row>
    <row r="4578" spans="1:5" hidden="1">
      <c r="A4578" s="547" t="s">
        <v>1687</v>
      </c>
      <c r="B4578" s="547">
        <v>2020</v>
      </c>
      <c r="C4578" s="547" t="s">
        <v>1599</v>
      </c>
      <c r="D4578" s="548">
        <v>34540.32</v>
      </c>
      <c r="E4578" s="548">
        <v>34557.129999999997</v>
      </c>
    </row>
    <row r="4579" spans="1:5" hidden="1">
      <c r="A4579" s="547" t="s">
        <v>1687</v>
      </c>
      <c r="B4579" s="547">
        <v>2020</v>
      </c>
      <c r="C4579" s="547" t="s">
        <v>1597</v>
      </c>
      <c r="D4579" s="548">
        <v>34540.32</v>
      </c>
      <c r="E4579" s="548">
        <v>34557.129999999997</v>
      </c>
    </row>
    <row r="4580" spans="1:5" hidden="1">
      <c r="A4580" s="547" t="s">
        <v>1687</v>
      </c>
      <c r="B4580" s="547">
        <v>2020</v>
      </c>
      <c r="C4580" s="547" t="s">
        <v>1633</v>
      </c>
      <c r="D4580" s="548"/>
      <c r="E4580" s="548">
        <v>9067.5</v>
      </c>
    </row>
    <row r="4581" spans="1:5" hidden="1">
      <c r="A4581" s="547" t="s">
        <v>1687</v>
      </c>
      <c r="B4581" s="547">
        <v>2020</v>
      </c>
      <c r="C4581" s="547" t="s">
        <v>1632</v>
      </c>
      <c r="D4581" s="548"/>
      <c r="E4581" s="548"/>
    </row>
    <row r="4582" spans="1:5" hidden="1">
      <c r="A4582" s="547" t="s">
        <v>1687</v>
      </c>
      <c r="B4582" s="547">
        <v>2020</v>
      </c>
      <c r="C4582" s="547" t="s">
        <v>1631</v>
      </c>
      <c r="D4582" s="548"/>
      <c r="E4582" s="548">
        <v>1243.3699999999999</v>
      </c>
    </row>
    <row r="4583" spans="1:5" hidden="1">
      <c r="A4583" s="547" t="s">
        <v>1687</v>
      </c>
      <c r="B4583" s="547">
        <v>2020</v>
      </c>
      <c r="C4583" s="547" t="s">
        <v>1630</v>
      </c>
      <c r="D4583" s="548"/>
      <c r="E4583" s="548">
        <v>100.37</v>
      </c>
    </row>
    <row r="4584" spans="1:5" hidden="1">
      <c r="A4584" s="547" t="s">
        <v>1687</v>
      </c>
      <c r="B4584" s="547">
        <v>2020</v>
      </c>
      <c r="C4584" s="547" t="s">
        <v>1629</v>
      </c>
      <c r="D4584" s="548"/>
      <c r="E4584" s="548"/>
    </row>
    <row r="4585" spans="1:5" hidden="1">
      <c r="A4585" s="547" t="s">
        <v>1687</v>
      </c>
      <c r="B4585" s="547">
        <v>2021</v>
      </c>
      <c r="C4585" s="547" t="s">
        <v>1628</v>
      </c>
      <c r="D4585" s="548">
        <v>9999.39</v>
      </c>
      <c r="E4585" s="548">
        <v>9959.24</v>
      </c>
    </row>
    <row r="4586" spans="1:5" hidden="1">
      <c r="A4586" s="547" t="s">
        <v>1687</v>
      </c>
      <c r="B4586" s="547">
        <v>2021</v>
      </c>
      <c r="C4586" s="547" t="s">
        <v>1627</v>
      </c>
      <c r="D4586" s="548">
        <v>9909.27</v>
      </c>
      <c r="E4586" s="548"/>
    </row>
    <row r="4587" spans="1:5" hidden="1">
      <c r="A4587" s="547" t="s">
        <v>1687</v>
      </c>
      <c r="B4587" s="547">
        <v>2021</v>
      </c>
      <c r="C4587" s="547" t="s">
        <v>1626</v>
      </c>
      <c r="D4587" s="548">
        <v>90.12</v>
      </c>
      <c r="E4587" s="548"/>
    </row>
    <row r="4588" spans="1:5" hidden="1">
      <c r="A4588" s="547" t="s">
        <v>1687</v>
      </c>
      <c r="B4588" s="547">
        <v>2021</v>
      </c>
      <c r="C4588" s="547" t="s">
        <v>1625</v>
      </c>
      <c r="D4588" s="548">
        <v>2008.18</v>
      </c>
      <c r="E4588" s="548">
        <v>2008.18</v>
      </c>
    </row>
    <row r="4589" spans="1:5" hidden="1">
      <c r="A4589" s="547" t="s">
        <v>1687</v>
      </c>
      <c r="B4589" s="547">
        <v>2021</v>
      </c>
      <c r="C4589" s="547" t="s">
        <v>1624</v>
      </c>
      <c r="D4589" s="548">
        <v>510.89</v>
      </c>
      <c r="E4589" s="548">
        <v>510.89</v>
      </c>
    </row>
    <row r="4590" spans="1:5" hidden="1">
      <c r="A4590" s="547" t="s">
        <v>1687</v>
      </c>
      <c r="B4590" s="547">
        <v>2021</v>
      </c>
      <c r="C4590" s="547" t="s">
        <v>1623</v>
      </c>
      <c r="D4590" s="548">
        <v>1.65</v>
      </c>
      <c r="E4590" s="548">
        <v>1.65</v>
      </c>
    </row>
    <row r="4591" spans="1:5" hidden="1">
      <c r="A4591" s="547" t="s">
        <v>1687</v>
      </c>
      <c r="B4591" s="547">
        <v>2021</v>
      </c>
      <c r="C4591" s="547" t="s">
        <v>1622</v>
      </c>
      <c r="D4591" s="548">
        <v>14.71</v>
      </c>
      <c r="E4591" s="548">
        <v>14.71</v>
      </c>
    </row>
    <row r="4592" spans="1:5" hidden="1">
      <c r="A4592" s="547" t="s">
        <v>1687</v>
      </c>
      <c r="B4592" s="547">
        <v>2021</v>
      </c>
      <c r="C4592" s="547" t="s">
        <v>1621</v>
      </c>
      <c r="D4592" s="548">
        <v>8.61</v>
      </c>
      <c r="E4592" s="548">
        <v>8.61</v>
      </c>
    </row>
    <row r="4593" spans="1:5" hidden="1">
      <c r="A4593" s="547" t="s">
        <v>1687</v>
      </c>
      <c r="B4593" s="547">
        <v>2021</v>
      </c>
      <c r="C4593" s="547" t="s">
        <v>1620</v>
      </c>
      <c r="D4593" s="548">
        <v>483.23</v>
      </c>
      <c r="E4593" s="548">
        <v>483.23</v>
      </c>
    </row>
    <row r="4594" spans="1:5" hidden="1">
      <c r="A4594" s="547" t="s">
        <v>1687</v>
      </c>
      <c r="B4594" s="547">
        <v>2021</v>
      </c>
      <c r="C4594" s="547" t="s">
        <v>1619</v>
      </c>
      <c r="D4594" s="548">
        <v>22289.49</v>
      </c>
      <c r="E4594" s="548">
        <v>22289.49</v>
      </c>
    </row>
    <row r="4595" spans="1:5" hidden="1">
      <c r="A4595" s="547" t="s">
        <v>1687</v>
      </c>
      <c r="B4595" s="547">
        <v>2021</v>
      </c>
      <c r="C4595" s="547" t="s">
        <v>1618</v>
      </c>
      <c r="D4595" s="548"/>
      <c r="E4595" s="548"/>
    </row>
    <row r="4596" spans="1:5" hidden="1">
      <c r="A4596" s="547" t="s">
        <v>1687</v>
      </c>
      <c r="B4596" s="547">
        <v>2021</v>
      </c>
      <c r="C4596" s="547" t="s">
        <v>1617</v>
      </c>
      <c r="D4596" s="548">
        <v>2.2200000000000002</v>
      </c>
      <c r="E4596" s="548">
        <v>2.2200000000000002</v>
      </c>
    </row>
    <row r="4597" spans="1:5" hidden="1">
      <c r="A4597" s="547" t="s">
        <v>1687</v>
      </c>
      <c r="B4597" s="547">
        <v>2021</v>
      </c>
      <c r="C4597" s="547" t="s">
        <v>1616</v>
      </c>
      <c r="D4597" s="548">
        <v>1.28</v>
      </c>
      <c r="E4597" s="548">
        <v>1.28</v>
      </c>
    </row>
    <row r="4598" spans="1:5" hidden="1">
      <c r="A4598" s="547" t="s">
        <v>1687</v>
      </c>
      <c r="B4598" s="547">
        <v>2021</v>
      </c>
      <c r="C4598" s="547" t="s">
        <v>1615</v>
      </c>
      <c r="D4598" s="548">
        <v>14.76</v>
      </c>
      <c r="E4598" s="548">
        <v>14.76</v>
      </c>
    </row>
    <row r="4599" spans="1:5" hidden="1">
      <c r="A4599" s="547" t="s">
        <v>1687</v>
      </c>
      <c r="B4599" s="547">
        <v>2021</v>
      </c>
      <c r="C4599" s="547" t="s">
        <v>1614</v>
      </c>
      <c r="D4599" s="548">
        <v>49.31</v>
      </c>
      <c r="E4599" s="548">
        <v>49.31</v>
      </c>
    </row>
    <row r="4600" spans="1:5" hidden="1">
      <c r="A4600" s="547" t="s">
        <v>1687</v>
      </c>
      <c r="B4600" s="547">
        <v>2021</v>
      </c>
      <c r="C4600" s="547" t="s">
        <v>1613</v>
      </c>
      <c r="D4600" s="548">
        <v>9752.0499999999993</v>
      </c>
      <c r="E4600" s="548">
        <v>9752.0499999999993</v>
      </c>
    </row>
    <row r="4601" spans="1:5" hidden="1">
      <c r="A4601" s="547" t="s">
        <v>1687</v>
      </c>
      <c r="B4601" s="547">
        <v>2021</v>
      </c>
      <c r="C4601" s="547" t="s">
        <v>1612</v>
      </c>
      <c r="D4601" s="548">
        <v>340.25</v>
      </c>
      <c r="E4601" s="548">
        <v>340.25</v>
      </c>
    </row>
    <row r="4602" spans="1:5" hidden="1">
      <c r="A4602" s="547" t="s">
        <v>1687</v>
      </c>
      <c r="B4602" s="547">
        <v>2021</v>
      </c>
      <c r="C4602" s="547" t="s">
        <v>1611</v>
      </c>
      <c r="D4602" s="548">
        <v>258.67</v>
      </c>
      <c r="E4602" s="548">
        <v>258.67</v>
      </c>
    </row>
    <row r="4603" spans="1:5" hidden="1">
      <c r="A4603" s="547" t="s">
        <v>1687</v>
      </c>
      <c r="B4603" s="547">
        <v>2021</v>
      </c>
      <c r="C4603" s="547" t="s">
        <v>1610</v>
      </c>
      <c r="D4603" s="548">
        <v>78.63</v>
      </c>
      <c r="E4603" s="548">
        <v>78.63</v>
      </c>
    </row>
    <row r="4604" spans="1:5" hidden="1">
      <c r="A4604" s="547" t="s">
        <v>1687</v>
      </c>
      <c r="B4604" s="547">
        <v>2021</v>
      </c>
      <c r="C4604" s="547" t="s">
        <v>1609</v>
      </c>
      <c r="D4604" s="548">
        <v>459.38</v>
      </c>
      <c r="E4604" s="548">
        <v>459.38</v>
      </c>
    </row>
    <row r="4605" spans="1:5" hidden="1">
      <c r="A4605" s="547" t="s">
        <v>1687</v>
      </c>
      <c r="B4605" s="547">
        <v>2021</v>
      </c>
      <c r="C4605" s="547" t="s">
        <v>1608</v>
      </c>
      <c r="D4605" s="548">
        <v>2963.08</v>
      </c>
      <c r="E4605" s="548">
        <v>2963.08</v>
      </c>
    </row>
    <row r="4606" spans="1:5" hidden="1">
      <c r="A4606" s="547" t="s">
        <v>1687</v>
      </c>
      <c r="B4606" s="547">
        <v>2021</v>
      </c>
      <c r="C4606" s="547" t="s">
        <v>1607</v>
      </c>
      <c r="D4606" s="548">
        <v>1910.27</v>
      </c>
      <c r="E4606" s="548">
        <v>1910.27</v>
      </c>
    </row>
    <row r="4607" spans="1:5" hidden="1">
      <c r="A4607" s="547" t="s">
        <v>1687</v>
      </c>
      <c r="B4607" s="547">
        <v>2021</v>
      </c>
      <c r="C4607" s="547" t="s">
        <v>1606</v>
      </c>
      <c r="D4607" s="548">
        <v>159.5</v>
      </c>
      <c r="E4607" s="548">
        <v>159.5</v>
      </c>
    </row>
    <row r="4608" spans="1:5" hidden="1">
      <c r="A4608" s="547" t="s">
        <v>1687</v>
      </c>
      <c r="B4608" s="547">
        <v>2021</v>
      </c>
      <c r="C4608" s="547" t="s">
        <v>1605</v>
      </c>
      <c r="D4608" s="548">
        <v>6300.1</v>
      </c>
      <c r="E4608" s="548">
        <v>6300.1</v>
      </c>
    </row>
    <row r="4609" spans="1:5" hidden="1">
      <c r="A4609" s="547" t="s">
        <v>1687</v>
      </c>
      <c r="B4609" s="547">
        <v>2021</v>
      </c>
      <c r="C4609" s="547" t="s">
        <v>1604</v>
      </c>
      <c r="D4609" s="548">
        <v>1210.8399999999999</v>
      </c>
      <c r="E4609" s="548">
        <v>1210.8399999999999</v>
      </c>
    </row>
    <row r="4610" spans="1:5" hidden="1">
      <c r="A4610" s="547" t="s">
        <v>1687</v>
      </c>
      <c r="B4610" s="547">
        <v>2021</v>
      </c>
      <c r="C4610" s="547" t="s">
        <v>1603</v>
      </c>
      <c r="D4610" s="548">
        <v>163.6</v>
      </c>
      <c r="E4610" s="548">
        <v>163.6</v>
      </c>
    </row>
    <row r="4611" spans="1:5" hidden="1">
      <c r="A4611" s="547" t="s">
        <v>1687</v>
      </c>
      <c r="B4611" s="547">
        <v>2021</v>
      </c>
      <c r="C4611" s="547" t="s">
        <v>1602</v>
      </c>
      <c r="D4611" s="548"/>
      <c r="E4611" s="548"/>
    </row>
    <row r="4612" spans="1:5" hidden="1">
      <c r="A4612" s="547" t="s">
        <v>1687</v>
      </c>
      <c r="B4612" s="547">
        <v>2021</v>
      </c>
      <c r="C4612" s="547" t="s">
        <v>1601</v>
      </c>
      <c r="D4612" s="548"/>
      <c r="E4612" s="548"/>
    </row>
    <row r="4613" spans="1:5" hidden="1">
      <c r="A4613" s="547" t="s">
        <v>1687</v>
      </c>
      <c r="B4613" s="547">
        <v>2021</v>
      </c>
      <c r="C4613" s="547" t="s">
        <v>1600</v>
      </c>
      <c r="D4613" s="548">
        <v>393.09</v>
      </c>
      <c r="E4613" s="548">
        <v>393.09</v>
      </c>
    </row>
    <row r="4614" spans="1:5" hidden="1">
      <c r="A4614" s="547" t="s">
        <v>1687</v>
      </c>
      <c r="B4614" s="547">
        <v>2021</v>
      </c>
      <c r="C4614" s="547" t="s">
        <v>1599</v>
      </c>
      <c r="D4614" s="548">
        <v>37083.67</v>
      </c>
      <c r="E4614" s="548">
        <v>37043.519999999997</v>
      </c>
    </row>
    <row r="4615" spans="1:5" hidden="1">
      <c r="A4615" s="547" t="s">
        <v>1687</v>
      </c>
      <c r="B4615" s="547">
        <v>2021</v>
      </c>
      <c r="C4615" s="547" t="s">
        <v>1597</v>
      </c>
      <c r="D4615" s="548">
        <v>37083.67</v>
      </c>
      <c r="E4615" s="548">
        <v>37043.519999999997</v>
      </c>
    </row>
    <row r="4616" spans="1:5" hidden="1">
      <c r="A4616" s="547" t="s">
        <v>1687</v>
      </c>
      <c r="B4616" s="547">
        <v>2021</v>
      </c>
      <c r="C4616" s="547" t="s">
        <v>1633</v>
      </c>
      <c r="D4616" s="548"/>
      <c r="E4616" s="548">
        <v>8788.7000000000007</v>
      </c>
    </row>
    <row r="4617" spans="1:5" hidden="1">
      <c r="A4617" s="547" t="s">
        <v>1687</v>
      </c>
      <c r="B4617" s="547">
        <v>2021</v>
      </c>
      <c r="C4617" s="547" t="s">
        <v>1632</v>
      </c>
      <c r="D4617" s="548"/>
      <c r="E4617" s="548"/>
    </row>
    <row r="4618" spans="1:5" hidden="1">
      <c r="A4618" s="547" t="s">
        <v>1687</v>
      </c>
      <c r="B4618" s="547">
        <v>2021</v>
      </c>
      <c r="C4618" s="547" t="s">
        <v>1631</v>
      </c>
      <c r="D4618" s="548"/>
      <c r="E4618" s="548">
        <v>1080.4100000000001</v>
      </c>
    </row>
    <row r="4619" spans="1:5" hidden="1">
      <c r="A4619" s="547" t="s">
        <v>1687</v>
      </c>
      <c r="B4619" s="547">
        <v>2021</v>
      </c>
      <c r="C4619" s="547" t="s">
        <v>1630</v>
      </c>
      <c r="D4619" s="548"/>
      <c r="E4619" s="548">
        <v>90.12</v>
      </c>
    </row>
    <row r="4620" spans="1:5" hidden="1">
      <c r="A4620" s="547" t="s">
        <v>1687</v>
      </c>
      <c r="B4620" s="547">
        <v>2021</v>
      </c>
      <c r="C4620" s="547" t="s">
        <v>1629</v>
      </c>
      <c r="D4620" s="548"/>
      <c r="E4620" s="548"/>
    </row>
    <row r="4621" spans="1:5" hidden="1">
      <c r="A4621" s="547" t="s">
        <v>1687</v>
      </c>
      <c r="B4621" s="547">
        <v>2022</v>
      </c>
      <c r="C4621" s="547" t="s">
        <v>1628</v>
      </c>
      <c r="D4621" s="548">
        <v>11314.73</v>
      </c>
      <c r="E4621" s="548">
        <v>11283.44</v>
      </c>
    </row>
    <row r="4622" spans="1:5" hidden="1">
      <c r="A4622" s="547" t="s">
        <v>1687</v>
      </c>
      <c r="B4622" s="547">
        <v>2022</v>
      </c>
      <c r="C4622" s="547" t="s">
        <v>1627</v>
      </c>
      <c r="D4622" s="548">
        <v>11302.27</v>
      </c>
      <c r="E4622" s="548"/>
    </row>
    <row r="4623" spans="1:5" hidden="1">
      <c r="A4623" s="547" t="s">
        <v>1687</v>
      </c>
      <c r="B4623" s="547">
        <v>2022</v>
      </c>
      <c r="C4623" s="547" t="s">
        <v>1626</v>
      </c>
      <c r="D4623" s="548">
        <v>12.46</v>
      </c>
      <c r="E4623" s="548"/>
    </row>
    <row r="4624" spans="1:5" hidden="1">
      <c r="A4624" s="547" t="s">
        <v>1687</v>
      </c>
      <c r="B4624" s="547">
        <v>2022</v>
      </c>
      <c r="C4624" s="547" t="s">
        <v>1625</v>
      </c>
      <c r="D4624" s="548">
        <v>3136.81</v>
      </c>
      <c r="E4624" s="548">
        <v>3136.81</v>
      </c>
    </row>
    <row r="4625" spans="1:5" hidden="1">
      <c r="A4625" s="547" t="s">
        <v>1687</v>
      </c>
      <c r="B4625" s="547">
        <v>2022</v>
      </c>
      <c r="C4625" s="547" t="s">
        <v>1624</v>
      </c>
      <c r="D4625" s="548">
        <v>839.05</v>
      </c>
      <c r="E4625" s="548">
        <v>839.05</v>
      </c>
    </row>
    <row r="4626" spans="1:5" hidden="1">
      <c r="A4626" s="547" t="s">
        <v>1687</v>
      </c>
      <c r="B4626" s="547">
        <v>2022</v>
      </c>
      <c r="C4626" s="547" t="s">
        <v>1623</v>
      </c>
      <c r="D4626" s="548">
        <v>0.46</v>
      </c>
      <c r="E4626" s="548">
        <v>0.46</v>
      </c>
    </row>
    <row r="4627" spans="1:5" hidden="1">
      <c r="A4627" s="547" t="s">
        <v>1687</v>
      </c>
      <c r="B4627" s="547">
        <v>2022</v>
      </c>
      <c r="C4627" s="547" t="s">
        <v>1622</v>
      </c>
      <c r="D4627" s="548">
        <v>14.84</v>
      </c>
      <c r="E4627" s="548">
        <v>14.84</v>
      </c>
    </row>
    <row r="4628" spans="1:5" hidden="1">
      <c r="A4628" s="547" t="s">
        <v>1687</v>
      </c>
      <c r="B4628" s="547">
        <v>2022</v>
      </c>
      <c r="C4628" s="547" t="s">
        <v>1621</v>
      </c>
      <c r="D4628" s="548">
        <v>21.93</v>
      </c>
      <c r="E4628" s="548">
        <v>21.93</v>
      </c>
    </row>
    <row r="4629" spans="1:5" hidden="1">
      <c r="A4629" s="547" t="s">
        <v>1687</v>
      </c>
      <c r="B4629" s="547">
        <v>2022</v>
      </c>
      <c r="C4629" s="547" t="s">
        <v>1620</v>
      </c>
      <c r="D4629" s="548">
        <v>1038.1500000000001</v>
      </c>
      <c r="E4629" s="548">
        <v>1038.1500000000001</v>
      </c>
    </row>
    <row r="4630" spans="1:5" hidden="1">
      <c r="A4630" s="547" t="s">
        <v>1687</v>
      </c>
      <c r="B4630" s="547">
        <v>2022</v>
      </c>
      <c r="C4630" s="547" t="s">
        <v>1619</v>
      </c>
      <c r="D4630" s="548">
        <v>25554.91</v>
      </c>
      <c r="E4630" s="548">
        <v>25554.91</v>
      </c>
    </row>
    <row r="4631" spans="1:5" hidden="1">
      <c r="A4631" s="547" t="s">
        <v>1687</v>
      </c>
      <c r="B4631" s="547">
        <v>2022</v>
      </c>
      <c r="C4631" s="547" t="s">
        <v>1618</v>
      </c>
      <c r="D4631" s="548"/>
      <c r="E4631" s="548"/>
    </row>
    <row r="4632" spans="1:5" hidden="1">
      <c r="A4632" s="547" t="s">
        <v>1687</v>
      </c>
      <c r="B4632" s="547">
        <v>2022</v>
      </c>
      <c r="C4632" s="547" t="s">
        <v>1617</v>
      </c>
      <c r="D4632" s="548">
        <v>37.19</v>
      </c>
      <c r="E4632" s="548">
        <v>37.19</v>
      </c>
    </row>
    <row r="4633" spans="1:5" hidden="1">
      <c r="A4633" s="547" t="s">
        <v>1687</v>
      </c>
      <c r="B4633" s="547">
        <v>2022</v>
      </c>
      <c r="C4633" s="547" t="s">
        <v>1616</v>
      </c>
      <c r="D4633" s="548">
        <v>1.25</v>
      </c>
      <c r="E4633" s="548">
        <v>1.25</v>
      </c>
    </row>
    <row r="4634" spans="1:5" hidden="1">
      <c r="A4634" s="547" t="s">
        <v>1687</v>
      </c>
      <c r="B4634" s="547">
        <v>2022</v>
      </c>
      <c r="C4634" s="547" t="s">
        <v>1615</v>
      </c>
      <c r="D4634" s="548">
        <v>11.7</v>
      </c>
      <c r="E4634" s="548">
        <v>11.7</v>
      </c>
    </row>
    <row r="4635" spans="1:5" hidden="1">
      <c r="A4635" s="547" t="s">
        <v>1687</v>
      </c>
      <c r="B4635" s="547">
        <v>2022</v>
      </c>
      <c r="C4635" s="547" t="s">
        <v>1614</v>
      </c>
      <c r="D4635" s="548">
        <v>346.42</v>
      </c>
      <c r="E4635" s="548">
        <v>346.42</v>
      </c>
    </row>
    <row r="4636" spans="1:5" hidden="1">
      <c r="A4636" s="547" t="s">
        <v>1687</v>
      </c>
      <c r="B4636" s="547">
        <v>2022</v>
      </c>
      <c r="C4636" s="547" t="s">
        <v>1613</v>
      </c>
      <c r="D4636" s="548">
        <v>10777.3</v>
      </c>
      <c r="E4636" s="548">
        <v>10777.3</v>
      </c>
    </row>
    <row r="4637" spans="1:5" hidden="1">
      <c r="A4637" s="547" t="s">
        <v>1687</v>
      </c>
      <c r="B4637" s="547">
        <v>2022</v>
      </c>
      <c r="C4637" s="547" t="s">
        <v>1612</v>
      </c>
      <c r="D4637" s="548">
        <v>281.37</v>
      </c>
      <c r="E4637" s="548">
        <v>281.37</v>
      </c>
    </row>
    <row r="4638" spans="1:5" hidden="1">
      <c r="A4638" s="547" t="s">
        <v>1687</v>
      </c>
      <c r="B4638" s="547">
        <v>2022</v>
      </c>
      <c r="C4638" s="547" t="s">
        <v>1611</v>
      </c>
      <c r="D4638" s="548">
        <v>325.35000000000002</v>
      </c>
      <c r="E4638" s="548">
        <v>325.35000000000002</v>
      </c>
    </row>
    <row r="4639" spans="1:5" hidden="1">
      <c r="A4639" s="547" t="s">
        <v>1687</v>
      </c>
      <c r="B4639" s="547">
        <v>2022</v>
      </c>
      <c r="C4639" s="547" t="s">
        <v>1610</v>
      </c>
      <c r="D4639" s="548">
        <v>106.84</v>
      </c>
      <c r="E4639" s="548">
        <v>106.84</v>
      </c>
    </row>
    <row r="4640" spans="1:5" hidden="1">
      <c r="A4640" s="547" t="s">
        <v>1687</v>
      </c>
      <c r="B4640" s="547">
        <v>2022</v>
      </c>
      <c r="C4640" s="547" t="s">
        <v>1609</v>
      </c>
      <c r="D4640" s="548">
        <v>613.21</v>
      </c>
      <c r="E4640" s="548">
        <v>613.21</v>
      </c>
    </row>
    <row r="4641" spans="1:5" hidden="1">
      <c r="A4641" s="547" t="s">
        <v>1687</v>
      </c>
      <c r="B4641" s="547">
        <v>2022</v>
      </c>
      <c r="C4641" s="547" t="s">
        <v>1608</v>
      </c>
      <c r="D4641" s="548">
        <v>3346.43</v>
      </c>
      <c r="E4641" s="548">
        <v>3346.43</v>
      </c>
    </row>
    <row r="4642" spans="1:5" hidden="1">
      <c r="A4642" s="547" t="s">
        <v>1687</v>
      </c>
      <c r="B4642" s="547">
        <v>2022</v>
      </c>
      <c r="C4642" s="547" t="s">
        <v>1607</v>
      </c>
      <c r="D4642" s="548">
        <v>2707.28</v>
      </c>
      <c r="E4642" s="548">
        <v>2707.28</v>
      </c>
    </row>
    <row r="4643" spans="1:5" hidden="1">
      <c r="A4643" s="547" t="s">
        <v>1687</v>
      </c>
      <c r="B4643" s="547">
        <v>2022</v>
      </c>
      <c r="C4643" s="547" t="s">
        <v>1606</v>
      </c>
      <c r="D4643" s="548">
        <v>245.29</v>
      </c>
      <c r="E4643" s="548">
        <v>245.29</v>
      </c>
    </row>
    <row r="4644" spans="1:5" hidden="1">
      <c r="A4644" s="547" t="s">
        <v>1687</v>
      </c>
      <c r="B4644" s="547">
        <v>2022</v>
      </c>
      <c r="C4644" s="547" t="s">
        <v>1605</v>
      </c>
      <c r="D4644" s="548">
        <v>6755.28</v>
      </c>
      <c r="E4644" s="548">
        <v>6755.28</v>
      </c>
    </row>
    <row r="4645" spans="1:5" hidden="1">
      <c r="A4645" s="547" t="s">
        <v>1687</v>
      </c>
      <c r="B4645" s="547">
        <v>2022</v>
      </c>
      <c r="C4645" s="547" t="s">
        <v>1604</v>
      </c>
      <c r="D4645" s="548">
        <v>1555.73</v>
      </c>
      <c r="E4645" s="548">
        <v>1555.73</v>
      </c>
    </row>
    <row r="4646" spans="1:5" hidden="1">
      <c r="A4646" s="547" t="s">
        <v>1687</v>
      </c>
      <c r="B4646" s="547">
        <v>2022</v>
      </c>
      <c r="C4646" s="547" t="s">
        <v>1603</v>
      </c>
      <c r="D4646" s="548">
        <v>199.02</v>
      </c>
      <c r="E4646" s="548">
        <v>199.02</v>
      </c>
    </row>
    <row r="4647" spans="1:5" hidden="1">
      <c r="A4647" s="547" t="s">
        <v>1687</v>
      </c>
      <c r="B4647" s="547">
        <v>2022</v>
      </c>
      <c r="C4647" s="547" t="s">
        <v>1602</v>
      </c>
      <c r="D4647" s="548"/>
      <c r="E4647" s="548"/>
    </row>
    <row r="4648" spans="1:5" hidden="1">
      <c r="A4648" s="547" t="s">
        <v>1687</v>
      </c>
      <c r="B4648" s="547">
        <v>2022</v>
      </c>
      <c r="C4648" s="547" t="s">
        <v>1601</v>
      </c>
      <c r="D4648" s="548"/>
      <c r="E4648" s="548"/>
    </row>
    <row r="4649" spans="1:5" hidden="1">
      <c r="A4649" s="547" t="s">
        <v>1687</v>
      </c>
      <c r="B4649" s="547">
        <v>2022</v>
      </c>
      <c r="C4649" s="547" t="s">
        <v>1600</v>
      </c>
      <c r="D4649" s="548">
        <v>676.55</v>
      </c>
      <c r="E4649" s="548">
        <v>676.55</v>
      </c>
    </row>
    <row r="4650" spans="1:5" hidden="1">
      <c r="A4650" s="547" t="s">
        <v>1687</v>
      </c>
      <c r="B4650" s="547">
        <v>2022</v>
      </c>
      <c r="C4650" s="547" t="s">
        <v>1599</v>
      </c>
      <c r="D4650" s="548">
        <v>44352.160000000003</v>
      </c>
      <c r="E4650" s="548">
        <v>44320.88</v>
      </c>
    </row>
    <row r="4651" spans="1:5" hidden="1">
      <c r="A4651" s="547" t="s">
        <v>1687</v>
      </c>
      <c r="B4651" s="547">
        <v>2022</v>
      </c>
      <c r="C4651" s="547" t="s">
        <v>1597</v>
      </c>
      <c r="D4651" s="548">
        <v>44352.160000000003</v>
      </c>
      <c r="E4651" s="548">
        <v>44320.88</v>
      </c>
    </row>
    <row r="4652" spans="1:5" hidden="1">
      <c r="A4652" s="547" t="s">
        <v>1687</v>
      </c>
      <c r="B4652" s="547">
        <v>2022</v>
      </c>
      <c r="C4652" s="547" t="s">
        <v>1633</v>
      </c>
      <c r="D4652" s="548"/>
      <c r="E4652" s="548">
        <v>10137.790000000001</v>
      </c>
    </row>
    <row r="4653" spans="1:5" hidden="1">
      <c r="A4653" s="547" t="s">
        <v>1687</v>
      </c>
      <c r="B4653" s="547">
        <v>2022</v>
      </c>
      <c r="C4653" s="547" t="s">
        <v>1632</v>
      </c>
      <c r="D4653" s="548"/>
      <c r="E4653" s="548"/>
    </row>
    <row r="4654" spans="1:5" hidden="1">
      <c r="A4654" s="547" t="s">
        <v>1687</v>
      </c>
      <c r="B4654" s="547">
        <v>2022</v>
      </c>
      <c r="C4654" s="547" t="s">
        <v>1631</v>
      </c>
      <c r="D4654" s="548"/>
      <c r="E4654" s="548">
        <v>1133.19</v>
      </c>
    </row>
    <row r="4655" spans="1:5" hidden="1">
      <c r="A4655" s="547" t="s">
        <v>1687</v>
      </c>
      <c r="B4655" s="547">
        <v>2022</v>
      </c>
      <c r="C4655" s="547" t="s">
        <v>1630</v>
      </c>
      <c r="D4655" s="548"/>
      <c r="E4655" s="548">
        <v>12.46</v>
      </c>
    </row>
    <row r="4656" spans="1:5" hidden="1">
      <c r="A4656" s="547" t="s">
        <v>1687</v>
      </c>
      <c r="B4656" s="547">
        <v>2022</v>
      </c>
      <c r="C4656" s="547" t="s">
        <v>1629</v>
      </c>
      <c r="D4656" s="548"/>
      <c r="E4656" s="548"/>
    </row>
    <row r="4657" spans="1:5" hidden="1">
      <c r="A4657" s="547" t="s">
        <v>1687</v>
      </c>
      <c r="B4657" s="547">
        <v>2023</v>
      </c>
      <c r="C4657" s="547" t="s">
        <v>1628</v>
      </c>
      <c r="D4657" s="548">
        <v>13420.97</v>
      </c>
      <c r="E4657" s="548"/>
    </row>
    <row r="4658" spans="1:5" hidden="1">
      <c r="A4658" s="547" t="s">
        <v>1687</v>
      </c>
      <c r="B4658" s="547">
        <v>2023</v>
      </c>
      <c r="C4658" s="547" t="s">
        <v>1627</v>
      </c>
      <c r="D4658" s="548">
        <v>13359.12</v>
      </c>
      <c r="E4658" s="548"/>
    </row>
    <row r="4659" spans="1:5" hidden="1">
      <c r="A4659" s="547" t="s">
        <v>1687</v>
      </c>
      <c r="B4659" s="547">
        <v>2023</v>
      </c>
      <c r="C4659" s="547" t="s">
        <v>1626</v>
      </c>
      <c r="D4659" s="548">
        <v>61.86</v>
      </c>
      <c r="E4659" s="548"/>
    </row>
    <row r="4660" spans="1:5" hidden="1">
      <c r="A4660" s="547" t="s">
        <v>1687</v>
      </c>
      <c r="B4660" s="547">
        <v>2023</v>
      </c>
      <c r="C4660" s="547" t="s">
        <v>1625</v>
      </c>
      <c r="D4660" s="548">
        <v>3518.5</v>
      </c>
      <c r="E4660" s="548"/>
    </row>
    <row r="4661" spans="1:5" hidden="1">
      <c r="A4661" s="547" t="s">
        <v>1687</v>
      </c>
      <c r="B4661" s="547">
        <v>2023</v>
      </c>
      <c r="C4661" s="547" t="s">
        <v>1624</v>
      </c>
      <c r="D4661" s="548">
        <v>1057.2</v>
      </c>
      <c r="E4661" s="548"/>
    </row>
    <row r="4662" spans="1:5" hidden="1">
      <c r="A4662" s="547" t="s">
        <v>1687</v>
      </c>
      <c r="B4662" s="547">
        <v>2023</v>
      </c>
      <c r="C4662" s="547" t="s">
        <v>1623</v>
      </c>
      <c r="D4662" s="548">
        <v>0.77</v>
      </c>
      <c r="E4662" s="548"/>
    </row>
    <row r="4663" spans="1:5" hidden="1">
      <c r="A4663" s="547" t="s">
        <v>1687</v>
      </c>
      <c r="B4663" s="547">
        <v>2023</v>
      </c>
      <c r="C4663" s="547" t="s">
        <v>1622</v>
      </c>
      <c r="D4663" s="548">
        <v>18.649999999999999</v>
      </c>
      <c r="E4663" s="548"/>
    </row>
    <row r="4664" spans="1:5" hidden="1">
      <c r="A4664" s="547" t="s">
        <v>1687</v>
      </c>
      <c r="B4664" s="547">
        <v>2023</v>
      </c>
      <c r="C4664" s="547" t="s">
        <v>1621</v>
      </c>
      <c r="D4664" s="548">
        <v>42.04</v>
      </c>
      <c r="E4664" s="548"/>
    </row>
    <row r="4665" spans="1:5" hidden="1">
      <c r="A4665" s="547" t="s">
        <v>1687</v>
      </c>
      <c r="B4665" s="547">
        <v>2023</v>
      </c>
      <c r="C4665" s="547" t="s">
        <v>1620</v>
      </c>
      <c r="D4665" s="548">
        <v>1166.69</v>
      </c>
      <c r="E4665" s="548"/>
    </row>
    <row r="4666" spans="1:5" hidden="1">
      <c r="A4666" s="547" t="s">
        <v>1687</v>
      </c>
      <c r="B4666" s="547">
        <v>2023</v>
      </c>
      <c r="C4666" s="547" t="s">
        <v>1619</v>
      </c>
      <c r="D4666" s="548">
        <v>29704.240000000002</v>
      </c>
      <c r="E4666" s="548"/>
    </row>
    <row r="4667" spans="1:5" hidden="1">
      <c r="A4667" s="547" t="s">
        <v>1687</v>
      </c>
      <c r="B4667" s="547">
        <v>2023</v>
      </c>
      <c r="C4667" s="547" t="s">
        <v>1618</v>
      </c>
      <c r="D4667" s="548"/>
      <c r="E4667" s="548"/>
    </row>
    <row r="4668" spans="1:5" hidden="1">
      <c r="A4668" s="547" t="s">
        <v>1687</v>
      </c>
      <c r="B4668" s="547">
        <v>2023</v>
      </c>
      <c r="C4668" s="547" t="s">
        <v>1617</v>
      </c>
      <c r="D4668" s="548">
        <v>23.47</v>
      </c>
      <c r="E4668" s="548"/>
    </row>
    <row r="4669" spans="1:5" hidden="1">
      <c r="A4669" s="547" t="s">
        <v>1687</v>
      </c>
      <c r="B4669" s="547">
        <v>2023</v>
      </c>
      <c r="C4669" s="547" t="s">
        <v>1616</v>
      </c>
      <c r="D4669" s="548">
        <v>1.35</v>
      </c>
      <c r="E4669" s="548"/>
    </row>
    <row r="4670" spans="1:5" hidden="1">
      <c r="A4670" s="547" t="s">
        <v>1687</v>
      </c>
      <c r="B4670" s="547">
        <v>2023</v>
      </c>
      <c r="C4670" s="547" t="s">
        <v>1615</v>
      </c>
      <c r="D4670" s="548">
        <v>11.03</v>
      </c>
      <c r="E4670" s="548"/>
    </row>
    <row r="4671" spans="1:5" hidden="1">
      <c r="A4671" s="547" t="s">
        <v>1687</v>
      </c>
      <c r="B4671" s="547">
        <v>2023</v>
      </c>
      <c r="C4671" s="547" t="s">
        <v>1614</v>
      </c>
      <c r="D4671" s="548">
        <v>351.44</v>
      </c>
      <c r="E4671" s="548"/>
    </row>
    <row r="4672" spans="1:5" hidden="1">
      <c r="A4672" s="547" t="s">
        <v>1687</v>
      </c>
      <c r="B4672" s="547">
        <v>2023</v>
      </c>
      <c r="C4672" s="547" t="s">
        <v>1613</v>
      </c>
      <c r="D4672" s="548">
        <v>11870.83</v>
      </c>
      <c r="E4672" s="548"/>
    </row>
    <row r="4673" spans="1:5" hidden="1">
      <c r="A4673" s="547" t="s">
        <v>1687</v>
      </c>
      <c r="B4673" s="547">
        <v>2023</v>
      </c>
      <c r="C4673" s="547" t="s">
        <v>1612</v>
      </c>
      <c r="D4673" s="548">
        <v>298.33999999999997</v>
      </c>
      <c r="E4673" s="548"/>
    </row>
    <row r="4674" spans="1:5" hidden="1">
      <c r="A4674" s="547" t="s">
        <v>1687</v>
      </c>
      <c r="B4674" s="547">
        <v>2023</v>
      </c>
      <c r="C4674" s="547" t="s">
        <v>1611</v>
      </c>
      <c r="D4674" s="548">
        <v>360.77</v>
      </c>
      <c r="E4674" s="548"/>
    </row>
    <row r="4675" spans="1:5" hidden="1">
      <c r="A4675" s="547" t="s">
        <v>1687</v>
      </c>
      <c r="B4675" s="547">
        <v>2023</v>
      </c>
      <c r="C4675" s="547" t="s">
        <v>1610</v>
      </c>
      <c r="D4675" s="548">
        <v>134.94</v>
      </c>
      <c r="E4675" s="548"/>
    </row>
    <row r="4676" spans="1:5" hidden="1">
      <c r="A4676" s="547" t="s">
        <v>1687</v>
      </c>
      <c r="B4676" s="547">
        <v>2023</v>
      </c>
      <c r="C4676" s="547" t="s">
        <v>1609</v>
      </c>
      <c r="D4676" s="548">
        <v>721.67</v>
      </c>
      <c r="E4676" s="548"/>
    </row>
    <row r="4677" spans="1:5" hidden="1">
      <c r="A4677" s="547" t="s">
        <v>1687</v>
      </c>
      <c r="B4677" s="547">
        <v>2023</v>
      </c>
      <c r="C4677" s="547" t="s">
        <v>1608</v>
      </c>
      <c r="D4677" s="548">
        <v>3680.03</v>
      </c>
      <c r="E4677" s="548"/>
    </row>
    <row r="4678" spans="1:5" hidden="1">
      <c r="A4678" s="547" t="s">
        <v>1687</v>
      </c>
      <c r="B4678" s="547">
        <v>2023</v>
      </c>
      <c r="C4678" s="547" t="s">
        <v>1607</v>
      </c>
      <c r="D4678" s="548">
        <v>3185.45</v>
      </c>
      <c r="E4678" s="548"/>
    </row>
    <row r="4679" spans="1:5" hidden="1">
      <c r="A4679" s="547" t="s">
        <v>1687</v>
      </c>
      <c r="B4679" s="547">
        <v>2023</v>
      </c>
      <c r="C4679" s="547" t="s">
        <v>1606</v>
      </c>
      <c r="D4679" s="548">
        <v>306.24</v>
      </c>
      <c r="E4679" s="548"/>
    </row>
    <row r="4680" spans="1:5" hidden="1">
      <c r="A4680" s="547" t="s">
        <v>1687</v>
      </c>
      <c r="B4680" s="547">
        <v>2023</v>
      </c>
      <c r="C4680" s="547" t="s">
        <v>1605</v>
      </c>
      <c r="D4680" s="548">
        <v>8758.69</v>
      </c>
      <c r="E4680" s="548"/>
    </row>
    <row r="4681" spans="1:5" hidden="1">
      <c r="A4681" s="547" t="s">
        <v>1687</v>
      </c>
      <c r="B4681" s="547">
        <v>2023</v>
      </c>
      <c r="C4681" s="547" t="s">
        <v>1604</v>
      </c>
      <c r="D4681" s="548">
        <v>2319.79</v>
      </c>
      <c r="E4681" s="548"/>
    </row>
    <row r="4682" spans="1:5" hidden="1">
      <c r="A4682" s="547" t="s">
        <v>1687</v>
      </c>
      <c r="B4682" s="547">
        <v>2023</v>
      </c>
      <c r="C4682" s="547" t="s">
        <v>1603</v>
      </c>
      <c r="D4682" s="548">
        <v>215.26</v>
      </c>
      <c r="E4682" s="548"/>
    </row>
    <row r="4683" spans="1:5" hidden="1">
      <c r="A4683" s="547" t="s">
        <v>1687</v>
      </c>
      <c r="B4683" s="547">
        <v>2023</v>
      </c>
      <c r="C4683" s="547" t="s">
        <v>1602</v>
      </c>
      <c r="D4683" s="548"/>
      <c r="E4683" s="548"/>
    </row>
    <row r="4684" spans="1:5" hidden="1">
      <c r="A4684" s="547" t="s">
        <v>1687</v>
      </c>
      <c r="B4684" s="547">
        <v>2023</v>
      </c>
      <c r="C4684" s="547" t="s">
        <v>1601</v>
      </c>
      <c r="D4684" s="548"/>
      <c r="E4684" s="548"/>
    </row>
    <row r="4685" spans="1:5" hidden="1">
      <c r="A4685" s="547" t="s">
        <v>1687</v>
      </c>
      <c r="B4685" s="547">
        <v>2023</v>
      </c>
      <c r="C4685" s="547" t="s">
        <v>1600</v>
      </c>
      <c r="D4685" s="548">
        <v>867.56</v>
      </c>
      <c r="E4685" s="548"/>
    </row>
    <row r="4686" spans="1:5" hidden="1">
      <c r="A4686" s="547" t="s">
        <v>1687</v>
      </c>
      <c r="B4686" s="547">
        <v>2023</v>
      </c>
      <c r="C4686" s="547" t="s">
        <v>1599</v>
      </c>
      <c r="D4686" s="548">
        <v>52331.66</v>
      </c>
      <c r="E4686" s="548"/>
    </row>
    <row r="4687" spans="1:5" hidden="1">
      <c r="A4687" s="547" t="s">
        <v>1687</v>
      </c>
      <c r="B4687" s="547">
        <v>2023</v>
      </c>
      <c r="C4687" s="547" t="s">
        <v>1597</v>
      </c>
      <c r="D4687" s="548">
        <v>52331.66</v>
      </c>
      <c r="E4687" s="548"/>
    </row>
    <row r="4688" spans="1:5" hidden="1">
      <c r="A4688" s="547" t="s">
        <v>1686</v>
      </c>
      <c r="B4688" s="547">
        <v>2019</v>
      </c>
      <c r="C4688" s="547" t="s">
        <v>1628</v>
      </c>
      <c r="D4688" s="548">
        <v>536.28</v>
      </c>
      <c r="E4688" s="548">
        <v>540.42999999999995</v>
      </c>
    </row>
    <row r="4689" spans="1:5" hidden="1">
      <c r="A4689" s="547" t="s">
        <v>1686</v>
      </c>
      <c r="B4689" s="547">
        <v>2019</v>
      </c>
      <c r="C4689" s="547" t="s">
        <v>1627</v>
      </c>
      <c r="D4689" s="548">
        <v>536.28</v>
      </c>
      <c r="E4689" s="548"/>
    </row>
    <row r="4690" spans="1:5" hidden="1">
      <c r="A4690" s="547" t="s">
        <v>1686</v>
      </c>
      <c r="B4690" s="547">
        <v>2019</v>
      </c>
      <c r="C4690" s="547" t="s">
        <v>1626</v>
      </c>
      <c r="D4690" s="548"/>
      <c r="E4690" s="548"/>
    </row>
    <row r="4691" spans="1:5" hidden="1">
      <c r="A4691" s="547" t="s">
        <v>1686</v>
      </c>
      <c r="B4691" s="547">
        <v>2019</v>
      </c>
      <c r="C4691" s="547" t="s">
        <v>1625</v>
      </c>
      <c r="D4691" s="548">
        <v>9.42</v>
      </c>
      <c r="E4691" s="548">
        <v>9.42</v>
      </c>
    </row>
    <row r="4692" spans="1:5" hidden="1">
      <c r="A4692" s="547" t="s">
        <v>1686</v>
      </c>
      <c r="B4692" s="547">
        <v>2019</v>
      </c>
      <c r="C4692" s="547" t="s">
        <v>1624</v>
      </c>
      <c r="D4692" s="548"/>
      <c r="E4692" s="548"/>
    </row>
    <row r="4693" spans="1:5" hidden="1">
      <c r="A4693" s="547" t="s">
        <v>1686</v>
      </c>
      <c r="B4693" s="547">
        <v>2019</v>
      </c>
      <c r="C4693" s="547" t="s">
        <v>1623</v>
      </c>
      <c r="D4693" s="548"/>
      <c r="E4693" s="548"/>
    </row>
    <row r="4694" spans="1:5" hidden="1">
      <c r="A4694" s="547" t="s">
        <v>1686</v>
      </c>
      <c r="B4694" s="547">
        <v>2019</v>
      </c>
      <c r="C4694" s="547" t="s">
        <v>1622</v>
      </c>
      <c r="D4694" s="548"/>
      <c r="E4694" s="548"/>
    </row>
    <row r="4695" spans="1:5" hidden="1">
      <c r="A4695" s="547" t="s">
        <v>1686</v>
      </c>
      <c r="B4695" s="547">
        <v>2019</v>
      </c>
      <c r="C4695" s="547" t="s">
        <v>1621</v>
      </c>
      <c r="D4695" s="548"/>
      <c r="E4695" s="548"/>
    </row>
    <row r="4696" spans="1:5" hidden="1">
      <c r="A4696" s="547" t="s">
        <v>1686</v>
      </c>
      <c r="B4696" s="547">
        <v>2019</v>
      </c>
      <c r="C4696" s="547" t="s">
        <v>1620</v>
      </c>
      <c r="D4696" s="548"/>
      <c r="E4696" s="548"/>
    </row>
    <row r="4697" spans="1:5" hidden="1">
      <c r="A4697" s="547" t="s">
        <v>1686</v>
      </c>
      <c r="B4697" s="547">
        <v>2019</v>
      </c>
      <c r="C4697" s="547" t="s">
        <v>1619</v>
      </c>
      <c r="D4697" s="548">
        <v>5587.48</v>
      </c>
      <c r="E4697" s="548">
        <v>5484.7</v>
      </c>
    </row>
    <row r="4698" spans="1:5" hidden="1">
      <c r="A4698" s="547" t="s">
        <v>1686</v>
      </c>
      <c r="B4698" s="547">
        <v>2019</v>
      </c>
      <c r="C4698" s="547" t="s">
        <v>1618</v>
      </c>
      <c r="D4698" s="548"/>
      <c r="E4698" s="548"/>
    </row>
    <row r="4699" spans="1:5" hidden="1">
      <c r="A4699" s="547" t="s">
        <v>1686</v>
      </c>
      <c r="B4699" s="547">
        <v>2019</v>
      </c>
      <c r="C4699" s="547" t="s">
        <v>1617</v>
      </c>
      <c r="D4699" s="548">
        <v>735.54</v>
      </c>
      <c r="E4699" s="548">
        <v>735.54</v>
      </c>
    </row>
    <row r="4700" spans="1:5" hidden="1">
      <c r="A4700" s="547" t="s">
        <v>1686</v>
      </c>
      <c r="B4700" s="547">
        <v>2019</v>
      </c>
      <c r="C4700" s="547" t="s">
        <v>1616</v>
      </c>
      <c r="D4700" s="548">
        <v>23.59</v>
      </c>
      <c r="E4700" s="548">
        <v>23.59</v>
      </c>
    </row>
    <row r="4701" spans="1:5" hidden="1">
      <c r="A4701" s="547" t="s">
        <v>1686</v>
      </c>
      <c r="B4701" s="547">
        <v>2019</v>
      </c>
      <c r="C4701" s="547" t="s">
        <v>1615</v>
      </c>
      <c r="D4701" s="548">
        <v>875.44</v>
      </c>
      <c r="E4701" s="548">
        <v>772.66</v>
      </c>
    </row>
    <row r="4702" spans="1:5" hidden="1">
      <c r="A4702" s="547" t="s">
        <v>1686</v>
      </c>
      <c r="B4702" s="547">
        <v>2019</v>
      </c>
      <c r="C4702" s="547" t="s">
        <v>1614</v>
      </c>
      <c r="D4702" s="548">
        <v>45.48</v>
      </c>
      <c r="E4702" s="548">
        <v>45.48</v>
      </c>
    </row>
    <row r="4703" spans="1:5" hidden="1">
      <c r="A4703" s="547" t="s">
        <v>1686</v>
      </c>
      <c r="B4703" s="547">
        <v>2019</v>
      </c>
      <c r="C4703" s="547" t="s">
        <v>1613</v>
      </c>
      <c r="D4703" s="548"/>
      <c r="E4703" s="548"/>
    </row>
    <row r="4704" spans="1:5" hidden="1">
      <c r="A4704" s="547" t="s">
        <v>1686</v>
      </c>
      <c r="B4704" s="547">
        <v>2019</v>
      </c>
      <c r="C4704" s="547" t="s">
        <v>1612</v>
      </c>
      <c r="D4704" s="548"/>
      <c r="E4704" s="548"/>
    </row>
    <row r="4705" spans="1:5" hidden="1">
      <c r="A4705" s="547" t="s">
        <v>1686</v>
      </c>
      <c r="B4705" s="547">
        <v>2019</v>
      </c>
      <c r="C4705" s="547" t="s">
        <v>1611</v>
      </c>
      <c r="D4705" s="548"/>
      <c r="E4705" s="548"/>
    </row>
    <row r="4706" spans="1:5" hidden="1">
      <c r="A4706" s="547" t="s">
        <v>1686</v>
      </c>
      <c r="B4706" s="547">
        <v>2019</v>
      </c>
      <c r="C4706" s="547" t="s">
        <v>1610</v>
      </c>
      <c r="D4706" s="548"/>
      <c r="E4706" s="548"/>
    </row>
    <row r="4707" spans="1:5" hidden="1">
      <c r="A4707" s="547" t="s">
        <v>1686</v>
      </c>
      <c r="B4707" s="547">
        <v>2019</v>
      </c>
      <c r="C4707" s="547" t="s">
        <v>1609</v>
      </c>
      <c r="D4707" s="548">
        <v>3766.07</v>
      </c>
      <c r="E4707" s="548">
        <v>3766.07</v>
      </c>
    </row>
    <row r="4708" spans="1:5" hidden="1">
      <c r="A4708" s="547" t="s">
        <v>1686</v>
      </c>
      <c r="B4708" s="547">
        <v>2019</v>
      </c>
      <c r="C4708" s="547" t="s">
        <v>1608</v>
      </c>
      <c r="D4708" s="548"/>
      <c r="E4708" s="548"/>
    </row>
    <row r="4709" spans="1:5" hidden="1">
      <c r="A4709" s="547" t="s">
        <v>1686</v>
      </c>
      <c r="B4709" s="547">
        <v>2019</v>
      </c>
      <c r="C4709" s="547" t="s">
        <v>1607</v>
      </c>
      <c r="D4709" s="548">
        <v>24.05</v>
      </c>
      <c r="E4709" s="548">
        <v>24.05</v>
      </c>
    </row>
    <row r="4710" spans="1:5" hidden="1">
      <c r="A4710" s="547" t="s">
        <v>1686</v>
      </c>
      <c r="B4710" s="547">
        <v>2019</v>
      </c>
      <c r="C4710" s="547" t="s">
        <v>1606</v>
      </c>
      <c r="D4710" s="548"/>
      <c r="E4710" s="548"/>
    </row>
    <row r="4711" spans="1:5" hidden="1">
      <c r="A4711" s="547" t="s">
        <v>1686</v>
      </c>
      <c r="B4711" s="547">
        <v>2019</v>
      </c>
      <c r="C4711" s="547" t="s">
        <v>1605</v>
      </c>
      <c r="D4711" s="548">
        <v>117.31</v>
      </c>
      <c r="E4711" s="548">
        <v>117.31</v>
      </c>
    </row>
    <row r="4712" spans="1:5" hidden="1">
      <c r="A4712" s="547" t="s">
        <v>1686</v>
      </c>
      <c r="B4712" s="547">
        <v>2019</v>
      </c>
      <c r="C4712" s="547" t="s">
        <v>1604</v>
      </c>
      <c r="D4712" s="548">
        <v>69.09</v>
      </c>
      <c r="E4712" s="548">
        <v>35.909999999999997</v>
      </c>
    </row>
    <row r="4713" spans="1:5" hidden="1">
      <c r="A4713" s="547" t="s">
        <v>1686</v>
      </c>
      <c r="B4713" s="547">
        <v>2019</v>
      </c>
      <c r="C4713" s="547" t="s">
        <v>1603</v>
      </c>
      <c r="D4713" s="548"/>
      <c r="E4713" s="548"/>
    </row>
    <row r="4714" spans="1:5" hidden="1">
      <c r="A4714" s="547" t="s">
        <v>1686</v>
      </c>
      <c r="B4714" s="547">
        <v>2019</v>
      </c>
      <c r="C4714" s="547" t="s">
        <v>1602</v>
      </c>
      <c r="D4714" s="548">
        <v>78.44</v>
      </c>
      <c r="E4714" s="548">
        <v>78.44</v>
      </c>
    </row>
    <row r="4715" spans="1:5" hidden="1">
      <c r="A4715" s="547" t="s">
        <v>1686</v>
      </c>
      <c r="B4715" s="547">
        <v>2019</v>
      </c>
      <c r="C4715" s="547" t="s">
        <v>1601</v>
      </c>
      <c r="D4715" s="548">
        <v>1218.17</v>
      </c>
      <c r="E4715" s="548">
        <v>1218.17</v>
      </c>
    </row>
    <row r="4716" spans="1:5" hidden="1">
      <c r="A4716" s="547" t="s">
        <v>1686</v>
      </c>
      <c r="B4716" s="547">
        <v>2019</v>
      </c>
      <c r="C4716" s="547" t="s">
        <v>1600</v>
      </c>
      <c r="D4716" s="548">
        <v>30.41</v>
      </c>
      <c r="E4716" s="548">
        <v>30.41</v>
      </c>
    </row>
    <row r="4717" spans="1:5" hidden="1">
      <c r="A4717" s="547" t="s">
        <v>1686</v>
      </c>
      <c r="B4717" s="547">
        <v>2019</v>
      </c>
      <c r="C4717" s="547" t="s">
        <v>1599</v>
      </c>
      <c r="D4717" s="548">
        <v>9273.83</v>
      </c>
      <c r="E4717" s="548">
        <v>9142.02</v>
      </c>
    </row>
    <row r="4718" spans="1:5" hidden="1">
      <c r="A4718" s="547" t="s">
        <v>1686</v>
      </c>
      <c r="B4718" s="547">
        <v>2019</v>
      </c>
      <c r="C4718" s="547" t="s">
        <v>1597</v>
      </c>
      <c r="D4718" s="548">
        <v>7529.28</v>
      </c>
      <c r="E4718" s="548">
        <v>7397.47</v>
      </c>
    </row>
    <row r="4719" spans="1:5" hidden="1">
      <c r="A4719" s="547" t="s">
        <v>1686</v>
      </c>
      <c r="B4719" s="547">
        <v>2019</v>
      </c>
      <c r="C4719" s="547" t="s">
        <v>1633</v>
      </c>
      <c r="D4719" s="548"/>
      <c r="E4719" s="548">
        <v>517.11</v>
      </c>
    </row>
    <row r="4720" spans="1:5" hidden="1">
      <c r="A4720" s="547" t="s">
        <v>1686</v>
      </c>
      <c r="B4720" s="547">
        <v>2019</v>
      </c>
      <c r="C4720" s="547" t="s">
        <v>1632</v>
      </c>
      <c r="D4720" s="548"/>
      <c r="E4720" s="548"/>
    </row>
    <row r="4721" spans="1:5" hidden="1">
      <c r="A4721" s="547" t="s">
        <v>1686</v>
      </c>
      <c r="B4721" s="547">
        <v>2019</v>
      </c>
      <c r="C4721" s="547" t="s">
        <v>1631</v>
      </c>
      <c r="D4721" s="548"/>
      <c r="E4721" s="548">
        <v>23.31</v>
      </c>
    </row>
    <row r="4722" spans="1:5" hidden="1">
      <c r="A4722" s="547" t="s">
        <v>1686</v>
      </c>
      <c r="B4722" s="547">
        <v>2019</v>
      </c>
      <c r="C4722" s="547" t="s">
        <v>1630</v>
      </c>
      <c r="D4722" s="548"/>
      <c r="E4722" s="548"/>
    </row>
    <row r="4723" spans="1:5" hidden="1">
      <c r="A4723" s="547" t="s">
        <v>1686</v>
      </c>
      <c r="B4723" s="547">
        <v>2019</v>
      </c>
      <c r="C4723" s="547" t="s">
        <v>1629</v>
      </c>
      <c r="D4723" s="548"/>
      <c r="E4723" s="548"/>
    </row>
    <row r="4724" spans="1:5" hidden="1">
      <c r="A4724" s="547" t="s">
        <v>1686</v>
      </c>
      <c r="B4724" s="547">
        <v>2020</v>
      </c>
      <c r="C4724" s="547" t="s">
        <v>1628</v>
      </c>
      <c r="D4724" s="548">
        <v>529.72</v>
      </c>
      <c r="E4724" s="548">
        <v>530.5</v>
      </c>
    </row>
    <row r="4725" spans="1:5" hidden="1">
      <c r="A4725" s="547" t="s">
        <v>1686</v>
      </c>
      <c r="B4725" s="547">
        <v>2020</v>
      </c>
      <c r="C4725" s="547" t="s">
        <v>1627</v>
      </c>
      <c r="D4725" s="548">
        <v>529.72</v>
      </c>
      <c r="E4725" s="548"/>
    </row>
    <row r="4726" spans="1:5" hidden="1">
      <c r="A4726" s="547" t="s">
        <v>1686</v>
      </c>
      <c r="B4726" s="547">
        <v>2020</v>
      </c>
      <c r="C4726" s="547" t="s">
        <v>1626</v>
      </c>
      <c r="D4726" s="548"/>
      <c r="E4726" s="548"/>
    </row>
    <row r="4727" spans="1:5" hidden="1">
      <c r="A4727" s="547" t="s">
        <v>1686</v>
      </c>
      <c r="B4727" s="547">
        <v>2020</v>
      </c>
      <c r="C4727" s="547" t="s">
        <v>1625</v>
      </c>
      <c r="D4727" s="548">
        <v>3.47</v>
      </c>
      <c r="E4727" s="548">
        <v>3.47</v>
      </c>
    </row>
    <row r="4728" spans="1:5" hidden="1">
      <c r="A4728" s="547" t="s">
        <v>1686</v>
      </c>
      <c r="B4728" s="547">
        <v>2020</v>
      </c>
      <c r="C4728" s="547" t="s">
        <v>1624</v>
      </c>
      <c r="D4728" s="548"/>
      <c r="E4728" s="548"/>
    </row>
    <row r="4729" spans="1:5" hidden="1">
      <c r="A4729" s="547" t="s">
        <v>1686</v>
      </c>
      <c r="B4729" s="547">
        <v>2020</v>
      </c>
      <c r="C4729" s="547" t="s">
        <v>1623</v>
      </c>
      <c r="D4729" s="548"/>
      <c r="E4729" s="548"/>
    </row>
    <row r="4730" spans="1:5" hidden="1">
      <c r="A4730" s="547" t="s">
        <v>1686</v>
      </c>
      <c r="B4730" s="547">
        <v>2020</v>
      </c>
      <c r="C4730" s="547" t="s">
        <v>1622</v>
      </c>
      <c r="D4730" s="548"/>
      <c r="E4730" s="548"/>
    </row>
    <row r="4731" spans="1:5" hidden="1">
      <c r="A4731" s="547" t="s">
        <v>1686</v>
      </c>
      <c r="B4731" s="547">
        <v>2020</v>
      </c>
      <c r="C4731" s="547" t="s">
        <v>1621</v>
      </c>
      <c r="D4731" s="548"/>
      <c r="E4731" s="548"/>
    </row>
    <row r="4732" spans="1:5" hidden="1">
      <c r="A4732" s="547" t="s">
        <v>1686</v>
      </c>
      <c r="B4732" s="547">
        <v>2020</v>
      </c>
      <c r="C4732" s="547" t="s">
        <v>1620</v>
      </c>
      <c r="D4732" s="548"/>
      <c r="E4732" s="548"/>
    </row>
    <row r="4733" spans="1:5" hidden="1">
      <c r="A4733" s="547" t="s">
        <v>1686</v>
      </c>
      <c r="B4733" s="547">
        <v>2020</v>
      </c>
      <c r="C4733" s="547" t="s">
        <v>1619</v>
      </c>
      <c r="D4733" s="548">
        <v>5742.92</v>
      </c>
      <c r="E4733" s="548">
        <v>5645.25</v>
      </c>
    </row>
    <row r="4734" spans="1:5" hidden="1">
      <c r="A4734" s="547" t="s">
        <v>1686</v>
      </c>
      <c r="B4734" s="547">
        <v>2020</v>
      </c>
      <c r="C4734" s="547" t="s">
        <v>1618</v>
      </c>
      <c r="D4734" s="548"/>
      <c r="E4734" s="548"/>
    </row>
    <row r="4735" spans="1:5" hidden="1">
      <c r="A4735" s="547" t="s">
        <v>1686</v>
      </c>
      <c r="B4735" s="547">
        <v>2020</v>
      </c>
      <c r="C4735" s="547" t="s">
        <v>1617</v>
      </c>
      <c r="D4735" s="548">
        <v>748.05</v>
      </c>
      <c r="E4735" s="548">
        <v>748.05</v>
      </c>
    </row>
    <row r="4736" spans="1:5" hidden="1">
      <c r="A4736" s="547" t="s">
        <v>1686</v>
      </c>
      <c r="B4736" s="547">
        <v>2020</v>
      </c>
      <c r="C4736" s="547" t="s">
        <v>1616</v>
      </c>
      <c r="D4736" s="548">
        <v>15.91</v>
      </c>
      <c r="E4736" s="548">
        <v>15.91</v>
      </c>
    </row>
    <row r="4737" spans="1:5" hidden="1">
      <c r="A4737" s="547" t="s">
        <v>1686</v>
      </c>
      <c r="B4737" s="547">
        <v>2020</v>
      </c>
      <c r="C4737" s="547" t="s">
        <v>1615</v>
      </c>
      <c r="D4737" s="548">
        <v>831.93</v>
      </c>
      <c r="E4737" s="548">
        <v>734.26</v>
      </c>
    </row>
    <row r="4738" spans="1:5" hidden="1">
      <c r="A4738" s="547" t="s">
        <v>1686</v>
      </c>
      <c r="B4738" s="547">
        <v>2020</v>
      </c>
      <c r="C4738" s="547" t="s">
        <v>1614</v>
      </c>
      <c r="D4738" s="548">
        <v>58.21</v>
      </c>
      <c r="E4738" s="548">
        <v>58.21</v>
      </c>
    </row>
    <row r="4739" spans="1:5" hidden="1">
      <c r="A4739" s="547" t="s">
        <v>1686</v>
      </c>
      <c r="B4739" s="547">
        <v>2020</v>
      </c>
      <c r="C4739" s="547" t="s">
        <v>1613</v>
      </c>
      <c r="D4739" s="548"/>
      <c r="E4739" s="548"/>
    </row>
    <row r="4740" spans="1:5" hidden="1">
      <c r="A4740" s="547" t="s">
        <v>1686</v>
      </c>
      <c r="B4740" s="547">
        <v>2020</v>
      </c>
      <c r="C4740" s="547" t="s">
        <v>1612</v>
      </c>
      <c r="D4740" s="548"/>
      <c r="E4740" s="548"/>
    </row>
    <row r="4741" spans="1:5" hidden="1">
      <c r="A4741" s="547" t="s">
        <v>1686</v>
      </c>
      <c r="B4741" s="547">
        <v>2020</v>
      </c>
      <c r="C4741" s="547" t="s">
        <v>1611</v>
      </c>
      <c r="D4741" s="548"/>
      <c r="E4741" s="548"/>
    </row>
    <row r="4742" spans="1:5" hidden="1">
      <c r="A4742" s="547" t="s">
        <v>1686</v>
      </c>
      <c r="B4742" s="547">
        <v>2020</v>
      </c>
      <c r="C4742" s="547" t="s">
        <v>1610</v>
      </c>
      <c r="D4742" s="548"/>
      <c r="E4742" s="548"/>
    </row>
    <row r="4743" spans="1:5" hidden="1">
      <c r="A4743" s="547" t="s">
        <v>1686</v>
      </c>
      <c r="B4743" s="547">
        <v>2020</v>
      </c>
      <c r="C4743" s="547" t="s">
        <v>1609</v>
      </c>
      <c r="D4743" s="548">
        <v>3954.66</v>
      </c>
      <c r="E4743" s="548">
        <v>3954.66</v>
      </c>
    </row>
    <row r="4744" spans="1:5" hidden="1">
      <c r="A4744" s="547" t="s">
        <v>1686</v>
      </c>
      <c r="B4744" s="547">
        <v>2020</v>
      </c>
      <c r="C4744" s="547" t="s">
        <v>1608</v>
      </c>
      <c r="D4744" s="548"/>
      <c r="E4744" s="548"/>
    </row>
    <row r="4745" spans="1:5" hidden="1">
      <c r="A4745" s="547" t="s">
        <v>1686</v>
      </c>
      <c r="B4745" s="547">
        <v>2020</v>
      </c>
      <c r="C4745" s="547" t="s">
        <v>1607</v>
      </c>
      <c r="D4745" s="548">
        <v>19.43</v>
      </c>
      <c r="E4745" s="548">
        <v>19.43</v>
      </c>
    </row>
    <row r="4746" spans="1:5" hidden="1">
      <c r="A4746" s="547" t="s">
        <v>1686</v>
      </c>
      <c r="B4746" s="547">
        <v>2020</v>
      </c>
      <c r="C4746" s="547" t="s">
        <v>1606</v>
      </c>
      <c r="D4746" s="548"/>
      <c r="E4746" s="548"/>
    </row>
    <row r="4747" spans="1:5" hidden="1">
      <c r="A4747" s="547" t="s">
        <v>1686</v>
      </c>
      <c r="B4747" s="547">
        <v>2020</v>
      </c>
      <c r="C4747" s="547" t="s">
        <v>1605</v>
      </c>
      <c r="D4747" s="548">
        <v>114.73</v>
      </c>
      <c r="E4747" s="548">
        <v>114.73</v>
      </c>
    </row>
    <row r="4748" spans="1:5" hidden="1">
      <c r="A4748" s="547" t="s">
        <v>1686</v>
      </c>
      <c r="B4748" s="547">
        <v>2020</v>
      </c>
      <c r="C4748" s="547" t="s">
        <v>1604</v>
      </c>
      <c r="D4748" s="548">
        <v>64.33</v>
      </c>
      <c r="E4748" s="548">
        <v>33.700000000000003</v>
      </c>
    </row>
    <row r="4749" spans="1:5" hidden="1">
      <c r="A4749" s="547" t="s">
        <v>1686</v>
      </c>
      <c r="B4749" s="547">
        <v>2020</v>
      </c>
      <c r="C4749" s="547" t="s">
        <v>1603</v>
      </c>
      <c r="D4749" s="548"/>
      <c r="E4749" s="548"/>
    </row>
    <row r="4750" spans="1:5" hidden="1">
      <c r="A4750" s="547" t="s">
        <v>1686</v>
      </c>
      <c r="B4750" s="547">
        <v>2020</v>
      </c>
      <c r="C4750" s="547" t="s">
        <v>1602</v>
      </c>
      <c r="D4750" s="548">
        <v>65.92</v>
      </c>
      <c r="E4750" s="548">
        <v>65.92</v>
      </c>
    </row>
    <row r="4751" spans="1:5" hidden="1">
      <c r="A4751" s="547" t="s">
        <v>1686</v>
      </c>
      <c r="B4751" s="547">
        <v>2020</v>
      </c>
      <c r="C4751" s="547" t="s">
        <v>1601</v>
      </c>
      <c r="D4751" s="548">
        <v>1242.6500000000001</v>
      </c>
      <c r="E4751" s="548">
        <v>1242.6500000000001</v>
      </c>
    </row>
    <row r="4752" spans="1:5" hidden="1">
      <c r="A4752" s="547" t="s">
        <v>1686</v>
      </c>
      <c r="B4752" s="547">
        <v>2020</v>
      </c>
      <c r="C4752" s="547" t="s">
        <v>1600</v>
      </c>
      <c r="D4752" s="548">
        <v>28.55</v>
      </c>
      <c r="E4752" s="548">
        <v>28.55</v>
      </c>
    </row>
    <row r="4753" spans="1:5" hidden="1">
      <c r="A4753" s="547" t="s">
        <v>1686</v>
      </c>
      <c r="B4753" s="547">
        <v>2020</v>
      </c>
      <c r="C4753" s="547" t="s">
        <v>1599</v>
      </c>
      <c r="D4753" s="548">
        <v>9447.8700000000008</v>
      </c>
      <c r="E4753" s="548">
        <v>9320.36</v>
      </c>
    </row>
    <row r="4754" spans="1:5" hidden="1">
      <c r="A4754" s="547" t="s">
        <v>1686</v>
      </c>
      <c r="B4754" s="547">
        <v>2020</v>
      </c>
      <c r="C4754" s="547" t="s">
        <v>1597</v>
      </c>
      <c r="D4754" s="548">
        <v>7677.55</v>
      </c>
      <c r="E4754" s="548">
        <v>7550.03</v>
      </c>
    </row>
    <row r="4755" spans="1:5" hidden="1">
      <c r="A4755" s="547" t="s">
        <v>1686</v>
      </c>
      <c r="B4755" s="547">
        <v>2020</v>
      </c>
      <c r="C4755" s="547" t="s">
        <v>1633</v>
      </c>
      <c r="D4755" s="548"/>
      <c r="E4755" s="548">
        <v>507.91</v>
      </c>
    </row>
    <row r="4756" spans="1:5" hidden="1">
      <c r="A4756" s="547" t="s">
        <v>1686</v>
      </c>
      <c r="B4756" s="547">
        <v>2020</v>
      </c>
      <c r="C4756" s="547" t="s">
        <v>1632</v>
      </c>
      <c r="D4756" s="548"/>
      <c r="E4756" s="548"/>
    </row>
    <row r="4757" spans="1:5" hidden="1">
      <c r="A4757" s="547" t="s">
        <v>1686</v>
      </c>
      <c r="B4757" s="547">
        <v>2020</v>
      </c>
      <c r="C4757" s="547" t="s">
        <v>1631</v>
      </c>
      <c r="D4757" s="548"/>
      <c r="E4757" s="548">
        <v>22.59</v>
      </c>
    </row>
    <row r="4758" spans="1:5" hidden="1">
      <c r="A4758" s="547" t="s">
        <v>1686</v>
      </c>
      <c r="B4758" s="547">
        <v>2020</v>
      </c>
      <c r="C4758" s="547" t="s">
        <v>1630</v>
      </c>
      <c r="D4758" s="548"/>
      <c r="E4758" s="548"/>
    </row>
    <row r="4759" spans="1:5" hidden="1">
      <c r="A4759" s="547" t="s">
        <v>1686</v>
      </c>
      <c r="B4759" s="547">
        <v>2020</v>
      </c>
      <c r="C4759" s="547" t="s">
        <v>1629</v>
      </c>
      <c r="D4759" s="548"/>
      <c r="E4759" s="548"/>
    </row>
    <row r="4760" spans="1:5" hidden="1">
      <c r="A4760" s="547" t="s">
        <v>1686</v>
      </c>
      <c r="B4760" s="547">
        <v>2021</v>
      </c>
      <c r="C4760" s="547" t="s">
        <v>1628</v>
      </c>
      <c r="D4760" s="548">
        <v>352.29</v>
      </c>
      <c r="E4760" s="548">
        <v>351.53</v>
      </c>
    </row>
    <row r="4761" spans="1:5" hidden="1">
      <c r="A4761" s="547" t="s">
        <v>1686</v>
      </c>
      <c r="B4761" s="547">
        <v>2021</v>
      </c>
      <c r="C4761" s="547" t="s">
        <v>1627</v>
      </c>
      <c r="D4761" s="548">
        <v>352.29</v>
      </c>
      <c r="E4761" s="548"/>
    </row>
    <row r="4762" spans="1:5" hidden="1">
      <c r="A4762" s="547" t="s">
        <v>1686</v>
      </c>
      <c r="B4762" s="547">
        <v>2021</v>
      </c>
      <c r="C4762" s="547" t="s">
        <v>1626</v>
      </c>
      <c r="D4762" s="548"/>
      <c r="E4762" s="548"/>
    </row>
    <row r="4763" spans="1:5" hidden="1">
      <c r="A4763" s="547" t="s">
        <v>1686</v>
      </c>
      <c r="B4763" s="547">
        <v>2021</v>
      </c>
      <c r="C4763" s="547" t="s">
        <v>1625</v>
      </c>
      <c r="D4763" s="548">
        <v>1.99</v>
      </c>
      <c r="E4763" s="548">
        <v>1.99</v>
      </c>
    </row>
    <row r="4764" spans="1:5" hidden="1">
      <c r="A4764" s="547" t="s">
        <v>1686</v>
      </c>
      <c r="B4764" s="547">
        <v>2021</v>
      </c>
      <c r="C4764" s="547" t="s">
        <v>1624</v>
      </c>
      <c r="D4764" s="548"/>
      <c r="E4764" s="548"/>
    </row>
    <row r="4765" spans="1:5" hidden="1">
      <c r="A4765" s="547" t="s">
        <v>1686</v>
      </c>
      <c r="B4765" s="547">
        <v>2021</v>
      </c>
      <c r="C4765" s="547" t="s">
        <v>1623</v>
      </c>
      <c r="D4765" s="548"/>
      <c r="E4765" s="548"/>
    </row>
    <row r="4766" spans="1:5" hidden="1">
      <c r="A4766" s="547" t="s">
        <v>1686</v>
      </c>
      <c r="B4766" s="547">
        <v>2021</v>
      </c>
      <c r="C4766" s="547" t="s">
        <v>1622</v>
      </c>
      <c r="D4766" s="548"/>
      <c r="E4766" s="548"/>
    </row>
    <row r="4767" spans="1:5" hidden="1">
      <c r="A4767" s="547" t="s">
        <v>1686</v>
      </c>
      <c r="B4767" s="547">
        <v>2021</v>
      </c>
      <c r="C4767" s="547" t="s">
        <v>1621</v>
      </c>
      <c r="D4767" s="548"/>
      <c r="E4767" s="548"/>
    </row>
    <row r="4768" spans="1:5" hidden="1">
      <c r="A4768" s="547" t="s">
        <v>1686</v>
      </c>
      <c r="B4768" s="547">
        <v>2021</v>
      </c>
      <c r="C4768" s="547" t="s">
        <v>1620</v>
      </c>
      <c r="D4768" s="548"/>
      <c r="E4768" s="548"/>
    </row>
    <row r="4769" spans="1:5" hidden="1">
      <c r="A4769" s="547" t="s">
        <v>1686</v>
      </c>
      <c r="B4769" s="547">
        <v>2021</v>
      </c>
      <c r="C4769" s="547" t="s">
        <v>1619</v>
      </c>
      <c r="D4769" s="548">
        <v>5878.12</v>
      </c>
      <c r="E4769" s="548">
        <v>5775.96</v>
      </c>
    </row>
    <row r="4770" spans="1:5" hidden="1">
      <c r="A4770" s="547" t="s">
        <v>1686</v>
      </c>
      <c r="B4770" s="547">
        <v>2021</v>
      </c>
      <c r="C4770" s="547" t="s">
        <v>1618</v>
      </c>
      <c r="D4770" s="548"/>
      <c r="E4770" s="548"/>
    </row>
    <row r="4771" spans="1:5" hidden="1">
      <c r="A4771" s="547" t="s">
        <v>1686</v>
      </c>
      <c r="B4771" s="547">
        <v>2021</v>
      </c>
      <c r="C4771" s="547" t="s">
        <v>1617</v>
      </c>
      <c r="D4771" s="548">
        <v>828.69</v>
      </c>
      <c r="E4771" s="548">
        <v>828.69</v>
      </c>
    </row>
    <row r="4772" spans="1:5" hidden="1">
      <c r="A4772" s="547" t="s">
        <v>1686</v>
      </c>
      <c r="B4772" s="547">
        <v>2021</v>
      </c>
      <c r="C4772" s="547" t="s">
        <v>1616</v>
      </c>
      <c r="D4772" s="548">
        <v>14.68</v>
      </c>
      <c r="E4772" s="548">
        <v>14.68</v>
      </c>
    </row>
    <row r="4773" spans="1:5" hidden="1">
      <c r="A4773" s="547" t="s">
        <v>1686</v>
      </c>
      <c r="B4773" s="547">
        <v>2021</v>
      </c>
      <c r="C4773" s="547" t="s">
        <v>1615</v>
      </c>
      <c r="D4773" s="548">
        <v>870.2</v>
      </c>
      <c r="E4773" s="548">
        <v>768.03</v>
      </c>
    </row>
    <row r="4774" spans="1:5" hidden="1">
      <c r="A4774" s="547" t="s">
        <v>1686</v>
      </c>
      <c r="B4774" s="547">
        <v>2021</v>
      </c>
      <c r="C4774" s="547" t="s">
        <v>1614</v>
      </c>
      <c r="D4774" s="548">
        <v>57.35</v>
      </c>
      <c r="E4774" s="548">
        <v>57.35</v>
      </c>
    </row>
    <row r="4775" spans="1:5" hidden="1">
      <c r="A4775" s="547" t="s">
        <v>1686</v>
      </c>
      <c r="B4775" s="547">
        <v>2021</v>
      </c>
      <c r="C4775" s="547" t="s">
        <v>1613</v>
      </c>
      <c r="D4775" s="548"/>
      <c r="E4775" s="548"/>
    </row>
    <row r="4776" spans="1:5" hidden="1">
      <c r="A4776" s="547" t="s">
        <v>1686</v>
      </c>
      <c r="B4776" s="547">
        <v>2021</v>
      </c>
      <c r="C4776" s="547" t="s">
        <v>1612</v>
      </c>
      <c r="D4776" s="548"/>
      <c r="E4776" s="548"/>
    </row>
    <row r="4777" spans="1:5" hidden="1">
      <c r="A4777" s="547" t="s">
        <v>1686</v>
      </c>
      <c r="B4777" s="547">
        <v>2021</v>
      </c>
      <c r="C4777" s="547" t="s">
        <v>1611</v>
      </c>
      <c r="D4777" s="548"/>
      <c r="E4777" s="548"/>
    </row>
    <row r="4778" spans="1:5" hidden="1">
      <c r="A4778" s="547" t="s">
        <v>1686</v>
      </c>
      <c r="B4778" s="547">
        <v>2021</v>
      </c>
      <c r="C4778" s="547" t="s">
        <v>1610</v>
      </c>
      <c r="D4778" s="548"/>
      <c r="E4778" s="548"/>
    </row>
    <row r="4779" spans="1:5" hidden="1">
      <c r="A4779" s="547" t="s">
        <v>1686</v>
      </c>
      <c r="B4779" s="547">
        <v>2021</v>
      </c>
      <c r="C4779" s="547" t="s">
        <v>1609</v>
      </c>
      <c r="D4779" s="548">
        <v>3965.34</v>
      </c>
      <c r="E4779" s="548">
        <v>3965.34</v>
      </c>
    </row>
    <row r="4780" spans="1:5" hidden="1">
      <c r="A4780" s="547" t="s">
        <v>1686</v>
      </c>
      <c r="B4780" s="547">
        <v>2021</v>
      </c>
      <c r="C4780" s="547" t="s">
        <v>1608</v>
      </c>
      <c r="D4780" s="548"/>
      <c r="E4780" s="548"/>
    </row>
    <row r="4781" spans="1:5" hidden="1">
      <c r="A4781" s="547" t="s">
        <v>1686</v>
      </c>
      <c r="B4781" s="547">
        <v>2021</v>
      </c>
      <c r="C4781" s="547" t="s">
        <v>1607</v>
      </c>
      <c r="D4781" s="548">
        <v>23.64</v>
      </c>
      <c r="E4781" s="548">
        <v>23.64</v>
      </c>
    </row>
    <row r="4782" spans="1:5" hidden="1">
      <c r="A4782" s="547" t="s">
        <v>1686</v>
      </c>
      <c r="B4782" s="547">
        <v>2021</v>
      </c>
      <c r="C4782" s="547" t="s">
        <v>1606</v>
      </c>
      <c r="D4782" s="548"/>
      <c r="E4782" s="548"/>
    </row>
    <row r="4783" spans="1:5" hidden="1">
      <c r="A4783" s="547" t="s">
        <v>1686</v>
      </c>
      <c r="B4783" s="547">
        <v>2021</v>
      </c>
      <c r="C4783" s="547" t="s">
        <v>1605</v>
      </c>
      <c r="D4783" s="548">
        <v>118.23</v>
      </c>
      <c r="E4783" s="548">
        <v>118.23</v>
      </c>
    </row>
    <row r="4784" spans="1:5" hidden="1">
      <c r="A4784" s="547" t="s">
        <v>1686</v>
      </c>
      <c r="B4784" s="547">
        <v>2021</v>
      </c>
      <c r="C4784" s="547" t="s">
        <v>1604</v>
      </c>
      <c r="D4784" s="548">
        <v>76.680000000000007</v>
      </c>
      <c r="E4784" s="548">
        <v>40.28</v>
      </c>
    </row>
    <row r="4785" spans="1:5" hidden="1">
      <c r="A4785" s="547" t="s">
        <v>1686</v>
      </c>
      <c r="B4785" s="547">
        <v>2021</v>
      </c>
      <c r="C4785" s="547" t="s">
        <v>1603</v>
      </c>
      <c r="D4785" s="548"/>
      <c r="E4785" s="548"/>
    </row>
    <row r="4786" spans="1:5" hidden="1">
      <c r="A4786" s="547" t="s">
        <v>1686</v>
      </c>
      <c r="B4786" s="547">
        <v>2021</v>
      </c>
      <c r="C4786" s="547" t="s">
        <v>1602</v>
      </c>
      <c r="D4786" s="548">
        <v>68.78</v>
      </c>
      <c r="E4786" s="548">
        <v>68.78</v>
      </c>
    </row>
    <row r="4787" spans="1:5" hidden="1">
      <c r="A4787" s="547" t="s">
        <v>1686</v>
      </c>
      <c r="B4787" s="547">
        <v>2021</v>
      </c>
      <c r="C4787" s="547" t="s">
        <v>1601</v>
      </c>
      <c r="D4787" s="548">
        <v>1392.33</v>
      </c>
      <c r="E4787" s="548">
        <v>1392.33</v>
      </c>
    </row>
    <row r="4788" spans="1:5" hidden="1">
      <c r="A4788" s="547" t="s">
        <v>1686</v>
      </c>
      <c r="B4788" s="547">
        <v>2021</v>
      </c>
      <c r="C4788" s="547" t="s">
        <v>1600</v>
      </c>
      <c r="D4788" s="548">
        <v>26.15</v>
      </c>
      <c r="E4788" s="548">
        <v>26.15</v>
      </c>
    </row>
    <row r="4789" spans="1:5" hidden="1">
      <c r="A4789" s="547" t="s">
        <v>1686</v>
      </c>
      <c r="B4789" s="547">
        <v>2021</v>
      </c>
      <c r="C4789" s="547" t="s">
        <v>1599</v>
      </c>
      <c r="D4789" s="548">
        <v>9747.08</v>
      </c>
      <c r="E4789" s="548">
        <v>9607.77</v>
      </c>
    </row>
    <row r="4790" spans="1:5" hidden="1">
      <c r="A4790" s="547" t="s">
        <v>1686</v>
      </c>
      <c r="B4790" s="547">
        <v>2021</v>
      </c>
      <c r="C4790" s="547" t="s">
        <v>1597</v>
      </c>
      <c r="D4790" s="548">
        <v>7796.34</v>
      </c>
      <c r="E4790" s="548">
        <v>7657.03</v>
      </c>
    </row>
    <row r="4791" spans="1:5" hidden="1">
      <c r="A4791" s="547" t="s">
        <v>1686</v>
      </c>
      <c r="B4791" s="547">
        <v>2021</v>
      </c>
      <c r="C4791" s="547" t="s">
        <v>1633</v>
      </c>
      <c r="D4791" s="548"/>
      <c r="E4791" s="548">
        <v>332.05</v>
      </c>
    </row>
    <row r="4792" spans="1:5" hidden="1">
      <c r="A4792" s="547" t="s">
        <v>1686</v>
      </c>
      <c r="B4792" s="547">
        <v>2021</v>
      </c>
      <c r="C4792" s="547" t="s">
        <v>1632</v>
      </c>
      <c r="D4792" s="548"/>
      <c r="E4792" s="548"/>
    </row>
    <row r="4793" spans="1:5" hidden="1">
      <c r="A4793" s="547" t="s">
        <v>1686</v>
      </c>
      <c r="B4793" s="547">
        <v>2021</v>
      </c>
      <c r="C4793" s="547" t="s">
        <v>1631</v>
      </c>
      <c r="D4793" s="548"/>
      <c r="E4793" s="548">
        <v>19.48</v>
      </c>
    </row>
    <row r="4794" spans="1:5" hidden="1">
      <c r="A4794" s="547" t="s">
        <v>1686</v>
      </c>
      <c r="B4794" s="547">
        <v>2021</v>
      </c>
      <c r="C4794" s="547" t="s">
        <v>1630</v>
      </c>
      <c r="D4794" s="548"/>
      <c r="E4794" s="548"/>
    </row>
    <row r="4795" spans="1:5" hidden="1">
      <c r="A4795" s="547" t="s">
        <v>1686</v>
      </c>
      <c r="B4795" s="547">
        <v>2021</v>
      </c>
      <c r="C4795" s="547" t="s">
        <v>1629</v>
      </c>
      <c r="D4795" s="548"/>
      <c r="E4795" s="548"/>
    </row>
    <row r="4796" spans="1:5" hidden="1">
      <c r="A4796" s="547" t="s">
        <v>1686</v>
      </c>
      <c r="B4796" s="547">
        <v>2022</v>
      </c>
      <c r="C4796" s="547" t="s">
        <v>1628</v>
      </c>
      <c r="D4796" s="548">
        <v>294.01</v>
      </c>
      <c r="E4796" s="548">
        <v>293.29000000000002</v>
      </c>
    </row>
    <row r="4797" spans="1:5" hidden="1">
      <c r="A4797" s="547" t="s">
        <v>1686</v>
      </c>
      <c r="B4797" s="547">
        <v>2022</v>
      </c>
      <c r="C4797" s="547" t="s">
        <v>1627</v>
      </c>
      <c r="D4797" s="548">
        <v>294.01</v>
      </c>
      <c r="E4797" s="548"/>
    </row>
    <row r="4798" spans="1:5" hidden="1">
      <c r="A4798" s="547" t="s">
        <v>1686</v>
      </c>
      <c r="B4798" s="547">
        <v>2022</v>
      </c>
      <c r="C4798" s="547" t="s">
        <v>1626</v>
      </c>
      <c r="D4798" s="548"/>
      <c r="E4798" s="548"/>
    </row>
    <row r="4799" spans="1:5" hidden="1">
      <c r="A4799" s="547" t="s">
        <v>1686</v>
      </c>
      <c r="B4799" s="547">
        <v>2022</v>
      </c>
      <c r="C4799" s="547" t="s">
        <v>1625</v>
      </c>
      <c r="D4799" s="548">
        <v>1.83</v>
      </c>
      <c r="E4799" s="548">
        <v>1.83</v>
      </c>
    </row>
    <row r="4800" spans="1:5" hidden="1">
      <c r="A4800" s="547" t="s">
        <v>1686</v>
      </c>
      <c r="B4800" s="547">
        <v>2022</v>
      </c>
      <c r="C4800" s="547" t="s">
        <v>1624</v>
      </c>
      <c r="D4800" s="548"/>
      <c r="E4800" s="548"/>
    </row>
    <row r="4801" spans="1:5" hidden="1">
      <c r="A4801" s="547" t="s">
        <v>1686</v>
      </c>
      <c r="B4801" s="547">
        <v>2022</v>
      </c>
      <c r="C4801" s="547" t="s">
        <v>1623</v>
      </c>
      <c r="D4801" s="548"/>
      <c r="E4801" s="548"/>
    </row>
    <row r="4802" spans="1:5" hidden="1">
      <c r="A4802" s="547" t="s">
        <v>1686</v>
      </c>
      <c r="B4802" s="547">
        <v>2022</v>
      </c>
      <c r="C4802" s="547" t="s">
        <v>1622</v>
      </c>
      <c r="D4802" s="548"/>
      <c r="E4802" s="548"/>
    </row>
    <row r="4803" spans="1:5" hidden="1">
      <c r="A4803" s="547" t="s">
        <v>1686</v>
      </c>
      <c r="B4803" s="547">
        <v>2022</v>
      </c>
      <c r="C4803" s="547" t="s">
        <v>1621</v>
      </c>
      <c r="D4803" s="548"/>
      <c r="E4803" s="548"/>
    </row>
    <row r="4804" spans="1:5" hidden="1">
      <c r="A4804" s="547" t="s">
        <v>1686</v>
      </c>
      <c r="B4804" s="547">
        <v>2022</v>
      </c>
      <c r="C4804" s="547" t="s">
        <v>1620</v>
      </c>
      <c r="D4804" s="548"/>
      <c r="E4804" s="548"/>
    </row>
    <row r="4805" spans="1:5" hidden="1">
      <c r="A4805" s="547" t="s">
        <v>1686</v>
      </c>
      <c r="B4805" s="547">
        <v>2022</v>
      </c>
      <c r="C4805" s="547" t="s">
        <v>1619</v>
      </c>
      <c r="D4805" s="548">
        <v>4809.96</v>
      </c>
      <c r="E4805" s="548">
        <v>4706.92</v>
      </c>
    </row>
    <row r="4806" spans="1:5" hidden="1">
      <c r="A4806" s="547" t="s">
        <v>1686</v>
      </c>
      <c r="B4806" s="547">
        <v>2022</v>
      </c>
      <c r="C4806" s="547" t="s">
        <v>1618</v>
      </c>
      <c r="D4806" s="548"/>
      <c r="E4806" s="548"/>
    </row>
    <row r="4807" spans="1:5" hidden="1">
      <c r="A4807" s="547" t="s">
        <v>1686</v>
      </c>
      <c r="B4807" s="547">
        <v>2022</v>
      </c>
      <c r="C4807" s="547" t="s">
        <v>1617</v>
      </c>
      <c r="D4807" s="548">
        <v>800.91</v>
      </c>
      <c r="E4807" s="548">
        <v>800.91</v>
      </c>
    </row>
    <row r="4808" spans="1:5" hidden="1">
      <c r="A4808" s="547" t="s">
        <v>1686</v>
      </c>
      <c r="B4808" s="547">
        <v>2022</v>
      </c>
      <c r="C4808" s="547" t="s">
        <v>1616</v>
      </c>
      <c r="D4808" s="548">
        <v>37.36</v>
      </c>
      <c r="E4808" s="548">
        <v>37.36</v>
      </c>
    </row>
    <row r="4809" spans="1:5" hidden="1">
      <c r="A4809" s="547" t="s">
        <v>1686</v>
      </c>
      <c r="B4809" s="547">
        <v>2022</v>
      </c>
      <c r="C4809" s="547" t="s">
        <v>1615</v>
      </c>
      <c r="D4809" s="548">
        <v>877.65</v>
      </c>
      <c r="E4809" s="548">
        <v>774.61</v>
      </c>
    </row>
    <row r="4810" spans="1:5" hidden="1">
      <c r="A4810" s="547" t="s">
        <v>1686</v>
      </c>
      <c r="B4810" s="547">
        <v>2022</v>
      </c>
      <c r="C4810" s="547" t="s">
        <v>1614</v>
      </c>
      <c r="D4810" s="548">
        <v>59.1</v>
      </c>
      <c r="E4810" s="548">
        <v>59.1</v>
      </c>
    </row>
    <row r="4811" spans="1:5" hidden="1">
      <c r="A4811" s="547" t="s">
        <v>1686</v>
      </c>
      <c r="B4811" s="547">
        <v>2022</v>
      </c>
      <c r="C4811" s="547" t="s">
        <v>1613</v>
      </c>
      <c r="D4811" s="548"/>
      <c r="E4811" s="548"/>
    </row>
    <row r="4812" spans="1:5" hidden="1">
      <c r="A4812" s="547" t="s">
        <v>1686</v>
      </c>
      <c r="B4812" s="547">
        <v>2022</v>
      </c>
      <c r="C4812" s="547" t="s">
        <v>1612</v>
      </c>
      <c r="D4812" s="548"/>
      <c r="E4812" s="548"/>
    </row>
    <row r="4813" spans="1:5" hidden="1">
      <c r="A4813" s="547" t="s">
        <v>1686</v>
      </c>
      <c r="B4813" s="547">
        <v>2022</v>
      </c>
      <c r="C4813" s="547" t="s">
        <v>1611</v>
      </c>
      <c r="D4813" s="548"/>
      <c r="E4813" s="548"/>
    </row>
    <row r="4814" spans="1:5" hidden="1">
      <c r="A4814" s="547" t="s">
        <v>1686</v>
      </c>
      <c r="B4814" s="547">
        <v>2022</v>
      </c>
      <c r="C4814" s="547" t="s">
        <v>1610</v>
      </c>
      <c r="D4814" s="548"/>
      <c r="E4814" s="548"/>
    </row>
    <row r="4815" spans="1:5" hidden="1">
      <c r="A4815" s="547" t="s">
        <v>1686</v>
      </c>
      <c r="B4815" s="547">
        <v>2022</v>
      </c>
      <c r="C4815" s="547" t="s">
        <v>1609</v>
      </c>
      <c r="D4815" s="548">
        <v>2886.67</v>
      </c>
      <c r="E4815" s="548">
        <v>2886.67</v>
      </c>
    </row>
    <row r="4816" spans="1:5" hidden="1">
      <c r="A4816" s="547" t="s">
        <v>1686</v>
      </c>
      <c r="B4816" s="547">
        <v>2022</v>
      </c>
      <c r="C4816" s="547" t="s">
        <v>1608</v>
      </c>
      <c r="D4816" s="548"/>
      <c r="E4816" s="548"/>
    </row>
    <row r="4817" spans="1:5" hidden="1">
      <c r="A4817" s="547" t="s">
        <v>1686</v>
      </c>
      <c r="B4817" s="547">
        <v>2022</v>
      </c>
      <c r="C4817" s="547" t="s">
        <v>1607</v>
      </c>
      <c r="D4817" s="548">
        <v>23.36</v>
      </c>
      <c r="E4817" s="548">
        <v>23.36</v>
      </c>
    </row>
    <row r="4818" spans="1:5" hidden="1">
      <c r="A4818" s="547" t="s">
        <v>1686</v>
      </c>
      <c r="B4818" s="547">
        <v>2022</v>
      </c>
      <c r="C4818" s="547" t="s">
        <v>1606</v>
      </c>
      <c r="D4818" s="548"/>
      <c r="E4818" s="548"/>
    </row>
    <row r="4819" spans="1:5" hidden="1">
      <c r="A4819" s="547" t="s">
        <v>1686</v>
      </c>
      <c r="B4819" s="547">
        <v>2022</v>
      </c>
      <c r="C4819" s="547" t="s">
        <v>1605</v>
      </c>
      <c r="D4819" s="548">
        <v>124.91</v>
      </c>
      <c r="E4819" s="548">
        <v>124.91</v>
      </c>
    </row>
    <row r="4820" spans="1:5" hidden="1">
      <c r="A4820" s="547" t="s">
        <v>1686</v>
      </c>
      <c r="B4820" s="547">
        <v>2022</v>
      </c>
      <c r="C4820" s="547" t="s">
        <v>1604</v>
      </c>
      <c r="D4820" s="548">
        <v>94.64</v>
      </c>
      <c r="E4820" s="548">
        <v>49.65</v>
      </c>
    </row>
    <row r="4821" spans="1:5" hidden="1">
      <c r="A4821" s="547" t="s">
        <v>1686</v>
      </c>
      <c r="B4821" s="547">
        <v>2022</v>
      </c>
      <c r="C4821" s="547" t="s">
        <v>1603</v>
      </c>
      <c r="D4821" s="548"/>
      <c r="E4821" s="548"/>
    </row>
    <row r="4822" spans="1:5" hidden="1">
      <c r="A4822" s="547" t="s">
        <v>1686</v>
      </c>
      <c r="B4822" s="547">
        <v>2022</v>
      </c>
      <c r="C4822" s="547" t="s">
        <v>1602</v>
      </c>
      <c r="D4822" s="548">
        <v>77.03</v>
      </c>
      <c r="E4822" s="548">
        <v>77.03</v>
      </c>
    </row>
    <row r="4823" spans="1:5" hidden="1">
      <c r="A4823" s="547" t="s">
        <v>1686</v>
      </c>
      <c r="B4823" s="547">
        <v>2022</v>
      </c>
      <c r="C4823" s="547" t="s">
        <v>1601</v>
      </c>
      <c r="D4823" s="548">
        <v>1340.94</v>
      </c>
      <c r="E4823" s="548">
        <v>1340.94</v>
      </c>
    </row>
    <row r="4824" spans="1:5" hidden="1">
      <c r="A4824" s="547" t="s">
        <v>1686</v>
      </c>
      <c r="B4824" s="547">
        <v>2022</v>
      </c>
      <c r="C4824" s="547" t="s">
        <v>1600</v>
      </c>
      <c r="D4824" s="548">
        <v>23.04</v>
      </c>
      <c r="E4824" s="548">
        <v>23.04</v>
      </c>
    </row>
    <row r="4825" spans="1:5" hidden="1">
      <c r="A4825" s="547" t="s">
        <v>1686</v>
      </c>
      <c r="B4825" s="547">
        <v>2022</v>
      </c>
      <c r="C4825" s="547" t="s">
        <v>1599</v>
      </c>
      <c r="D4825" s="548">
        <v>8519.26</v>
      </c>
      <c r="E4825" s="548">
        <v>8370.51</v>
      </c>
    </row>
    <row r="4826" spans="1:5" hidden="1">
      <c r="A4826" s="547" t="s">
        <v>1686</v>
      </c>
      <c r="B4826" s="547">
        <v>2022</v>
      </c>
      <c r="C4826" s="547" t="s">
        <v>1597</v>
      </c>
      <c r="D4826" s="548">
        <v>6641.45</v>
      </c>
      <c r="E4826" s="548">
        <v>6492.7</v>
      </c>
    </row>
    <row r="4827" spans="1:5" hidden="1">
      <c r="A4827" s="547" t="s">
        <v>1686</v>
      </c>
      <c r="B4827" s="547">
        <v>2022</v>
      </c>
      <c r="C4827" s="547" t="s">
        <v>1633</v>
      </c>
      <c r="D4827" s="548"/>
      <c r="E4827" s="548">
        <v>274.25</v>
      </c>
    </row>
    <row r="4828" spans="1:5" hidden="1">
      <c r="A4828" s="547" t="s">
        <v>1686</v>
      </c>
      <c r="B4828" s="547">
        <v>2022</v>
      </c>
      <c r="C4828" s="547" t="s">
        <v>1632</v>
      </c>
      <c r="D4828" s="548"/>
      <c r="E4828" s="548"/>
    </row>
    <row r="4829" spans="1:5" hidden="1">
      <c r="A4829" s="547" t="s">
        <v>1686</v>
      </c>
      <c r="B4829" s="547">
        <v>2022</v>
      </c>
      <c r="C4829" s="547" t="s">
        <v>1631</v>
      </c>
      <c r="D4829" s="548"/>
      <c r="E4829" s="548">
        <v>19.04</v>
      </c>
    </row>
    <row r="4830" spans="1:5" hidden="1">
      <c r="A4830" s="547" t="s">
        <v>1686</v>
      </c>
      <c r="B4830" s="547">
        <v>2022</v>
      </c>
      <c r="C4830" s="547" t="s">
        <v>1630</v>
      </c>
      <c r="D4830" s="548"/>
      <c r="E4830" s="548"/>
    </row>
    <row r="4831" spans="1:5" hidden="1">
      <c r="A4831" s="547" t="s">
        <v>1686</v>
      </c>
      <c r="B4831" s="547">
        <v>2022</v>
      </c>
      <c r="C4831" s="547" t="s">
        <v>1629</v>
      </c>
      <c r="D4831" s="548"/>
      <c r="E4831" s="548"/>
    </row>
    <row r="4832" spans="1:5" hidden="1">
      <c r="A4832" s="547" t="s">
        <v>1686</v>
      </c>
      <c r="B4832" s="547">
        <v>2023</v>
      </c>
      <c r="C4832" s="547" t="s">
        <v>1628</v>
      </c>
      <c r="D4832" s="548">
        <v>191.96</v>
      </c>
      <c r="E4832" s="548"/>
    </row>
    <row r="4833" spans="1:5" hidden="1">
      <c r="A4833" s="547" t="s">
        <v>1686</v>
      </c>
      <c r="B4833" s="547">
        <v>2023</v>
      </c>
      <c r="C4833" s="547" t="s">
        <v>1627</v>
      </c>
      <c r="D4833" s="548">
        <v>191.96</v>
      </c>
      <c r="E4833" s="548"/>
    </row>
    <row r="4834" spans="1:5" hidden="1">
      <c r="A4834" s="547" t="s">
        <v>1686</v>
      </c>
      <c r="B4834" s="547">
        <v>2023</v>
      </c>
      <c r="C4834" s="547" t="s">
        <v>1626</v>
      </c>
      <c r="D4834" s="548"/>
      <c r="E4834" s="548"/>
    </row>
    <row r="4835" spans="1:5" hidden="1">
      <c r="A4835" s="547" t="s">
        <v>1686</v>
      </c>
      <c r="B4835" s="547">
        <v>2023</v>
      </c>
      <c r="C4835" s="547" t="s">
        <v>1625</v>
      </c>
      <c r="D4835" s="548">
        <v>2.65</v>
      </c>
      <c r="E4835" s="548"/>
    </row>
    <row r="4836" spans="1:5" hidden="1">
      <c r="A4836" s="547" t="s">
        <v>1686</v>
      </c>
      <c r="B4836" s="547">
        <v>2023</v>
      </c>
      <c r="C4836" s="547" t="s">
        <v>1624</v>
      </c>
      <c r="D4836" s="548"/>
      <c r="E4836" s="548"/>
    </row>
    <row r="4837" spans="1:5" hidden="1">
      <c r="A4837" s="547" t="s">
        <v>1686</v>
      </c>
      <c r="B4837" s="547">
        <v>2023</v>
      </c>
      <c r="C4837" s="547" t="s">
        <v>1623</v>
      </c>
      <c r="D4837" s="548"/>
      <c r="E4837" s="548"/>
    </row>
    <row r="4838" spans="1:5" hidden="1">
      <c r="A4838" s="547" t="s">
        <v>1686</v>
      </c>
      <c r="B4838" s="547">
        <v>2023</v>
      </c>
      <c r="C4838" s="547" t="s">
        <v>1622</v>
      </c>
      <c r="D4838" s="548"/>
      <c r="E4838" s="548"/>
    </row>
    <row r="4839" spans="1:5" hidden="1">
      <c r="A4839" s="547" t="s">
        <v>1686</v>
      </c>
      <c r="B4839" s="547">
        <v>2023</v>
      </c>
      <c r="C4839" s="547" t="s">
        <v>1621</v>
      </c>
      <c r="D4839" s="548"/>
      <c r="E4839" s="548"/>
    </row>
    <row r="4840" spans="1:5" hidden="1">
      <c r="A4840" s="547" t="s">
        <v>1686</v>
      </c>
      <c r="B4840" s="547">
        <v>2023</v>
      </c>
      <c r="C4840" s="547" t="s">
        <v>1620</v>
      </c>
      <c r="D4840" s="548"/>
      <c r="E4840" s="548"/>
    </row>
    <row r="4841" spans="1:5" hidden="1">
      <c r="A4841" s="547" t="s">
        <v>1686</v>
      </c>
      <c r="B4841" s="547">
        <v>2023</v>
      </c>
      <c r="C4841" s="547" t="s">
        <v>1619</v>
      </c>
      <c r="D4841" s="548">
        <v>4616.59</v>
      </c>
      <c r="E4841" s="548"/>
    </row>
    <row r="4842" spans="1:5" hidden="1">
      <c r="A4842" s="547" t="s">
        <v>1686</v>
      </c>
      <c r="B4842" s="547">
        <v>2023</v>
      </c>
      <c r="C4842" s="547" t="s">
        <v>1618</v>
      </c>
      <c r="D4842" s="548"/>
      <c r="E4842" s="548"/>
    </row>
    <row r="4843" spans="1:5" hidden="1">
      <c r="A4843" s="547" t="s">
        <v>1686</v>
      </c>
      <c r="B4843" s="547">
        <v>2023</v>
      </c>
      <c r="C4843" s="547" t="s">
        <v>1617</v>
      </c>
      <c r="D4843" s="548">
        <v>762.1</v>
      </c>
      <c r="E4843" s="548"/>
    </row>
    <row r="4844" spans="1:5" hidden="1">
      <c r="A4844" s="547" t="s">
        <v>1686</v>
      </c>
      <c r="B4844" s="547">
        <v>2023</v>
      </c>
      <c r="C4844" s="547" t="s">
        <v>1616</v>
      </c>
      <c r="D4844" s="548">
        <v>34.950000000000003</v>
      </c>
      <c r="E4844" s="548"/>
    </row>
    <row r="4845" spans="1:5" hidden="1">
      <c r="A4845" s="547" t="s">
        <v>1686</v>
      </c>
      <c r="B4845" s="547">
        <v>2023</v>
      </c>
      <c r="C4845" s="547" t="s">
        <v>1615</v>
      </c>
      <c r="D4845" s="548">
        <v>1071.67</v>
      </c>
      <c r="E4845" s="548"/>
    </row>
    <row r="4846" spans="1:5" hidden="1">
      <c r="A4846" s="547" t="s">
        <v>1686</v>
      </c>
      <c r="B4846" s="547">
        <v>2023</v>
      </c>
      <c r="C4846" s="547" t="s">
        <v>1614</v>
      </c>
      <c r="D4846" s="548">
        <v>82.1</v>
      </c>
      <c r="E4846" s="548"/>
    </row>
    <row r="4847" spans="1:5" hidden="1">
      <c r="A4847" s="547" t="s">
        <v>1686</v>
      </c>
      <c r="B4847" s="547">
        <v>2023</v>
      </c>
      <c r="C4847" s="547" t="s">
        <v>1613</v>
      </c>
      <c r="D4847" s="548"/>
      <c r="E4847" s="548"/>
    </row>
    <row r="4848" spans="1:5" hidden="1">
      <c r="A4848" s="547" t="s">
        <v>1686</v>
      </c>
      <c r="B4848" s="547">
        <v>2023</v>
      </c>
      <c r="C4848" s="547" t="s">
        <v>1612</v>
      </c>
      <c r="D4848" s="548"/>
      <c r="E4848" s="548"/>
    </row>
    <row r="4849" spans="1:5" hidden="1">
      <c r="A4849" s="547" t="s">
        <v>1686</v>
      </c>
      <c r="B4849" s="547">
        <v>2023</v>
      </c>
      <c r="C4849" s="547" t="s">
        <v>1611</v>
      </c>
      <c r="D4849" s="548"/>
      <c r="E4849" s="548"/>
    </row>
    <row r="4850" spans="1:5" hidden="1">
      <c r="A4850" s="547" t="s">
        <v>1686</v>
      </c>
      <c r="B4850" s="547">
        <v>2023</v>
      </c>
      <c r="C4850" s="547" t="s">
        <v>1610</v>
      </c>
      <c r="D4850" s="548"/>
      <c r="E4850" s="548"/>
    </row>
    <row r="4851" spans="1:5" hidden="1">
      <c r="A4851" s="547" t="s">
        <v>1686</v>
      </c>
      <c r="B4851" s="547">
        <v>2023</v>
      </c>
      <c r="C4851" s="547" t="s">
        <v>1609</v>
      </c>
      <c r="D4851" s="548">
        <v>2489.13</v>
      </c>
      <c r="E4851" s="548"/>
    </row>
    <row r="4852" spans="1:5" hidden="1">
      <c r="A4852" s="547" t="s">
        <v>1686</v>
      </c>
      <c r="B4852" s="547">
        <v>2023</v>
      </c>
      <c r="C4852" s="547" t="s">
        <v>1608</v>
      </c>
      <c r="D4852" s="548"/>
      <c r="E4852" s="548"/>
    </row>
    <row r="4853" spans="1:5" hidden="1">
      <c r="A4853" s="547" t="s">
        <v>1686</v>
      </c>
      <c r="B4853" s="547">
        <v>2023</v>
      </c>
      <c r="C4853" s="547" t="s">
        <v>1607</v>
      </c>
      <c r="D4853" s="548">
        <v>23.96</v>
      </c>
      <c r="E4853" s="548"/>
    </row>
    <row r="4854" spans="1:5" hidden="1">
      <c r="A4854" s="547" t="s">
        <v>1686</v>
      </c>
      <c r="B4854" s="547">
        <v>2023</v>
      </c>
      <c r="C4854" s="547" t="s">
        <v>1606</v>
      </c>
      <c r="D4854" s="548"/>
      <c r="E4854" s="548"/>
    </row>
    <row r="4855" spans="1:5" hidden="1">
      <c r="A4855" s="547" t="s">
        <v>1686</v>
      </c>
      <c r="B4855" s="547">
        <v>2023</v>
      </c>
      <c r="C4855" s="547" t="s">
        <v>1605</v>
      </c>
      <c r="D4855" s="548">
        <v>152.69</v>
      </c>
      <c r="E4855" s="548"/>
    </row>
    <row r="4856" spans="1:5" hidden="1">
      <c r="A4856" s="547" t="s">
        <v>1686</v>
      </c>
      <c r="B4856" s="547">
        <v>2023</v>
      </c>
      <c r="C4856" s="547" t="s">
        <v>1604</v>
      </c>
      <c r="D4856" s="548">
        <v>96.21</v>
      </c>
      <c r="E4856" s="548"/>
    </row>
    <row r="4857" spans="1:5" hidden="1">
      <c r="A4857" s="547" t="s">
        <v>1686</v>
      </c>
      <c r="B4857" s="547">
        <v>2023</v>
      </c>
      <c r="C4857" s="547" t="s">
        <v>1603</v>
      </c>
      <c r="D4857" s="548"/>
      <c r="E4857" s="548"/>
    </row>
    <row r="4858" spans="1:5" hidden="1">
      <c r="A4858" s="547" t="s">
        <v>1686</v>
      </c>
      <c r="B4858" s="547">
        <v>2023</v>
      </c>
      <c r="C4858" s="547" t="s">
        <v>1602</v>
      </c>
      <c r="D4858" s="548">
        <v>69.33</v>
      </c>
      <c r="E4858" s="548"/>
    </row>
    <row r="4859" spans="1:5" hidden="1">
      <c r="A4859" s="547" t="s">
        <v>1686</v>
      </c>
      <c r="B4859" s="547">
        <v>2023</v>
      </c>
      <c r="C4859" s="547" t="s">
        <v>1601</v>
      </c>
      <c r="D4859" s="548">
        <v>1294.32</v>
      </c>
      <c r="E4859" s="548"/>
    </row>
    <row r="4860" spans="1:5" hidden="1">
      <c r="A4860" s="547" t="s">
        <v>1686</v>
      </c>
      <c r="B4860" s="547">
        <v>2023</v>
      </c>
      <c r="C4860" s="547" t="s">
        <v>1600</v>
      </c>
      <c r="D4860" s="548">
        <v>22.87</v>
      </c>
      <c r="E4860" s="548"/>
    </row>
    <row r="4861" spans="1:5" hidden="1">
      <c r="A4861" s="547" t="s">
        <v>1686</v>
      </c>
      <c r="B4861" s="547">
        <v>2023</v>
      </c>
      <c r="C4861" s="547" t="s">
        <v>1599</v>
      </c>
      <c r="D4861" s="548">
        <v>8106.39</v>
      </c>
      <c r="E4861" s="548"/>
    </row>
    <row r="4862" spans="1:5" hidden="1">
      <c r="A4862" s="547" t="s">
        <v>1686</v>
      </c>
      <c r="B4862" s="547">
        <v>2023</v>
      </c>
      <c r="C4862" s="547" t="s">
        <v>1597</v>
      </c>
      <c r="D4862" s="548">
        <v>6293.94</v>
      </c>
      <c r="E4862" s="548"/>
    </row>
    <row r="4863" spans="1:5" hidden="1">
      <c r="A4863" s="547" t="s">
        <v>1685</v>
      </c>
      <c r="B4863" s="547">
        <v>2019</v>
      </c>
      <c r="C4863" s="547" t="s">
        <v>1628</v>
      </c>
      <c r="D4863" s="548">
        <v>216.38</v>
      </c>
      <c r="E4863" s="548">
        <v>216.9</v>
      </c>
    </row>
    <row r="4864" spans="1:5" hidden="1">
      <c r="A4864" s="547" t="s">
        <v>1685</v>
      </c>
      <c r="B4864" s="547">
        <v>2019</v>
      </c>
      <c r="C4864" s="547" t="s">
        <v>1627</v>
      </c>
      <c r="D4864" s="548">
        <v>216.38</v>
      </c>
      <c r="E4864" s="548"/>
    </row>
    <row r="4865" spans="1:5" hidden="1">
      <c r="A4865" s="547" t="s">
        <v>1685</v>
      </c>
      <c r="B4865" s="547">
        <v>2019</v>
      </c>
      <c r="C4865" s="547" t="s">
        <v>1626</v>
      </c>
      <c r="D4865" s="548"/>
      <c r="E4865" s="548"/>
    </row>
    <row r="4866" spans="1:5" hidden="1">
      <c r="A4866" s="547" t="s">
        <v>1685</v>
      </c>
      <c r="B4866" s="547">
        <v>2019</v>
      </c>
      <c r="C4866" s="547" t="s">
        <v>1625</v>
      </c>
      <c r="D4866" s="548">
        <v>0.35</v>
      </c>
      <c r="E4866" s="548">
        <v>0.35</v>
      </c>
    </row>
    <row r="4867" spans="1:5" hidden="1">
      <c r="A4867" s="547" t="s">
        <v>1685</v>
      </c>
      <c r="B4867" s="547">
        <v>2019</v>
      </c>
      <c r="C4867" s="547" t="s">
        <v>1624</v>
      </c>
      <c r="D4867" s="548"/>
      <c r="E4867" s="548"/>
    </row>
    <row r="4868" spans="1:5" hidden="1">
      <c r="A4868" s="547" t="s">
        <v>1685</v>
      </c>
      <c r="B4868" s="547">
        <v>2019</v>
      </c>
      <c r="C4868" s="547" t="s">
        <v>1623</v>
      </c>
      <c r="D4868" s="548"/>
      <c r="E4868" s="548"/>
    </row>
    <row r="4869" spans="1:5" hidden="1">
      <c r="A4869" s="547" t="s">
        <v>1685</v>
      </c>
      <c r="B4869" s="547">
        <v>2019</v>
      </c>
      <c r="C4869" s="547" t="s">
        <v>1622</v>
      </c>
      <c r="D4869" s="548"/>
      <c r="E4869" s="548"/>
    </row>
    <row r="4870" spans="1:5" hidden="1">
      <c r="A4870" s="547" t="s">
        <v>1685</v>
      </c>
      <c r="B4870" s="547">
        <v>2019</v>
      </c>
      <c r="C4870" s="547" t="s">
        <v>1621</v>
      </c>
      <c r="D4870" s="548"/>
      <c r="E4870" s="548"/>
    </row>
    <row r="4871" spans="1:5" hidden="1">
      <c r="A4871" s="547" t="s">
        <v>1685</v>
      </c>
      <c r="B4871" s="547">
        <v>2019</v>
      </c>
      <c r="C4871" s="547" t="s">
        <v>1620</v>
      </c>
      <c r="D4871" s="548"/>
      <c r="E4871" s="548"/>
    </row>
    <row r="4872" spans="1:5" hidden="1">
      <c r="A4872" s="547" t="s">
        <v>1685</v>
      </c>
      <c r="B4872" s="547">
        <v>2019</v>
      </c>
      <c r="C4872" s="547" t="s">
        <v>1619</v>
      </c>
      <c r="D4872" s="548">
        <v>32108.3</v>
      </c>
      <c r="E4872" s="548">
        <v>32308.73</v>
      </c>
    </row>
    <row r="4873" spans="1:5" hidden="1">
      <c r="A4873" s="547" t="s">
        <v>1685</v>
      </c>
      <c r="B4873" s="547">
        <v>2019</v>
      </c>
      <c r="C4873" s="547" t="s">
        <v>1618</v>
      </c>
      <c r="D4873" s="548"/>
      <c r="E4873" s="548"/>
    </row>
    <row r="4874" spans="1:5" hidden="1">
      <c r="A4874" s="547" t="s">
        <v>1685</v>
      </c>
      <c r="B4874" s="547">
        <v>2019</v>
      </c>
      <c r="C4874" s="547" t="s">
        <v>1617</v>
      </c>
      <c r="D4874" s="548">
        <v>9188.7800000000007</v>
      </c>
      <c r="E4874" s="548">
        <v>9188.7800000000007</v>
      </c>
    </row>
    <row r="4875" spans="1:5" hidden="1">
      <c r="A4875" s="547" t="s">
        <v>1685</v>
      </c>
      <c r="B4875" s="547">
        <v>2019</v>
      </c>
      <c r="C4875" s="547" t="s">
        <v>1616</v>
      </c>
      <c r="D4875" s="548">
        <v>5428.3</v>
      </c>
      <c r="E4875" s="548">
        <v>5428.3</v>
      </c>
    </row>
    <row r="4876" spans="1:5" hidden="1">
      <c r="A4876" s="547" t="s">
        <v>1685</v>
      </c>
      <c r="B4876" s="547">
        <v>2019</v>
      </c>
      <c r="C4876" s="547" t="s">
        <v>1615</v>
      </c>
      <c r="D4876" s="548">
        <v>14206.51</v>
      </c>
      <c r="E4876" s="548">
        <v>14377.66</v>
      </c>
    </row>
    <row r="4877" spans="1:5" hidden="1">
      <c r="A4877" s="547" t="s">
        <v>1685</v>
      </c>
      <c r="B4877" s="547">
        <v>2019</v>
      </c>
      <c r="C4877" s="547" t="s">
        <v>1614</v>
      </c>
      <c r="D4877" s="548">
        <v>2893.36</v>
      </c>
      <c r="E4877" s="548">
        <v>2893.36</v>
      </c>
    </row>
    <row r="4878" spans="1:5" hidden="1">
      <c r="A4878" s="547" t="s">
        <v>1685</v>
      </c>
      <c r="B4878" s="547">
        <v>2019</v>
      </c>
      <c r="C4878" s="547" t="s">
        <v>1613</v>
      </c>
      <c r="D4878" s="548"/>
      <c r="E4878" s="548"/>
    </row>
    <row r="4879" spans="1:5" hidden="1">
      <c r="A4879" s="547" t="s">
        <v>1685</v>
      </c>
      <c r="B4879" s="547">
        <v>2019</v>
      </c>
      <c r="C4879" s="547" t="s">
        <v>1612</v>
      </c>
      <c r="D4879" s="548"/>
      <c r="E4879" s="548"/>
    </row>
    <row r="4880" spans="1:5" hidden="1">
      <c r="A4880" s="547" t="s">
        <v>1685</v>
      </c>
      <c r="B4880" s="547">
        <v>2019</v>
      </c>
      <c r="C4880" s="547" t="s">
        <v>1611</v>
      </c>
      <c r="D4880" s="548"/>
      <c r="E4880" s="548"/>
    </row>
    <row r="4881" spans="1:5" hidden="1">
      <c r="A4881" s="547" t="s">
        <v>1685</v>
      </c>
      <c r="B4881" s="547">
        <v>2019</v>
      </c>
      <c r="C4881" s="547" t="s">
        <v>1610</v>
      </c>
      <c r="D4881" s="548"/>
      <c r="E4881" s="548"/>
    </row>
    <row r="4882" spans="1:5" hidden="1">
      <c r="A4882" s="547" t="s">
        <v>1685</v>
      </c>
      <c r="B4882" s="547">
        <v>2019</v>
      </c>
      <c r="C4882" s="547" t="s">
        <v>1609</v>
      </c>
      <c r="D4882" s="548">
        <v>153.44999999999999</v>
      </c>
      <c r="E4882" s="548">
        <v>153.44999999999999</v>
      </c>
    </row>
    <row r="4883" spans="1:5" hidden="1">
      <c r="A4883" s="547" t="s">
        <v>1685</v>
      </c>
      <c r="B4883" s="547">
        <v>2019</v>
      </c>
      <c r="C4883" s="547" t="s">
        <v>1608</v>
      </c>
      <c r="D4883" s="548"/>
      <c r="E4883" s="548"/>
    </row>
    <row r="4884" spans="1:5" hidden="1">
      <c r="A4884" s="547" t="s">
        <v>1685</v>
      </c>
      <c r="B4884" s="547">
        <v>2019</v>
      </c>
      <c r="C4884" s="547" t="s">
        <v>1607</v>
      </c>
      <c r="D4884" s="548">
        <v>237.89</v>
      </c>
      <c r="E4884" s="548">
        <v>267.18</v>
      </c>
    </row>
    <row r="4885" spans="1:5" hidden="1">
      <c r="A4885" s="547" t="s">
        <v>1685</v>
      </c>
      <c r="B4885" s="547">
        <v>2019</v>
      </c>
      <c r="C4885" s="547" t="s">
        <v>1606</v>
      </c>
      <c r="D4885" s="548"/>
      <c r="E4885" s="548"/>
    </row>
    <row r="4886" spans="1:5" hidden="1">
      <c r="A4886" s="547" t="s">
        <v>1685</v>
      </c>
      <c r="B4886" s="547">
        <v>2019</v>
      </c>
      <c r="C4886" s="547" t="s">
        <v>1605</v>
      </c>
      <c r="D4886" s="548"/>
      <c r="E4886" s="548"/>
    </row>
    <row r="4887" spans="1:5" hidden="1">
      <c r="A4887" s="547" t="s">
        <v>1685</v>
      </c>
      <c r="B4887" s="547">
        <v>2019</v>
      </c>
      <c r="C4887" s="547" t="s">
        <v>1604</v>
      </c>
      <c r="D4887" s="548">
        <v>3504.47</v>
      </c>
      <c r="E4887" s="548">
        <v>3504.47</v>
      </c>
    </row>
    <row r="4888" spans="1:5" hidden="1">
      <c r="A4888" s="547" t="s">
        <v>1685</v>
      </c>
      <c r="B4888" s="547">
        <v>2019</v>
      </c>
      <c r="C4888" s="547" t="s">
        <v>1603</v>
      </c>
      <c r="D4888" s="548">
        <v>705.54</v>
      </c>
      <c r="E4888" s="548">
        <v>705.54</v>
      </c>
    </row>
    <row r="4889" spans="1:5" hidden="1">
      <c r="A4889" s="547" t="s">
        <v>1685</v>
      </c>
      <c r="B4889" s="547">
        <v>2019</v>
      </c>
      <c r="C4889" s="547" t="s">
        <v>1602</v>
      </c>
      <c r="D4889" s="548">
        <v>141.58000000000001</v>
      </c>
      <c r="E4889" s="548">
        <v>141.58000000000001</v>
      </c>
    </row>
    <row r="4890" spans="1:5" hidden="1">
      <c r="A4890" s="547" t="s">
        <v>1685</v>
      </c>
      <c r="B4890" s="547">
        <v>2019</v>
      </c>
      <c r="C4890" s="547" t="s">
        <v>1601</v>
      </c>
      <c r="D4890" s="548">
        <v>2153.62</v>
      </c>
      <c r="E4890" s="548">
        <v>2153.62</v>
      </c>
    </row>
    <row r="4891" spans="1:5" hidden="1">
      <c r="A4891" s="547" t="s">
        <v>1685</v>
      </c>
      <c r="B4891" s="547">
        <v>2019</v>
      </c>
      <c r="C4891" s="547" t="s">
        <v>1600</v>
      </c>
      <c r="D4891" s="548">
        <v>1486.9</v>
      </c>
      <c r="E4891" s="548">
        <v>1486.9</v>
      </c>
    </row>
    <row r="4892" spans="1:5" hidden="1">
      <c r="A4892" s="547" t="s">
        <v>1685</v>
      </c>
      <c r="B4892" s="547">
        <v>2019</v>
      </c>
      <c r="C4892" s="547" t="s">
        <v>1599</v>
      </c>
      <c r="D4892" s="548">
        <v>43401.37</v>
      </c>
      <c r="E4892" s="548">
        <v>43602.33</v>
      </c>
    </row>
    <row r="4893" spans="1:5" hidden="1">
      <c r="A4893" s="547" t="s">
        <v>1685</v>
      </c>
      <c r="B4893" s="547">
        <v>2019</v>
      </c>
      <c r="C4893" s="547" t="s">
        <v>1597</v>
      </c>
      <c r="D4893" s="548">
        <v>40317.15</v>
      </c>
      <c r="E4893" s="548">
        <v>40518.11</v>
      </c>
    </row>
    <row r="4894" spans="1:5" hidden="1">
      <c r="A4894" s="547" t="s">
        <v>1685</v>
      </c>
      <c r="B4894" s="547">
        <v>2019</v>
      </c>
      <c r="C4894" s="547" t="s">
        <v>1633</v>
      </c>
      <c r="D4894" s="548"/>
      <c r="E4894" s="548">
        <v>206.58</v>
      </c>
    </row>
    <row r="4895" spans="1:5" hidden="1">
      <c r="A4895" s="547" t="s">
        <v>1685</v>
      </c>
      <c r="B4895" s="547">
        <v>2019</v>
      </c>
      <c r="C4895" s="547" t="s">
        <v>1632</v>
      </c>
      <c r="D4895" s="548"/>
      <c r="E4895" s="548"/>
    </row>
    <row r="4896" spans="1:5" hidden="1">
      <c r="A4896" s="547" t="s">
        <v>1685</v>
      </c>
      <c r="B4896" s="547">
        <v>2019</v>
      </c>
      <c r="C4896" s="547" t="s">
        <v>1631</v>
      </c>
      <c r="D4896" s="548"/>
      <c r="E4896" s="548">
        <v>10.32</v>
      </c>
    </row>
    <row r="4897" spans="1:5" hidden="1">
      <c r="A4897" s="547" t="s">
        <v>1685</v>
      </c>
      <c r="B4897" s="547">
        <v>2019</v>
      </c>
      <c r="C4897" s="547" t="s">
        <v>1630</v>
      </c>
      <c r="D4897" s="548"/>
      <c r="E4897" s="548"/>
    </row>
    <row r="4898" spans="1:5" hidden="1">
      <c r="A4898" s="547" t="s">
        <v>1685</v>
      </c>
      <c r="B4898" s="547">
        <v>2019</v>
      </c>
      <c r="C4898" s="547" t="s">
        <v>1629</v>
      </c>
      <c r="D4898" s="548"/>
      <c r="E4898" s="548"/>
    </row>
    <row r="4899" spans="1:5" hidden="1">
      <c r="A4899" s="547" t="s">
        <v>1685</v>
      </c>
      <c r="B4899" s="547">
        <v>2020</v>
      </c>
      <c r="C4899" s="547" t="s">
        <v>1628</v>
      </c>
      <c r="D4899" s="548">
        <v>180.97</v>
      </c>
      <c r="E4899" s="548">
        <v>181.28</v>
      </c>
    </row>
    <row r="4900" spans="1:5" hidden="1">
      <c r="A4900" s="547" t="s">
        <v>1685</v>
      </c>
      <c r="B4900" s="547">
        <v>2020</v>
      </c>
      <c r="C4900" s="547" t="s">
        <v>1627</v>
      </c>
      <c r="D4900" s="548">
        <v>180.97</v>
      </c>
      <c r="E4900" s="548"/>
    </row>
    <row r="4901" spans="1:5" hidden="1">
      <c r="A4901" s="547" t="s">
        <v>1685</v>
      </c>
      <c r="B4901" s="547">
        <v>2020</v>
      </c>
      <c r="C4901" s="547" t="s">
        <v>1626</v>
      </c>
      <c r="D4901" s="548"/>
      <c r="E4901" s="548"/>
    </row>
    <row r="4902" spans="1:5" hidden="1">
      <c r="A4902" s="547" t="s">
        <v>1685</v>
      </c>
      <c r="B4902" s="547">
        <v>2020</v>
      </c>
      <c r="C4902" s="547" t="s">
        <v>1625</v>
      </c>
      <c r="D4902" s="548"/>
      <c r="E4902" s="548"/>
    </row>
    <row r="4903" spans="1:5" hidden="1">
      <c r="A4903" s="547" t="s">
        <v>1685</v>
      </c>
      <c r="B4903" s="547">
        <v>2020</v>
      </c>
      <c r="C4903" s="547" t="s">
        <v>1624</v>
      </c>
      <c r="D4903" s="548"/>
      <c r="E4903" s="548"/>
    </row>
    <row r="4904" spans="1:5" hidden="1">
      <c r="A4904" s="547" t="s">
        <v>1685</v>
      </c>
      <c r="B4904" s="547">
        <v>2020</v>
      </c>
      <c r="C4904" s="547" t="s">
        <v>1623</v>
      </c>
      <c r="D4904" s="548"/>
      <c r="E4904" s="548"/>
    </row>
    <row r="4905" spans="1:5" hidden="1">
      <c r="A4905" s="547" t="s">
        <v>1685</v>
      </c>
      <c r="B4905" s="547">
        <v>2020</v>
      </c>
      <c r="C4905" s="547" t="s">
        <v>1622</v>
      </c>
      <c r="D4905" s="548"/>
      <c r="E4905" s="548"/>
    </row>
    <row r="4906" spans="1:5" hidden="1">
      <c r="A4906" s="547" t="s">
        <v>1685</v>
      </c>
      <c r="B4906" s="547">
        <v>2020</v>
      </c>
      <c r="C4906" s="547" t="s">
        <v>1621</v>
      </c>
      <c r="D4906" s="548"/>
      <c r="E4906" s="548"/>
    </row>
    <row r="4907" spans="1:5" hidden="1">
      <c r="A4907" s="547" t="s">
        <v>1685</v>
      </c>
      <c r="B4907" s="547">
        <v>2020</v>
      </c>
      <c r="C4907" s="547" t="s">
        <v>1620</v>
      </c>
      <c r="D4907" s="548"/>
      <c r="E4907" s="548"/>
    </row>
    <row r="4908" spans="1:5" hidden="1">
      <c r="A4908" s="547" t="s">
        <v>1685</v>
      </c>
      <c r="B4908" s="547">
        <v>2020</v>
      </c>
      <c r="C4908" s="547" t="s">
        <v>1619</v>
      </c>
      <c r="D4908" s="548">
        <v>29843.16</v>
      </c>
      <c r="E4908" s="548">
        <v>29919.72</v>
      </c>
    </row>
    <row r="4909" spans="1:5" hidden="1">
      <c r="A4909" s="547" t="s">
        <v>1685</v>
      </c>
      <c r="B4909" s="547">
        <v>2020</v>
      </c>
      <c r="C4909" s="547" t="s">
        <v>1618</v>
      </c>
      <c r="D4909" s="548"/>
      <c r="E4909" s="548"/>
    </row>
    <row r="4910" spans="1:5" hidden="1">
      <c r="A4910" s="547" t="s">
        <v>1685</v>
      </c>
      <c r="B4910" s="547">
        <v>2020</v>
      </c>
      <c r="C4910" s="547" t="s">
        <v>1617</v>
      </c>
      <c r="D4910" s="548">
        <v>8200.94</v>
      </c>
      <c r="E4910" s="548">
        <v>8200.94</v>
      </c>
    </row>
    <row r="4911" spans="1:5" hidden="1">
      <c r="A4911" s="547" t="s">
        <v>1685</v>
      </c>
      <c r="B4911" s="547">
        <v>2020</v>
      </c>
      <c r="C4911" s="547" t="s">
        <v>1616</v>
      </c>
      <c r="D4911" s="548">
        <v>4577.17</v>
      </c>
      <c r="E4911" s="548">
        <v>4577.17</v>
      </c>
    </row>
    <row r="4912" spans="1:5" hidden="1">
      <c r="A4912" s="547" t="s">
        <v>1685</v>
      </c>
      <c r="B4912" s="547">
        <v>2020</v>
      </c>
      <c r="C4912" s="547" t="s">
        <v>1615</v>
      </c>
      <c r="D4912" s="548">
        <v>13833.26</v>
      </c>
      <c r="E4912" s="548">
        <v>13889.04</v>
      </c>
    </row>
    <row r="4913" spans="1:5" hidden="1">
      <c r="A4913" s="547" t="s">
        <v>1685</v>
      </c>
      <c r="B4913" s="547">
        <v>2020</v>
      </c>
      <c r="C4913" s="547" t="s">
        <v>1614</v>
      </c>
      <c r="D4913" s="548">
        <v>2917.22</v>
      </c>
      <c r="E4913" s="548">
        <v>2917.22</v>
      </c>
    </row>
    <row r="4914" spans="1:5" hidden="1">
      <c r="A4914" s="547" t="s">
        <v>1685</v>
      </c>
      <c r="B4914" s="547">
        <v>2020</v>
      </c>
      <c r="C4914" s="547" t="s">
        <v>1613</v>
      </c>
      <c r="D4914" s="548"/>
      <c r="E4914" s="548"/>
    </row>
    <row r="4915" spans="1:5" hidden="1">
      <c r="A4915" s="547" t="s">
        <v>1685</v>
      </c>
      <c r="B4915" s="547">
        <v>2020</v>
      </c>
      <c r="C4915" s="547" t="s">
        <v>1612</v>
      </c>
      <c r="D4915" s="548"/>
      <c r="E4915" s="548"/>
    </row>
    <row r="4916" spans="1:5" hidden="1">
      <c r="A4916" s="547" t="s">
        <v>1685</v>
      </c>
      <c r="B4916" s="547">
        <v>2020</v>
      </c>
      <c r="C4916" s="547" t="s">
        <v>1611</v>
      </c>
      <c r="D4916" s="548"/>
      <c r="E4916" s="548"/>
    </row>
    <row r="4917" spans="1:5" hidden="1">
      <c r="A4917" s="547" t="s">
        <v>1685</v>
      </c>
      <c r="B4917" s="547">
        <v>2020</v>
      </c>
      <c r="C4917" s="547" t="s">
        <v>1610</v>
      </c>
      <c r="D4917" s="548"/>
      <c r="E4917" s="548"/>
    </row>
    <row r="4918" spans="1:5" hidden="1">
      <c r="A4918" s="547" t="s">
        <v>1685</v>
      </c>
      <c r="B4918" s="547">
        <v>2020</v>
      </c>
      <c r="C4918" s="547" t="s">
        <v>1609</v>
      </c>
      <c r="D4918" s="548">
        <v>145.72</v>
      </c>
      <c r="E4918" s="548">
        <v>145.72</v>
      </c>
    </row>
    <row r="4919" spans="1:5" hidden="1">
      <c r="A4919" s="547" t="s">
        <v>1685</v>
      </c>
      <c r="B4919" s="547">
        <v>2020</v>
      </c>
      <c r="C4919" s="547" t="s">
        <v>1608</v>
      </c>
      <c r="D4919" s="548"/>
      <c r="E4919" s="548"/>
    </row>
    <row r="4920" spans="1:5" hidden="1">
      <c r="A4920" s="547" t="s">
        <v>1685</v>
      </c>
      <c r="B4920" s="547">
        <v>2020</v>
      </c>
      <c r="C4920" s="547" t="s">
        <v>1607</v>
      </c>
      <c r="D4920" s="548">
        <v>168.84</v>
      </c>
      <c r="E4920" s="548">
        <v>189.63</v>
      </c>
    </row>
    <row r="4921" spans="1:5" hidden="1">
      <c r="A4921" s="547" t="s">
        <v>1685</v>
      </c>
      <c r="B4921" s="547">
        <v>2020</v>
      </c>
      <c r="C4921" s="547" t="s">
        <v>1606</v>
      </c>
      <c r="D4921" s="548"/>
      <c r="E4921" s="548"/>
    </row>
    <row r="4922" spans="1:5" hidden="1">
      <c r="A4922" s="547" t="s">
        <v>1685</v>
      </c>
      <c r="B4922" s="547">
        <v>2020</v>
      </c>
      <c r="C4922" s="547" t="s">
        <v>1605</v>
      </c>
      <c r="D4922" s="548"/>
      <c r="E4922" s="548"/>
    </row>
    <row r="4923" spans="1:5" hidden="1">
      <c r="A4923" s="547" t="s">
        <v>1685</v>
      </c>
      <c r="B4923" s="547">
        <v>2020</v>
      </c>
      <c r="C4923" s="547" t="s">
        <v>1604</v>
      </c>
      <c r="D4923" s="548">
        <v>3474.24</v>
      </c>
      <c r="E4923" s="548">
        <v>3474.24</v>
      </c>
    </row>
    <row r="4924" spans="1:5" hidden="1">
      <c r="A4924" s="547" t="s">
        <v>1685</v>
      </c>
      <c r="B4924" s="547">
        <v>2020</v>
      </c>
      <c r="C4924" s="547" t="s">
        <v>1603</v>
      </c>
      <c r="D4924" s="548">
        <v>964.31</v>
      </c>
      <c r="E4924" s="548">
        <v>964.31</v>
      </c>
    </row>
    <row r="4925" spans="1:5" hidden="1">
      <c r="A4925" s="547" t="s">
        <v>1685</v>
      </c>
      <c r="B4925" s="547">
        <v>2020</v>
      </c>
      <c r="C4925" s="547" t="s">
        <v>1602</v>
      </c>
      <c r="D4925" s="548">
        <v>133.16</v>
      </c>
      <c r="E4925" s="548">
        <v>133.16</v>
      </c>
    </row>
    <row r="4926" spans="1:5" hidden="1">
      <c r="A4926" s="547" t="s">
        <v>1685</v>
      </c>
      <c r="B4926" s="547">
        <v>2020</v>
      </c>
      <c r="C4926" s="547" t="s">
        <v>1601</v>
      </c>
      <c r="D4926" s="548">
        <v>2151.96</v>
      </c>
      <c r="E4926" s="548">
        <v>2151.96</v>
      </c>
    </row>
    <row r="4927" spans="1:5" hidden="1">
      <c r="A4927" s="547" t="s">
        <v>1685</v>
      </c>
      <c r="B4927" s="547">
        <v>2020</v>
      </c>
      <c r="C4927" s="547" t="s">
        <v>1600</v>
      </c>
      <c r="D4927" s="548">
        <v>1208.26</v>
      </c>
      <c r="E4927" s="548">
        <v>1208.26</v>
      </c>
    </row>
    <row r="4928" spans="1:5" hidden="1">
      <c r="A4928" s="547" t="s">
        <v>1685</v>
      </c>
      <c r="B4928" s="547">
        <v>2020</v>
      </c>
      <c r="C4928" s="547" t="s">
        <v>1599</v>
      </c>
      <c r="D4928" s="548">
        <v>41021.82</v>
      </c>
      <c r="E4928" s="548">
        <v>41098.69</v>
      </c>
    </row>
    <row r="4929" spans="1:5" hidden="1">
      <c r="A4929" s="547" t="s">
        <v>1685</v>
      </c>
      <c r="B4929" s="547">
        <v>2020</v>
      </c>
      <c r="C4929" s="547" t="s">
        <v>1597</v>
      </c>
      <c r="D4929" s="548">
        <v>37956.050000000003</v>
      </c>
      <c r="E4929" s="548">
        <v>38032.92</v>
      </c>
    </row>
    <row r="4930" spans="1:5" hidden="1">
      <c r="A4930" s="547" t="s">
        <v>1685</v>
      </c>
      <c r="B4930" s="547">
        <v>2020</v>
      </c>
      <c r="C4930" s="547" t="s">
        <v>1633</v>
      </c>
      <c r="D4930" s="548"/>
      <c r="E4930" s="548">
        <v>172.26</v>
      </c>
    </row>
    <row r="4931" spans="1:5" hidden="1">
      <c r="A4931" s="547" t="s">
        <v>1685</v>
      </c>
      <c r="B4931" s="547">
        <v>2020</v>
      </c>
      <c r="C4931" s="547" t="s">
        <v>1632</v>
      </c>
      <c r="D4931" s="548"/>
      <c r="E4931" s="548"/>
    </row>
    <row r="4932" spans="1:5" hidden="1">
      <c r="A4932" s="547" t="s">
        <v>1685</v>
      </c>
      <c r="B4932" s="547">
        <v>2020</v>
      </c>
      <c r="C4932" s="547" t="s">
        <v>1631</v>
      </c>
      <c r="D4932" s="548"/>
      <c r="E4932" s="548">
        <v>9.02</v>
      </c>
    </row>
    <row r="4933" spans="1:5" hidden="1">
      <c r="A4933" s="547" t="s">
        <v>1685</v>
      </c>
      <c r="B4933" s="547">
        <v>2020</v>
      </c>
      <c r="C4933" s="547" t="s">
        <v>1630</v>
      </c>
      <c r="D4933" s="548"/>
      <c r="E4933" s="548"/>
    </row>
    <row r="4934" spans="1:5" hidden="1">
      <c r="A4934" s="547" t="s">
        <v>1685</v>
      </c>
      <c r="B4934" s="547">
        <v>2020</v>
      </c>
      <c r="C4934" s="547" t="s">
        <v>1629</v>
      </c>
      <c r="D4934" s="548"/>
      <c r="E4934" s="548"/>
    </row>
    <row r="4935" spans="1:5" hidden="1">
      <c r="A4935" s="547" t="s">
        <v>1685</v>
      </c>
      <c r="B4935" s="547">
        <v>2021</v>
      </c>
      <c r="C4935" s="547" t="s">
        <v>1628</v>
      </c>
      <c r="D4935" s="548">
        <v>85.37</v>
      </c>
      <c r="E4935" s="548">
        <v>85.05</v>
      </c>
    </row>
    <row r="4936" spans="1:5" hidden="1">
      <c r="A4936" s="547" t="s">
        <v>1685</v>
      </c>
      <c r="B4936" s="547">
        <v>2021</v>
      </c>
      <c r="C4936" s="547" t="s">
        <v>1627</v>
      </c>
      <c r="D4936" s="548">
        <v>85.37</v>
      </c>
      <c r="E4936" s="548"/>
    </row>
    <row r="4937" spans="1:5" hidden="1">
      <c r="A4937" s="547" t="s">
        <v>1685</v>
      </c>
      <c r="B4937" s="547">
        <v>2021</v>
      </c>
      <c r="C4937" s="547" t="s">
        <v>1626</v>
      </c>
      <c r="D4937" s="548"/>
      <c r="E4937" s="548"/>
    </row>
    <row r="4938" spans="1:5" hidden="1">
      <c r="A4938" s="547" t="s">
        <v>1685</v>
      </c>
      <c r="B4938" s="547">
        <v>2021</v>
      </c>
      <c r="C4938" s="547" t="s">
        <v>1625</v>
      </c>
      <c r="D4938" s="548">
        <v>0.05</v>
      </c>
      <c r="E4938" s="548">
        <v>0.05</v>
      </c>
    </row>
    <row r="4939" spans="1:5" hidden="1">
      <c r="A4939" s="547" t="s">
        <v>1685</v>
      </c>
      <c r="B4939" s="547">
        <v>2021</v>
      </c>
      <c r="C4939" s="547" t="s">
        <v>1624</v>
      </c>
      <c r="D4939" s="548"/>
      <c r="E4939" s="548"/>
    </row>
    <row r="4940" spans="1:5" hidden="1">
      <c r="A4940" s="547" t="s">
        <v>1685</v>
      </c>
      <c r="B4940" s="547">
        <v>2021</v>
      </c>
      <c r="C4940" s="547" t="s">
        <v>1623</v>
      </c>
      <c r="D4940" s="548"/>
      <c r="E4940" s="548"/>
    </row>
    <row r="4941" spans="1:5" hidden="1">
      <c r="A4941" s="547" t="s">
        <v>1685</v>
      </c>
      <c r="B4941" s="547">
        <v>2021</v>
      </c>
      <c r="C4941" s="547" t="s">
        <v>1622</v>
      </c>
      <c r="D4941" s="548"/>
      <c r="E4941" s="548"/>
    </row>
    <row r="4942" spans="1:5" hidden="1">
      <c r="A4942" s="547" t="s">
        <v>1685</v>
      </c>
      <c r="B4942" s="547">
        <v>2021</v>
      </c>
      <c r="C4942" s="547" t="s">
        <v>1621</v>
      </c>
      <c r="D4942" s="548"/>
      <c r="E4942" s="548"/>
    </row>
    <row r="4943" spans="1:5" hidden="1">
      <c r="A4943" s="547" t="s">
        <v>1685</v>
      </c>
      <c r="B4943" s="547">
        <v>2021</v>
      </c>
      <c r="C4943" s="547" t="s">
        <v>1620</v>
      </c>
      <c r="D4943" s="548"/>
      <c r="E4943" s="548"/>
    </row>
    <row r="4944" spans="1:5" hidden="1">
      <c r="A4944" s="547" t="s">
        <v>1685</v>
      </c>
      <c r="B4944" s="547">
        <v>2021</v>
      </c>
      <c r="C4944" s="547" t="s">
        <v>1619</v>
      </c>
      <c r="D4944" s="548">
        <v>32768.26</v>
      </c>
      <c r="E4944" s="548">
        <v>32119.33</v>
      </c>
    </row>
    <row r="4945" spans="1:5" hidden="1">
      <c r="A4945" s="547" t="s">
        <v>1685</v>
      </c>
      <c r="B4945" s="547">
        <v>2021</v>
      </c>
      <c r="C4945" s="547" t="s">
        <v>1618</v>
      </c>
      <c r="D4945" s="548"/>
      <c r="E4945" s="548"/>
    </row>
    <row r="4946" spans="1:5" hidden="1">
      <c r="A4946" s="547" t="s">
        <v>1685</v>
      </c>
      <c r="B4946" s="547">
        <v>2021</v>
      </c>
      <c r="C4946" s="547" t="s">
        <v>1617</v>
      </c>
      <c r="D4946" s="548">
        <v>9156.91</v>
      </c>
      <c r="E4946" s="548">
        <v>9156.91</v>
      </c>
    </row>
    <row r="4947" spans="1:5" hidden="1">
      <c r="A4947" s="547" t="s">
        <v>1685</v>
      </c>
      <c r="B4947" s="547">
        <v>2021</v>
      </c>
      <c r="C4947" s="547" t="s">
        <v>1616</v>
      </c>
      <c r="D4947" s="548">
        <v>4776.6499999999996</v>
      </c>
      <c r="E4947" s="548">
        <v>4776.6499999999996</v>
      </c>
    </row>
    <row r="4948" spans="1:5" hidden="1">
      <c r="A4948" s="547" t="s">
        <v>1685</v>
      </c>
      <c r="B4948" s="547">
        <v>2021</v>
      </c>
      <c r="C4948" s="547" t="s">
        <v>1615</v>
      </c>
      <c r="D4948" s="548">
        <v>15218.41</v>
      </c>
      <c r="E4948" s="548">
        <v>14547.74</v>
      </c>
    </row>
    <row r="4949" spans="1:5" hidden="1">
      <c r="A4949" s="547" t="s">
        <v>1685</v>
      </c>
      <c r="B4949" s="547">
        <v>2021</v>
      </c>
      <c r="C4949" s="547" t="s">
        <v>1614</v>
      </c>
      <c r="D4949" s="548">
        <v>3288.33</v>
      </c>
      <c r="E4949" s="548">
        <v>3288.33</v>
      </c>
    </row>
    <row r="4950" spans="1:5" hidden="1">
      <c r="A4950" s="547" t="s">
        <v>1685</v>
      </c>
      <c r="B4950" s="547">
        <v>2021</v>
      </c>
      <c r="C4950" s="547" t="s">
        <v>1613</v>
      </c>
      <c r="D4950" s="548"/>
      <c r="E4950" s="548"/>
    </row>
    <row r="4951" spans="1:5" hidden="1">
      <c r="A4951" s="547" t="s">
        <v>1685</v>
      </c>
      <c r="B4951" s="547">
        <v>2021</v>
      </c>
      <c r="C4951" s="547" t="s">
        <v>1612</v>
      </c>
      <c r="D4951" s="548"/>
      <c r="E4951" s="548"/>
    </row>
    <row r="4952" spans="1:5" hidden="1">
      <c r="A4952" s="547" t="s">
        <v>1685</v>
      </c>
      <c r="B4952" s="547">
        <v>2021</v>
      </c>
      <c r="C4952" s="547" t="s">
        <v>1611</v>
      </c>
      <c r="D4952" s="548"/>
      <c r="E4952" s="548"/>
    </row>
    <row r="4953" spans="1:5" hidden="1">
      <c r="A4953" s="547" t="s">
        <v>1685</v>
      </c>
      <c r="B4953" s="547">
        <v>2021</v>
      </c>
      <c r="C4953" s="547" t="s">
        <v>1610</v>
      </c>
      <c r="D4953" s="548"/>
      <c r="E4953" s="548"/>
    </row>
    <row r="4954" spans="1:5" hidden="1">
      <c r="A4954" s="547" t="s">
        <v>1685</v>
      </c>
      <c r="B4954" s="547">
        <v>2021</v>
      </c>
      <c r="C4954" s="547" t="s">
        <v>1609</v>
      </c>
      <c r="D4954" s="548">
        <v>151.34</v>
      </c>
      <c r="E4954" s="548">
        <v>151.34</v>
      </c>
    </row>
    <row r="4955" spans="1:5" hidden="1">
      <c r="A4955" s="547" t="s">
        <v>1685</v>
      </c>
      <c r="B4955" s="547">
        <v>2021</v>
      </c>
      <c r="C4955" s="547" t="s">
        <v>1608</v>
      </c>
      <c r="D4955" s="548"/>
      <c r="E4955" s="548"/>
    </row>
    <row r="4956" spans="1:5" hidden="1">
      <c r="A4956" s="547" t="s">
        <v>1685</v>
      </c>
      <c r="B4956" s="547">
        <v>2021</v>
      </c>
      <c r="C4956" s="547" t="s">
        <v>1607</v>
      </c>
      <c r="D4956" s="548">
        <v>176.62</v>
      </c>
      <c r="E4956" s="548">
        <v>198.37</v>
      </c>
    </row>
    <row r="4957" spans="1:5" hidden="1">
      <c r="A4957" s="547" t="s">
        <v>1685</v>
      </c>
      <c r="B4957" s="547">
        <v>2021</v>
      </c>
      <c r="C4957" s="547" t="s">
        <v>1606</v>
      </c>
      <c r="D4957" s="548"/>
      <c r="E4957" s="548"/>
    </row>
    <row r="4958" spans="1:5" hidden="1">
      <c r="A4958" s="547" t="s">
        <v>1685</v>
      </c>
      <c r="B4958" s="547">
        <v>2021</v>
      </c>
      <c r="C4958" s="547" t="s">
        <v>1605</v>
      </c>
      <c r="D4958" s="548"/>
      <c r="E4958" s="548"/>
    </row>
    <row r="4959" spans="1:5" hidden="1">
      <c r="A4959" s="547" t="s">
        <v>1685</v>
      </c>
      <c r="B4959" s="547">
        <v>2021</v>
      </c>
      <c r="C4959" s="547" t="s">
        <v>1604</v>
      </c>
      <c r="D4959" s="548">
        <v>3492.51</v>
      </c>
      <c r="E4959" s="548">
        <v>3492.51</v>
      </c>
    </row>
    <row r="4960" spans="1:5" hidden="1">
      <c r="A4960" s="547" t="s">
        <v>1685</v>
      </c>
      <c r="B4960" s="547">
        <v>2021</v>
      </c>
      <c r="C4960" s="547" t="s">
        <v>1603</v>
      </c>
      <c r="D4960" s="548">
        <v>1021.43</v>
      </c>
      <c r="E4960" s="548">
        <v>1021.43</v>
      </c>
    </row>
    <row r="4961" spans="1:5" hidden="1">
      <c r="A4961" s="547" t="s">
        <v>1685</v>
      </c>
      <c r="B4961" s="547">
        <v>2021</v>
      </c>
      <c r="C4961" s="547" t="s">
        <v>1602</v>
      </c>
      <c r="D4961" s="548">
        <v>141.36000000000001</v>
      </c>
      <c r="E4961" s="548">
        <v>141.36000000000001</v>
      </c>
    </row>
    <row r="4962" spans="1:5" hidden="1">
      <c r="A4962" s="547" t="s">
        <v>1685</v>
      </c>
      <c r="B4962" s="547">
        <v>2021</v>
      </c>
      <c r="C4962" s="547" t="s">
        <v>1601</v>
      </c>
      <c r="D4962" s="548">
        <v>2449.42</v>
      </c>
      <c r="E4962" s="548">
        <v>2449.42</v>
      </c>
    </row>
    <row r="4963" spans="1:5" hidden="1">
      <c r="A4963" s="547" t="s">
        <v>1685</v>
      </c>
      <c r="B4963" s="547">
        <v>2021</v>
      </c>
      <c r="C4963" s="547" t="s">
        <v>1600</v>
      </c>
      <c r="D4963" s="548">
        <v>972.24</v>
      </c>
      <c r="E4963" s="548">
        <v>972.24</v>
      </c>
    </row>
    <row r="4964" spans="1:5" hidden="1">
      <c r="A4964" s="547" t="s">
        <v>1685</v>
      </c>
      <c r="B4964" s="547">
        <v>2021</v>
      </c>
      <c r="C4964" s="547" t="s">
        <v>1599</v>
      </c>
      <c r="D4964" s="548">
        <v>44362.41</v>
      </c>
      <c r="E4964" s="548">
        <v>43713.16</v>
      </c>
    </row>
    <row r="4965" spans="1:5" hidden="1">
      <c r="A4965" s="547" t="s">
        <v>1685</v>
      </c>
      <c r="B4965" s="547">
        <v>2021</v>
      </c>
      <c r="C4965" s="547" t="s">
        <v>1597</v>
      </c>
      <c r="D4965" s="548">
        <v>40930.639999999999</v>
      </c>
      <c r="E4965" s="548">
        <v>40281.39</v>
      </c>
    </row>
    <row r="4966" spans="1:5" hidden="1">
      <c r="A4966" s="547" t="s">
        <v>1685</v>
      </c>
      <c r="B4966" s="547">
        <v>2021</v>
      </c>
      <c r="C4966" s="547" t="s">
        <v>1633</v>
      </c>
      <c r="D4966" s="548"/>
      <c r="E4966" s="548">
        <v>82.22</v>
      </c>
    </row>
    <row r="4967" spans="1:5" hidden="1">
      <c r="A4967" s="547" t="s">
        <v>1685</v>
      </c>
      <c r="B4967" s="547">
        <v>2021</v>
      </c>
      <c r="C4967" s="547" t="s">
        <v>1632</v>
      </c>
      <c r="D4967" s="548"/>
      <c r="E4967" s="548"/>
    </row>
    <row r="4968" spans="1:5" hidden="1">
      <c r="A4968" s="547" t="s">
        <v>1685</v>
      </c>
      <c r="B4968" s="547">
        <v>2021</v>
      </c>
      <c r="C4968" s="547" t="s">
        <v>1631</v>
      </c>
      <c r="D4968" s="548"/>
      <c r="E4968" s="548">
        <v>2.83</v>
      </c>
    </row>
    <row r="4969" spans="1:5" hidden="1">
      <c r="A4969" s="547" t="s">
        <v>1685</v>
      </c>
      <c r="B4969" s="547">
        <v>2021</v>
      </c>
      <c r="C4969" s="547" t="s">
        <v>1630</v>
      </c>
      <c r="D4969" s="548"/>
      <c r="E4969" s="548"/>
    </row>
    <row r="4970" spans="1:5" hidden="1">
      <c r="A4970" s="547" t="s">
        <v>1685</v>
      </c>
      <c r="B4970" s="547">
        <v>2021</v>
      </c>
      <c r="C4970" s="547" t="s">
        <v>1629</v>
      </c>
      <c r="D4970" s="548"/>
      <c r="E4970" s="548"/>
    </row>
    <row r="4971" spans="1:5" hidden="1">
      <c r="A4971" s="547" t="s">
        <v>1685</v>
      </c>
      <c r="B4971" s="547">
        <v>2022</v>
      </c>
      <c r="C4971" s="547" t="s">
        <v>1628</v>
      </c>
      <c r="D4971" s="548">
        <v>65.680000000000007</v>
      </c>
      <c r="E4971" s="548">
        <v>65.36</v>
      </c>
    </row>
    <row r="4972" spans="1:5" hidden="1">
      <c r="A4972" s="547" t="s">
        <v>1685</v>
      </c>
      <c r="B4972" s="547">
        <v>2022</v>
      </c>
      <c r="C4972" s="547" t="s">
        <v>1627</v>
      </c>
      <c r="D4972" s="548">
        <v>65.680000000000007</v>
      </c>
      <c r="E4972" s="548"/>
    </row>
    <row r="4973" spans="1:5" hidden="1">
      <c r="A4973" s="547" t="s">
        <v>1685</v>
      </c>
      <c r="B4973" s="547">
        <v>2022</v>
      </c>
      <c r="C4973" s="547" t="s">
        <v>1626</v>
      </c>
      <c r="D4973" s="548"/>
      <c r="E4973" s="548"/>
    </row>
    <row r="4974" spans="1:5" hidden="1">
      <c r="A4974" s="547" t="s">
        <v>1685</v>
      </c>
      <c r="B4974" s="547">
        <v>2022</v>
      </c>
      <c r="C4974" s="547" t="s">
        <v>1625</v>
      </c>
      <c r="D4974" s="548"/>
      <c r="E4974" s="548"/>
    </row>
    <row r="4975" spans="1:5" hidden="1">
      <c r="A4975" s="547" t="s">
        <v>1685</v>
      </c>
      <c r="B4975" s="547">
        <v>2022</v>
      </c>
      <c r="C4975" s="547" t="s">
        <v>1624</v>
      </c>
      <c r="D4975" s="548"/>
      <c r="E4975" s="548"/>
    </row>
    <row r="4976" spans="1:5" hidden="1">
      <c r="A4976" s="547" t="s">
        <v>1685</v>
      </c>
      <c r="B4976" s="547">
        <v>2022</v>
      </c>
      <c r="C4976" s="547" t="s">
        <v>1623</v>
      </c>
      <c r="D4976" s="548"/>
      <c r="E4976" s="548"/>
    </row>
    <row r="4977" spans="1:5" hidden="1">
      <c r="A4977" s="547" t="s">
        <v>1685</v>
      </c>
      <c r="B4977" s="547">
        <v>2022</v>
      </c>
      <c r="C4977" s="547" t="s">
        <v>1622</v>
      </c>
      <c r="D4977" s="548"/>
      <c r="E4977" s="548"/>
    </row>
    <row r="4978" spans="1:5" hidden="1">
      <c r="A4978" s="547" t="s">
        <v>1685</v>
      </c>
      <c r="B4978" s="547">
        <v>2022</v>
      </c>
      <c r="C4978" s="547" t="s">
        <v>1621</v>
      </c>
      <c r="D4978" s="548"/>
      <c r="E4978" s="548"/>
    </row>
    <row r="4979" spans="1:5" hidden="1">
      <c r="A4979" s="547" t="s">
        <v>1685</v>
      </c>
      <c r="B4979" s="547">
        <v>2022</v>
      </c>
      <c r="C4979" s="547" t="s">
        <v>1620</v>
      </c>
      <c r="D4979" s="548"/>
      <c r="E4979" s="548"/>
    </row>
    <row r="4980" spans="1:5" hidden="1">
      <c r="A4980" s="547" t="s">
        <v>1685</v>
      </c>
      <c r="B4980" s="547">
        <v>2022</v>
      </c>
      <c r="C4980" s="547" t="s">
        <v>1619</v>
      </c>
      <c r="D4980" s="548">
        <v>31070.080000000002</v>
      </c>
      <c r="E4980" s="548">
        <v>29220.11</v>
      </c>
    </row>
    <row r="4981" spans="1:5" hidden="1">
      <c r="A4981" s="547" t="s">
        <v>1685</v>
      </c>
      <c r="B4981" s="547">
        <v>2022</v>
      </c>
      <c r="C4981" s="547" t="s">
        <v>1618</v>
      </c>
      <c r="D4981" s="548"/>
      <c r="E4981" s="548"/>
    </row>
    <row r="4982" spans="1:5" hidden="1">
      <c r="A4982" s="547" t="s">
        <v>1685</v>
      </c>
      <c r="B4982" s="547">
        <v>2022</v>
      </c>
      <c r="C4982" s="547" t="s">
        <v>1617</v>
      </c>
      <c r="D4982" s="548">
        <v>8601.27</v>
      </c>
      <c r="E4982" s="548">
        <v>8601.27</v>
      </c>
    </row>
    <row r="4983" spans="1:5" hidden="1">
      <c r="A4983" s="547" t="s">
        <v>1685</v>
      </c>
      <c r="B4983" s="547">
        <v>2022</v>
      </c>
      <c r="C4983" s="547" t="s">
        <v>1616</v>
      </c>
      <c r="D4983" s="548">
        <v>2661.55</v>
      </c>
      <c r="E4983" s="548">
        <v>2661.55</v>
      </c>
    </row>
    <row r="4984" spans="1:5" hidden="1">
      <c r="A4984" s="547" t="s">
        <v>1685</v>
      </c>
      <c r="B4984" s="547">
        <v>2022</v>
      </c>
      <c r="C4984" s="547" t="s">
        <v>1615</v>
      </c>
      <c r="D4984" s="548">
        <v>16549.419999999998</v>
      </c>
      <c r="E4984" s="548">
        <v>14655.74</v>
      </c>
    </row>
    <row r="4985" spans="1:5" hidden="1">
      <c r="A4985" s="547" t="s">
        <v>1685</v>
      </c>
      <c r="B4985" s="547">
        <v>2022</v>
      </c>
      <c r="C4985" s="547" t="s">
        <v>1614</v>
      </c>
      <c r="D4985" s="548">
        <v>3070.08</v>
      </c>
      <c r="E4985" s="548">
        <v>3070.08</v>
      </c>
    </row>
    <row r="4986" spans="1:5" hidden="1">
      <c r="A4986" s="547" t="s">
        <v>1685</v>
      </c>
      <c r="B4986" s="547">
        <v>2022</v>
      </c>
      <c r="C4986" s="547" t="s">
        <v>1613</v>
      </c>
      <c r="D4986" s="548"/>
      <c r="E4986" s="548"/>
    </row>
    <row r="4987" spans="1:5" hidden="1">
      <c r="A4987" s="547" t="s">
        <v>1685</v>
      </c>
      <c r="B4987" s="547">
        <v>2022</v>
      </c>
      <c r="C4987" s="547" t="s">
        <v>1612</v>
      </c>
      <c r="D4987" s="548"/>
      <c r="E4987" s="548"/>
    </row>
    <row r="4988" spans="1:5" hidden="1">
      <c r="A4988" s="547" t="s">
        <v>1685</v>
      </c>
      <c r="B4988" s="547">
        <v>2022</v>
      </c>
      <c r="C4988" s="547" t="s">
        <v>1611</v>
      </c>
      <c r="D4988" s="548"/>
      <c r="E4988" s="548"/>
    </row>
    <row r="4989" spans="1:5" hidden="1">
      <c r="A4989" s="547" t="s">
        <v>1685</v>
      </c>
      <c r="B4989" s="547">
        <v>2022</v>
      </c>
      <c r="C4989" s="547" t="s">
        <v>1610</v>
      </c>
      <c r="D4989" s="548"/>
      <c r="E4989" s="548"/>
    </row>
    <row r="4990" spans="1:5" hidden="1">
      <c r="A4990" s="547" t="s">
        <v>1685</v>
      </c>
      <c r="B4990" s="547">
        <v>2022</v>
      </c>
      <c r="C4990" s="547" t="s">
        <v>1609</v>
      </c>
      <c r="D4990" s="548">
        <v>48.71</v>
      </c>
      <c r="E4990" s="548">
        <v>48.71</v>
      </c>
    </row>
    <row r="4991" spans="1:5" hidden="1">
      <c r="A4991" s="547" t="s">
        <v>1685</v>
      </c>
      <c r="B4991" s="547">
        <v>2022</v>
      </c>
      <c r="C4991" s="547" t="s">
        <v>1608</v>
      </c>
      <c r="D4991" s="548"/>
      <c r="E4991" s="548"/>
    </row>
    <row r="4992" spans="1:5" hidden="1">
      <c r="A4992" s="547" t="s">
        <v>1685</v>
      </c>
      <c r="B4992" s="547">
        <v>2022</v>
      </c>
      <c r="C4992" s="547" t="s">
        <v>1607</v>
      </c>
      <c r="D4992" s="548">
        <v>139.06</v>
      </c>
      <c r="E4992" s="548">
        <v>182.77</v>
      </c>
    </row>
    <row r="4993" spans="1:5" hidden="1">
      <c r="A4993" s="547" t="s">
        <v>1685</v>
      </c>
      <c r="B4993" s="547">
        <v>2022</v>
      </c>
      <c r="C4993" s="547" t="s">
        <v>1606</v>
      </c>
      <c r="D4993" s="548"/>
      <c r="E4993" s="548"/>
    </row>
    <row r="4994" spans="1:5" hidden="1">
      <c r="A4994" s="547" t="s">
        <v>1685</v>
      </c>
      <c r="B4994" s="547">
        <v>2022</v>
      </c>
      <c r="C4994" s="547" t="s">
        <v>1605</v>
      </c>
      <c r="D4994" s="548"/>
      <c r="E4994" s="548"/>
    </row>
    <row r="4995" spans="1:5" hidden="1">
      <c r="A4995" s="547" t="s">
        <v>1685</v>
      </c>
      <c r="B4995" s="547">
        <v>2022</v>
      </c>
      <c r="C4995" s="547" t="s">
        <v>1604</v>
      </c>
      <c r="D4995" s="548">
        <v>3327.61</v>
      </c>
      <c r="E4995" s="548">
        <v>3327.61</v>
      </c>
    </row>
    <row r="4996" spans="1:5" hidden="1">
      <c r="A4996" s="547" t="s">
        <v>1685</v>
      </c>
      <c r="B4996" s="547">
        <v>2022</v>
      </c>
      <c r="C4996" s="547" t="s">
        <v>1603</v>
      </c>
      <c r="D4996" s="548">
        <v>858.6</v>
      </c>
      <c r="E4996" s="548">
        <v>858.6</v>
      </c>
    </row>
    <row r="4997" spans="1:5" hidden="1">
      <c r="A4997" s="547" t="s">
        <v>1685</v>
      </c>
      <c r="B4997" s="547">
        <v>2022</v>
      </c>
      <c r="C4997" s="547" t="s">
        <v>1602</v>
      </c>
      <c r="D4997" s="548">
        <v>155.88</v>
      </c>
      <c r="E4997" s="548">
        <v>155.88</v>
      </c>
    </row>
    <row r="4998" spans="1:5" hidden="1">
      <c r="A4998" s="547" t="s">
        <v>1685</v>
      </c>
      <c r="B4998" s="547">
        <v>2022</v>
      </c>
      <c r="C4998" s="547" t="s">
        <v>1601</v>
      </c>
      <c r="D4998" s="548">
        <v>2508.89</v>
      </c>
      <c r="E4998" s="548">
        <v>2508.89</v>
      </c>
    </row>
    <row r="4999" spans="1:5" hidden="1">
      <c r="A4999" s="547" t="s">
        <v>1685</v>
      </c>
      <c r="B4999" s="547">
        <v>2022</v>
      </c>
      <c r="C4999" s="547" t="s">
        <v>1600</v>
      </c>
      <c r="D4999" s="548">
        <v>526.65</v>
      </c>
      <c r="E4999" s="548">
        <v>526.65</v>
      </c>
    </row>
    <row r="5000" spans="1:5" hidden="1">
      <c r="A5000" s="547" t="s">
        <v>1685</v>
      </c>
      <c r="B5000" s="547">
        <v>2022</v>
      </c>
      <c r="C5000" s="547" t="s">
        <v>1599</v>
      </c>
      <c r="D5000" s="548">
        <v>42026.77</v>
      </c>
      <c r="E5000" s="548">
        <v>40176.480000000003</v>
      </c>
    </row>
    <row r="5001" spans="1:5" hidden="1">
      <c r="A5001" s="547" t="s">
        <v>1685</v>
      </c>
      <c r="B5001" s="547">
        <v>2022</v>
      </c>
      <c r="C5001" s="547" t="s">
        <v>1597</v>
      </c>
      <c r="D5001" s="548">
        <v>38513.39</v>
      </c>
      <c r="E5001" s="548">
        <v>36663.1</v>
      </c>
    </row>
    <row r="5002" spans="1:5" hidden="1">
      <c r="A5002" s="547" t="s">
        <v>1685</v>
      </c>
      <c r="B5002" s="547">
        <v>2022</v>
      </c>
      <c r="C5002" s="547" t="s">
        <v>1633</v>
      </c>
      <c r="D5002" s="548"/>
      <c r="E5002" s="548">
        <v>63.54</v>
      </c>
    </row>
    <row r="5003" spans="1:5" hidden="1">
      <c r="A5003" s="547" t="s">
        <v>1685</v>
      </c>
      <c r="B5003" s="547">
        <v>2022</v>
      </c>
      <c r="C5003" s="547" t="s">
        <v>1632</v>
      </c>
      <c r="D5003" s="548"/>
      <c r="E5003" s="548"/>
    </row>
    <row r="5004" spans="1:5" hidden="1">
      <c r="A5004" s="547" t="s">
        <v>1685</v>
      </c>
      <c r="B5004" s="547">
        <v>2022</v>
      </c>
      <c r="C5004" s="547" t="s">
        <v>1631</v>
      </c>
      <c r="D5004" s="548"/>
      <c r="E5004" s="548">
        <v>1.82</v>
      </c>
    </row>
    <row r="5005" spans="1:5" hidden="1">
      <c r="A5005" s="547" t="s">
        <v>1685</v>
      </c>
      <c r="B5005" s="547">
        <v>2022</v>
      </c>
      <c r="C5005" s="547" t="s">
        <v>1630</v>
      </c>
      <c r="D5005" s="548"/>
      <c r="E5005" s="548"/>
    </row>
    <row r="5006" spans="1:5" hidden="1">
      <c r="A5006" s="547" t="s">
        <v>1685</v>
      </c>
      <c r="B5006" s="547">
        <v>2022</v>
      </c>
      <c r="C5006" s="547" t="s">
        <v>1629</v>
      </c>
      <c r="D5006" s="548"/>
      <c r="E5006" s="548"/>
    </row>
    <row r="5007" spans="1:5" hidden="1">
      <c r="A5007" s="547" t="s">
        <v>1685</v>
      </c>
      <c r="B5007" s="547">
        <v>2023</v>
      </c>
      <c r="C5007" s="547" t="s">
        <v>1628</v>
      </c>
      <c r="D5007" s="548">
        <v>53.44</v>
      </c>
      <c r="E5007" s="548"/>
    </row>
    <row r="5008" spans="1:5" hidden="1">
      <c r="A5008" s="547" t="s">
        <v>1685</v>
      </c>
      <c r="B5008" s="547">
        <v>2023</v>
      </c>
      <c r="C5008" s="547" t="s">
        <v>1627</v>
      </c>
      <c r="D5008" s="548">
        <v>53.44</v>
      </c>
      <c r="E5008" s="548"/>
    </row>
    <row r="5009" spans="1:5" hidden="1">
      <c r="A5009" s="547" t="s">
        <v>1685</v>
      </c>
      <c r="B5009" s="547">
        <v>2023</v>
      </c>
      <c r="C5009" s="547" t="s">
        <v>1626</v>
      </c>
      <c r="D5009" s="548"/>
      <c r="E5009" s="548"/>
    </row>
    <row r="5010" spans="1:5" hidden="1">
      <c r="A5010" s="547" t="s">
        <v>1685</v>
      </c>
      <c r="B5010" s="547">
        <v>2023</v>
      </c>
      <c r="C5010" s="547" t="s">
        <v>1625</v>
      </c>
      <c r="D5010" s="548"/>
      <c r="E5010" s="548"/>
    </row>
    <row r="5011" spans="1:5" hidden="1">
      <c r="A5011" s="547" t="s">
        <v>1685</v>
      </c>
      <c r="B5011" s="547">
        <v>2023</v>
      </c>
      <c r="C5011" s="547" t="s">
        <v>1624</v>
      </c>
      <c r="D5011" s="548"/>
      <c r="E5011" s="548"/>
    </row>
    <row r="5012" spans="1:5" hidden="1">
      <c r="A5012" s="547" t="s">
        <v>1685</v>
      </c>
      <c r="B5012" s="547">
        <v>2023</v>
      </c>
      <c r="C5012" s="547" t="s">
        <v>1623</v>
      </c>
      <c r="D5012" s="548"/>
      <c r="E5012" s="548"/>
    </row>
    <row r="5013" spans="1:5" hidden="1">
      <c r="A5013" s="547" t="s">
        <v>1685</v>
      </c>
      <c r="B5013" s="547">
        <v>2023</v>
      </c>
      <c r="C5013" s="547" t="s">
        <v>1622</v>
      </c>
      <c r="D5013" s="548"/>
      <c r="E5013" s="548"/>
    </row>
    <row r="5014" spans="1:5" hidden="1">
      <c r="A5014" s="547" t="s">
        <v>1685</v>
      </c>
      <c r="B5014" s="547">
        <v>2023</v>
      </c>
      <c r="C5014" s="547" t="s">
        <v>1621</v>
      </c>
      <c r="D5014" s="548"/>
      <c r="E5014" s="548"/>
    </row>
    <row r="5015" spans="1:5" hidden="1">
      <c r="A5015" s="547" t="s">
        <v>1685</v>
      </c>
      <c r="B5015" s="547">
        <v>2023</v>
      </c>
      <c r="C5015" s="547" t="s">
        <v>1620</v>
      </c>
      <c r="D5015" s="548"/>
      <c r="E5015" s="548"/>
    </row>
    <row r="5016" spans="1:5" hidden="1">
      <c r="A5016" s="547" t="s">
        <v>1685</v>
      </c>
      <c r="B5016" s="547">
        <v>2023</v>
      </c>
      <c r="C5016" s="547" t="s">
        <v>1619</v>
      </c>
      <c r="D5016" s="548">
        <v>34626.25</v>
      </c>
      <c r="E5016" s="548"/>
    </row>
    <row r="5017" spans="1:5" hidden="1">
      <c r="A5017" s="547" t="s">
        <v>1685</v>
      </c>
      <c r="B5017" s="547">
        <v>2023</v>
      </c>
      <c r="C5017" s="547" t="s">
        <v>1618</v>
      </c>
      <c r="D5017" s="548"/>
      <c r="E5017" s="548"/>
    </row>
    <row r="5018" spans="1:5" hidden="1">
      <c r="A5018" s="547" t="s">
        <v>1685</v>
      </c>
      <c r="B5018" s="547">
        <v>2023</v>
      </c>
      <c r="C5018" s="547" t="s">
        <v>1617</v>
      </c>
      <c r="D5018" s="548">
        <v>8766.69</v>
      </c>
      <c r="E5018" s="548"/>
    </row>
    <row r="5019" spans="1:5" hidden="1">
      <c r="A5019" s="547" t="s">
        <v>1685</v>
      </c>
      <c r="B5019" s="547">
        <v>2023</v>
      </c>
      <c r="C5019" s="547" t="s">
        <v>1616</v>
      </c>
      <c r="D5019" s="548">
        <v>5122.75</v>
      </c>
      <c r="E5019" s="548"/>
    </row>
    <row r="5020" spans="1:5" hidden="1">
      <c r="A5020" s="547" t="s">
        <v>1685</v>
      </c>
      <c r="B5020" s="547">
        <v>2023</v>
      </c>
      <c r="C5020" s="547" t="s">
        <v>1615</v>
      </c>
      <c r="D5020" s="548">
        <v>17680.93</v>
      </c>
      <c r="E5020" s="548"/>
    </row>
    <row r="5021" spans="1:5" hidden="1">
      <c r="A5021" s="547" t="s">
        <v>1685</v>
      </c>
      <c r="B5021" s="547">
        <v>2023</v>
      </c>
      <c r="C5021" s="547" t="s">
        <v>1614</v>
      </c>
      <c r="D5021" s="548">
        <v>2886.3</v>
      </c>
      <c r="E5021" s="548"/>
    </row>
    <row r="5022" spans="1:5" hidden="1">
      <c r="A5022" s="547" t="s">
        <v>1685</v>
      </c>
      <c r="B5022" s="547">
        <v>2023</v>
      </c>
      <c r="C5022" s="547" t="s">
        <v>1613</v>
      </c>
      <c r="D5022" s="548"/>
      <c r="E5022" s="548"/>
    </row>
    <row r="5023" spans="1:5" hidden="1">
      <c r="A5023" s="547" t="s">
        <v>1685</v>
      </c>
      <c r="B5023" s="547">
        <v>2023</v>
      </c>
      <c r="C5023" s="547" t="s">
        <v>1612</v>
      </c>
      <c r="D5023" s="548"/>
      <c r="E5023" s="548"/>
    </row>
    <row r="5024" spans="1:5" hidden="1">
      <c r="A5024" s="547" t="s">
        <v>1685</v>
      </c>
      <c r="B5024" s="547">
        <v>2023</v>
      </c>
      <c r="C5024" s="547" t="s">
        <v>1611</v>
      </c>
      <c r="D5024" s="548"/>
      <c r="E5024" s="548"/>
    </row>
    <row r="5025" spans="1:5" hidden="1">
      <c r="A5025" s="547" t="s">
        <v>1685</v>
      </c>
      <c r="B5025" s="547">
        <v>2023</v>
      </c>
      <c r="C5025" s="547" t="s">
        <v>1610</v>
      </c>
      <c r="D5025" s="548"/>
      <c r="E5025" s="548"/>
    </row>
    <row r="5026" spans="1:5" hidden="1">
      <c r="A5026" s="547" t="s">
        <v>1685</v>
      </c>
      <c r="B5026" s="547">
        <v>2023</v>
      </c>
      <c r="C5026" s="547" t="s">
        <v>1609</v>
      </c>
      <c r="D5026" s="548">
        <v>57.57</v>
      </c>
      <c r="E5026" s="548"/>
    </row>
    <row r="5027" spans="1:5" hidden="1">
      <c r="A5027" s="547" t="s">
        <v>1685</v>
      </c>
      <c r="B5027" s="547">
        <v>2023</v>
      </c>
      <c r="C5027" s="547" t="s">
        <v>1608</v>
      </c>
      <c r="D5027" s="548"/>
      <c r="E5027" s="548"/>
    </row>
    <row r="5028" spans="1:5" hidden="1">
      <c r="A5028" s="547" t="s">
        <v>1685</v>
      </c>
      <c r="B5028" s="547">
        <v>2023</v>
      </c>
      <c r="C5028" s="547" t="s">
        <v>1607</v>
      </c>
      <c r="D5028" s="548">
        <v>112</v>
      </c>
      <c r="E5028" s="548"/>
    </row>
    <row r="5029" spans="1:5" hidden="1">
      <c r="A5029" s="547" t="s">
        <v>1685</v>
      </c>
      <c r="B5029" s="547">
        <v>2023</v>
      </c>
      <c r="C5029" s="547" t="s">
        <v>1606</v>
      </c>
      <c r="D5029" s="548"/>
      <c r="E5029" s="548"/>
    </row>
    <row r="5030" spans="1:5" hidden="1">
      <c r="A5030" s="547" t="s">
        <v>1685</v>
      </c>
      <c r="B5030" s="547">
        <v>2023</v>
      </c>
      <c r="C5030" s="547" t="s">
        <v>1605</v>
      </c>
      <c r="D5030" s="548"/>
      <c r="E5030" s="548"/>
    </row>
    <row r="5031" spans="1:5" hidden="1">
      <c r="A5031" s="547" t="s">
        <v>1685</v>
      </c>
      <c r="B5031" s="547">
        <v>2023</v>
      </c>
      <c r="C5031" s="547" t="s">
        <v>1604</v>
      </c>
      <c r="D5031" s="548">
        <v>3315.15</v>
      </c>
      <c r="E5031" s="548"/>
    </row>
    <row r="5032" spans="1:5" hidden="1">
      <c r="A5032" s="547" t="s">
        <v>1685</v>
      </c>
      <c r="B5032" s="547">
        <v>2023</v>
      </c>
      <c r="C5032" s="547" t="s">
        <v>1603</v>
      </c>
      <c r="D5032" s="548">
        <v>1064.94</v>
      </c>
      <c r="E5032" s="548"/>
    </row>
    <row r="5033" spans="1:5" hidden="1">
      <c r="A5033" s="547" t="s">
        <v>1685</v>
      </c>
      <c r="B5033" s="547">
        <v>2023</v>
      </c>
      <c r="C5033" s="547" t="s">
        <v>1602</v>
      </c>
      <c r="D5033" s="548">
        <v>164.07</v>
      </c>
      <c r="E5033" s="548"/>
    </row>
    <row r="5034" spans="1:5" hidden="1">
      <c r="A5034" s="547" t="s">
        <v>1685</v>
      </c>
      <c r="B5034" s="547">
        <v>2023</v>
      </c>
      <c r="C5034" s="547" t="s">
        <v>1601</v>
      </c>
      <c r="D5034" s="548">
        <v>2864.57</v>
      </c>
      <c r="E5034" s="548"/>
    </row>
    <row r="5035" spans="1:5" hidden="1">
      <c r="A5035" s="547" t="s">
        <v>1685</v>
      </c>
      <c r="B5035" s="547">
        <v>2023</v>
      </c>
      <c r="C5035" s="547" t="s">
        <v>1600</v>
      </c>
      <c r="D5035" s="548">
        <v>557.11</v>
      </c>
      <c r="E5035" s="548"/>
    </row>
    <row r="5036" spans="1:5" hidden="1">
      <c r="A5036" s="547" t="s">
        <v>1685</v>
      </c>
      <c r="B5036" s="547">
        <v>2023</v>
      </c>
      <c r="C5036" s="547" t="s">
        <v>1599</v>
      </c>
      <c r="D5036" s="548">
        <v>46656.79</v>
      </c>
      <c r="E5036" s="548"/>
    </row>
    <row r="5037" spans="1:5" hidden="1">
      <c r="A5037" s="547" t="s">
        <v>1685</v>
      </c>
      <c r="B5037" s="547">
        <v>2023</v>
      </c>
      <c r="C5037" s="547" t="s">
        <v>1597</v>
      </c>
      <c r="D5037" s="548">
        <v>42645.52</v>
      </c>
      <c r="E5037" s="548"/>
    </row>
    <row r="5038" spans="1:5" hidden="1">
      <c r="A5038" s="547" t="s">
        <v>1684</v>
      </c>
      <c r="B5038" s="547">
        <v>2019</v>
      </c>
      <c r="C5038" s="547" t="s">
        <v>1628</v>
      </c>
      <c r="D5038" s="548">
        <v>2019.44</v>
      </c>
      <c r="E5038" s="548">
        <v>1956.13</v>
      </c>
    </row>
    <row r="5039" spans="1:5" hidden="1">
      <c r="A5039" s="547" t="s">
        <v>1684</v>
      </c>
      <c r="B5039" s="547">
        <v>2019</v>
      </c>
      <c r="C5039" s="547" t="s">
        <v>1627</v>
      </c>
      <c r="D5039" s="548">
        <v>2002.08</v>
      </c>
      <c r="E5039" s="548"/>
    </row>
    <row r="5040" spans="1:5" hidden="1">
      <c r="A5040" s="547" t="s">
        <v>1684</v>
      </c>
      <c r="B5040" s="547">
        <v>2019</v>
      </c>
      <c r="C5040" s="547" t="s">
        <v>1626</v>
      </c>
      <c r="D5040" s="548">
        <v>17.36</v>
      </c>
      <c r="E5040" s="548"/>
    </row>
    <row r="5041" spans="1:5" hidden="1">
      <c r="A5041" s="547" t="s">
        <v>1684</v>
      </c>
      <c r="B5041" s="547">
        <v>2019</v>
      </c>
      <c r="C5041" s="547" t="s">
        <v>1625</v>
      </c>
      <c r="D5041" s="548">
        <v>16.43</v>
      </c>
      <c r="E5041" s="548">
        <v>16.43</v>
      </c>
    </row>
    <row r="5042" spans="1:5" hidden="1">
      <c r="A5042" s="547" t="s">
        <v>1684</v>
      </c>
      <c r="B5042" s="547">
        <v>2019</v>
      </c>
      <c r="C5042" s="547" t="s">
        <v>1624</v>
      </c>
      <c r="D5042" s="548">
        <v>5.4</v>
      </c>
      <c r="E5042" s="548">
        <v>5.4</v>
      </c>
    </row>
    <row r="5043" spans="1:5" hidden="1">
      <c r="A5043" s="547" t="s">
        <v>1684</v>
      </c>
      <c r="B5043" s="547">
        <v>2019</v>
      </c>
      <c r="C5043" s="547" t="s">
        <v>1623</v>
      </c>
      <c r="D5043" s="548"/>
      <c r="E5043" s="548"/>
    </row>
    <row r="5044" spans="1:5" hidden="1">
      <c r="A5044" s="547" t="s">
        <v>1684</v>
      </c>
      <c r="B5044" s="547">
        <v>2019</v>
      </c>
      <c r="C5044" s="547" t="s">
        <v>1622</v>
      </c>
      <c r="D5044" s="548"/>
      <c r="E5044" s="548"/>
    </row>
    <row r="5045" spans="1:5" hidden="1">
      <c r="A5045" s="547" t="s">
        <v>1684</v>
      </c>
      <c r="B5045" s="547">
        <v>2019</v>
      </c>
      <c r="C5045" s="547" t="s">
        <v>1621</v>
      </c>
      <c r="D5045" s="548">
        <v>16.850000000000001</v>
      </c>
      <c r="E5045" s="548">
        <v>16.850000000000001</v>
      </c>
    </row>
    <row r="5046" spans="1:5" hidden="1">
      <c r="A5046" s="547" t="s">
        <v>1684</v>
      </c>
      <c r="B5046" s="547">
        <v>2019</v>
      </c>
      <c r="C5046" s="547" t="s">
        <v>1620</v>
      </c>
      <c r="D5046" s="548"/>
      <c r="E5046" s="548"/>
    </row>
    <row r="5047" spans="1:5" hidden="1">
      <c r="A5047" s="547" t="s">
        <v>1684</v>
      </c>
      <c r="B5047" s="547">
        <v>2019</v>
      </c>
      <c r="C5047" s="547" t="s">
        <v>1619</v>
      </c>
      <c r="D5047" s="548">
        <v>913.93</v>
      </c>
      <c r="E5047" s="548">
        <v>913.93</v>
      </c>
    </row>
    <row r="5048" spans="1:5" hidden="1">
      <c r="A5048" s="547" t="s">
        <v>1684</v>
      </c>
      <c r="B5048" s="547">
        <v>2019</v>
      </c>
      <c r="C5048" s="547" t="s">
        <v>1618</v>
      </c>
      <c r="D5048" s="548"/>
      <c r="E5048" s="548"/>
    </row>
    <row r="5049" spans="1:5" hidden="1">
      <c r="A5049" s="547" t="s">
        <v>1684</v>
      </c>
      <c r="B5049" s="547">
        <v>2019</v>
      </c>
      <c r="C5049" s="547" t="s">
        <v>1617</v>
      </c>
      <c r="D5049" s="548">
        <v>423.68</v>
      </c>
      <c r="E5049" s="548">
        <v>423.68</v>
      </c>
    </row>
    <row r="5050" spans="1:5" hidden="1">
      <c r="A5050" s="547" t="s">
        <v>1684</v>
      </c>
      <c r="B5050" s="547">
        <v>2019</v>
      </c>
      <c r="C5050" s="547" t="s">
        <v>1616</v>
      </c>
      <c r="D5050" s="548">
        <v>22.76</v>
      </c>
      <c r="E5050" s="548">
        <v>22.76</v>
      </c>
    </row>
    <row r="5051" spans="1:5" hidden="1">
      <c r="A5051" s="547" t="s">
        <v>1684</v>
      </c>
      <c r="B5051" s="547">
        <v>2019</v>
      </c>
      <c r="C5051" s="547" t="s">
        <v>1615</v>
      </c>
      <c r="D5051" s="548">
        <v>297.08</v>
      </c>
      <c r="E5051" s="548">
        <v>297.08</v>
      </c>
    </row>
    <row r="5052" spans="1:5" hidden="1">
      <c r="A5052" s="547" t="s">
        <v>1684</v>
      </c>
      <c r="B5052" s="547">
        <v>2019</v>
      </c>
      <c r="C5052" s="547" t="s">
        <v>1614</v>
      </c>
      <c r="D5052" s="548">
        <v>14.59</v>
      </c>
      <c r="E5052" s="548">
        <v>14.59</v>
      </c>
    </row>
    <row r="5053" spans="1:5" hidden="1">
      <c r="A5053" s="547" t="s">
        <v>1684</v>
      </c>
      <c r="B5053" s="547">
        <v>2019</v>
      </c>
      <c r="C5053" s="547" t="s">
        <v>1613</v>
      </c>
      <c r="D5053" s="548"/>
      <c r="E5053" s="548"/>
    </row>
    <row r="5054" spans="1:5" hidden="1">
      <c r="A5054" s="547" t="s">
        <v>1684</v>
      </c>
      <c r="B5054" s="547">
        <v>2019</v>
      </c>
      <c r="C5054" s="547" t="s">
        <v>1612</v>
      </c>
      <c r="D5054" s="548"/>
      <c r="E5054" s="548"/>
    </row>
    <row r="5055" spans="1:5" hidden="1">
      <c r="A5055" s="547" t="s">
        <v>1684</v>
      </c>
      <c r="B5055" s="547">
        <v>2019</v>
      </c>
      <c r="C5055" s="547" t="s">
        <v>1611</v>
      </c>
      <c r="D5055" s="548"/>
      <c r="E5055" s="548"/>
    </row>
    <row r="5056" spans="1:5" hidden="1">
      <c r="A5056" s="547" t="s">
        <v>1684</v>
      </c>
      <c r="B5056" s="547">
        <v>2019</v>
      </c>
      <c r="C5056" s="547" t="s">
        <v>1610</v>
      </c>
      <c r="D5056" s="548"/>
      <c r="E5056" s="548"/>
    </row>
    <row r="5057" spans="1:5" hidden="1">
      <c r="A5057" s="547" t="s">
        <v>1684</v>
      </c>
      <c r="B5057" s="547">
        <v>2019</v>
      </c>
      <c r="C5057" s="547" t="s">
        <v>1609</v>
      </c>
      <c r="D5057" s="548"/>
      <c r="E5057" s="548"/>
    </row>
    <row r="5058" spans="1:5" hidden="1">
      <c r="A5058" s="547" t="s">
        <v>1684</v>
      </c>
      <c r="B5058" s="547">
        <v>2019</v>
      </c>
      <c r="C5058" s="547" t="s">
        <v>1608</v>
      </c>
      <c r="D5058" s="548"/>
      <c r="E5058" s="548"/>
    </row>
    <row r="5059" spans="1:5" hidden="1">
      <c r="A5059" s="547" t="s">
        <v>1684</v>
      </c>
      <c r="B5059" s="547">
        <v>2019</v>
      </c>
      <c r="C5059" s="547" t="s">
        <v>1607</v>
      </c>
      <c r="D5059" s="548">
        <v>155.82</v>
      </c>
      <c r="E5059" s="548">
        <v>155.82</v>
      </c>
    </row>
    <row r="5060" spans="1:5" hidden="1">
      <c r="A5060" s="547" t="s">
        <v>1684</v>
      </c>
      <c r="B5060" s="547">
        <v>2019</v>
      </c>
      <c r="C5060" s="547" t="s">
        <v>1606</v>
      </c>
      <c r="D5060" s="548"/>
      <c r="E5060" s="548"/>
    </row>
    <row r="5061" spans="1:5" hidden="1">
      <c r="A5061" s="547" t="s">
        <v>1684</v>
      </c>
      <c r="B5061" s="547">
        <v>2019</v>
      </c>
      <c r="C5061" s="547" t="s">
        <v>1605</v>
      </c>
      <c r="D5061" s="548"/>
      <c r="E5061" s="548"/>
    </row>
    <row r="5062" spans="1:5" hidden="1">
      <c r="A5062" s="547" t="s">
        <v>1684</v>
      </c>
      <c r="B5062" s="547">
        <v>2019</v>
      </c>
      <c r="C5062" s="547" t="s">
        <v>1604</v>
      </c>
      <c r="D5062" s="548">
        <v>797.02</v>
      </c>
      <c r="E5062" s="548">
        <v>797.02</v>
      </c>
    </row>
    <row r="5063" spans="1:5" hidden="1">
      <c r="A5063" s="547" t="s">
        <v>1684</v>
      </c>
      <c r="B5063" s="547">
        <v>2019</v>
      </c>
      <c r="C5063" s="547" t="s">
        <v>1603</v>
      </c>
      <c r="D5063" s="548"/>
      <c r="E5063" s="548"/>
    </row>
    <row r="5064" spans="1:5" hidden="1">
      <c r="A5064" s="547" t="s">
        <v>1684</v>
      </c>
      <c r="B5064" s="547">
        <v>2019</v>
      </c>
      <c r="C5064" s="547" t="s">
        <v>1602</v>
      </c>
      <c r="D5064" s="548">
        <v>325.08</v>
      </c>
      <c r="E5064" s="548">
        <v>325.08</v>
      </c>
    </row>
    <row r="5065" spans="1:5" hidden="1">
      <c r="A5065" s="547" t="s">
        <v>1684</v>
      </c>
      <c r="B5065" s="547">
        <v>2019</v>
      </c>
      <c r="C5065" s="547" t="s">
        <v>1601</v>
      </c>
      <c r="D5065" s="548">
        <v>3916.95</v>
      </c>
      <c r="E5065" s="548">
        <v>3916.95</v>
      </c>
    </row>
    <row r="5066" spans="1:5" hidden="1">
      <c r="A5066" s="547" t="s">
        <v>1684</v>
      </c>
      <c r="B5066" s="547">
        <v>2019</v>
      </c>
      <c r="C5066" s="547" t="s">
        <v>1600</v>
      </c>
      <c r="D5066" s="548">
        <v>67.010000000000005</v>
      </c>
      <c r="E5066" s="548">
        <v>67.010000000000005</v>
      </c>
    </row>
    <row r="5067" spans="1:5" hidden="1">
      <c r="A5067" s="547" t="s">
        <v>1684</v>
      </c>
      <c r="B5067" s="547">
        <v>2019</v>
      </c>
      <c r="C5067" s="547" t="s">
        <v>1599</v>
      </c>
      <c r="D5067" s="548">
        <v>13687.6</v>
      </c>
      <c r="E5067" s="548">
        <v>13624.29</v>
      </c>
    </row>
    <row r="5068" spans="1:5" hidden="1">
      <c r="A5068" s="547" t="s">
        <v>1684</v>
      </c>
      <c r="B5068" s="547">
        <v>2019</v>
      </c>
      <c r="C5068" s="547" t="s">
        <v>1597</v>
      </c>
      <c r="D5068" s="548">
        <v>8078.11</v>
      </c>
      <c r="E5068" s="548">
        <v>8014.8</v>
      </c>
    </row>
    <row r="5069" spans="1:5" hidden="1">
      <c r="A5069" s="547" t="s">
        <v>1684</v>
      </c>
      <c r="B5069" s="547">
        <v>2019</v>
      </c>
      <c r="C5069" s="547" t="s">
        <v>1633</v>
      </c>
      <c r="D5069" s="548"/>
      <c r="E5069" s="548">
        <v>1917.21</v>
      </c>
    </row>
    <row r="5070" spans="1:5" hidden="1">
      <c r="A5070" s="547" t="s">
        <v>1684</v>
      </c>
      <c r="B5070" s="547">
        <v>2019</v>
      </c>
      <c r="C5070" s="547" t="s">
        <v>1632</v>
      </c>
      <c r="D5070" s="548"/>
      <c r="E5070" s="548"/>
    </row>
    <row r="5071" spans="1:5" hidden="1">
      <c r="A5071" s="547" t="s">
        <v>1684</v>
      </c>
      <c r="B5071" s="547">
        <v>2019</v>
      </c>
      <c r="C5071" s="547" t="s">
        <v>1631</v>
      </c>
      <c r="D5071" s="548"/>
      <c r="E5071" s="548">
        <v>21.56</v>
      </c>
    </row>
    <row r="5072" spans="1:5" hidden="1">
      <c r="A5072" s="547" t="s">
        <v>1684</v>
      </c>
      <c r="B5072" s="547">
        <v>2019</v>
      </c>
      <c r="C5072" s="547" t="s">
        <v>1630</v>
      </c>
      <c r="D5072" s="548"/>
      <c r="E5072" s="548">
        <v>17.36</v>
      </c>
    </row>
    <row r="5073" spans="1:5" hidden="1">
      <c r="A5073" s="547" t="s">
        <v>1684</v>
      </c>
      <c r="B5073" s="547">
        <v>2019</v>
      </c>
      <c r="C5073" s="547" t="s">
        <v>1629</v>
      </c>
      <c r="D5073" s="548"/>
      <c r="E5073" s="548"/>
    </row>
    <row r="5074" spans="1:5" hidden="1">
      <c r="A5074" s="547" t="s">
        <v>1684</v>
      </c>
      <c r="B5074" s="547">
        <v>2020</v>
      </c>
      <c r="C5074" s="547" t="s">
        <v>1628</v>
      </c>
      <c r="D5074" s="548">
        <v>1841.03</v>
      </c>
      <c r="E5074" s="548">
        <v>1619.29</v>
      </c>
    </row>
    <row r="5075" spans="1:5" hidden="1">
      <c r="A5075" s="547" t="s">
        <v>1684</v>
      </c>
      <c r="B5075" s="547">
        <v>2020</v>
      </c>
      <c r="C5075" s="547" t="s">
        <v>1627</v>
      </c>
      <c r="D5075" s="548">
        <v>1830.6</v>
      </c>
      <c r="E5075" s="548"/>
    </row>
    <row r="5076" spans="1:5" hidden="1">
      <c r="A5076" s="547" t="s">
        <v>1684</v>
      </c>
      <c r="B5076" s="547">
        <v>2020</v>
      </c>
      <c r="C5076" s="547" t="s">
        <v>1626</v>
      </c>
      <c r="D5076" s="548">
        <v>10.43</v>
      </c>
      <c r="E5076" s="548"/>
    </row>
    <row r="5077" spans="1:5" hidden="1">
      <c r="A5077" s="547" t="s">
        <v>1684</v>
      </c>
      <c r="B5077" s="547">
        <v>2020</v>
      </c>
      <c r="C5077" s="547" t="s">
        <v>1625</v>
      </c>
      <c r="D5077" s="548">
        <v>0.02</v>
      </c>
      <c r="E5077" s="548">
        <v>0.02</v>
      </c>
    </row>
    <row r="5078" spans="1:5" hidden="1">
      <c r="A5078" s="547" t="s">
        <v>1684</v>
      </c>
      <c r="B5078" s="547">
        <v>2020</v>
      </c>
      <c r="C5078" s="547" t="s">
        <v>1624</v>
      </c>
      <c r="D5078" s="548">
        <v>3.88</v>
      </c>
      <c r="E5078" s="548">
        <v>3.88</v>
      </c>
    </row>
    <row r="5079" spans="1:5" hidden="1">
      <c r="A5079" s="547" t="s">
        <v>1684</v>
      </c>
      <c r="B5079" s="547">
        <v>2020</v>
      </c>
      <c r="C5079" s="547" t="s">
        <v>1623</v>
      </c>
      <c r="D5079" s="548"/>
      <c r="E5079" s="548"/>
    </row>
    <row r="5080" spans="1:5" hidden="1">
      <c r="A5080" s="547" t="s">
        <v>1684</v>
      </c>
      <c r="B5080" s="547">
        <v>2020</v>
      </c>
      <c r="C5080" s="547" t="s">
        <v>1622</v>
      </c>
      <c r="D5080" s="548"/>
      <c r="E5080" s="548"/>
    </row>
    <row r="5081" spans="1:5" hidden="1">
      <c r="A5081" s="547" t="s">
        <v>1684</v>
      </c>
      <c r="B5081" s="547">
        <v>2020</v>
      </c>
      <c r="C5081" s="547" t="s">
        <v>1621</v>
      </c>
      <c r="D5081" s="548">
        <v>17.04</v>
      </c>
      <c r="E5081" s="548">
        <v>17.04</v>
      </c>
    </row>
    <row r="5082" spans="1:5" hidden="1">
      <c r="A5082" s="547" t="s">
        <v>1684</v>
      </c>
      <c r="B5082" s="547">
        <v>2020</v>
      </c>
      <c r="C5082" s="547" t="s">
        <v>1620</v>
      </c>
      <c r="D5082" s="548"/>
      <c r="E5082" s="548"/>
    </row>
    <row r="5083" spans="1:5" hidden="1">
      <c r="A5083" s="547" t="s">
        <v>1684</v>
      </c>
      <c r="B5083" s="547">
        <v>2020</v>
      </c>
      <c r="C5083" s="547" t="s">
        <v>1619</v>
      </c>
      <c r="D5083" s="548">
        <v>875.74</v>
      </c>
      <c r="E5083" s="548">
        <v>875.74</v>
      </c>
    </row>
    <row r="5084" spans="1:5" hidden="1">
      <c r="A5084" s="547" t="s">
        <v>1684</v>
      </c>
      <c r="B5084" s="547">
        <v>2020</v>
      </c>
      <c r="C5084" s="547" t="s">
        <v>1618</v>
      </c>
      <c r="D5084" s="548"/>
      <c r="E5084" s="548"/>
    </row>
    <row r="5085" spans="1:5" hidden="1">
      <c r="A5085" s="547" t="s">
        <v>1684</v>
      </c>
      <c r="B5085" s="547">
        <v>2020</v>
      </c>
      <c r="C5085" s="547" t="s">
        <v>1617</v>
      </c>
      <c r="D5085" s="548">
        <v>402.04</v>
      </c>
      <c r="E5085" s="548">
        <v>402.04</v>
      </c>
    </row>
    <row r="5086" spans="1:5" hidden="1">
      <c r="A5086" s="547" t="s">
        <v>1684</v>
      </c>
      <c r="B5086" s="547">
        <v>2020</v>
      </c>
      <c r="C5086" s="547" t="s">
        <v>1616</v>
      </c>
      <c r="D5086" s="548">
        <v>21.72</v>
      </c>
      <c r="E5086" s="548">
        <v>21.72</v>
      </c>
    </row>
    <row r="5087" spans="1:5" hidden="1">
      <c r="A5087" s="547" t="s">
        <v>1684</v>
      </c>
      <c r="B5087" s="547">
        <v>2020</v>
      </c>
      <c r="C5087" s="547" t="s">
        <v>1615</v>
      </c>
      <c r="D5087" s="548">
        <v>287.94</v>
      </c>
      <c r="E5087" s="548">
        <v>287.94</v>
      </c>
    </row>
    <row r="5088" spans="1:5" hidden="1">
      <c r="A5088" s="547" t="s">
        <v>1684</v>
      </c>
      <c r="B5088" s="547">
        <v>2020</v>
      </c>
      <c r="C5088" s="547" t="s">
        <v>1614</v>
      </c>
      <c r="D5088" s="548">
        <v>16.850000000000001</v>
      </c>
      <c r="E5088" s="548">
        <v>16.850000000000001</v>
      </c>
    </row>
    <row r="5089" spans="1:5" hidden="1">
      <c r="A5089" s="547" t="s">
        <v>1684</v>
      </c>
      <c r="B5089" s="547">
        <v>2020</v>
      </c>
      <c r="C5089" s="547" t="s">
        <v>1613</v>
      </c>
      <c r="D5089" s="548"/>
      <c r="E5089" s="548"/>
    </row>
    <row r="5090" spans="1:5" hidden="1">
      <c r="A5090" s="547" t="s">
        <v>1684</v>
      </c>
      <c r="B5090" s="547">
        <v>2020</v>
      </c>
      <c r="C5090" s="547" t="s">
        <v>1612</v>
      </c>
      <c r="D5090" s="548"/>
      <c r="E5090" s="548"/>
    </row>
    <row r="5091" spans="1:5" hidden="1">
      <c r="A5091" s="547" t="s">
        <v>1684</v>
      </c>
      <c r="B5091" s="547">
        <v>2020</v>
      </c>
      <c r="C5091" s="547" t="s">
        <v>1611</v>
      </c>
      <c r="D5091" s="548"/>
      <c r="E5091" s="548"/>
    </row>
    <row r="5092" spans="1:5" hidden="1">
      <c r="A5092" s="547" t="s">
        <v>1684</v>
      </c>
      <c r="B5092" s="547">
        <v>2020</v>
      </c>
      <c r="C5092" s="547" t="s">
        <v>1610</v>
      </c>
      <c r="D5092" s="548"/>
      <c r="E5092" s="548"/>
    </row>
    <row r="5093" spans="1:5" hidden="1">
      <c r="A5093" s="547" t="s">
        <v>1684</v>
      </c>
      <c r="B5093" s="547">
        <v>2020</v>
      </c>
      <c r="C5093" s="547" t="s">
        <v>1609</v>
      </c>
      <c r="D5093" s="548"/>
      <c r="E5093" s="548"/>
    </row>
    <row r="5094" spans="1:5" hidden="1">
      <c r="A5094" s="547" t="s">
        <v>1684</v>
      </c>
      <c r="B5094" s="547">
        <v>2020</v>
      </c>
      <c r="C5094" s="547" t="s">
        <v>1608</v>
      </c>
      <c r="D5094" s="548"/>
      <c r="E5094" s="548"/>
    </row>
    <row r="5095" spans="1:5" hidden="1">
      <c r="A5095" s="547" t="s">
        <v>1684</v>
      </c>
      <c r="B5095" s="547">
        <v>2020</v>
      </c>
      <c r="C5095" s="547" t="s">
        <v>1607</v>
      </c>
      <c r="D5095" s="548">
        <v>147.19999999999999</v>
      </c>
      <c r="E5095" s="548">
        <v>147.19999999999999</v>
      </c>
    </row>
    <row r="5096" spans="1:5" hidden="1">
      <c r="A5096" s="547" t="s">
        <v>1684</v>
      </c>
      <c r="B5096" s="547">
        <v>2020</v>
      </c>
      <c r="C5096" s="547" t="s">
        <v>1606</v>
      </c>
      <c r="D5096" s="548"/>
      <c r="E5096" s="548"/>
    </row>
    <row r="5097" spans="1:5" hidden="1">
      <c r="A5097" s="547" t="s">
        <v>1684</v>
      </c>
      <c r="B5097" s="547">
        <v>2020</v>
      </c>
      <c r="C5097" s="547" t="s">
        <v>1605</v>
      </c>
      <c r="D5097" s="548"/>
      <c r="E5097" s="548"/>
    </row>
    <row r="5098" spans="1:5" hidden="1">
      <c r="A5098" s="547" t="s">
        <v>1684</v>
      </c>
      <c r="B5098" s="547">
        <v>2020</v>
      </c>
      <c r="C5098" s="547" t="s">
        <v>1604</v>
      </c>
      <c r="D5098" s="548">
        <v>792.95</v>
      </c>
      <c r="E5098" s="548">
        <v>792.95</v>
      </c>
    </row>
    <row r="5099" spans="1:5" hidden="1">
      <c r="A5099" s="547" t="s">
        <v>1684</v>
      </c>
      <c r="B5099" s="547">
        <v>2020</v>
      </c>
      <c r="C5099" s="547" t="s">
        <v>1603</v>
      </c>
      <c r="D5099" s="548"/>
      <c r="E5099" s="548"/>
    </row>
    <row r="5100" spans="1:5" hidden="1">
      <c r="A5100" s="547" t="s">
        <v>1684</v>
      </c>
      <c r="B5100" s="547">
        <v>2020</v>
      </c>
      <c r="C5100" s="547" t="s">
        <v>1602</v>
      </c>
      <c r="D5100" s="548">
        <v>354.83</v>
      </c>
      <c r="E5100" s="548">
        <v>354.83</v>
      </c>
    </row>
    <row r="5101" spans="1:5" hidden="1">
      <c r="A5101" s="547" t="s">
        <v>1684</v>
      </c>
      <c r="B5101" s="547">
        <v>2020</v>
      </c>
      <c r="C5101" s="547" t="s">
        <v>1601</v>
      </c>
      <c r="D5101" s="548">
        <v>3894.74</v>
      </c>
      <c r="E5101" s="548">
        <v>3894.74</v>
      </c>
    </row>
    <row r="5102" spans="1:5" hidden="1">
      <c r="A5102" s="547" t="s">
        <v>1684</v>
      </c>
      <c r="B5102" s="547">
        <v>2020</v>
      </c>
      <c r="C5102" s="547" t="s">
        <v>1600</v>
      </c>
      <c r="D5102" s="548">
        <v>64</v>
      </c>
      <c r="E5102" s="548">
        <v>64</v>
      </c>
    </row>
    <row r="5103" spans="1:5" hidden="1">
      <c r="A5103" s="547" t="s">
        <v>1684</v>
      </c>
      <c r="B5103" s="547">
        <v>2020</v>
      </c>
      <c r="C5103" s="547" t="s">
        <v>1599</v>
      </c>
      <c r="D5103" s="548">
        <v>13392.85</v>
      </c>
      <c r="E5103" s="548">
        <v>13171.11</v>
      </c>
    </row>
    <row r="5104" spans="1:5" hidden="1">
      <c r="A5104" s="547" t="s">
        <v>1684</v>
      </c>
      <c r="B5104" s="547">
        <v>2020</v>
      </c>
      <c r="C5104" s="547" t="s">
        <v>1597</v>
      </c>
      <c r="D5104" s="548">
        <v>7844.25</v>
      </c>
      <c r="E5104" s="548">
        <v>7622.5</v>
      </c>
    </row>
    <row r="5105" spans="1:5" hidden="1">
      <c r="A5105" s="547" t="s">
        <v>1684</v>
      </c>
      <c r="B5105" s="547">
        <v>2020</v>
      </c>
      <c r="C5105" s="547" t="s">
        <v>1633</v>
      </c>
      <c r="D5105" s="548"/>
      <c r="E5105" s="548">
        <v>1588.67</v>
      </c>
    </row>
    <row r="5106" spans="1:5" hidden="1">
      <c r="A5106" s="547" t="s">
        <v>1684</v>
      </c>
      <c r="B5106" s="547">
        <v>2020</v>
      </c>
      <c r="C5106" s="547" t="s">
        <v>1632</v>
      </c>
      <c r="D5106" s="548"/>
      <c r="E5106" s="548"/>
    </row>
    <row r="5107" spans="1:5" hidden="1">
      <c r="A5107" s="547" t="s">
        <v>1684</v>
      </c>
      <c r="B5107" s="547">
        <v>2020</v>
      </c>
      <c r="C5107" s="547" t="s">
        <v>1631</v>
      </c>
      <c r="D5107" s="548"/>
      <c r="E5107" s="548">
        <v>20.18</v>
      </c>
    </row>
    <row r="5108" spans="1:5" hidden="1">
      <c r="A5108" s="547" t="s">
        <v>1684</v>
      </c>
      <c r="B5108" s="547">
        <v>2020</v>
      </c>
      <c r="C5108" s="547" t="s">
        <v>1630</v>
      </c>
      <c r="D5108" s="548"/>
      <c r="E5108" s="548">
        <v>10.43</v>
      </c>
    </row>
    <row r="5109" spans="1:5" hidden="1">
      <c r="A5109" s="547" t="s">
        <v>1684</v>
      </c>
      <c r="B5109" s="547">
        <v>2020</v>
      </c>
      <c r="C5109" s="547" t="s">
        <v>1629</v>
      </c>
      <c r="D5109" s="548"/>
      <c r="E5109" s="548"/>
    </row>
    <row r="5110" spans="1:5" hidden="1">
      <c r="A5110" s="547" t="s">
        <v>1684</v>
      </c>
      <c r="B5110" s="547">
        <v>2021</v>
      </c>
      <c r="C5110" s="547" t="s">
        <v>1628</v>
      </c>
      <c r="D5110" s="548">
        <v>1456.54</v>
      </c>
      <c r="E5110" s="548">
        <v>1169.92</v>
      </c>
    </row>
    <row r="5111" spans="1:5" hidden="1">
      <c r="A5111" s="547" t="s">
        <v>1684</v>
      </c>
      <c r="B5111" s="547">
        <v>2021</v>
      </c>
      <c r="C5111" s="547" t="s">
        <v>1627</v>
      </c>
      <c r="D5111" s="548">
        <v>1453.85</v>
      </c>
      <c r="E5111" s="548"/>
    </row>
    <row r="5112" spans="1:5" hidden="1">
      <c r="A5112" s="547" t="s">
        <v>1684</v>
      </c>
      <c r="B5112" s="547">
        <v>2021</v>
      </c>
      <c r="C5112" s="547" t="s">
        <v>1626</v>
      </c>
      <c r="D5112" s="548">
        <v>2.7</v>
      </c>
      <c r="E5112" s="548"/>
    </row>
    <row r="5113" spans="1:5" hidden="1">
      <c r="A5113" s="547" t="s">
        <v>1684</v>
      </c>
      <c r="B5113" s="547">
        <v>2021</v>
      </c>
      <c r="C5113" s="547" t="s">
        <v>1625</v>
      </c>
      <c r="D5113" s="548">
        <v>0.06</v>
      </c>
      <c r="E5113" s="548">
        <v>0.06</v>
      </c>
    </row>
    <row r="5114" spans="1:5" hidden="1">
      <c r="A5114" s="547" t="s">
        <v>1684</v>
      </c>
      <c r="B5114" s="547">
        <v>2021</v>
      </c>
      <c r="C5114" s="547" t="s">
        <v>1624</v>
      </c>
      <c r="D5114" s="548">
        <v>2.4</v>
      </c>
      <c r="E5114" s="548">
        <v>2.4</v>
      </c>
    </row>
    <row r="5115" spans="1:5" hidden="1">
      <c r="A5115" s="547" t="s">
        <v>1684</v>
      </c>
      <c r="B5115" s="547">
        <v>2021</v>
      </c>
      <c r="C5115" s="547" t="s">
        <v>1623</v>
      </c>
      <c r="D5115" s="548"/>
      <c r="E5115" s="548"/>
    </row>
    <row r="5116" spans="1:5" hidden="1">
      <c r="A5116" s="547" t="s">
        <v>1684</v>
      </c>
      <c r="B5116" s="547">
        <v>2021</v>
      </c>
      <c r="C5116" s="547" t="s">
        <v>1622</v>
      </c>
      <c r="D5116" s="548"/>
      <c r="E5116" s="548"/>
    </row>
    <row r="5117" spans="1:5" hidden="1">
      <c r="A5117" s="547" t="s">
        <v>1684</v>
      </c>
      <c r="B5117" s="547">
        <v>2021</v>
      </c>
      <c r="C5117" s="547" t="s">
        <v>1621</v>
      </c>
      <c r="D5117" s="548">
        <v>16.510000000000002</v>
      </c>
      <c r="E5117" s="548">
        <v>16.510000000000002</v>
      </c>
    </row>
    <row r="5118" spans="1:5" hidden="1">
      <c r="A5118" s="547" t="s">
        <v>1684</v>
      </c>
      <c r="B5118" s="547">
        <v>2021</v>
      </c>
      <c r="C5118" s="547" t="s">
        <v>1620</v>
      </c>
      <c r="D5118" s="548"/>
      <c r="E5118" s="548"/>
    </row>
    <row r="5119" spans="1:5" hidden="1">
      <c r="A5119" s="547" t="s">
        <v>1684</v>
      </c>
      <c r="B5119" s="547">
        <v>2021</v>
      </c>
      <c r="C5119" s="547" t="s">
        <v>1619</v>
      </c>
      <c r="D5119" s="548">
        <v>962.42</v>
      </c>
      <c r="E5119" s="548">
        <v>962.42</v>
      </c>
    </row>
    <row r="5120" spans="1:5" hidden="1">
      <c r="A5120" s="547" t="s">
        <v>1684</v>
      </c>
      <c r="B5120" s="547">
        <v>2021</v>
      </c>
      <c r="C5120" s="547" t="s">
        <v>1618</v>
      </c>
      <c r="D5120" s="548"/>
      <c r="E5120" s="548"/>
    </row>
    <row r="5121" spans="1:5" hidden="1">
      <c r="A5121" s="547" t="s">
        <v>1684</v>
      </c>
      <c r="B5121" s="547">
        <v>2021</v>
      </c>
      <c r="C5121" s="547" t="s">
        <v>1617</v>
      </c>
      <c r="D5121" s="548">
        <v>445.76</v>
      </c>
      <c r="E5121" s="548">
        <v>445.76</v>
      </c>
    </row>
    <row r="5122" spans="1:5" hidden="1">
      <c r="A5122" s="547" t="s">
        <v>1684</v>
      </c>
      <c r="B5122" s="547">
        <v>2021</v>
      </c>
      <c r="C5122" s="547" t="s">
        <v>1616</v>
      </c>
      <c r="D5122" s="548">
        <v>20.309999999999999</v>
      </c>
      <c r="E5122" s="548">
        <v>20.309999999999999</v>
      </c>
    </row>
    <row r="5123" spans="1:5" hidden="1">
      <c r="A5123" s="547" t="s">
        <v>1684</v>
      </c>
      <c r="B5123" s="547">
        <v>2021</v>
      </c>
      <c r="C5123" s="547" t="s">
        <v>1615</v>
      </c>
      <c r="D5123" s="548">
        <v>318.60000000000002</v>
      </c>
      <c r="E5123" s="548">
        <v>318.60000000000002</v>
      </c>
    </row>
    <row r="5124" spans="1:5" hidden="1">
      <c r="A5124" s="547" t="s">
        <v>1684</v>
      </c>
      <c r="B5124" s="547">
        <v>2021</v>
      </c>
      <c r="C5124" s="547" t="s">
        <v>1614</v>
      </c>
      <c r="D5124" s="548">
        <v>13.92</v>
      </c>
      <c r="E5124" s="548">
        <v>13.92</v>
      </c>
    </row>
    <row r="5125" spans="1:5" hidden="1">
      <c r="A5125" s="547" t="s">
        <v>1684</v>
      </c>
      <c r="B5125" s="547">
        <v>2021</v>
      </c>
      <c r="C5125" s="547" t="s">
        <v>1613</v>
      </c>
      <c r="D5125" s="548"/>
      <c r="E5125" s="548"/>
    </row>
    <row r="5126" spans="1:5" hidden="1">
      <c r="A5126" s="547" t="s">
        <v>1684</v>
      </c>
      <c r="B5126" s="547">
        <v>2021</v>
      </c>
      <c r="C5126" s="547" t="s">
        <v>1612</v>
      </c>
      <c r="D5126" s="548"/>
      <c r="E5126" s="548"/>
    </row>
    <row r="5127" spans="1:5" hidden="1">
      <c r="A5127" s="547" t="s">
        <v>1684</v>
      </c>
      <c r="B5127" s="547">
        <v>2021</v>
      </c>
      <c r="C5127" s="547" t="s">
        <v>1611</v>
      </c>
      <c r="D5127" s="548"/>
      <c r="E5127" s="548"/>
    </row>
    <row r="5128" spans="1:5" hidden="1">
      <c r="A5128" s="547" t="s">
        <v>1684</v>
      </c>
      <c r="B5128" s="547">
        <v>2021</v>
      </c>
      <c r="C5128" s="547" t="s">
        <v>1610</v>
      </c>
      <c r="D5128" s="548"/>
      <c r="E5128" s="548"/>
    </row>
    <row r="5129" spans="1:5" hidden="1">
      <c r="A5129" s="547" t="s">
        <v>1684</v>
      </c>
      <c r="B5129" s="547">
        <v>2021</v>
      </c>
      <c r="C5129" s="547" t="s">
        <v>1609</v>
      </c>
      <c r="D5129" s="548"/>
      <c r="E5129" s="548"/>
    </row>
    <row r="5130" spans="1:5" hidden="1">
      <c r="A5130" s="547" t="s">
        <v>1684</v>
      </c>
      <c r="B5130" s="547">
        <v>2021</v>
      </c>
      <c r="C5130" s="547" t="s">
        <v>1608</v>
      </c>
      <c r="D5130" s="548"/>
      <c r="E5130" s="548"/>
    </row>
    <row r="5131" spans="1:5" hidden="1">
      <c r="A5131" s="547" t="s">
        <v>1684</v>
      </c>
      <c r="B5131" s="547">
        <v>2021</v>
      </c>
      <c r="C5131" s="547" t="s">
        <v>1607</v>
      </c>
      <c r="D5131" s="548">
        <v>163.84</v>
      </c>
      <c r="E5131" s="548">
        <v>163.84</v>
      </c>
    </row>
    <row r="5132" spans="1:5" hidden="1">
      <c r="A5132" s="547" t="s">
        <v>1684</v>
      </c>
      <c r="B5132" s="547">
        <v>2021</v>
      </c>
      <c r="C5132" s="547" t="s">
        <v>1606</v>
      </c>
      <c r="D5132" s="548"/>
      <c r="E5132" s="548"/>
    </row>
    <row r="5133" spans="1:5" hidden="1">
      <c r="A5133" s="547" t="s">
        <v>1684</v>
      </c>
      <c r="B5133" s="547">
        <v>2021</v>
      </c>
      <c r="C5133" s="547" t="s">
        <v>1605</v>
      </c>
      <c r="D5133" s="548"/>
      <c r="E5133" s="548"/>
    </row>
    <row r="5134" spans="1:5" hidden="1">
      <c r="A5134" s="547" t="s">
        <v>1684</v>
      </c>
      <c r="B5134" s="547">
        <v>2021</v>
      </c>
      <c r="C5134" s="547" t="s">
        <v>1604</v>
      </c>
      <c r="D5134" s="548">
        <v>881.58</v>
      </c>
      <c r="E5134" s="548">
        <v>881.58</v>
      </c>
    </row>
    <row r="5135" spans="1:5" hidden="1">
      <c r="A5135" s="547" t="s">
        <v>1684</v>
      </c>
      <c r="B5135" s="547">
        <v>2021</v>
      </c>
      <c r="C5135" s="547" t="s">
        <v>1603</v>
      </c>
      <c r="D5135" s="548"/>
      <c r="E5135" s="548"/>
    </row>
    <row r="5136" spans="1:5" hidden="1">
      <c r="A5136" s="547" t="s">
        <v>1684</v>
      </c>
      <c r="B5136" s="547">
        <v>2021</v>
      </c>
      <c r="C5136" s="547" t="s">
        <v>1602</v>
      </c>
      <c r="D5136" s="548">
        <v>403.94</v>
      </c>
      <c r="E5136" s="548">
        <v>403.94</v>
      </c>
    </row>
    <row r="5137" spans="1:5" hidden="1">
      <c r="A5137" s="547" t="s">
        <v>1684</v>
      </c>
      <c r="B5137" s="547">
        <v>2021</v>
      </c>
      <c r="C5137" s="547" t="s">
        <v>1601</v>
      </c>
      <c r="D5137" s="548">
        <v>4755.7299999999996</v>
      </c>
      <c r="E5137" s="548">
        <v>4755.7299999999996</v>
      </c>
    </row>
    <row r="5138" spans="1:5" hidden="1">
      <c r="A5138" s="547" t="s">
        <v>1684</v>
      </c>
      <c r="B5138" s="547">
        <v>2021</v>
      </c>
      <c r="C5138" s="547" t="s">
        <v>1600</v>
      </c>
      <c r="D5138" s="548">
        <v>42.01</v>
      </c>
      <c r="E5138" s="548">
        <v>42.01</v>
      </c>
    </row>
    <row r="5139" spans="1:5" hidden="1">
      <c r="A5139" s="547" t="s">
        <v>1684</v>
      </c>
      <c r="B5139" s="547">
        <v>2021</v>
      </c>
      <c r="C5139" s="547" t="s">
        <v>1599</v>
      </c>
      <c r="D5139" s="548">
        <v>15184.26</v>
      </c>
      <c r="E5139" s="548">
        <v>14897.64</v>
      </c>
    </row>
    <row r="5140" spans="1:5" hidden="1">
      <c r="A5140" s="547" t="s">
        <v>1684</v>
      </c>
      <c r="B5140" s="547">
        <v>2021</v>
      </c>
      <c r="C5140" s="547" t="s">
        <v>1597</v>
      </c>
      <c r="D5140" s="548">
        <v>8521.2000000000007</v>
      </c>
      <c r="E5140" s="548">
        <v>8234.58</v>
      </c>
    </row>
    <row r="5141" spans="1:5" hidden="1">
      <c r="A5141" s="547" t="s">
        <v>1684</v>
      </c>
      <c r="B5141" s="547">
        <v>2021</v>
      </c>
      <c r="C5141" s="547" t="s">
        <v>1633</v>
      </c>
      <c r="D5141" s="548"/>
      <c r="E5141" s="548">
        <v>1160.31</v>
      </c>
    </row>
    <row r="5142" spans="1:5" hidden="1">
      <c r="A5142" s="547" t="s">
        <v>1684</v>
      </c>
      <c r="B5142" s="547">
        <v>2021</v>
      </c>
      <c r="C5142" s="547" t="s">
        <v>1632</v>
      </c>
      <c r="D5142" s="548"/>
      <c r="E5142" s="548"/>
    </row>
    <row r="5143" spans="1:5" hidden="1">
      <c r="A5143" s="547" t="s">
        <v>1684</v>
      </c>
      <c r="B5143" s="547">
        <v>2021</v>
      </c>
      <c r="C5143" s="547" t="s">
        <v>1631</v>
      </c>
      <c r="D5143" s="548"/>
      <c r="E5143" s="548">
        <v>6.92</v>
      </c>
    </row>
    <row r="5144" spans="1:5" hidden="1">
      <c r="A5144" s="547" t="s">
        <v>1684</v>
      </c>
      <c r="B5144" s="547">
        <v>2021</v>
      </c>
      <c r="C5144" s="547" t="s">
        <v>1630</v>
      </c>
      <c r="D5144" s="548"/>
      <c r="E5144" s="548">
        <v>2.7</v>
      </c>
    </row>
    <row r="5145" spans="1:5" hidden="1">
      <c r="A5145" s="547" t="s">
        <v>1684</v>
      </c>
      <c r="B5145" s="547">
        <v>2021</v>
      </c>
      <c r="C5145" s="547" t="s">
        <v>1629</v>
      </c>
      <c r="D5145" s="548"/>
      <c r="E5145" s="548"/>
    </row>
    <row r="5146" spans="1:5" hidden="1">
      <c r="A5146" s="547" t="s">
        <v>1684</v>
      </c>
      <c r="B5146" s="547">
        <v>2022</v>
      </c>
      <c r="C5146" s="547" t="s">
        <v>1628</v>
      </c>
      <c r="D5146" s="548">
        <v>1344.14</v>
      </c>
      <c r="E5146" s="548">
        <v>1057.75</v>
      </c>
    </row>
    <row r="5147" spans="1:5" hidden="1">
      <c r="A5147" s="547" t="s">
        <v>1684</v>
      </c>
      <c r="B5147" s="547">
        <v>2022</v>
      </c>
      <c r="C5147" s="547" t="s">
        <v>1627</v>
      </c>
      <c r="D5147" s="548">
        <v>1341.78</v>
      </c>
      <c r="E5147" s="548"/>
    </row>
    <row r="5148" spans="1:5" hidden="1">
      <c r="A5148" s="547" t="s">
        <v>1684</v>
      </c>
      <c r="B5148" s="547">
        <v>2022</v>
      </c>
      <c r="C5148" s="547" t="s">
        <v>1626</v>
      </c>
      <c r="D5148" s="548">
        <v>2.36</v>
      </c>
      <c r="E5148" s="548"/>
    </row>
    <row r="5149" spans="1:5" hidden="1">
      <c r="A5149" s="547" t="s">
        <v>1684</v>
      </c>
      <c r="B5149" s="547">
        <v>2022</v>
      </c>
      <c r="C5149" s="547" t="s">
        <v>1625</v>
      </c>
      <c r="D5149" s="548">
        <v>0.09</v>
      </c>
      <c r="E5149" s="548">
        <v>0.09</v>
      </c>
    </row>
    <row r="5150" spans="1:5" hidden="1">
      <c r="A5150" s="547" t="s">
        <v>1684</v>
      </c>
      <c r="B5150" s="547">
        <v>2022</v>
      </c>
      <c r="C5150" s="547" t="s">
        <v>1624</v>
      </c>
      <c r="D5150" s="548">
        <v>2.42</v>
      </c>
      <c r="E5150" s="548">
        <v>2.42</v>
      </c>
    </row>
    <row r="5151" spans="1:5" hidden="1">
      <c r="A5151" s="547" t="s">
        <v>1684</v>
      </c>
      <c r="B5151" s="547">
        <v>2022</v>
      </c>
      <c r="C5151" s="547" t="s">
        <v>1623</v>
      </c>
      <c r="D5151" s="548"/>
      <c r="E5151" s="548"/>
    </row>
    <row r="5152" spans="1:5" hidden="1">
      <c r="A5152" s="547" t="s">
        <v>1684</v>
      </c>
      <c r="B5152" s="547">
        <v>2022</v>
      </c>
      <c r="C5152" s="547" t="s">
        <v>1622</v>
      </c>
      <c r="D5152" s="548"/>
      <c r="E5152" s="548"/>
    </row>
    <row r="5153" spans="1:5" hidden="1">
      <c r="A5153" s="547" t="s">
        <v>1684</v>
      </c>
      <c r="B5153" s="547">
        <v>2022</v>
      </c>
      <c r="C5153" s="547" t="s">
        <v>1621</v>
      </c>
      <c r="D5153" s="548">
        <v>16.559999999999999</v>
      </c>
      <c r="E5153" s="548">
        <v>16.559999999999999</v>
      </c>
    </row>
    <row r="5154" spans="1:5" hidden="1">
      <c r="A5154" s="547" t="s">
        <v>1684</v>
      </c>
      <c r="B5154" s="547">
        <v>2022</v>
      </c>
      <c r="C5154" s="547" t="s">
        <v>1620</v>
      </c>
      <c r="D5154" s="548"/>
      <c r="E5154" s="548"/>
    </row>
    <row r="5155" spans="1:5" hidden="1">
      <c r="A5155" s="547" t="s">
        <v>1684</v>
      </c>
      <c r="B5155" s="547">
        <v>2022</v>
      </c>
      <c r="C5155" s="547" t="s">
        <v>1619</v>
      </c>
      <c r="D5155" s="548">
        <v>966.2</v>
      </c>
      <c r="E5155" s="548">
        <v>966.2</v>
      </c>
    </row>
    <row r="5156" spans="1:5" hidden="1">
      <c r="A5156" s="547" t="s">
        <v>1684</v>
      </c>
      <c r="B5156" s="547">
        <v>2022</v>
      </c>
      <c r="C5156" s="547" t="s">
        <v>1618</v>
      </c>
      <c r="D5156" s="548"/>
      <c r="E5156" s="548"/>
    </row>
    <row r="5157" spans="1:5" hidden="1">
      <c r="A5157" s="547" t="s">
        <v>1684</v>
      </c>
      <c r="B5157" s="547">
        <v>2022</v>
      </c>
      <c r="C5157" s="547" t="s">
        <v>1617</v>
      </c>
      <c r="D5157" s="548">
        <v>422.88</v>
      </c>
      <c r="E5157" s="548">
        <v>422.88</v>
      </c>
    </row>
    <row r="5158" spans="1:5" hidden="1">
      <c r="A5158" s="547" t="s">
        <v>1684</v>
      </c>
      <c r="B5158" s="547">
        <v>2022</v>
      </c>
      <c r="C5158" s="547" t="s">
        <v>1616</v>
      </c>
      <c r="D5158" s="548">
        <v>35.14</v>
      </c>
      <c r="E5158" s="548">
        <v>35.14</v>
      </c>
    </row>
    <row r="5159" spans="1:5" hidden="1">
      <c r="A5159" s="547" t="s">
        <v>1684</v>
      </c>
      <c r="B5159" s="547">
        <v>2022</v>
      </c>
      <c r="C5159" s="547" t="s">
        <v>1615</v>
      </c>
      <c r="D5159" s="548">
        <v>329.67</v>
      </c>
      <c r="E5159" s="548">
        <v>329.67</v>
      </c>
    </row>
    <row r="5160" spans="1:5" hidden="1">
      <c r="A5160" s="547" t="s">
        <v>1684</v>
      </c>
      <c r="B5160" s="547">
        <v>2022</v>
      </c>
      <c r="C5160" s="547" t="s">
        <v>1614</v>
      </c>
      <c r="D5160" s="548">
        <v>14.35</v>
      </c>
      <c r="E5160" s="548">
        <v>14.35</v>
      </c>
    </row>
    <row r="5161" spans="1:5" hidden="1">
      <c r="A5161" s="547" t="s">
        <v>1684</v>
      </c>
      <c r="B5161" s="547">
        <v>2022</v>
      </c>
      <c r="C5161" s="547" t="s">
        <v>1613</v>
      </c>
      <c r="D5161" s="548"/>
      <c r="E5161" s="548"/>
    </row>
    <row r="5162" spans="1:5" hidden="1">
      <c r="A5162" s="547" t="s">
        <v>1684</v>
      </c>
      <c r="B5162" s="547">
        <v>2022</v>
      </c>
      <c r="C5162" s="547" t="s">
        <v>1612</v>
      </c>
      <c r="D5162" s="548"/>
      <c r="E5162" s="548"/>
    </row>
    <row r="5163" spans="1:5" hidden="1">
      <c r="A5163" s="547" t="s">
        <v>1684</v>
      </c>
      <c r="B5163" s="547">
        <v>2022</v>
      </c>
      <c r="C5163" s="547" t="s">
        <v>1611</v>
      </c>
      <c r="D5163" s="548"/>
      <c r="E5163" s="548"/>
    </row>
    <row r="5164" spans="1:5" hidden="1">
      <c r="A5164" s="547" t="s">
        <v>1684</v>
      </c>
      <c r="B5164" s="547">
        <v>2022</v>
      </c>
      <c r="C5164" s="547" t="s">
        <v>1610</v>
      </c>
      <c r="D5164" s="548"/>
      <c r="E5164" s="548"/>
    </row>
    <row r="5165" spans="1:5" hidden="1">
      <c r="A5165" s="547" t="s">
        <v>1684</v>
      </c>
      <c r="B5165" s="547">
        <v>2022</v>
      </c>
      <c r="C5165" s="547" t="s">
        <v>1609</v>
      </c>
      <c r="D5165" s="548"/>
      <c r="E5165" s="548"/>
    </row>
    <row r="5166" spans="1:5" hidden="1">
      <c r="A5166" s="547" t="s">
        <v>1684</v>
      </c>
      <c r="B5166" s="547">
        <v>2022</v>
      </c>
      <c r="C5166" s="547" t="s">
        <v>1608</v>
      </c>
      <c r="D5166" s="548"/>
      <c r="E5166" s="548"/>
    </row>
    <row r="5167" spans="1:5" hidden="1">
      <c r="A5167" s="547" t="s">
        <v>1684</v>
      </c>
      <c r="B5167" s="547">
        <v>2022</v>
      </c>
      <c r="C5167" s="547" t="s">
        <v>1607</v>
      </c>
      <c r="D5167" s="548">
        <v>164.17</v>
      </c>
      <c r="E5167" s="548">
        <v>164.17</v>
      </c>
    </row>
    <row r="5168" spans="1:5" hidden="1">
      <c r="A5168" s="547" t="s">
        <v>1684</v>
      </c>
      <c r="B5168" s="547">
        <v>2022</v>
      </c>
      <c r="C5168" s="547" t="s">
        <v>1606</v>
      </c>
      <c r="D5168" s="548"/>
      <c r="E5168" s="548"/>
    </row>
    <row r="5169" spans="1:5" hidden="1">
      <c r="A5169" s="547" t="s">
        <v>1684</v>
      </c>
      <c r="B5169" s="547">
        <v>2022</v>
      </c>
      <c r="C5169" s="547" t="s">
        <v>1605</v>
      </c>
      <c r="D5169" s="548"/>
      <c r="E5169" s="548"/>
    </row>
    <row r="5170" spans="1:5" hidden="1">
      <c r="A5170" s="547" t="s">
        <v>1684</v>
      </c>
      <c r="B5170" s="547">
        <v>2022</v>
      </c>
      <c r="C5170" s="547" t="s">
        <v>1604</v>
      </c>
      <c r="D5170" s="548">
        <v>921.86</v>
      </c>
      <c r="E5170" s="548">
        <v>921.86</v>
      </c>
    </row>
    <row r="5171" spans="1:5" hidden="1">
      <c r="A5171" s="547" t="s">
        <v>1684</v>
      </c>
      <c r="B5171" s="547">
        <v>2022</v>
      </c>
      <c r="C5171" s="547" t="s">
        <v>1603</v>
      </c>
      <c r="D5171" s="548"/>
      <c r="E5171" s="548"/>
    </row>
    <row r="5172" spans="1:5" hidden="1">
      <c r="A5172" s="547" t="s">
        <v>1684</v>
      </c>
      <c r="B5172" s="547">
        <v>2022</v>
      </c>
      <c r="C5172" s="547" t="s">
        <v>1602</v>
      </c>
      <c r="D5172" s="548">
        <v>409.76</v>
      </c>
      <c r="E5172" s="548">
        <v>409.76</v>
      </c>
    </row>
    <row r="5173" spans="1:5" hidden="1">
      <c r="A5173" s="547" t="s">
        <v>1684</v>
      </c>
      <c r="B5173" s="547">
        <v>2022</v>
      </c>
      <c r="C5173" s="547" t="s">
        <v>1601</v>
      </c>
      <c r="D5173" s="548">
        <v>4968.76</v>
      </c>
      <c r="E5173" s="548">
        <v>4968.76</v>
      </c>
    </row>
    <row r="5174" spans="1:5" hidden="1">
      <c r="A5174" s="547" t="s">
        <v>1684</v>
      </c>
      <c r="B5174" s="547">
        <v>2022</v>
      </c>
      <c r="C5174" s="547" t="s">
        <v>1600</v>
      </c>
      <c r="D5174" s="548">
        <v>40.119999999999997</v>
      </c>
      <c r="E5174" s="548">
        <v>40.119999999999997</v>
      </c>
    </row>
    <row r="5175" spans="1:5" hidden="1">
      <c r="A5175" s="547" t="s">
        <v>1684</v>
      </c>
      <c r="B5175" s="547">
        <v>2022</v>
      </c>
      <c r="C5175" s="547" t="s">
        <v>1599</v>
      </c>
      <c r="D5175" s="548">
        <v>15628.02</v>
      </c>
      <c r="E5175" s="548">
        <v>15341.63</v>
      </c>
    </row>
    <row r="5176" spans="1:5" hidden="1">
      <c r="A5176" s="547" t="s">
        <v>1684</v>
      </c>
      <c r="B5176" s="547">
        <v>2022</v>
      </c>
      <c r="C5176" s="547" t="s">
        <v>1597</v>
      </c>
      <c r="D5176" s="548">
        <v>8669.91</v>
      </c>
      <c r="E5176" s="548">
        <v>8383.52</v>
      </c>
    </row>
    <row r="5177" spans="1:5" hidden="1">
      <c r="A5177" s="547" t="s">
        <v>1684</v>
      </c>
      <c r="B5177" s="547">
        <v>2022</v>
      </c>
      <c r="C5177" s="547" t="s">
        <v>1633</v>
      </c>
      <c r="D5177" s="548"/>
      <c r="E5177" s="548">
        <v>1051.43</v>
      </c>
    </row>
    <row r="5178" spans="1:5" hidden="1">
      <c r="A5178" s="547" t="s">
        <v>1684</v>
      </c>
      <c r="B5178" s="547">
        <v>2022</v>
      </c>
      <c r="C5178" s="547" t="s">
        <v>1632</v>
      </c>
      <c r="D5178" s="548"/>
      <c r="E5178" s="548"/>
    </row>
    <row r="5179" spans="1:5" hidden="1">
      <c r="A5179" s="547" t="s">
        <v>1684</v>
      </c>
      <c r="B5179" s="547">
        <v>2022</v>
      </c>
      <c r="C5179" s="547" t="s">
        <v>1631</v>
      </c>
      <c r="D5179" s="548"/>
      <c r="E5179" s="548">
        <v>3.96</v>
      </c>
    </row>
    <row r="5180" spans="1:5" hidden="1">
      <c r="A5180" s="547" t="s">
        <v>1684</v>
      </c>
      <c r="B5180" s="547">
        <v>2022</v>
      </c>
      <c r="C5180" s="547" t="s">
        <v>1630</v>
      </c>
      <c r="D5180" s="548"/>
      <c r="E5180" s="548">
        <v>2.36</v>
      </c>
    </row>
    <row r="5181" spans="1:5" hidden="1">
      <c r="A5181" s="547" t="s">
        <v>1684</v>
      </c>
      <c r="B5181" s="547">
        <v>2022</v>
      </c>
      <c r="C5181" s="547" t="s">
        <v>1629</v>
      </c>
      <c r="D5181" s="548"/>
      <c r="E5181" s="548"/>
    </row>
    <row r="5182" spans="1:5" hidden="1">
      <c r="A5182" s="547" t="s">
        <v>1684</v>
      </c>
      <c r="B5182" s="547">
        <v>2023</v>
      </c>
      <c r="C5182" s="547" t="s">
        <v>1628</v>
      </c>
      <c r="D5182" s="548">
        <v>1020.03</v>
      </c>
      <c r="E5182" s="548"/>
    </row>
    <row r="5183" spans="1:5" hidden="1">
      <c r="A5183" s="547" t="s">
        <v>1684</v>
      </c>
      <c r="B5183" s="547">
        <v>2023</v>
      </c>
      <c r="C5183" s="547" t="s">
        <v>1627</v>
      </c>
      <c r="D5183" s="548">
        <v>1018.47</v>
      </c>
      <c r="E5183" s="548"/>
    </row>
    <row r="5184" spans="1:5" hidden="1">
      <c r="A5184" s="547" t="s">
        <v>1684</v>
      </c>
      <c r="B5184" s="547">
        <v>2023</v>
      </c>
      <c r="C5184" s="547" t="s">
        <v>1626</v>
      </c>
      <c r="D5184" s="548">
        <v>1.57</v>
      </c>
      <c r="E5184" s="548"/>
    </row>
    <row r="5185" spans="1:5" hidden="1">
      <c r="A5185" s="547" t="s">
        <v>1684</v>
      </c>
      <c r="B5185" s="547">
        <v>2023</v>
      </c>
      <c r="C5185" s="547" t="s">
        <v>1625</v>
      </c>
      <c r="D5185" s="548"/>
      <c r="E5185" s="548"/>
    </row>
    <row r="5186" spans="1:5" hidden="1">
      <c r="A5186" s="547" t="s">
        <v>1684</v>
      </c>
      <c r="B5186" s="547">
        <v>2023</v>
      </c>
      <c r="C5186" s="547" t="s">
        <v>1624</v>
      </c>
      <c r="D5186" s="548">
        <v>2.4</v>
      </c>
      <c r="E5186" s="548"/>
    </row>
    <row r="5187" spans="1:5" hidden="1">
      <c r="A5187" s="547" t="s">
        <v>1684</v>
      </c>
      <c r="B5187" s="547">
        <v>2023</v>
      </c>
      <c r="C5187" s="547" t="s">
        <v>1623</v>
      </c>
      <c r="D5187" s="548"/>
      <c r="E5187" s="548"/>
    </row>
    <row r="5188" spans="1:5" hidden="1">
      <c r="A5188" s="547" t="s">
        <v>1684</v>
      </c>
      <c r="B5188" s="547">
        <v>2023</v>
      </c>
      <c r="C5188" s="547" t="s">
        <v>1622</v>
      </c>
      <c r="D5188" s="548"/>
      <c r="E5188" s="548"/>
    </row>
    <row r="5189" spans="1:5" hidden="1">
      <c r="A5189" s="547" t="s">
        <v>1684</v>
      </c>
      <c r="B5189" s="547">
        <v>2023</v>
      </c>
      <c r="C5189" s="547" t="s">
        <v>1621</v>
      </c>
      <c r="D5189" s="548">
        <v>3.43</v>
      </c>
      <c r="E5189" s="548"/>
    </row>
    <row r="5190" spans="1:5" hidden="1">
      <c r="A5190" s="547" t="s">
        <v>1684</v>
      </c>
      <c r="B5190" s="547">
        <v>2023</v>
      </c>
      <c r="C5190" s="547" t="s">
        <v>1620</v>
      </c>
      <c r="D5190" s="548"/>
      <c r="E5190" s="548"/>
    </row>
    <row r="5191" spans="1:5" hidden="1">
      <c r="A5191" s="547" t="s">
        <v>1684</v>
      </c>
      <c r="B5191" s="547">
        <v>2023</v>
      </c>
      <c r="C5191" s="547" t="s">
        <v>1619</v>
      </c>
      <c r="D5191" s="548">
        <v>1078.3699999999999</v>
      </c>
      <c r="E5191" s="548"/>
    </row>
    <row r="5192" spans="1:5" hidden="1">
      <c r="A5192" s="547" t="s">
        <v>1684</v>
      </c>
      <c r="B5192" s="547">
        <v>2023</v>
      </c>
      <c r="C5192" s="547" t="s">
        <v>1618</v>
      </c>
      <c r="D5192" s="548"/>
      <c r="E5192" s="548"/>
    </row>
    <row r="5193" spans="1:5" hidden="1">
      <c r="A5193" s="547" t="s">
        <v>1684</v>
      </c>
      <c r="B5193" s="547">
        <v>2023</v>
      </c>
      <c r="C5193" s="547" t="s">
        <v>1617</v>
      </c>
      <c r="D5193" s="548">
        <v>515.62</v>
      </c>
      <c r="E5193" s="548"/>
    </row>
    <row r="5194" spans="1:5" hidden="1">
      <c r="A5194" s="547" t="s">
        <v>1684</v>
      </c>
      <c r="B5194" s="547">
        <v>2023</v>
      </c>
      <c r="C5194" s="547" t="s">
        <v>1616</v>
      </c>
      <c r="D5194" s="548">
        <v>22.91</v>
      </c>
      <c r="E5194" s="548"/>
    </row>
    <row r="5195" spans="1:5" hidden="1">
      <c r="A5195" s="547" t="s">
        <v>1684</v>
      </c>
      <c r="B5195" s="547">
        <v>2023</v>
      </c>
      <c r="C5195" s="547" t="s">
        <v>1615</v>
      </c>
      <c r="D5195" s="548">
        <v>342.37</v>
      </c>
      <c r="E5195" s="548"/>
    </row>
    <row r="5196" spans="1:5" hidden="1">
      <c r="A5196" s="547" t="s">
        <v>1684</v>
      </c>
      <c r="B5196" s="547">
        <v>2023</v>
      </c>
      <c r="C5196" s="547" t="s">
        <v>1614</v>
      </c>
      <c r="D5196" s="548">
        <v>21.53</v>
      </c>
      <c r="E5196" s="548"/>
    </row>
    <row r="5197" spans="1:5" hidden="1">
      <c r="A5197" s="547" t="s">
        <v>1684</v>
      </c>
      <c r="B5197" s="547">
        <v>2023</v>
      </c>
      <c r="C5197" s="547" t="s">
        <v>1613</v>
      </c>
      <c r="D5197" s="548"/>
      <c r="E5197" s="548"/>
    </row>
    <row r="5198" spans="1:5" hidden="1">
      <c r="A5198" s="547" t="s">
        <v>1684</v>
      </c>
      <c r="B5198" s="547">
        <v>2023</v>
      </c>
      <c r="C5198" s="547" t="s">
        <v>1612</v>
      </c>
      <c r="D5198" s="548"/>
      <c r="E5198" s="548"/>
    </row>
    <row r="5199" spans="1:5" hidden="1">
      <c r="A5199" s="547" t="s">
        <v>1684</v>
      </c>
      <c r="B5199" s="547">
        <v>2023</v>
      </c>
      <c r="C5199" s="547" t="s">
        <v>1611</v>
      </c>
      <c r="D5199" s="548"/>
      <c r="E5199" s="548"/>
    </row>
    <row r="5200" spans="1:5" hidden="1">
      <c r="A5200" s="547" t="s">
        <v>1684</v>
      </c>
      <c r="B5200" s="547">
        <v>2023</v>
      </c>
      <c r="C5200" s="547" t="s">
        <v>1610</v>
      </c>
      <c r="D5200" s="548"/>
      <c r="E5200" s="548"/>
    </row>
    <row r="5201" spans="1:5" hidden="1">
      <c r="A5201" s="547" t="s">
        <v>1684</v>
      </c>
      <c r="B5201" s="547">
        <v>2023</v>
      </c>
      <c r="C5201" s="547" t="s">
        <v>1609</v>
      </c>
      <c r="D5201" s="548"/>
      <c r="E5201" s="548"/>
    </row>
    <row r="5202" spans="1:5" hidden="1">
      <c r="A5202" s="547" t="s">
        <v>1684</v>
      </c>
      <c r="B5202" s="547">
        <v>2023</v>
      </c>
      <c r="C5202" s="547" t="s">
        <v>1608</v>
      </c>
      <c r="D5202" s="548"/>
      <c r="E5202" s="548"/>
    </row>
    <row r="5203" spans="1:5" hidden="1">
      <c r="A5203" s="547" t="s">
        <v>1684</v>
      </c>
      <c r="B5203" s="547">
        <v>2023</v>
      </c>
      <c r="C5203" s="547" t="s">
        <v>1607</v>
      </c>
      <c r="D5203" s="548">
        <v>175.94</v>
      </c>
      <c r="E5203" s="548"/>
    </row>
    <row r="5204" spans="1:5" hidden="1">
      <c r="A5204" s="547" t="s">
        <v>1684</v>
      </c>
      <c r="B5204" s="547">
        <v>2023</v>
      </c>
      <c r="C5204" s="547" t="s">
        <v>1606</v>
      </c>
      <c r="D5204" s="548"/>
      <c r="E5204" s="548"/>
    </row>
    <row r="5205" spans="1:5" hidden="1">
      <c r="A5205" s="547" t="s">
        <v>1684</v>
      </c>
      <c r="B5205" s="547">
        <v>2023</v>
      </c>
      <c r="C5205" s="547" t="s">
        <v>1605</v>
      </c>
      <c r="D5205" s="548"/>
      <c r="E5205" s="548"/>
    </row>
    <row r="5206" spans="1:5" hidden="1">
      <c r="A5206" s="547" t="s">
        <v>1684</v>
      </c>
      <c r="B5206" s="547">
        <v>2023</v>
      </c>
      <c r="C5206" s="547" t="s">
        <v>1604</v>
      </c>
      <c r="D5206" s="548">
        <v>1003.42</v>
      </c>
      <c r="E5206" s="548"/>
    </row>
    <row r="5207" spans="1:5" hidden="1">
      <c r="A5207" s="547" t="s">
        <v>1684</v>
      </c>
      <c r="B5207" s="547">
        <v>2023</v>
      </c>
      <c r="C5207" s="547" t="s">
        <v>1603</v>
      </c>
      <c r="D5207" s="548"/>
      <c r="E5207" s="548"/>
    </row>
    <row r="5208" spans="1:5" hidden="1">
      <c r="A5208" s="547" t="s">
        <v>1684</v>
      </c>
      <c r="B5208" s="547">
        <v>2023</v>
      </c>
      <c r="C5208" s="547" t="s">
        <v>1602</v>
      </c>
      <c r="D5208" s="548">
        <v>406.48</v>
      </c>
      <c r="E5208" s="548"/>
    </row>
    <row r="5209" spans="1:5" hidden="1">
      <c r="A5209" s="547" t="s">
        <v>1684</v>
      </c>
      <c r="B5209" s="547">
        <v>2023</v>
      </c>
      <c r="C5209" s="547" t="s">
        <v>1601</v>
      </c>
      <c r="D5209" s="548">
        <v>5830.41</v>
      </c>
      <c r="E5209" s="548"/>
    </row>
    <row r="5210" spans="1:5" hidden="1">
      <c r="A5210" s="547" t="s">
        <v>1684</v>
      </c>
      <c r="B5210" s="547">
        <v>2023</v>
      </c>
      <c r="C5210" s="547" t="s">
        <v>1600</v>
      </c>
      <c r="D5210" s="548">
        <v>37.39</v>
      </c>
      <c r="E5210" s="548"/>
    </row>
    <row r="5211" spans="1:5" hidden="1">
      <c r="A5211" s="547" t="s">
        <v>1684</v>
      </c>
      <c r="B5211" s="547">
        <v>2023</v>
      </c>
      <c r="C5211" s="547" t="s">
        <v>1599</v>
      </c>
      <c r="D5211" s="548">
        <v>17546.32</v>
      </c>
      <c r="E5211" s="548"/>
    </row>
    <row r="5212" spans="1:5" hidden="1">
      <c r="A5212" s="547" t="s">
        <v>1684</v>
      </c>
      <c r="B5212" s="547">
        <v>2023</v>
      </c>
      <c r="C5212" s="547" t="s">
        <v>1597</v>
      </c>
      <c r="D5212" s="548">
        <v>9381.94</v>
      </c>
      <c r="E5212" s="548"/>
    </row>
    <row r="5213" spans="1:5" hidden="1">
      <c r="A5213" s="547" t="s">
        <v>1683</v>
      </c>
      <c r="B5213" s="547">
        <v>2019</v>
      </c>
      <c r="C5213" s="547" t="s">
        <v>1628</v>
      </c>
      <c r="D5213" s="548">
        <v>2076.92</v>
      </c>
      <c r="E5213" s="548">
        <v>2091.5700000000002</v>
      </c>
    </row>
    <row r="5214" spans="1:5" hidden="1">
      <c r="A5214" s="547" t="s">
        <v>1683</v>
      </c>
      <c r="B5214" s="547">
        <v>2019</v>
      </c>
      <c r="C5214" s="547" t="s">
        <v>1627</v>
      </c>
      <c r="D5214" s="548">
        <v>2071.6</v>
      </c>
      <c r="E5214" s="548"/>
    </row>
    <row r="5215" spans="1:5" hidden="1">
      <c r="A5215" s="547" t="s">
        <v>1683</v>
      </c>
      <c r="B5215" s="547">
        <v>2019</v>
      </c>
      <c r="C5215" s="547" t="s">
        <v>1626</v>
      </c>
      <c r="D5215" s="548">
        <v>5.32</v>
      </c>
      <c r="E5215" s="548"/>
    </row>
    <row r="5216" spans="1:5" hidden="1">
      <c r="A5216" s="547" t="s">
        <v>1683</v>
      </c>
      <c r="B5216" s="547">
        <v>2019</v>
      </c>
      <c r="C5216" s="547" t="s">
        <v>1625</v>
      </c>
      <c r="D5216" s="548">
        <v>6.14</v>
      </c>
      <c r="E5216" s="548">
        <v>6.14</v>
      </c>
    </row>
    <row r="5217" spans="1:5" hidden="1">
      <c r="A5217" s="547" t="s">
        <v>1683</v>
      </c>
      <c r="B5217" s="547">
        <v>2019</v>
      </c>
      <c r="C5217" s="547" t="s">
        <v>1624</v>
      </c>
      <c r="D5217" s="548">
        <v>7.03</v>
      </c>
      <c r="E5217" s="548">
        <v>7.03</v>
      </c>
    </row>
    <row r="5218" spans="1:5" hidden="1">
      <c r="A5218" s="547" t="s">
        <v>1683</v>
      </c>
      <c r="B5218" s="547">
        <v>2019</v>
      </c>
      <c r="C5218" s="547" t="s">
        <v>1623</v>
      </c>
      <c r="D5218" s="548"/>
      <c r="E5218" s="548"/>
    </row>
    <row r="5219" spans="1:5" hidden="1">
      <c r="A5219" s="547" t="s">
        <v>1683</v>
      </c>
      <c r="B5219" s="547">
        <v>2019</v>
      </c>
      <c r="C5219" s="547" t="s">
        <v>1622</v>
      </c>
      <c r="D5219" s="548"/>
      <c r="E5219" s="548"/>
    </row>
    <row r="5220" spans="1:5" hidden="1">
      <c r="A5220" s="547" t="s">
        <v>1683</v>
      </c>
      <c r="B5220" s="547">
        <v>2019</v>
      </c>
      <c r="C5220" s="547" t="s">
        <v>1621</v>
      </c>
      <c r="D5220" s="548"/>
      <c r="E5220" s="548"/>
    </row>
    <row r="5221" spans="1:5" hidden="1">
      <c r="A5221" s="547" t="s">
        <v>1683</v>
      </c>
      <c r="B5221" s="547">
        <v>2019</v>
      </c>
      <c r="C5221" s="547" t="s">
        <v>1620</v>
      </c>
      <c r="D5221" s="548"/>
      <c r="E5221" s="548"/>
    </row>
    <row r="5222" spans="1:5" hidden="1">
      <c r="A5222" s="547" t="s">
        <v>1683</v>
      </c>
      <c r="B5222" s="547">
        <v>2019</v>
      </c>
      <c r="C5222" s="547" t="s">
        <v>1619</v>
      </c>
      <c r="D5222" s="548">
        <v>5163.83</v>
      </c>
      <c r="E5222" s="548">
        <v>5095.45</v>
      </c>
    </row>
    <row r="5223" spans="1:5" hidden="1">
      <c r="A5223" s="547" t="s">
        <v>1683</v>
      </c>
      <c r="B5223" s="547">
        <v>2019</v>
      </c>
      <c r="C5223" s="547" t="s">
        <v>1618</v>
      </c>
      <c r="D5223" s="548"/>
      <c r="E5223" s="548"/>
    </row>
    <row r="5224" spans="1:5" hidden="1">
      <c r="A5224" s="547" t="s">
        <v>1683</v>
      </c>
      <c r="B5224" s="547">
        <v>2019</v>
      </c>
      <c r="C5224" s="547" t="s">
        <v>1617</v>
      </c>
      <c r="D5224" s="548">
        <v>3297.3</v>
      </c>
      <c r="E5224" s="548">
        <v>3297.3</v>
      </c>
    </row>
    <row r="5225" spans="1:5" hidden="1">
      <c r="A5225" s="547" t="s">
        <v>1683</v>
      </c>
      <c r="B5225" s="547">
        <v>2019</v>
      </c>
      <c r="C5225" s="547" t="s">
        <v>1616</v>
      </c>
      <c r="D5225" s="548">
        <v>270.99</v>
      </c>
      <c r="E5225" s="548">
        <v>270.99</v>
      </c>
    </row>
    <row r="5226" spans="1:5" hidden="1">
      <c r="A5226" s="547" t="s">
        <v>1683</v>
      </c>
      <c r="B5226" s="547">
        <v>2019</v>
      </c>
      <c r="C5226" s="547" t="s">
        <v>1615</v>
      </c>
      <c r="D5226" s="548">
        <v>1458.51</v>
      </c>
      <c r="E5226" s="548">
        <v>1390.13</v>
      </c>
    </row>
    <row r="5227" spans="1:5" hidden="1">
      <c r="A5227" s="547" t="s">
        <v>1683</v>
      </c>
      <c r="B5227" s="547">
        <v>2019</v>
      </c>
      <c r="C5227" s="547" t="s">
        <v>1614</v>
      </c>
      <c r="D5227" s="548">
        <v>13.21</v>
      </c>
      <c r="E5227" s="548">
        <v>13.21</v>
      </c>
    </row>
    <row r="5228" spans="1:5" hidden="1">
      <c r="A5228" s="547" t="s">
        <v>1683</v>
      </c>
      <c r="B5228" s="547">
        <v>2019</v>
      </c>
      <c r="C5228" s="547" t="s">
        <v>1613</v>
      </c>
      <c r="D5228" s="548"/>
      <c r="E5228" s="548"/>
    </row>
    <row r="5229" spans="1:5" hidden="1">
      <c r="A5229" s="547" t="s">
        <v>1683</v>
      </c>
      <c r="B5229" s="547">
        <v>2019</v>
      </c>
      <c r="C5229" s="547" t="s">
        <v>1612</v>
      </c>
      <c r="D5229" s="548"/>
      <c r="E5229" s="548"/>
    </row>
    <row r="5230" spans="1:5" hidden="1">
      <c r="A5230" s="547" t="s">
        <v>1683</v>
      </c>
      <c r="B5230" s="547">
        <v>2019</v>
      </c>
      <c r="C5230" s="547" t="s">
        <v>1611</v>
      </c>
      <c r="D5230" s="548"/>
      <c r="E5230" s="548"/>
    </row>
    <row r="5231" spans="1:5" hidden="1">
      <c r="A5231" s="547" t="s">
        <v>1683</v>
      </c>
      <c r="B5231" s="547">
        <v>2019</v>
      </c>
      <c r="C5231" s="547" t="s">
        <v>1610</v>
      </c>
      <c r="D5231" s="548"/>
      <c r="E5231" s="548"/>
    </row>
    <row r="5232" spans="1:5" hidden="1">
      <c r="A5232" s="547" t="s">
        <v>1683</v>
      </c>
      <c r="B5232" s="547">
        <v>2019</v>
      </c>
      <c r="C5232" s="547" t="s">
        <v>1609</v>
      </c>
      <c r="D5232" s="548"/>
      <c r="E5232" s="548"/>
    </row>
    <row r="5233" spans="1:5" hidden="1">
      <c r="A5233" s="547" t="s">
        <v>1683</v>
      </c>
      <c r="B5233" s="547">
        <v>2019</v>
      </c>
      <c r="C5233" s="547" t="s">
        <v>1608</v>
      </c>
      <c r="D5233" s="548"/>
      <c r="E5233" s="548"/>
    </row>
    <row r="5234" spans="1:5" hidden="1">
      <c r="A5234" s="547" t="s">
        <v>1683</v>
      </c>
      <c r="B5234" s="547">
        <v>2019</v>
      </c>
      <c r="C5234" s="547" t="s">
        <v>1607</v>
      </c>
      <c r="D5234" s="548">
        <v>123.82</v>
      </c>
      <c r="E5234" s="548">
        <v>123.82</v>
      </c>
    </row>
    <row r="5235" spans="1:5" hidden="1">
      <c r="A5235" s="547" t="s">
        <v>1683</v>
      </c>
      <c r="B5235" s="547">
        <v>2019</v>
      </c>
      <c r="C5235" s="547" t="s">
        <v>1606</v>
      </c>
      <c r="D5235" s="548"/>
      <c r="E5235" s="548"/>
    </row>
    <row r="5236" spans="1:5" hidden="1">
      <c r="A5236" s="547" t="s">
        <v>1683</v>
      </c>
      <c r="B5236" s="547">
        <v>2019</v>
      </c>
      <c r="C5236" s="547" t="s">
        <v>1605</v>
      </c>
      <c r="D5236" s="548"/>
      <c r="E5236" s="548"/>
    </row>
    <row r="5237" spans="1:5" hidden="1">
      <c r="A5237" s="547" t="s">
        <v>1683</v>
      </c>
      <c r="B5237" s="547">
        <v>2019</v>
      </c>
      <c r="C5237" s="547" t="s">
        <v>1604</v>
      </c>
      <c r="D5237" s="548">
        <v>731.41</v>
      </c>
      <c r="E5237" s="548">
        <v>731.41</v>
      </c>
    </row>
    <row r="5238" spans="1:5" hidden="1">
      <c r="A5238" s="547" t="s">
        <v>1683</v>
      </c>
      <c r="B5238" s="547">
        <v>2019</v>
      </c>
      <c r="C5238" s="547" t="s">
        <v>1603</v>
      </c>
      <c r="D5238" s="548"/>
      <c r="E5238" s="548"/>
    </row>
    <row r="5239" spans="1:5" hidden="1">
      <c r="A5239" s="547" t="s">
        <v>1683</v>
      </c>
      <c r="B5239" s="547">
        <v>2019</v>
      </c>
      <c r="C5239" s="547" t="s">
        <v>1602</v>
      </c>
      <c r="D5239" s="548">
        <v>655.56</v>
      </c>
      <c r="E5239" s="548">
        <v>655.56</v>
      </c>
    </row>
    <row r="5240" spans="1:5" hidden="1">
      <c r="A5240" s="547" t="s">
        <v>1683</v>
      </c>
      <c r="B5240" s="547">
        <v>2019</v>
      </c>
      <c r="C5240" s="547" t="s">
        <v>1601</v>
      </c>
      <c r="D5240" s="548">
        <v>7698.19</v>
      </c>
      <c r="E5240" s="548">
        <v>7698.19</v>
      </c>
    </row>
    <row r="5241" spans="1:5" hidden="1">
      <c r="A5241" s="547" t="s">
        <v>1683</v>
      </c>
      <c r="B5241" s="547">
        <v>2019</v>
      </c>
      <c r="C5241" s="547" t="s">
        <v>1600</v>
      </c>
      <c r="D5241" s="548">
        <v>271.88</v>
      </c>
      <c r="E5241" s="548">
        <v>271.88</v>
      </c>
    </row>
    <row r="5242" spans="1:5" hidden="1">
      <c r="A5242" s="547" t="s">
        <v>1683</v>
      </c>
      <c r="B5242" s="547">
        <v>2019</v>
      </c>
      <c r="C5242" s="547" t="s">
        <v>1599</v>
      </c>
      <c r="D5242" s="548">
        <v>27635.57</v>
      </c>
      <c r="E5242" s="548">
        <v>27581.84</v>
      </c>
    </row>
    <row r="5243" spans="1:5" hidden="1">
      <c r="A5243" s="547" t="s">
        <v>1683</v>
      </c>
      <c r="B5243" s="547">
        <v>2019</v>
      </c>
      <c r="C5243" s="547" t="s">
        <v>1597</v>
      </c>
      <c r="D5243" s="548">
        <v>16610.95</v>
      </c>
      <c r="E5243" s="548">
        <v>16557.22</v>
      </c>
    </row>
    <row r="5244" spans="1:5" hidden="1">
      <c r="A5244" s="547" t="s">
        <v>1683</v>
      </c>
      <c r="B5244" s="547">
        <v>2019</v>
      </c>
      <c r="C5244" s="547" t="s">
        <v>1633</v>
      </c>
      <c r="D5244" s="548"/>
      <c r="E5244" s="548">
        <v>2038.06</v>
      </c>
    </row>
    <row r="5245" spans="1:5" hidden="1">
      <c r="A5245" s="547" t="s">
        <v>1683</v>
      </c>
      <c r="B5245" s="547">
        <v>2019</v>
      </c>
      <c r="C5245" s="547" t="s">
        <v>1632</v>
      </c>
      <c r="D5245" s="548"/>
      <c r="E5245" s="548"/>
    </row>
    <row r="5246" spans="1:5" hidden="1">
      <c r="A5246" s="547" t="s">
        <v>1683</v>
      </c>
      <c r="B5246" s="547">
        <v>2019</v>
      </c>
      <c r="C5246" s="547" t="s">
        <v>1631</v>
      </c>
      <c r="D5246" s="548"/>
      <c r="E5246" s="548">
        <v>48.18</v>
      </c>
    </row>
    <row r="5247" spans="1:5" hidden="1">
      <c r="A5247" s="547" t="s">
        <v>1683</v>
      </c>
      <c r="B5247" s="547">
        <v>2019</v>
      </c>
      <c r="C5247" s="547" t="s">
        <v>1630</v>
      </c>
      <c r="D5247" s="548"/>
      <c r="E5247" s="548">
        <v>5.32</v>
      </c>
    </row>
    <row r="5248" spans="1:5" hidden="1">
      <c r="A5248" s="547" t="s">
        <v>1683</v>
      </c>
      <c r="B5248" s="547">
        <v>2019</v>
      </c>
      <c r="C5248" s="547" t="s">
        <v>1629</v>
      </c>
      <c r="D5248" s="548"/>
      <c r="E5248" s="548"/>
    </row>
    <row r="5249" spans="1:5" hidden="1">
      <c r="A5249" s="547" t="s">
        <v>1683</v>
      </c>
      <c r="B5249" s="547">
        <v>2020</v>
      </c>
      <c r="C5249" s="547" t="s">
        <v>1628</v>
      </c>
      <c r="D5249" s="548">
        <v>2028.09</v>
      </c>
      <c r="E5249" s="548">
        <v>2031</v>
      </c>
    </row>
    <row r="5250" spans="1:5" hidden="1">
      <c r="A5250" s="547" t="s">
        <v>1683</v>
      </c>
      <c r="B5250" s="547">
        <v>2020</v>
      </c>
      <c r="C5250" s="547" t="s">
        <v>1627</v>
      </c>
      <c r="D5250" s="548">
        <v>2024.34</v>
      </c>
      <c r="E5250" s="548"/>
    </row>
    <row r="5251" spans="1:5" hidden="1">
      <c r="A5251" s="547" t="s">
        <v>1683</v>
      </c>
      <c r="B5251" s="547">
        <v>2020</v>
      </c>
      <c r="C5251" s="547" t="s">
        <v>1626</v>
      </c>
      <c r="D5251" s="548">
        <v>3.75</v>
      </c>
      <c r="E5251" s="548"/>
    </row>
    <row r="5252" spans="1:5" hidden="1">
      <c r="A5252" s="547" t="s">
        <v>1683</v>
      </c>
      <c r="B5252" s="547">
        <v>2020</v>
      </c>
      <c r="C5252" s="547" t="s">
        <v>1625</v>
      </c>
      <c r="D5252" s="548"/>
      <c r="E5252" s="548"/>
    </row>
    <row r="5253" spans="1:5" hidden="1">
      <c r="A5253" s="547" t="s">
        <v>1683</v>
      </c>
      <c r="B5253" s="547">
        <v>2020</v>
      </c>
      <c r="C5253" s="547" t="s">
        <v>1624</v>
      </c>
      <c r="D5253" s="548">
        <v>5.03</v>
      </c>
      <c r="E5253" s="548">
        <v>5.03</v>
      </c>
    </row>
    <row r="5254" spans="1:5" hidden="1">
      <c r="A5254" s="547" t="s">
        <v>1683</v>
      </c>
      <c r="B5254" s="547">
        <v>2020</v>
      </c>
      <c r="C5254" s="547" t="s">
        <v>1623</v>
      </c>
      <c r="D5254" s="548"/>
      <c r="E5254" s="548"/>
    </row>
    <row r="5255" spans="1:5" hidden="1">
      <c r="A5255" s="547" t="s">
        <v>1683</v>
      </c>
      <c r="B5255" s="547">
        <v>2020</v>
      </c>
      <c r="C5255" s="547" t="s">
        <v>1622</v>
      </c>
      <c r="D5255" s="548"/>
      <c r="E5255" s="548"/>
    </row>
    <row r="5256" spans="1:5" hidden="1">
      <c r="A5256" s="547" t="s">
        <v>1683</v>
      </c>
      <c r="B5256" s="547">
        <v>2020</v>
      </c>
      <c r="C5256" s="547" t="s">
        <v>1621</v>
      </c>
      <c r="D5256" s="548"/>
      <c r="E5256" s="548"/>
    </row>
    <row r="5257" spans="1:5" hidden="1">
      <c r="A5257" s="547" t="s">
        <v>1683</v>
      </c>
      <c r="B5257" s="547">
        <v>2020</v>
      </c>
      <c r="C5257" s="547" t="s">
        <v>1620</v>
      </c>
      <c r="D5257" s="548"/>
      <c r="E5257" s="548"/>
    </row>
    <row r="5258" spans="1:5" hidden="1">
      <c r="A5258" s="547" t="s">
        <v>1683</v>
      </c>
      <c r="B5258" s="547">
        <v>2020</v>
      </c>
      <c r="C5258" s="547" t="s">
        <v>1619</v>
      </c>
      <c r="D5258" s="548">
        <v>5069.6000000000004</v>
      </c>
      <c r="E5258" s="548">
        <v>5111.49</v>
      </c>
    </row>
    <row r="5259" spans="1:5" hidden="1">
      <c r="A5259" s="547" t="s">
        <v>1683</v>
      </c>
      <c r="B5259" s="547">
        <v>2020</v>
      </c>
      <c r="C5259" s="547" t="s">
        <v>1618</v>
      </c>
      <c r="D5259" s="548"/>
      <c r="E5259" s="548"/>
    </row>
    <row r="5260" spans="1:5" hidden="1">
      <c r="A5260" s="547" t="s">
        <v>1683</v>
      </c>
      <c r="B5260" s="547">
        <v>2020</v>
      </c>
      <c r="C5260" s="547" t="s">
        <v>1617</v>
      </c>
      <c r="D5260" s="548">
        <v>3315.2</v>
      </c>
      <c r="E5260" s="548">
        <v>3315.2</v>
      </c>
    </row>
    <row r="5261" spans="1:5" hidden="1">
      <c r="A5261" s="547" t="s">
        <v>1683</v>
      </c>
      <c r="B5261" s="547">
        <v>2020</v>
      </c>
      <c r="C5261" s="547" t="s">
        <v>1616</v>
      </c>
      <c r="D5261" s="548">
        <v>269.2</v>
      </c>
      <c r="E5261" s="548">
        <v>269.2</v>
      </c>
    </row>
    <row r="5262" spans="1:5" hidden="1">
      <c r="A5262" s="547" t="s">
        <v>1683</v>
      </c>
      <c r="B5262" s="547">
        <v>2020</v>
      </c>
      <c r="C5262" s="547" t="s">
        <v>1615</v>
      </c>
      <c r="D5262" s="548">
        <v>1336.75</v>
      </c>
      <c r="E5262" s="548">
        <v>1378.64</v>
      </c>
    </row>
    <row r="5263" spans="1:5" hidden="1">
      <c r="A5263" s="547" t="s">
        <v>1683</v>
      </c>
      <c r="B5263" s="547">
        <v>2020</v>
      </c>
      <c r="C5263" s="547" t="s">
        <v>1614</v>
      </c>
      <c r="D5263" s="548">
        <v>9.41</v>
      </c>
      <c r="E5263" s="548">
        <v>9.41</v>
      </c>
    </row>
    <row r="5264" spans="1:5" hidden="1">
      <c r="A5264" s="547" t="s">
        <v>1683</v>
      </c>
      <c r="B5264" s="547">
        <v>2020</v>
      </c>
      <c r="C5264" s="547" t="s">
        <v>1613</v>
      </c>
      <c r="D5264" s="548"/>
      <c r="E5264" s="548"/>
    </row>
    <row r="5265" spans="1:5" hidden="1">
      <c r="A5265" s="547" t="s">
        <v>1683</v>
      </c>
      <c r="B5265" s="547">
        <v>2020</v>
      </c>
      <c r="C5265" s="547" t="s">
        <v>1612</v>
      </c>
      <c r="D5265" s="548"/>
      <c r="E5265" s="548"/>
    </row>
    <row r="5266" spans="1:5" hidden="1">
      <c r="A5266" s="547" t="s">
        <v>1683</v>
      </c>
      <c r="B5266" s="547">
        <v>2020</v>
      </c>
      <c r="C5266" s="547" t="s">
        <v>1611</v>
      </c>
      <c r="D5266" s="548"/>
      <c r="E5266" s="548"/>
    </row>
    <row r="5267" spans="1:5" hidden="1">
      <c r="A5267" s="547" t="s">
        <v>1683</v>
      </c>
      <c r="B5267" s="547">
        <v>2020</v>
      </c>
      <c r="C5267" s="547" t="s">
        <v>1610</v>
      </c>
      <c r="D5267" s="548"/>
      <c r="E5267" s="548"/>
    </row>
    <row r="5268" spans="1:5" hidden="1">
      <c r="A5268" s="547" t="s">
        <v>1683</v>
      </c>
      <c r="B5268" s="547">
        <v>2020</v>
      </c>
      <c r="C5268" s="547" t="s">
        <v>1609</v>
      </c>
      <c r="D5268" s="548"/>
      <c r="E5268" s="548"/>
    </row>
    <row r="5269" spans="1:5" hidden="1">
      <c r="A5269" s="547" t="s">
        <v>1683</v>
      </c>
      <c r="B5269" s="547">
        <v>2020</v>
      </c>
      <c r="C5269" s="547" t="s">
        <v>1608</v>
      </c>
      <c r="D5269" s="548"/>
      <c r="E5269" s="548"/>
    </row>
    <row r="5270" spans="1:5" hidden="1">
      <c r="A5270" s="547" t="s">
        <v>1683</v>
      </c>
      <c r="B5270" s="547">
        <v>2020</v>
      </c>
      <c r="C5270" s="547" t="s">
        <v>1607</v>
      </c>
      <c r="D5270" s="548">
        <v>139.03</v>
      </c>
      <c r="E5270" s="548">
        <v>139.03</v>
      </c>
    </row>
    <row r="5271" spans="1:5" hidden="1">
      <c r="A5271" s="547" t="s">
        <v>1683</v>
      </c>
      <c r="B5271" s="547">
        <v>2020</v>
      </c>
      <c r="C5271" s="547" t="s">
        <v>1606</v>
      </c>
      <c r="D5271" s="548"/>
      <c r="E5271" s="548"/>
    </row>
    <row r="5272" spans="1:5" hidden="1">
      <c r="A5272" s="547" t="s">
        <v>1683</v>
      </c>
      <c r="B5272" s="547">
        <v>2020</v>
      </c>
      <c r="C5272" s="547" t="s">
        <v>1605</v>
      </c>
      <c r="D5272" s="548"/>
      <c r="E5272" s="548"/>
    </row>
    <row r="5273" spans="1:5" hidden="1">
      <c r="A5273" s="547" t="s">
        <v>1683</v>
      </c>
      <c r="B5273" s="547">
        <v>2020</v>
      </c>
      <c r="C5273" s="547" t="s">
        <v>1604</v>
      </c>
      <c r="D5273" s="548">
        <v>708.91</v>
      </c>
      <c r="E5273" s="548">
        <v>708.91</v>
      </c>
    </row>
    <row r="5274" spans="1:5" hidden="1">
      <c r="A5274" s="547" t="s">
        <v>1683</v>
      </c>
      <c r="B5274" s="547">
        <v>2020</v>
      </c>
      <c r="C5274" s="547" t="s">
        <v>1603</v>
      </c>
      <c r="D5274" s="548"/>
      <c r="E5274" s="548"/>
    </row>
    <row r="5275" spans="1:5" hidden="1">
      <c r="A5275" s="547" t="s">
        <v>1683</v>
      </c>
      <c r="B5275" s="547">
        <v>2020</v>
      </c>
      <c r="C5275" s="547" t="s">
        <v>1602</v>
      </c>
      <c r="D5275" s="548">
        <v>723.19</v>
      </c>
      <c r="E5275" s="548">
        <v>723.19</v>
      </c>
    </row>
    <row r="5276" spans="1:5" hidden="1">
      <c r="A5276" s="547" t="s">
        <v>1683</v>
      </c>
      <c r="B5276" s="547">
        <v>2020</v>
      </c>
      <c r="C5276" s="547" t="s">
        <v>1601</v>
      </c>
      <c r="D5276" s="548">
        <v>8009.42</v>
      </c>
      <c r="E5276" s="548">
        <v>8009.42</v>
      </c>
    </row>
    <row r="5277" spans="1:5" hidden="1">
      <c r="A5277" s="547" t="s">
        <v>1683</v>
      </c>
      <c r="B5277" s="547">
        <v>2020</v>
      </c>
      <c r="C5277" s="547" t="s">
        <v>1600</v>
      </c>
      <c r="D5277" s="548">
        <v>245.5</v>
      </c>
      <c r="E5277" s="548">
        <v>245.5</v>
      </c>
    </row>
    <row r="5278" spans="1:5" hidden="1">
      <c r="A5278" s="547" t="s">
        <v>1683</v>
      </c>
      <c r="B5278" s="547">
        <v>2020</v>
      </c>
      <c r="C5278" s="547" t="s">
        <v>1599</v>
      </c>
      <c r="D5278" s="548">
        <v>28200.27</v>
      </c>
      <c r="E5278" s="548">
        <v>28245.06</v>
      </c>
    </row>
    <row r="5279" spans="1:5" hidden="1">
      <c r="A5279" s="547" t="s">
        <v>1683</v>
      </c>
      <c r="B5279" s="547">
        <v>2020</v>
      </c>
      <c r="C5279" s="547" t="s">
        <v>1597</v>
      </c>
      <c r="D5279" s="548">
        <v>16789.73</v>
      </c>
      <c r="E5279" s="548">
        <v>16834.53</v>
      </c>
    </row>
    <row r="5280" spans="1:5" hidden="1">
      <c r="A5280" s="547" t="s">
        <v>1683</v>
      </c>
      <c r="B5280" s="547">
        <v>2020</v>
      </c>
      <c r="C5280" s="547" t="s">
        <v>1633</v>
      </c>
      <c r="D5280" s="548"/>
      <c r="E5280" s="548">
        <v>1985.9</v>
      </c>
    </row>
    <row r="5281" spans="1:5" hidden="1">
      <c r="A5281" s="547" t="s">
        <v>1683</v>
      </c>
      <c r="B5281" s="547">
        <v>2020</v>
      </c>
      <c r="C5281" s="547" t="s">
        <v>1632</v>
      </c>
      <c r="D5281" s="548"/>
      <c r="E5281" s="548"/>
    </row>
    <row r="5282" spans="1:5" hidden="1">
      <c r="A5282" s="547" t="s">
        <v>1683</v>
      </c>
      <c r="B5282" s="547">
        <v>2020</v>
      </c>
      <c r="C5282" s="547" t="s">
        <v>1631</v>
      </c>
      <c r="D5282" s="548"/>
      <c r="E5282" s="548">
        <v>41.35</v>
      </c>
    </row>
    <row r="5283" spans="1:5" hidden="1">
      <c r="A5283" s="547" t="s">
        <v>1683</v>
      </c>
      <c r="B5283" s="547">
        <v>2020</v>
      </c>
      <c r="C5283" s="547" t="s">
        <v>1630</v>
      </c>
      <c r="D5283" s="548"/>
      <c r="E5283" s="548">
        <v>3.75</v>
      </c>
    </row>
    <row r="5284" spans="1:5" hidden="1">
      <c r="A5284" s="547" t="s">
        <v>1683</v>
      </c>
      <c r="B5284" s="547">
        <v>2020</v>
      </c>
      <c r="C5284" s="547" t="s">
        <v>1629</v>
      </c>
      <c r="D5284" s="548"/>
      <c r="E5284" s="548"/>
    </row>
    <row r="5285" spans="1:5" hidden="1">
      <c r="A5285" s="547" t="s">
        <v>1683</v>
      </c>
      <c r="B5285" s="547">
        <v>2021</v>
      </c>
      <c r="C5285" s="547" t="s">
        <v>1628</v>
      </c>
      <c r="D5285" s="548">
        <v>1697.39</v>
      </c>
      <c r="E5285" s="548">
        <v>1694.2</v>
      </c>
    </row>
    <row r="5286" spans="1:5" hidden="1">
      <c r="A5286" s="547" t="s">
        <v>1683</v>
      </c>
      <c r="B5286" s="547">
        <v>2021</v>
      </c>
      <c r="C5286" s="547" t="s">
        <v>1627</v>
      </c>
      <c r="D5286" s="548">
        <v>1696.76</v>
      </c>
      <c r="E5286" s="548"/>
    </row>
    <row r="5287" spans="1:5" hidden="1">
      <c r="A5287" s="547" t="s">
        <v>1683</v>
      </c>
      <c r="B5287" s="547">
        <v>2021</v>
      </c>
      <c r="C5287" s="547" t="s">
        <v>1626</v>
      </c>
      <c r="D5287" s="548">
        <v>0.63</v>
      </c>
      <c r="E5287" s="548"/>
    </row>
    <row r="5288" spans="1:5" hidden="1">
      <c r="A5288" s="547" t="s">
        <v>1683</v>
      </c>
      <c r="B5288" s="547">
        <v>2021</v>
      </c>
      <c r="C5288" s="547" t="s">
        <v>1625</v>
      </c>
      <c r="D5288" s="548"/>
      <c r="E5288" s="548"/>
    </row>
    <row r="5289" spans="1:5" hidden="1">
      <c r="A5289" s="547" t="s">
        <v>1683</v>
      </c>
      <c r="B5289" s="547">
        <v>2021</v>
      </c>
      <c r="C5289" s="547" t="s">
        <v>1624</v>
      </c>
      <c r="D5289" s="548">
        <v>5.49</v>
      </c>
      <c r="E5289" s="548">
        <v>5.49</v>
      </c>
    </row>
    <row r="5290" spans="1:5" hidden="1">
      <c r="A5290" s="547" t="s">
        <v>1683</v>
      </c>
      <c r="B5290" s="547">
        <v>2021</v>
      </c>
      <c r="C5290" s="547" t="s">
        <v>1623</v>
      </c>
      <c r="D5290" s="548"/>
      <c r="E5290" s="548"/>
    </row>
    <row r="5291" spans="1:5" hidden="1">
      <c r="A5291" s="547" t="s">
        <v>1683</v>
      </c>
      <c r="B5291" s="547">
        <v>2021</v>
      </c>
      <c r="C5291" s="547" t="s">
        <v>1622</v>
      </c>
      <c r="D5291" s="548"/>
      <c r="E5291" s="548"/>
    </row>
    <row r="5292" spans="1:5" hidden="1">
      <c r="A5292" s="547" t="s">
        <v>1683</v>
      </c>
      <c r="B5292" s="547">
        <v>2021</v>
      </c>
      <c r="C5292" s="547" t="s">
        <v>1621</v>
      </c>
      <c r="D5292" s="548"/>
      <c r="E5292" s="548"/>
    </row>
    <row r="5293" spans="1:5" hidden="1">
      <c r="A5293" s="547" t="s">
        <v>1683</v>
      </c>
      <c r="B5293" s="547">
        <v>2021</v>
      </c>
      <c r="C5293" s="547" t="s">
        <v>1620</v>
      </c>
      <c r="D5293" s="548"/>
      <c r="E5293" s="548"/>
    </row>
    <row r="5294" spans="1:5" hidden="1">
      <c r="A5294" s="547" t="s">
        <v>1683</v>
      </c>
      <c r="B5294" s="547">
        <v>2021</v>
      </c>
      <c r="C5294" s="547" t="s">
        <v>1619</v>
      </c>
      <c r="D5294" s="548">
        <v>5539.31</v>
      </c>
      <c r="E5294" s="548">
        <v>5583.6</v>
      </c>
    </row>
    <row r="5295" spans="1:5" hidden="1">
      <c r="A5295" s="547" t="s">
        <v>1683</v>
      </c>
      <c r="B5295" s="547">
        <v>2021</v>
      </c>
      <c r="C5295" s="547" t="s">
        <v>1618</v>
      </c>
      <c r="D5295" s="548"/>
      <c r="E5295" s="548"/>
    </row>
    <row r="5296" spans="1:5" hidden="1">
      <c r="A5296" s="547" t="s">
        <v>1683</v>
      </c>
      <c r="B5296" s="547">
        <v>2021</v>
      </c>
      <c r="C5296" s="547" t="s">
        <v>1617</v>
      </c>
      <c r="D5296" s="548">
        <v>3682.52</v>
      </c>
      <c r="E5296" s="548">
        <v>3682.52</v>
      </c>
    </row>
    <row r="5297" spans="1:5" hidden="1">
      <c r="A5297" s="547" t="s">
        <v>1683</v>
      </c>
      <c r="B5297" s="547">
        <v>2021</v>
      </c>
      <c r="C5297" s="547" t="s">
        <v>1616</v>
      </c>
      <c r="D5297" s="548">
        <v>287.74</v>
      </c>
      <c r="E5297" s="548">
        <v>287.74</v>
      </c>
    </row>
    <row r="5298" spans="1:5" hidden="1">
      <c r="A5298" s="547" t="s">
        <v>1683</v>
      </c>
      <c r="B5298" s="547">
        <v>2021</v>
      </c>
      <c r="C5298" s="547" t="s">
        <v>1615</v>
      </c>
      <c r="D5298" s="548">
        <v>1413.34</v>
      </c>
      <c r="E5298" s="548">
        <v>1457.63</v>
      </c>
    </row>
    <row r="5299" spans="1:5" hidden="1">
      <c r="A5299" s="547" t="s">
        <v>1683</v>
      </c>
      <c r="B5299" s="547">
        <v>2021</v>
      </c>
      <c r="C5299" s="547" t="s">
        <v>1614</v>
      </c>
      <c r="D5299" s="548">
        <v>8.48</v>
      </c>
      <c r="E5299" s="548">
        <v>8.48</v>
      </c>
    </row>
    <row r="5300" spans="1:5" hidden="1">
      <c r="A5300" s="547" t="s">
        <v>1683</v>
      </c>
      <c r="B5300" s="547">
        <v>2021</v>
      </c>
      <c r="C5300" s="547" t="s">
        <v>1613</v>
      </c>
      <c r="D5300" s="548"/>
      <c r="E5300" s="548"/>
    </row>
    <row r="5301" spans="1:5" hidden="1">
      <c r="A5301" s="547" t="s">
        <v>1683</v>
      </c>
      <c r="B5301" s="547">
        <v>2021</v>
      </c>
      <c r="C5301" s="547" t="s">
        <v>1612</v>
      </c>
      <c r="D5301" s="548"/>
      <c r="E5301" s="548"/>
    </row>
    <row r="5302" spans="1:5" hidden="1">
      <c r="A5302" s="547" t="s">
        <v>1683</v>
      </c>
      <c r="B5302" s="547">
        <v>2021</v>
      </c>
      <c r="C5302" s="547" t="s">
        <v>1611</v>
      </c>
      <c r="D5302" s="548"/>
      <c r="E5302" s="548"/>
    </row>
    <row r="5303" spans="1:5" hidden="1">
      <c r="A5303" s="547" t="s">
        <v>1683</v>
      </c>
      <c r="B5303" s="547">
        <v>2021</v>
      </c>
      <c r="C5303" s="547" t="s">
        <v>1610</v>
      </c>
      <c r="D5303" s="548"/>
      <c r="E5303" s="548"/>
    </row>
    <row r="5304" spans="1:5" hidden="1">
      <c r="A5304" s="547" t="s">
        <v>1683</v>
      </c>
      <c r="B5304" s="547">
        <v>2021</v>
      </c>
      <c r="C5304" s="547" t="s">
        <v>1609</v>
      </c>
      <c r="D5304" s="548"/>
      <c r="E5304" s="548"/>
    </row>
    <row r="5305" spans="1:5" hidden="1">
      <c r="A5305" s="547" t="s">
        <v>1683</v>
      </c>
      <c r="B5305" s="547">
        <v>2021</v>
      </c>
      <c r="C5305" s="547" t="s">
        <v>1608</v>
      </c>
      <c r="D5305" s="548"/>
      <c r="E5305" s="548"/>
    </row>
    <row r="5306" spans="1:5" hidden="1">
      <c r="A5306" s="547" t="s">
        <v>1683</v>
      </c>
      <c r="B5306" s="547">
        <v>2021</v>
      </c>
      <c r="C5306" s="547" t="s">
        <v>1607</v>
      </c>
      <c r="D5306" s="548">
        <v>147.22</v>
      </c>
      <c r="E5306" s="548">
        <v>147.22</v>
      </c>
    </row>
    <row r="5307" spans="1:5" hidden="1">
      <c r="A5307" s="547" t="s">
        <v>1683</v>
      </c>
      <c r="B5307" s="547">
        <v>2021</v>
      </c>
      <c r="C5307" s="547" t="s">
        <v>1606</v>
      </c>
      <c r="D5307" s="548"/>
      <c r="E5307" s="548"/>
    </row>
    <row r="5308" spans="1:5" hidden="1">
      <c r="A5308" s="547" t="s">
        <v>1683</v>
      </c>
      <c r="B5308" s="547">
        <v>2021</v>
      </c>
      <c r="C5308" s="547" t="s">
        <v>1605</v>
      </c>
      <c r="D5308" s="548"/>
      <c r="E5308" s="548"/>
    </row>
    <row r="5309" spans="1:5" hidden="1">
      <c r="A5309" s="547" t="s">
        <v>1683</v>
      </c>
      <c r="B5309" s="547">
        <v>2021</v>
      </c>
      <c r="C5309" s="547" t="s">
        <v>1604</v>
      </c>
      <c r="D5309" s="548">
        <v>766.12</v>
      </c>
      <c r="E5309" s="548">
        <v>766.12</v>
      </c>
    </row>
    <row r="5310" spans="1:5" hidden="1">
      <c r="A5310" s="547" t="s">
        <v>1683</v>
      </c>
      <c r="B5310" s="547">
        <v>2021</v>
      </c>
      <c r="C5310" s="547" t="s">
        <v>1603</v>
      </c>
      <c r="D5310" s="548"/>
      <c r="E5310" s="548"/>
    </row>
    <row r="5311" spans="1:5" hidden="1">
      <c r="A5311" s="547" t="s">
        <v>1683</v>
      </c>
      <c r="B5311" s="547">
        <v>2021</v>
      </c>
      <c r="C5311" s="547" t="s">
        <v>1602</v>
      </c>
      <c r="D5311" s="548">
        <v>754.07</v>
      </c>
      <c r="E5311" s="548">
        <v>754.07</v>
      </c>
    </row>
    <row r="5312" spans="1:5" hidden="1">
      <c r="A5312" s="547" t="s">
        <v>1683</v>
      </c>
      <c r="B5312" s="547">
        <v>2021</v>
      </c>
      <c r="C5312" s="547" t="s">
        <v>1601</v>
      </c>
      <c r="D5312" s="548">
        <v>9471.7000000000007</v>
      </c>
      <c r="E5312" s="548">
        <v>9471.7000000000007</v>
      </c>
    </row>
    <row r="5313" spans="1:5" hidden="1">
      <c r="A5313" s="547" t="s">
        <v>1683</v>
      </c>
      <c r="B5313" s="547">
        <v>2021</v>
      </c>
      <c r="C5313" s="547" t="s">
        <v>1600</v>
      </c>
      <c r="D5313" s="548">
        <v>216.29</v>
      </c>
      <c r="E5313" s="548">
        <v>216.29</v>
      </c>
    </row>
    <row r="5314" spans="1:5" hidden="1">
      <c r="A5314" s="547" t="s">
        <v>1683</v>
      </c>
      <c r="B5314" s="547">
        <v>2021</v>
      </c>
      <c r="C5314" s="547" t="s">
        <v>1599</v>
      </c>
      <c r="D5314" s="548">
        <v>31720.77</v>
      </c>
      <c r="E5314" s="548">
        <v>31761.87</v>
      </c>
    </row>
    <row r="5315" spans="1:5" hidden="1">
      <c r="A5315" s="547" t="s">
        <v>1683</v>
      </c>
      <c r="B5315" s="547">
        <v>2021</v>
      </c>
      <c r="C5315" s="547" t="s">
        <v>1597</v>
      </c>
      <c r="D5315" s="548">
        <v>18450.36</v>
      </c>
      <c r="E5315" s="548">
        <v>18491.46</v>
      </c>
    </row>
    <row r="5316" spans="1:5" hidden="1">
      <c r="A5316" s="547" t="s">
        <v>1683</v>
      </c>
      <c r="B5316" s="547">
        <v>2021</v>
      </c>
      <c r="C5316" s="547" t="s">
        <v>1633</v>
      </c>
      <c r="D5316" s="548"/>
      <c r="E5316" s="548">
        <v>1650.88</v>
      </c>
    </row>
    <row r="5317" spans="1:5" hidden="1">
      <c r="A5317" s="547" t="s">
        <v>1683</v>
      </c>
      <c r="B5317" s="547">
        <v>2021</v>
      </c>
      <c r="C5317" s="547" t="s">
        <v>1632</v>
      </c>
      <c r="D5317" s="548"/>
      <c r="E5317" s="548"/>
    </row>
    <row r="5318" spans="1:5" hidden="1">
      <c r="A5318" s="547" t="s">
        <v>1683</v>
      </c>
      <c r="B5318" s="547">
        <v>2021</v>
      </c>
      <c r="C5318" s="547" t="s">
        <v>1631</v>
      </c>
      <c r="D5318" s="548"/>
      <c r="E5318" s="548">
        <v>42.69</v>
      </c>
    </row>
    <row r="5319" spans="1:5" hidden="1">
      <c r="A5319" s="547" t="s">
        <v>1683</v>
      </c>
      <c r="B5319" s="547">
        <v>2021</v>
      </c>
      <c r="C5319" s="547" t="s">
        <v>1630</v>
      </c>
      <c r="D5319" s="548"/>
      <c r="E5319" s="548">
        <v>0.63</v>
      </c>
    </row>
    <row r="5320" spans="1:5" hidden="1">
      <c r="A5320" s="547" t="s">
        <v>1683</v>
      </c>
      <c r="B5320" s="547">
        <v>2021</v>
      </c>
      <c r="C5320" s="547" t="s">
        <v>1629</v>
      </c>
      <c r="D5320" s="548"/>
      <c r="E5320" s="548"/>
    </row>
    <row r="5321" spans="1:5" hidden="1">
      <c r="A5321" s="547" t="s">
        <v>1683</v>
      </c>
      <c r="B5321" s="547">
        <v>2022</v>
      </c>
      <c r="C5321" s="547" t="s">
        <v>1628</v>
      </c>
      <c r="D5321" s="548">
        <v>1715.21</v>
      </c>
      <c r="E5321" s="548">
        <v>1604.67</v>
      </c>
    </row>
    <row r="5322" spans="1:5" hidden="1">
      <c r="A5322" s="547" t="s">
        <v>1683</v>
      </c>
      <c r="B5322" s="547">
        <v>2022</v>
      </c>
      <c r="C5322" s="547" t="s">
        <v>1627</v>
      </c>
      <c r="D5322" s="548">
        <v>1714.59</v>
      </c>
      <c r="E5322" s="548"/>
    </row>
    <row r="5323" spans="1:5" hidden="1">
      <c r="A5323" s="547" t="s">
        <v>1683</v>
      </c>
      <c r="B5323" s="547">
        <v>2022</v>
      </c>
      <c r="C5323" s="547" t="s">
        <v>1626</v>
      </c>
      <c r="D5323" s="548">
        <v>0.62</v>
      </c>
      <c r="E5323" s="548"/>
    </row>
    <row r="5324" spans="1:5" hidden="1">
      <c r="A5324" s="547" t="s">
        <v>1683</v>
      </c>
      <c r="B5324" s="547">
        <v>2022</v>
      </c>
      <c r="C5324" s="547" t="s">
        <v>1625</v>
      </c>
      <c r="D5324" s="548"/>
      <c r="E5324" s="548"/>
    </row>
    <row r="5325" spans="1:5" hidden="1">
      <c r="A5325" s="547" t="s">
        <v>1683</v>
      </c>
      <c r="B5325" s="547">
        <v>2022</v>
      </c>
      <c r="C5325" s="547" t="s">
        <v>1624</v>
      </c>
      <c r="D5325" s="548">
        <v>0.8</v>
      </c>
      <c r="E5325" s="548">
        <v>0.8</v>
      </c>
    </row>
    <row r="5326" spans="1:5" hidden="1">
      <c r="A5326" s="547" t="s">
        <v>1683</v>
      </c>
      <c r="B5326" s="547">
        <v>2022</v>
      </c>
      <c r="C5326" s="547" t="s">
        <v>1623</v>
      </c>
      <c r="D5326" s="548"/>
      <c r="E5326" s="548"/>
    </row>
    <row r="5327" spans="1:5" hidden="1">
      <c r="A5327" s="547" t="s">
        <v>1683</v>
      </c>
      <c r="B5327" s="547">
        <v>2022</v>
      </c>
      <c r="C5327" s="547" t="s">
        <v>1622</v>
      </c>
      <c r="D5327" s="548"/>
      <c r="E5327" s="548"/>
    </row>
    <row r="5328" spans="1:5" hidden="1">
      <c r="A5328" s="547" t="s">
        <v>1683</v>
      </c>
      <c r="B5328" s="547">
        <v>2022</v>
      </c>
      <c r="C5328" s="547" t="s">
        <v>1621</v>
      </c>
      <c r="D5328" s="548"/>
      <c r="E5328" s="548"/>
    </row>
    <row r="5329" spans="1:5" hidden="1">
      <c r="A5329" s="547" t="s">
        <v>1683</v>
      </c>
      <c r="B5329" s="547">
        <v>2022</v>
      </c>
      <c r="C5329" s="547" t="s">
        <v>1620</v>
      </c>
      <c r="D5329" s="548"/>
      <c r="E5329" s="548"/>
    </row>
    <row r="5330" spans="1:5" hidden="1">
      <c r="A5330" s="547" t="s">
        <v>1683</v>
      </c>
      <c r="B5330" s="547">
        <v>2022</v>
      </c>
      <c r="C5330" s="547" t="s">
        <v>1619</v>
      </c>
      <c r="D5330" s="548">
        <v>5049.03</v>
      </c>
      <c r="E5330" s="548">
        <v>5205.54</v>
      </c>
    </row>
    <row r="5331" spans="1:5" hidden="1">
      <c r="A5331" s="547" t="s">
        <v>1683</v>
      </c>
      <c r="B5331" s="547">
        <v>2022</v>
      </c>
      <c r="C5331" s="547" t="s">
        <v>1618</v>
      </c>
      <c r="D5331" s="548"/>
      <c r="E5331" s="548"/>
    </row>
    <row r="5332" spans="1:5" hidden="1">
      <c r="A5332" s="547" t="s">
        <v>1683</v>
      </c>
      <c r="B5332" s="547">
        <v>2022</v>
      </c>
      <c r="C5332" s="547" t="s">
        <v>1617</v>
      </c>
      <c r="D5332" s="548">
        <v>3308.93</v>
      </c>
      <c r="E5332" s="548">
        <v>3308.93</v>
      </c>
    </row>
    <row r="5333" spans="1:5" hidden="1">
      <c r="A5333" s="547" t="s">
        <v>1683</v>
      </c>
      <c r="B5333" s="547">
        <v>2022</v>
      </c>
      <c r="C5333" s="547" t="s">
        <v>1616</v>
      </c>
      <c r="D5333" s="548">
        <v>284.79000000000002</v>
      </c>
      <c r="E5333" s="548">
        <v>284.79000000000002</v>
      </c>
    </row>
    <row r="5334" spans="1:5" hidden="1">
      <c r="A5334" s="547" t="s">
        <v>1683</v>
      </c>
      <c r="B5334" s="547">
        <v>2022</v>
      </c>
      <c r="C5334" s="547" t="s">
        <v>1615</v>
      </c>
      <c r="D5334" s="548">
        <v>1284.31</v>
      </c>
      <c r="E5334" s="548">
        <v>1440.81</v>
      </c>
    </row>
    <row r="5335" spans="1:5" hidden="1">
      <c r="A5335" s="547" t="s">
        <v>1683</v>
      </c>
      <c r="B5335" s="547">
        <v>2022</v>
      </c>
      <c r="C5335" s="547" t="s">
        <v>1614</v>
      </c>
      <c r="D5335" s="548">
        <v>7.68</v>
      </c>
      <c r="E5335" s="548">
        <v>7.68</v>
      </c>
    </row>
    <row r="5336" spans="1:5" hidden="1">
      <c r="A5336" s="547" t="s">
        <v>1683</v>
      </c>
      <c r="B5336" s="547">
        <v>2022</v>
      </c>
      <c r="C5336" s="547" t="s">
        <v>1613</v>
      </c>
      <c r="D5336" s="548"/>
      <c r="E5336" s="548"/>
    </row>
    <row r="5337" spans="1:5" hidden="1">
      <c r="A5337" s="547" t="s">
        <v>1683</v>
      </c>
      <c r="B5337" s="547">
        <v>2022</v>
      </c>
      <c r="C5337" s="547" t="s">
        <v>1612</v>
      </c>
      <c r="D5337" s="548"/>
      <c r="E5337" s="548"/>
    </row>
    <row r="5338" spans="1:5" hidden="1">
      <c r="A5338" s="547" t="s">
        <v>1683</v>
      </c>
      <c r="B5338" s="547">
        <v>2022</v>
      </c>
      <c r="C5338" s="547" t="s">
        <v>1611</v>
      </c>
      <c r="D5338" s="548"/>
      <c r="E5338" s="548"/>
    </row>
    <row r="5339" spans="1:5" hidden="1">
      <c r="A5339" s="547" t="s">
        <v>1683</v>
      </c>
      <c r="B5339" s="547">
        <v>2022</v>
      </c>
      <c r="C5339" s="547" t="s">
        <v>1610</v>
      </c>
      <c r="D5339" s="548"/>
      <c r="E5339" s="548"/>
    </row>
    <row r="5340" spans="1:5" hidden="1">
      <c r="A5340" s="547" t="s">
        <v>1683</v>
      </c>
      <c r="B5340" s="547">
        <v>2022</v>
      </c>
      <c r="C5340" s="547" t="s">
        <v>1609</v>
      </c>
      <c r="D5340" s="548"/>
      <c r="E5340" s="548"/>
    </row>
    <row r="5341" spans="1:5" hidden="1">
      <c r="A5341" s="547" t="s">
        <v>1683</v>
      </c>
      <c r="B5341" s="547">
        <v>2022</v>
      </c>
      <c r="C5341" s="547" t="s">
        <v>1608</v>
      </c>
      <c r="D5341" s="548"/>
      <c r="E5341" s="548"/>
    </row>
    <row r="5342" spans="1:5" hidden="1">
      <c r="A5342" s="547" t="s">
        <v>1683</v>
      </c>
      <c r="B5342" s="547">
        <v>2022</v>
      </c>
      <c r="C5342" s="547" t="s">
        <v>1607</v>
      </c>
      <c r="D5342" s="548">
        <v>163.33000000000001</v>
      </c>
      <c r="E5342" s="548">
        <v>163.33000000000001</v>
      </c>
    </row>
    <row r="5343" spans="1:5" hidden="1">
      <c r="A5343" s="547" t="s">
        <v>1683</v>
      </c>
      <c r="B5343" s="547">
        <v>2022</v>
      </c>
      <c r="C5343" s="547" t="s">
        <v>1606</v>
      </c>
      <c r="D5343" s="548"/>
      <c r="E5343" s="548"/>
    </row>
    <row r="5344" spans="1:5" hidden="1">
      <c r="A5344" s="547" t="s">
        <v>1683</v>
      </c>
      <c r="B5344" s="547">
        <v>2022</v>
      </c>
      <c r="C5344" s="547" t="s">
        <v>1605</v>
      </c>
      <c r="D5344" s="548"/>
      <c r="E5344" s="548"/>
    </row>
    <row r="5345" spans="1:5" hidden="1">
      <c r="A5345" s="547" t="s">
        <v>1683</v>
      </c>
      <c r="B5345" s="547">
        <v>2022</v>
      </c>
      <c r="C5345" s="547" t="s">
        <v>1604</v>
      </c>
      <c r="D5345" s="548">
        <v>775.02</v>
      </c>
      <c r="E5345" s="548">
        <v>775.02</v>
      </c>
    </row>
    <row r="5346" spans="1:5" hidden="1">
      <c r="A5346" s="547" t="s">
        <v>1683</v>
      </c>
      <c r="B5346" s="547">
        <v>2022</v>
      </c>
      <c r="C5346" s="547" t="s">
        <v>1603</v>
      </c>
      <c r="D5346" s="548"/>
      <c r="E5346" s="548"/>
    </row>
    <row r="5347" spans="1:5" hidden="1">
      <c r="A5347" s="547" t="s">
        <v>1683</v>
      </c>
      <c r="B5347" s="547">
        <v>2022</v>
      </c>
      <c r="C5347" s="547" t="s">
        <v>1602</v>
      </c>
      <c r="D5347" s="548">
        <v>816.92</v>
      </c>
      <c r="E5347" s="548">
        <v>816.92</v>
      </c>
    </row>
    <row r="5348" spans="1:5" hidden="1">
      <c r="A5348" s="547" t="s">
        <v>1683</v>
      </c>
      <c r="B5348" s="547">
        <v>2022</v>
      </c>
      <c r="C5348" s="547" t="s">
        <v>1601</v>
      </c>
      <c r="D5348" s="548">
        <v>9926.7999999999993</v>
      </c>
      <c r="E5348" s="548">
        <v>9926.7999999999993</v>
      </c>
    </row>
    <row r="5349" spans="1:5" hidden="1">
      <c r="A5349" s="547" t="s">
        <v>1683</v>
      </c>
      <c r="B5349" s="547">
        <v>2022</v>
      </c>
      <c r="C5349" s="547" t="s">
        <v>1600</v>
      </c>
      <c r="D5349" s="548">
        <v>143.94</v>
      </c>
      <c r="E5349" s="548">
        <v>143.94</v>
      </c>
    </row>
    <row r="5350" spans="1:5" hidden="1">
      <c r="A5350" s="547" t="s">
        <v>1683</v>
      </c>
      <c r="B5350" s="547">
        <v>2022</v>
      </c>
      <c r="C5350" s="547" t="s">
        <v>1599</v>
      </c>
      <c r="D5350" s="548">
        <v>32328.95</v>
      </c>
      <c r="E5350" s="548">
        <v>32374.92</v>
      </c>
    </row>
    <row r="5351" spans="1:5" hidden="1">
      <c r="A5351" s="547" t="s">
        <v>1683</v>
      </c>
      <c r="B5351" s="547">
        <v>2022</v>
      </c>
      <c r="C5351" s="547" t="s">
        <v>1597</v>
      </c>
      <c r="D5351" s="548">
        <v>18427.72</v>
      </c>
      <c r="E5351" s="548">
        <v>18473.689999999999</v>
      </c>
    </row>
    <row r="5352" spans="1:5" hidden="1">
      <c r="A5352" s="547" t="s">
        <v>1683</v>
      </c>
      <c r="B5352" s="547">
        <v>2022</v>
      </c>
      <c r="C5352" s="547" t="s">
        <v>1633</v>
      </c>
      <c r="D5352" s="548"/>
      <c r="E5352" s="548">
        <v>1562.29</v>
      </c>
    </row>
    <row r="5353" spans="1:5" hidden="1">
      <c r="A5353" s="547" t="s">
        <v>1683</v>
      </c>
      <c r="B5353" s="547">
        <v>2022</v>
      </c>
      <c r="C5353" s="547" t="s">
        <v>1632</v>
      </c>
      <c r="D5353" s="548"/>
      <c r="E5353" s="548"/>
    </row>
    <row r="5354" spans="1:5" hidden="1">
      <c r="A5354" s="547" t="s">
        <v>1683</v>
      </c>
      <c r="B5354" s="547">
        <v>2022</v>
      </c>
      <c r="C5354" s="547" t="s">
        <v>1631</v>
      </c>
      <c r="D5354" s="548"/>
      <c r="E5354" s="548">
        <v>41.76</v>
      </c>
    </row>
    <row r="5355" spans="1:5" hidden="1">
      <c r="A5355" s="547" t="s">
        <v>1683</v>
      </c>
      <c r="B5355" s="547">
        <v>2022</v>
      </c>
      <c r="C5355" s="547" t="s">
        <v>1630</v>
      </c>
      <c r="D5355" s="548"/>
      <c r="E5355" s="548">
        <v>0.62</v>
      </c>
    </row>
    <row r="5356" spans="1:5" hidden="1">
      <c r="A5356" s="547" t="s">
        <v>1683</v>
      </c>
      <c r="B5356" s="547">
        <v>2022</v>
      </c>
      <c r="C5356" s="547" t="s">
        <v>1629</v>
      </c>
      <c r="D5356" s="548"/>
      <c r="E5356" s="548"/>
    </row>
    <row r="5357" spans="1:5" hidden="1">
      <c r="A5357" s="547" t="s">
        <v>1683</v>
      </c>
      <c r="B5357" s="547">
        <v>2023</v>
      </c>
      <c r="C5357" s="547" t="s">
        <v>1628</v>
      </c>
      <c r="D5357" s="548">
        <v>1567.91</v>
      </c>
      <c r="E5357" s="548"/>
    </row>
    <row r="5358" spans="1:5" hidden="1">
      <c r="A5358" s="547" t="s">
        <v>1683</v>
      </c>
      <c r="B5358" s="547">
        <v>2023</v>
      </c>
      <c r="C5358" s="547" t="s">
        <v>1627</v>
      </c>
      <c r="D5358" s="548">
        <v>1567.4</v>
      </c>
      <c r="E5358" s="548"/>
    </row>
    <row r="5359" spans="1:5" hidden="1">
      <c r="A5359" s="547" t="s">
        <v>1683</v>
      </c>
      <c r="B5359" s="547">
        <v>2023</v>
      </c>
      <c r="C5359" s="547" t="s">
        <v>1626</v>
      </c>
      <c r="D5359" s="548">
        <v>0.51</v>
      </c>
      <c r="E5359" s="548"/>
    </row>
    <row r="5360" spans="1:5" hidden="1">
      <c r="A5360" s="547" t="s">
        <v>1683</v>
      </c>
      <c r="B5360" s="547">
        <v>2023</v>
      </c>
      <c r="C5360" s="547" t="s">
        <v>1625</v>
      </c>
      <c r="D5360" s="548"/>
      <c r="E5360" s="548"/>
    </row>
    <row r="5361" spans="1:5" hidden="1">
      <c r="A5361" s="547" t="s">
        <v>1683</v>
      </c>
      <c r="B5361" s="547">
        <v>2023</v>
      </c>
      <c r="C5361" s="547" t="s">
        <v>1624</v>
      </c>
      <c r="D5361" s="548">
        <v>0.8</v>
      </c>
      <c r="E5361" s="548"/>
    </row>
    <row r="5362" spans="1:5" hidden="1">
      <c r="A5362" s="547" t="s">
        <v>1683</v>
      </c>
      <c r="B5362" s="547">
        <v>2023</v>
      </c>
      <c r="C5362" s="547" t="s">
        <v>1623</v>
      </c>
      <c r="D5362" s="548"/>
      <c r="E5362" s="548"/>
    </row>
    <row r="5363" spans="1:5" hidden="1">
      <c r="A5363" s="547" t="s">
        <v>1683</v>
      </c>
      <c r="B5363" s="547">
        <v>2023</v>
      </c>
      <c r="C5363" s="547" t="s">
        <v>1622</v>
      </c>
      <c r="D5363" s="548"/>
      <c r="E5363" s="548"/>
    </row>
    <row r="5364" spans="1:5" hidden="1">
      <c r="A5364" s="547" t="s">
        <v>1683</v>
      </c>
      <c r="B5364" s="547">
        <v>2023</v>
      </c>
      <c r="C5364" s="547" t="s">
        <v>1621</v>
      </c>
      <c r="D5364" s="548"/>
      <c r="E5364" s="548"/>
    </row>
    <row r="5365" spans="1:5" hidden="1">
      <c r="A5365" s="547" t="s">
        <v>1683</v>
      </c>
      <c r="B5365" s="547">
        <v>2023</v>
      </c>
      <c r="C5365" s="547" t="s">
        <v>1620</v>
      </c>
      <c r="D5365" s="548"/>
      <c r="E5365" s="548"/>
    </row>
    <row r="5366" spans="1:5" hidden="1">
      <c r="A5366" s="547" t="s">
        <v>1683</v>
      </c>
      <c r="B5366" s="547">
        <v>2023</v>
      </c>
      <c r="C5366" s="547" t="s">
        <v>1619</v>
      </c>
      <c r="D5366" s="548">
        <v>5626.49</v>
      </c>
      <c r="E5366" s="548"/>
    </row>
    <row r="5367" spans="1:5" hidden="1">
      <c r="A5367" s="547" t="s">
        <v>1683</v>
      </c>
      <c r="B5367" s="547">
        <v>2023</v>
      </c>
      <c r="C5367" s="547" t="s">
        <v>1618</v>
      </c>
      <c r="D5367" s="548"/>
      <c r="E5367" s="548"/>
    </row>
    <row r="5368" spans="1:5" hidden="1">
      <c r="A5368" s="547" t="s">
        <v>1683</v>
      </c>
      <c r="B5368" s="547">
        <v>2023</v>
      </c>
      <c r="C5368" s="547" t="s">
        <v>1617</v>
      </c>
      <c r="D5368" s="548">
        <v>3747.6</v>
      </c>
      <c r="E5368" s="548"/>
    </row>
    <row r="5369" spans="1:5" hidden="1">
      <c r="A5369" s="547" t="s">
        <v>1683</v>
      </c>
      <c r="B5369" s="547">
        <v>2023</v>
      </c>
      <c r="C5369" s="547" t="s">
        <v>1616</v>
      </c>
      <c r="D5369" s="548">
        <v>227.83</v>
      </c>
      <c r="E5369" s="548"/>
    </row>
    <row r="5370" spans="1:5" hidden="1">
      <c r="A5370" s="547" t="s">
        <v>1683</v>
      </c>
      <c r="B5370" s="547">
        <v>2023</v>
      </c>
      <c r="C5370" s="547" t="s">
        <v>1615</v>
      </c>
      <c r="D5370" s="548">
        <v>1474.93</v>
      </c>
      <c r="E5370" s="548"/>
    </row>
    <row r="5371" spans="1:5" hidden="1">
      <c r="A5371" s="547" t="s">
        <v>1683</v>
      </c>
      <c r="B5371" s="547">
        <v>2023</v>
      </c>
      <c r="C5371" s="547" t="s">
        <v>1614</v>
      </c>
      <c r="D5371" s="548">
        <v>8.85</v>
      </c>
      <c r="E5371" s="548"/>
    </row>
    <row r="5372" spans="1:5" hidden="1">
      <c r="A5372" s="547" t="s">
        <v>1683</v>
      </c>
      <c r="B5372" s="547">
        <v>2023</v>
      </c>
      <c r="C5372" s="547" t="s">
        <v>1613</v>
      </c>
      <c r="D5372" s="548"/>
      <c r="E5372" s="548"/>
    </row>
    <row r="5373" spans="1:5" hidden="1">
      <c r="A5373" s="547" t="s">
        <v>1683</v>
      </c>
      <c r="B5373" s="547">
        <v>2023</v>
      </c>
      <c r="C5373" s="547" t="s">
        <v>1612</v>
      </c>
      <c r="D5373" s="548"/>
      <c r="E5373" s="548"/>
    </row>
    <row r="5374" spans="1:5" hidden="1">
      <c r="A5374" s="547" t="s">
        <v>1683</v>
      </c>
      <c r="B5374" s="547">
        <v>2023</v>
      </c>
      <c r="C5374" s="547" t="s">
        <v>1611</v>
      </c>
      <c r="D5374" s="548"/>
      <c r="E5374" s="548"/>
    </row>
    <row r="5375" spans="1:5" hidden="1">
      <c r="A5375" s="547" t="s">
        <v>1683</v>
      </c>
      <c r="B5375" s="547">
        <v>2023</v>
      </c>
      <c r="C5375" s="547" t="s">
        <v>1610</v>
      </c>
      <c r="D5375" s="548"/>
      <c r="E5375" s="548"/>
    </row>
    <row r="5376" spans="1:5" hidden="1">
      <c r="A5376" s="547" t="s">
        <v>1683</v>
      </c>
      <c r="B5376" s="547">
        <v>2023</v>
      </c>
      <c r="C5376" s="547" t="s">
        <v>1609</v>
      </c>
      <c r="D5376" s="548"/>
      <c r="E5376" s="548"/>
    </row>
    <row r="5377" spans="1:5" hidden="1">
      <c r="A5377" s="547" t="s">
        <v>1683</v>
      </c>
      <c r="B5377" s="547">
        <v>2023</v>
      </c>
      <c r="C5377" s="547" t="s">
        <v>1608</v>
      </c>
      <c r="D5377" s="548"/>
      <c r="E5377" s="548"/>
    </row>
    <row r="5378" spans="1:5" hidden="1">
      <c r="A5378" s="547" t="s">
        <v>1683</v>
      </c>
      <c r="B5378" s="547">
        <v>2023</v>
      </c>
      <c r="C5378" s="547" t="s">
        <v>1607</v>
      </c>
      <c r="D5378" s="548">
        <v>167.28</v>
      </c>
      <c r="E5378" s="548"/>
    </row>
    <row r="5379" spans="1:5" hidden="1">
      <c r="A5379" s="547" t="s">
        <v>1683</v>
      </c>
      <c r="B5379" s="547">
        <v>2023</v>
      </c>
      <c r="C5379" s="547" t="s">
        <v>1606</v>
      </c>
      <c r="D5379" s="548"/>
      <c r="E5379" s="548"/>
    </row>
    <row r="5380" spans="1:5" hidden="1">
      <c r="A5380" s="547" t="s">
        <v>1683</v>
      </c>
      <c r="B5380" s="547">
        <v>2023</v>
      </c>
      <c r="C5380" s="547" t="s">
        <v>1605</v>
      </c>
      <c r="D5380" s="548"/>
      <c r="E5380" s="548"/>
    </row>
    <row r="5381" spans="1:5" hidden="1">
      <c r="A5381" s="547" t="s">
        <v>1683</v>
      </c>
      <c r="B5381" s="547">
        <v>2023</v>
      </c>
      <c r="C5381" s="547" t="s">
        <v>1604</v>
      </c>
      <c r="D5381" s="548">
        <v>816.75</v>
      </c>
      <c r="E5381" s="548"/>
    </row>
    <row r="5382" spans="1:5" hidden="1">
      <c r="A5382" s="547" t="s">
        <v>1683</v>
      </c>
      <c r="B5382" s="547">
        <v>2023</v>
      </c>
      <c r="C5382" s="547" t="s">
        <v>1603</v>
      </c>
      <c r="D5382" s="548"/>
      <c r="E5382" s="548"/>
    </row>
    <row r="5383" spans="1:5" hidden="1">
      <c r="A5383" s="547" t="s">
        <v>1683</v>
      </c>
      <c r="B5383" s="547">
        <v>2023</v>
      </c>
      <c r="C5383" s="547" t="s">
        <v>1602</v>
      </c>
      <c r="D5383" s="548">
        <v>871.02</v>
      </c>
      <c r="E5383" s="548"/>
    </row>
    <row r="5384" spans="1:5" hidden="1">
      <c r="A5384" s="547" t="s">
        <v>1683</v>
      </c>
      <c r="B5384" s="547">
        <v>2023</v>
      </c>
      <c r="C5384" s="547" t="s">
        <v>1601</v>
      </c>
      <c r="D5384" s="548">
        <v>11824.79</v>
      </c>
      <c r="E5384" s="548"/>
    </row>
    <row r="5385" spans="1:5" hidden="1">
      <c r="A5385" s="547" t="s">
        <v>1683</v>
      </c>
      <c r="B5385" s="547">
        <v>2023</v>
      </c>
      <c r="C5385" s="547" t="s">
        <v>1600</v>
      </c>
      <c r="D5385" s="548">
        <v>152.94</v>
      </c>
      <c r="E5385" s="548"/>
    </row>
    <row r="5386" spans="1:5" hidden="1">
      <c r="A5386" s="547" t="s">
        <v>1683</v>
      </c>
      <c r="B5386" s="547">
        <v>2023</v>
      </c>
      <c r="C5386" s="547" t="s">
        <v>1599</v>
      </c>
      <c r="D5386" s="548">
        <v>37419.040000000001</v>
      </c>
      <c r="E5386" s="548"/>
    </row>
    <row r="5387" spans="1:5" hidden="1">
      <c r="A5387" s="547" t="s">
        <v>1683</v>
      </c>
      <c r="B5387" s="547">
        <v>2023</v>
      </c>
      <c r="C5387" s="547" t="s">
        <v>1597</v>
      </c>
      <c r="D5387" s="548">
        <v>20860.68</v>
      </c>
      <c r="E5387" s="548"/>
    </row>
    <row r="5388" spans="1:5" hidden="1">
      <c r="A5388" s="547" t="s">
        <v>1682</v>
      </c>
      <c r="B5388" s="547">
        <v>2019</v>
      </c>
      <c r="C5388" s="547" t="s">
        <v>1628</v>
      </c>
      <c r="D5388" s="548">
        <v>5016.43</v>
      </c>
      <c r="E5388" s="548">
        <v>4961.04</v>
      </c>
    </row>
    <row r="5389" spans="1:5" hidden="1">
      <c r="A5389" s="547" t="s">
        <v>1682</v>
      </c>
      <c r="B5389" s="547">
        <v>2019</v>
      </c>
      <c r="C5389" s="547" t="s">
        <v>1627</v>
      </c>
      <c r="D5389" s="548">
        <v>4744.6099999999997</v>
      </c>
      <c r="E5389" s="548"/>
    </row>
    <row r="5390" spans="1:5" hidden="1">
      <c r="A5390" s="547" t="s">
        <v>1682</v>
      </c>
      <c r="B5390" s="547">
        <v>2019</v>
      </c>
      <c r="C5390" s="547" t="s">
        <v>1626</v>
      </c>
      <c r="D5390" s="548">
        <v>271.81</v>
      </c>
      <c r="E5390" s="548"/>
    </row>
    <row r="5391" spans="1:5" hidden="1">
      <c r="A5391" s="547" t="s">
        <v>1682</v>
      </c>
      <c r="B5391" s="547">
        <v>2019</v>
      </c>
      <c r="C5391" s="547" t="s">
        <v>1625</v>
      </c>
      <c r="D5391" s="548">
        <v>12.45</v>
      </c>
      <c r="E5391" s="548">
        <v>12.45</v>
      </c>
    </row>
    <row r="5392" spans="1:5" hidden="1">
      <c r="A5392" s="547" t="s">
        <v>1682</v>
      </c>
      <c r="B5392" s="547">
        <v>2019</v>
      </c>
      <c r="C5392" s="547" t="s">
        <v>1624</v>
      </c>
      <c r="D5392" s="548">
        <v>37.479999999999997</v>
      </c>
      <c r="E5392" s="548">
        <v>37.479999999999997</v>
      </c>
    </row>
    <row r="5393" spans="1:5" hidden="1">
      <c r="A5393" s="547" t="s">
        <v>1682</v>
      </c>
      <c r="B5393" s="547">
        <v>2019</v>
      </c>
      <c r="C5393" s="547" t="s">
        <v>1623</v>
      </c>
      <c r="D5393" s="548"/>
      <c r="E5393" s="548"/>
    </row>
    <row r="5394" spans="1:5" hidden="1">
      <c r="A5394" s="547" t="s">
        <v>1682</v>
      </c>
      <c r="B5394" s="547">
        <v>2019</v>
      </c>
      <c r="C5394" s="547" t="s">
        <v>1622</v>
      </c>
      <c r="D5394" s="548"/>
      <c r="E5394" s="548"/>
    </row>
    <row r="5395" spans="1:5" hidden="1">
      <c r="A5395" s="547" t="s">
        <v>1682</v>
      </c>
      <c r="B5395" s="547">
        <v>2019</v>
      </c>
      <c r="C5395" s="547" t="s">
        <v>1621</v>
      </c>
      <c r="D5395" s="548">
        <v>70.930000000000007</v>
      </c>
      <c r="E5395" s="548">
        <v>70.930000000000007</v>
      </c>
    </row>
    <row r="5396" spans="1:5" hidden="1">
      <c r="A5396" s="547" t="s">
        <v>1682</v>
      </c>
      <c r="B5396" s="547">
        <v>2019</v>
      </c>
      <c r="C5396" s="547" t="s">
        <v>1620</v>
      </c>
      <c r="D5396" s="548"/>
      <c r="E5396" s="548"/>
    </row>
    <row r="5397" spans="1:5" hidden="1">
      <c r="A5397" s="547" t="s">
        <v>1682</v>
      </c>
      <c r="B5397" s="547">
        <v>2019</v>
      </c>
      <c r="C5397" s="547" t="s">
        <v>1619</v>
      </c>
      <c r="D5397" s="548">
        <v>11446.67</v>
      </c>
      <c r="E5397" s="548">
        <v>11446.67</v>
      </c>
    </row>
    <row r="5398" spans="1:5" hidden="1">
      <c r="A5398" s="547" t="s">
        <v>1682</v>
      </c>
      <c r="B5398" s="547">
        <v>2019</v>
      </c>
      <c r="C5398" s="547" t="s">
        <v>1618</v>
      </c>
      <c r="D5398" s="548"/>
      <c r="E5398" s="548"/>
    </row>
    <row r="5399" spans="1:5" hidden="1">
      <c r="A5399" s="547" t="s">
        <v>1682</v>
      </c>
      <c r="B5399" s="547">
        <v>2019</v>
      </c>
      <c r="C5399" s="547" t="s">
        <v>1617</v>
      </c>
      <c r="D5399" s="548">
        <v>5648.85</v>
      </c>
      <c r="E5399" s="548">
        <v>5648.85</v>
      </c>
    </row>
    <row r="5400" spans="1:5" hidden="1">
      <c r="A5400" s="547" t="s">
        <v>1682</v>
      </c>
      <c r="B5400" s="547">
        <v>2019</v>
      </c>
      <c r="C5400" s="547" t="s">
        <v>1616</v>
      </c>
      <c r="D5400" s="548">
        <v>34.47</v>
      </c>
      <c r="E5400" s="548">
        <v>34.47</v>
      </c>
    </row>
    <row r="5401" spans="1:5" hidden="1">
      <c r="A5401" s="547" t="s">
        <v>1682</v>
      </c>
      <c r="B5401" s="547">
        <v>2019</v>
      </c>
      <c r="C5401" s="547" t="s">
        <v>1615</v>
      </c>
      <c r="D5401" s="548">
        <v>869.58</v>
      </c>
      <c r="E5401" s="548">
        <v>869.58</v>
      </c>
    </row>
    <row r="5402" spans="1:5" hidden="1">
      <c r="A5402" s="547" t="s">
        <v>1682</v>
      </c>
      <c r="B5402" s="547">
        <v>2019</v>
      </c>
      <c r="C5402" s="547" t="s">
        <v>1614</v>
      </c>
      <c r="D5402" s="548"/>
      <c r="E5402" s="548"/>
    </row>
    <row r="5403" spans="1:5" hidden="1">
      <c r="A5403" s="547" t="s">
        <v>1682</v>
      </c>
      <c r="B5403" s="547">
        <v>2019</v>
      </c>
      <c r="C5403" s="547" t="s">
        <v>1613</v>
      </c>
      <c r="D5403" s="548"/>
      <c r="E5403" s="548"/>
    </row>
    <row r="5404" spans="1:5" hidden="1">
      <c r="A5404" s="547" t="s">
        <v>1682</v>
      </c>
      <c r="B5404" s="547">
        <v>2019</v>
      </c>
      <c r="C5404" s="547" t="s">
        <v>1612</v>
      </c>
      <c r="D5404" s="548"/>
      <c r="E5404" s="548"/>
    </row>
    <row r="5405" spans="1:5" hidden="1">
      <c r="A5405" s="547" t="s">
        <v>1682</v>
      </c>
      <c r="B5405" s="547">
        <v>2019</v>
      </c>
      <c r="C5405" s="547" t="s">
        <v>1611</v>
      </c>
      <c r="D5405" s="548"/>
      <c r="E5405" s="548"/>
    </row>
    <row r="5406" spans="1:5" hidden="1">
      <c r="A5406" s="547" t="s">
        <v>1682</v>
      </c>
      <c r="B5406" s="547">
        <v>2019</v>
      </c>
      <c r="C5406" s="547" t="s">
        <v>1610</v>
      </c>
      <c r="D5406" s="548"/>
      <c r="E5406" s="548"/>
    </row>
    <row r="5407" spans="1:5" hidden="1">
      <c r="A5407" s="547" t="s">
        <v>1682</v>
      </c>
      <c r="B5407" s="547">
        <v>2019</v>
      </c>
      <c r="C5407" s="547" t="s">
        <v>1609</v>
      </c>
      <c r="D5407" s="548"/>
      <c r="E5407" s="548"/>
    </row>
    <row r="5408" spans="1:5" hidden="1">
      <c r="A5408" s="547" t="s">
        <v>1682</v>
      </c>
      <c r="B5408" s="547">
        <v>2019</v>
      </c>
      <c r="C5408" s="547" t="s">
        <v>1608</v>
      </c>
      <c r="D5408" s="548"/>
      <c r="E5408" s="548"/>
    </row>
    <row r="5409" spans="1:5" hidden="1">
      <c r="A5409" s="547" t="s">
        <v>1682</v>
      </c>
      <c r="B5409" s="547">
        <v>2019</v>
      </c>
      <c r="C5409" s="547" t="s">
        <v>1607</v>
      </c>
      <c r="D5409" s="548">
        <v>4893.76</v>
      </c>
      <c r="E5409" s="548">
        <v>4893.76</v>
      </c>
    </row>
    <row r="5410" spans="1:5" hidden="1">
      <c r="A5410" s="547" t="s">
        <v>1682</v>
      </c>
      <c r="B5410" s="547">
        <v>2019</v>
      </c>
      <c r="C5410" s="547" t="s">
        <v>1606</v>
      </c>
      <c r="D5410" s="548"/>
      <c r="E5410" s="548"/>
    </row>
    <row r="5411" spans="1:5" hidden="1">
      <c r="A5411" s="547" t="s">
        <v>1682</v>
      </c>
      <c r="B5411" s="547">
        <v>2019</v>
      </c>
      <c r="C5411" s="547" t="s">
        <v>1605</v>
      </c>
      <c r="D5411" s="548"/>
      <c r="E5411" s="548"/>
    </row>
    <row r="5412" spans="1:5" hidden="1">
      <c r="A5412" s="547" t="s">
        <v>1682</v>
      </c>
      <c r="B5412" s="547">
        <v>2019</v>
      </c>
      <c r="C5412" s="547" t="s">
        <v>1604</v>
      </c>
      <c r="D5412" s="548">
        <v>6410.16</v>
      </c>
      <c r="E5412" s="548">
        <v>6410.16</v>
      </c>
    </row>
    <row r="5413" spans="1:5" hidden="1">
      <c r="A5413" s="547" t="s">
        <v>1682</v>
      </c>
      <c r="B5413" s="547">
        <v>2019</v>
      </c>
      <c r="C5413" s="547" t="s">
        <v>1603</v>
      </c>
      <c r="D5413" s="548"/>
      <c r="E5413" s="548"/>
    </row>
    <row r="5414" spans="1:5" hidden="1">
      <c r="A5414" s="547" t="s">
        <v>1682</v>
      </c>
      <c r="B5414" s="547">
        <v>2019</v>
      </c>
      <c r="C5414" s="547" t="s">
        <v>1602</v>
      </c>
      <c r="D5414" s="548">
        <v>4393.17</v>
      </c>
      <c r="E5414" s="548">
        <v>4393.17</v>
      </c>
    </row>
    <row r="5415" spans="1:5" hidden="1">
      <c r="A5415" s="547" t="s">
        <v>1682</v>
      </c>
      <c r="B5415" s="547">
        <v>2019</v>
      </c>
      <c r="C5415" s="547" t="s">
        <v>1601</v>
      </c>
      <c r="D5415" s="548">
        <v>13073.14</v>
      </c>
      <c r="E5415" s="548">
        <v>13073.14</v>
      </c>
    </row>
    <row r="5416" spans="1:5" hidden="1">
      <c r="A5416" s="547" t="s">
        <v>1682</v>
      </c>
      <c r="B5416" s="547">
        <v>2019</v>
      </c>
      <c r="C5416" s="547" t="s">
        <v>1600</v>
      </c>
      <c r="D5416" s="548">
        <v>2582.12</v>
      </c>
      <c r="E5416" s="548">
        <v>2582.12</v>
      </c>
    </row>
    <row r="5417" spans="1:5" hidden="1">
      <c r="A5417" s="547" t="s">
        <v>1682</v>
      </c>
      <c r="B5417" s="547">
        <v>2019</v>
      </c>
      <c r="C5417" s="547" t="s">
        <v>1599</v>
      </c>
      <c r="D5417" s="548">
        <v>61764.66</v>
      </c>
      <c r="E5417" s="548">
        <v>61709.27</v>
      </c>
    </row>
    <row r="5418" spans="1:5" hidden="1">
      <c r="A5418" s="547" t="s">
        <v>1682</v>
      </c>
      <c r="B5418" s="547">
        <v>2019</v>
      </c>
      <c r="C5418" s="547" t="s">
        <v>1597</v>
      </c>
      <c r="D5418" s="548">
        <v>43042.55</v>
      </c>
      <c r="E5418" s="548">
        <v>42987.16</v>
      </c>
    </row>
    <row r="5419" spans="1:5" hidden="1">
      <c r="A5419" s="547" t="s">
        <v>1682</v>
      </c>
      <c r="B5419" s="547">
        <v>2019</v>
      </c>
      <c r="C5419" s="547" t="s">
        <v>1633</v>
      </c>
      <c r="D5419" s="548"/>
      <c r="E5419" s="548">
        <v>4468.88</v>
      </c>
    </row>
    <row r="5420" spans="1:5" hidden="1">
      <c r="A5420" s="547" t="s">
        <v>1682</v>
      </c>
      <c r="B5420" s="547">
        <v>2019</v>
      </c>
      <c r="C5420" s="547" t="s">
        <v>1632</v>
      </c>
      <c r="D5420" s="548"/>
      <c r="E5420" s="548"/>
    </row>
    <row r="5421" spans="1:5" hidden="1">
      <c r="A5421" s="547" t="s">
        <v>1682</v>
      </c>
      <c r="B5421" s="547">
        <v>2019</v>
      </c>
      <c r="C5421" s="547" t="s">
        <v>1631</v>
      </c>
      <c r="D5421" s="548"/>
      <c r="E5421" s="548">
        <v>220.34</v>
      </c>
    </row>
    <row r="5422" spans="1:5" hidden="1">
      <c r="A5422" s="547" t="s">
        <v>1682</v>
      </c>
      <c r="B5422" s="547">
        <v>2019</v>
      </c>
      <c r="C5422" s="547" t="s">
        <v>1630</v>
      </c>
      <c r="D5422" s="548"/>
      <c r="E5422" s="548">
        <v>271.81</v>
      </c>
    </row>
    <row r="5423" spans="1:5" hidden="1">
      <c r="A5423" s="547" t="s">
        <v>1682</v>
      </c>
      <c r="B5423" s="547">
        <v>2019</v>
      </c>
      <c r="C5423" s="547" t="s">
        <v>1629</v>
      </c>
      <c r="D5423" s="548"/>
      <c r="E5423" s="548"/>
    </row>
    <row r="5424" spans="1:5" hidden="1">
      <c r="A5424" s="547" t="s">
        <v>1682</v>
      </c>
      <c r="B5424" s="547">
        <v>2020</v>
      </c>
      <c r="C5424" s="547" t="s">
        <v>1628</v>
      </c>
      <c r="D5424" s="548">
        <v>4695.67</v>
      </c>
      <c r="E5424" s="548">
        <v>4702.4399999999996</v>
      </c>
    </row>
    <row r="5425" spans="1:5" hidden="1">
      <c r="A5425" s="547" t="s">
        <v>1682</v>
      </c>
      <c r="B5425" s="547">
        <v>2020</v>
      </c>
      <c r="C5425" s="547" t="s">
        <v>1627</v>
      </c>
      <c r="D5425" s="548">
        <v>4473.8599999999997</v>
      </c>
      <c r="E5425" s="548"/>
    </row>
    <row r="5426" spans="1:5" hidden="1">
      <c r="A5426" s="547" t="s">
        <v>1682</v>
      </c>
      <c r="B5426" s="547">
        <v>2020</v>
      </c>
      <c r="C5426" s="547" t="s">
        <v>1626</v>
      </c>
      <c r="D5426" s="548">
        <v>221.8</v>
      </c>
      <c r="E5426" s="548"/>
    </row>
    <row r="5427" spans="1:5" hidden="1">
      <c r="A5427" s="547" t="s">
        <v>1682</v>
      </c>
      <c r="B5427" s="547">
        <v>2020</v>
      </c>
      <c r="C5427" s="547" t="s">
        <v>1625</v>
      </c>
      <c r="D5427" s="548">
        <v>11.09</v>
      </c>
      <c r="E5427" s="548">
        <v>11.09</v>
      </c>
    </row>
    <row r="5428" spans="1:5" hidden="1">
      <c r="A5428" s="547" t="s">
        <v>1682</v>
      </c>
      <c r="B5428" s="547">
        <v>2020</v>
      </c>
      <c r="C5428" s="547" t="s">
        <v>1624</v>
      </c>
      <c r="D5428" s="548">
        <v>40.4</v>
      </c>
      <c r="E5428" s="548">
        <v>40.4</v>
      </c>
    </row>
    <row r="5429" spans="1:5" hidden="1">
      <c r="A5429" s="547" t="s">
        <v>1682</v>
      </c>
      <c r="B5429" s="547">
        <v>2020</v>
      </c>
      <c r="C5429" s="547" t="s">
        <v>1623</v>
      </c>
      <c r="D5429" s="548"/>
      <c r="E5429" s="548"/>
    </row>
    <row r="5430" spans="1:5" hidden="1">
      <c r="A5430" s="547" t="s">
        <v>1682</v>
      </c>
      <c r="B5430" s="547">
        <v>2020</v>
      </c>
      <c r="C5430" s="547" t="s">
        <v>1622</v>
      </c>
      <c r="D5430" s="548"/>
      <c r="E5430" s="548"/>
    </row>
    <row r="5431" spans="1:5" hidden="1">
      <c r="A5431" s="547" t="s">
        <v>1682</v>
      </c>
      <c r="B5431" s="547">
        <v>2020</v>
      </c>
      <c r="C5431" s="547" t="s">
        <v>1621</v>
      </c>
      <c r="D5431" s="548">
        <v>76.14</v>
      </c>
      <c r="E5431" s="548">
        <v>76.14</v>
      </c>
    </row>
    <row r="5432" spans="1:5" hidden="1">
      <c r="A5432" s="547" t="s">
        <v>1682</v>
      </c>
      <c r="B5432" s="547">
        <v>2020</v>
      </c>
      <c r="C5432" s="547" t="s">
        <v>1620</v>
      </c>
      <c r="D5432" s="548"/>
      <c r="E5432" s="548"/>
    </row>
    <row r="5433" spans="1:5" hidden="1">
      <c r="A5433" s="547" t="s">
        <v>1682</v>
      </c>
      <c r="B5433" s="547">
        <v>2020</v>
      </c>
      <c r="C5433" s="547" t="s">
        <v>1619</v>
      </c>
      <c r="D5433" s="548">
        <v>11236.59</v>
      </c>
      <c r="E5433" s="548">
        <v>11236.59</v>
      </c>
    </row>
    <row r="5434" spans="1:5" hidden="1">
      <c r="A5434" s="547" t="s">
        <v>1682</v>
      </c>
      <c r="B5434" s="547">
        <v>2020</v>
      </c>
      <c r="C5434" s="547" t="s">
        <v>1618</v>
      </c>
      <c r="D5434" s="548"/>
      <c r="E5434" s="548"/>
    </row>
    <row r="5435" spans="1:5" hidden="1">
      <c r="A5435" s="547" t="s">
        <v>1682</v>
      </c>
      <c r="B5435" s="547">
        <v>2020</v>
      </c>
      <c r="C5435" s="547" t="s">
        <v>1617</v>
      </c>
      <c r="D5435" s="548">
        <v>5470.02</v>
      </c>
      <c r="E5435" s="548">
        <v>5470.02</v>
      </c>
    </row>
    <row r="5436" spans="1:5" hidden="1">
      <c r="A5436" s="547" t="s">
        <v>1682</v>
      </c>
      <c r="B5436" s="547">
        <v>2020</v>
      </c>
      <c r="C5436" s="547" t="s">
        <v>1616</v>
      </c>
      <c r="D5436" s="548">
        <v>18.27</v>
      </c>
      <c r="E5436" s="548">
        <v>18.27</v>
      </c>
    </row>
    <row r="5437" spans="1:5" hidden="1">
      <c r="A5437" s="547" t="s">
        <v>1682</v>
      </c>
      <c r="B5437" s="547">
        <v>2020</v>
      </c>
      <c r="C5437" s="547" t="s">
        <v>1615</v>
      </c>
      <c r="D5437" s="548">
        <v>844.79</v>
      </c>
      <c r="E5437" s="548">
        <v>844.79</v>
      </c>
    </row>
    <row r="5438" spans="1:5" hidden="1">
      <c r="A5438" s="547" t="s">
        <v>1682</v>
      </c>
      <c r="B5438" s="547">
        <v>2020</v>
      </c>
      <c r="C5438" s="547" t="s">
        <v>1614</v>
      </c>
      <c r="D5438" s="548"/>
      <c r="E5438" s="548"/>
    </row>
    <row r="5439" spans="1:5" hidden="1">
      <c r="A5439" s="547" t="s">
        <v>1682</v>
      </c>
      <c r="B5439" s="547">
        <v>2020</v>
      </c>
      <c r="C5439" s="547" t="s">
        <v>1613</v>
      </c>
      <c r="D5439" s="548"/>
      <c r="E5439" s="548"/>
    </row>
    <row r="5440" spans="1:5" hidden="1">
      <c r="A5440" s="547" t="s">
        <v>1682</v>
      </c>
      <c r="B5440" s="547">
        <v>2020</v>
      </c>
      <c r="C5440" s="547" t="s">
        <v>1612</v>
      </c>
      <c r="D5440" s="548"/>
      <c r="E5440" s="548"/>
    </row>
    <row r="5441" spans="1:5" hidden="1">
      <c r="A5441" s="547" t="s">
        <v>1682</v>
      </c>
      <c r="B5441" s="547">
        <v>2020</v>
      </c>
      <c r="C5441" s="547" t="s">
        <v>1611</v>
      </c>
      <c r="D5441" s="548"/>
      <c r="E5441" s="548"/>
    </row>
    <row r="5442" spans="1:5" hidden="1">
      <c r="A5442" s="547" t="s">
        <v>1682</v>
      </c>
      <c r="B5442" s="547">
        <v>2020</v>
      </c>
      <c r="C5442" s="547" t="s">
        <v>1610</v>
      </c>
      <c r="D5442" s="548"/>
      <c r="E5442" s="548"/>
    </row>
    <row r="5443" spans="1:5" hidden="1">
      <c r="A5443" s="547" t="s">
        <v>1682</v>
      </c>
      <c r="B5443" s="547">
        <v>2020</v>
      </c>
      <c r="C5443" s="547" t="s">
        <v>1609</v>
      </c>
      <c r="D5443" s="548"/>
      <c r="E5443" s="548"/>
    </row>
    <row r="5444" spans="1:5" hidden="1">
      <c r="A5444" s="547" t="s">
        <v>1682</v>
      </c>
      <c r="B5444" s="547">
        <v>2020</v>
      </c>
      <c r="C5444" s="547" t="s">
        <v>1608</v>
      </c>
      <c r="D5444" s="548"/>
      <c r="E5444" s="548"/>
    </row>
    <row r="5445" spans="1:5" hidden="1">
      <c r="A5445" s="547" t="s">
        <v>1682</v>
      </c>
      <c r="B5445" s="547">
        <v>2020</v>
      </c>
      <c r="C5445" s="547" t="s">
        <v>1607</v>
      </c>
      <c r="D5445" s="548">
        <v>4903.5</v>
      </c>
      <c r="E5445" s="548">
        <v>4903.5</v>
      </c>
    </row>
    <row r="5446" spans="1:5" hidden="1">
      <c r="A5446" s="547" t="s">
        <v>1682</v>
      </c>
      <c r="B5446" s="547">
        <v>2020</v>
      </c>
      <c r="C5446" s="547" t="s">
        <v>1606</v>
      </c>
      <c r="D5446" s="548"/>
      <c r="E5446" s="548"/>
    </row>
    <row r="5447" spans="1:5" hidden="1">
      <c r="A5447" s="547" t="s">
        <v>1682</v>
      </c>
      <c r="B5447" s="547">
        <v>2020</v>
      </c>
      <c r="C5447" s="547" t="s">
        <v>1605</v>
      </c>
      <c r="D5447" s="548"/>
      <c r="E5447" s="548"/>
    </row>
    <row r="5448" spans="1:5" hidden="1">
      <c r="A5448" s="547" t="s">
        <v>1682</v>
      </c>
      <c r="B5448" s="547">
        <v>2020</v>
      </c>
      <c r="C5448" s="547" t="s">
        <v>1604</v>
      </c>
      <c r="D5448" s="548">
        <v>7145.86</v>
      </c>
      <c r="E5448" s="548">
        <v>7145.86</v>
      </c>
    </row>
    <row r="5449" spans="1:5" hidden="1">
      <c r="A5449" s="547" t="s">
        <v>1682</v>
      </c>
      <c r="B5449" s="547">
        <v>2020</v>
      </c>
      <c r="C5449" s="547" t="s">
        <v>1603</v>
      </c>
      <c r="D5449" s="548"/>
      <c r="E5449" s="548"/>
    </row>
    <row r="5450" spans="1:5" hidden="1">
      <c r="A5450" s="547" t="s">
        <v>1682</v>
      </c>
      <c r="B5450" s="547">
        <v>2020</v>
      </c>
      <c r="C5450" s="547" t="s">
        <v>1602</v>
      </c>
      <c r="D5450" s="548">
        <v>4820.01</v>
      </c>
      <c r="E5450" s="548">
        <v>4820.01</v>
      </c>
    </row>
    <row r="5451" spans="1:5" hidden="1">
      <c r="A5451" s="547" t="s">
        <v>1682</v>
      </c>
      <c r="B5451" s="547">
        <v>2020</v>
      </c>
      <c r="C5451" s="547" t="s">
        <v>1601</v>
      </c>
      <c r="D5451" s="548">
        <v>14006.28</v>
      </c>
      <c r="E5451" s="548">
        <v>14006.28</v>
      </c>
    </row>
    <row r="5452" spans="1:5" hidden="1">
      <c r="A5452" s="547" t="s">
        <v>1682</v>
      </c>
      <c r="B5452" s="547">
        <v>2020</v>
      </c>
      <c r="C5452" s="547" t="s">
        <v>1600</v>
      </c>
      <c r="D5452" s="548">
        <v>2387.64</v>
      </c>
      <c r="E5452" s="548">
        <v>2387.64</v>
      </c>
    </row>
    <row r="5453" spans="1:5" hidden="1">
      <c r="A5453" s="547" t="s">
        <v>1682</v>
      </c>
      <c r="B5453" s="547">
        <v>2020</v>
      </c>
      <c r="C5453" s="547" t="s">
        <v>1599</v>
      </c>
      <c r="D5453" s="548">
        <v>64373.57</v>
      </c>
      <c r="E5453" s="548">
        <v>64380.34</v>
      </c>
    </row>
    <row r="5454" spans="1:5" hidden="1">
      <c r="A5454" s="547" t="s">
        <v>1682</v>
      </c>
      <c r="B5454" s="547">
        <v>2020</v>
      </c>
      <c r="C5454" s="547" t="s">
        <v>1597</v>
      </c>
      <c r="D5454" s="548">
        <v>44419.68</v>
      </c>
      <c r="E5454" s="548">
        <v>44426.45</v>
      </c>
    </row>
    <row r="5455" spans="1:5" hidden="1">
      <c r="A5455" s="547" t="s">
        <v>1682</v>
      </c>
      <c r="B5455" s="547">
        <v>2020</v>
      </c>
      <c r="C5455" s="547" t="s">
        <v>1633</v>
      </c>
      <c r="D5455" s="548"/>
      <c r="E5455" s="548">
        <v>4276.6099999999997</v>
      </c>
    </row>
    <row r="5456" spans="1:5" hidden="1">
      <c r="A5456" s="547" t="s">
        <v>1682</v>
      </c>
      <c r="B5456" s="547">
        <v>2020</v>
      </c>
      <c r="C5456" s="547" t="s">
        <v>1632</v>
      </c>
      <c r="D5456" s="548"/>
      <c r="E5456" s="548"/>
    </row>
    <row r="5457" spans="1:5" hidden="1">
      <c r="A5457" s="547" t="s">
        <v>1682</v>
      </c>
      <c r="B5457" s="547">
        <v>2020</v>
      </c>
      <c r="C5457" s="547" t="s">
        <v>1631</v>
      </c>
      <c r="D5457" s="548"/>
      <c r="E5457" s="548">
        <v>204.03</v>
      </c>
    </row>
    <row r="5458" spans="1:5" hidden="1">
      <c r="A5458" s="547" t="s">
        <v>1682</v>
      </c>
      <c r="B5458" s="547">
        <v>2020</v>
      </c>
      <c r="C5458" s="547" t="s">
        <v>1630</v>
      </c>
      <c r="D5458" s="548"/>
      <c r="E5458" s="548">
        <v>221.8</v>
      </c>
    </row>
    <row r="5459" spans="1:5" hidden="1">
      <c r="A5459" s="547" t="s">
        <v>1682</v>
      </c>
      <c r="B5459" s="547">
        <v>2020</v>
      </c>
      <c r="C5459" s="547" t="s">
        <v>1629</v>
      </c>
      <c r="D5459" s="548"/>
      <c r="E5459" s="548"/>
    </row>
    <row r="5460" spans="1:5" hidden="1">
      <c r="A5460" s="547" t="s">
        <v>1682</v>
      </c>
      <c r="B5460" s="547">
        <v>2021</v>
      </c>
      <c r="C5460" s="547" t="s">
        <v>1628</v>
      </c>
      <c r="D5460" s="548">
        <v>4001.9</v>
      </c>
      <c r="E5460" s="548">
        <v>4274.74</v>
      </c>
    </row>
    <row r="5461" spans="1:5" hidden="1">
      <c r="A5461" s="547" t="s">
        <v>1682</v>
      </c>
      <c r="B5461" s="547">
        <v>2021</v>
      </c>
      <c r="C5461" s="547" t="s">
        <v>1627</v>
      </c>
      <c r="D5461" s="548">
        <v>3812.68</v>
      </c>
      <c r="E5461" s="548"/>
    </row>
    <row r="5462" spans="1:5" hidden="1">
      <c r="A5462" s="547" t="s">
        <v>1682</v>
      </c>
      <c r="B5462" s="547">
        <v>2021</v>
      </c>
      <c r="C5462" s="547" t="s">
        <v>1626</v>
      </c>
      <c r="D5462" s="548">
        <v>189.23</v>
      </c>
      <c r="E5462" s="548"/>
    </row>
    <row r="5463" spans="1:5" hidden="1">
      <c r="A5463" s="547" t="s">
        <v>1682</v>
      </c>
      <c r="B5463" s="547">
        <v>2021</v>
      </c>
      <c r="C5463" s="547" t="s">
        <v>1625</v>
      </c>
      <c r="D5463" s="548">
        <v>7.23</v>
      </c>
      <c r="E5463" s="548">
        <v>7.23</v>
      </c>
    </row>
    <row r="5464" spans="1:5" hidden="1">
      <c r="A5464" s="547" t="s">
        <v>1682</v>
      </c>
      <c r="B5464" s="547">
        <v>2021</v>
      </c>
      <c r="C5464" s="547" t="s">
        <v>1624</v>
      </c>
      <c r="D5464" s="548">
        <v>14.11</v>
      </c>
      <c r="E5464" s="548">
        <v>14.11</v>
      </c>
    </row>
    <row r="5465" spans="1:5" hidden="1">
      <c r="A5465" s="547" t="s">
        <v>1682</v>
      </c>
      <c r="B5465" s="547">
        <v>2021</v>
      </c>
      <c r="C5465" s="547" t="s">
        <v>1623</v>
      </c>
      <c r="D5465" s="548"/>
      <c r="E5465" s="548"/>
    </row>
    <row r="5466" spans="1:5" hidden="1">
      <c r="A5466" s="547" t="s">
        <v>1682</v>
      </c>
      <c r="B5466" s="547">
        <v>2021</v>
      </c>
      <c r="C5466" s="547" t="s">
        <v>1622</v>
      </c>
      <c r="D5466" s="548"/>
      <c r="E5466" s="548"/>
    </row>
    <row r="5467" spans="1:5" hidden="1">
      <c r="A5467" s="547" t="s">
        <v>1682</v>
      </c>
      <c r="B5467" s="547">
        <v>2021</v>
      </c>
      <c r="C5467" s="547" t="s">
        <v>1621</v>
      </c>
      <c r="D5467" s="548">
        <v>73.22</v>
      </c>
      <c r="E5467" s="548">
        <v>73.22</v>
      </c>
    </row>
    <row r="5468" spans="1:5" hidden="1">
      <c r="A5468" s="547" t="s">
        <v>1682</v>
      </c>
      <c r="B5468" s="547">
        <v>2021</v>
      </c>
      <c r="C5468" s="547" t="s">
        <v>1620</v>
      </c>
      <c r="D5468" s="548"/>
      <c r="E5468" s="548"/>
    </row>
    <row r="5469" spans="1:5" hidden="1">
      <c r="A5469" s="547" t="s">
        <v>1682</v>
      </c>
      <c r="B5469" s="547">
        <v>2021</v>
      </c>
      <c r="C5469" s="547" t="s">
        <v>1619</v>
      </c>
      <c r="D5469" s="548">
        <v>11697.37</v>
      </c>
      <c r="E5469" s="548">
        <v>11697.37</v>
      </c>
    </row>
    <row r="5470" spans="1:5" hidden="1">
      <c r="A5470" s="547" t="s">
        <v>1682</v>
      </c>
      <c r="B5470" s="547">
        <v>2021</v>
      </c>
      <c r="C5470" s="547" t="s">
        <v>1618</v>
      </c>
      <c r="D5470" s="548"/>
      <c r="E5470" s="548"/>
    </row>
    <row r="5471" spans="1:5" hidden="1">
      <c r="A5471" s="547" t="s">
        <v>1682</v>
      </c>
      <c r="B5471" s="547">
        <v>2021</v>
      </c>
      <c r="C5471" s="547" t="s">
        <v>1617</v>
      </c>
      <c r="D5471" s="548">
        <v>6143.31</v>
      </c>
      <c r="E5471" s="548">
        <v>6143.31</v>
      </c>
    </row>
    <row r="5472" spans="1:5" hidden="1">
      <c r="A5472" s="547" t="s">
        <v>1682</v>
      </c>
      <c r="B5472" s="547">
        <v>2021</v>
      </c>
      <c r="C5472" s="547" t="s">
        <v>1616</v>
      </c>
      <c r="D5472" s="548">
        <v>4.24</v>
      </c>
      <c r="E5472" s="548">
        <v>4.24</v>
      </c>
    </row>
    <row r="5473" spans="1:5" hidden="1">
      <c r="A5473" s="547" t="s">
        <v>1682</v>
      </c>
      <c r="B5473" s="547">
        <v>2021</v>
      </c>
      <c r="C5473" s="547" t="s">
        <v>1615</v>
      </c>
      <c r="D5473" s="548">
        <v>866.18</v>
      </c>
      <c r="E5473" s="548">
        <v>866.18</v>
      </c>
    </row>
    <row r="5474" spans="1:5" hidden="1">
      <c r="A5474" s="547" t="s">
        <v>1682</v>
      </c>
      <c r="B5474" s="547">
        <v>2021</v>
      </c>
      <c r="C5474" s="547" t="s">
        <v>1614</v>
      </c>
      <c r="D5474" s="548"/>
      <c r="E5474" s="548"/>
    </row>
    <row r="5475" spans="1:5" hidden="1">
      <c r="A5475" s="547" t="s">
        <v>1682</v>
      </c>
      <c r="B5475" s="547">
        <v>2021</v>
      </c>
      <c r="C5475" s="547" t="s">
        <v>1613</v>
      </c>
      <c r="D5475" s="548"/>
      <c r="E5475" s="548"/>
    </row>
    <row r="5476" spans="1:5" hidden="1">
      <c r="A5476" s="547" t="s">
        <v>1682</v>
      </c>
      <c r="B5476" s="547">
        <v>2021</v>
      </c>
      <c r="C5476" s="547" t="s">
        <v>1612</v>
      </c>
      <c r="D5476" s="548"/>
      <c r="E5476" s="548"/>
    </row>
    <row r="5477" spans="1:5" hidden="1">
      <c r="A5477" s="547" t="s">
        <v>1682</v>
      </c>
      <c r="B5477" s="547">
        <v>2021</v>
      </c>
      <c r="C5477" s="547" t="s">
        <v>1611</v>
      </c>
      <c r="D5477" s="548"/>
      <c r="E5477" s="548"/>
    </row>
    <row r="5478" spans="1:5" hidden="1">
      <c r="A5478" s="547" t="s">
        <v>1682</v>
      </c>
      <c r="B5478" s="547">
        <v>2021</v>
      </c>
      <c r="C5478" s="547" t="s">
        <v>1610</v>
      </c>
      <c r="D5478" s="548"/>
      <c r="E5478" s="548"/>
    </row>
    <row r="5479" spans="1:5" hidden="1">
      <c r="A5479" s="547" t="s">
        <v>1682</v>
      </c>
      <c r="B5479" s="547">
        <v>2021</v>
      </c>
      <c r="C5479" s="547" t="s">
        <v>1609</v>
      </c>
      <c r="D5479" s="548"/>
      <c r="E5479" s="548"/>
    </row>
    <row r="5480" spans="1:5" hidden="1">
      <c r="A5480" s="547" t="s">
        <v>1682</v>
      </c>
      <c r="B5480" s="547">
        <v>2021</v>
      </c>
      <c r="C5480" s="547" t="s">
        <v>1608</v>
      </c>
      <c r="D5480" s="548"/>
      <c r="E5480" s="548"/>
    </row>
    <row r="5481" spans="1:5" hidden="1">
      <c r="A5481" s="547" t="s">
        <v>1682</v>
      </c>
      <c r="B5481" s="547">
        <v>2021</v>
      </c>
      <c r="C5481" s="547" t="s">
        <v>1607</v>
      </c>
      <c r="D5481" s="548">
        <v>4683.6400000000003</v>
      </c>
      <c r="E5481" s="548">
        <v>4683.6400000000003</v>
      </c>
    </row>
    <row r="5482" spans="1:5" hidden="1">
      <c r="A5482" s="547" t="s">
        <v>1682</v>
      </c>
      <c r="B5482" s="547">
        <v>2021</v>
      </c>
      <c r="C5482" s="547" t="s">
        <v>1606</v>
      </c>
      <c r="D5482" s="548"/>
      <c r="E5482" s="548"/>
    </row>
    <row r="5483" spans="1:5" hidden="1">
      <c r="A5483" s="547" t="s">
        <v>1682</v>
      </c>
      <c r="B5483" s="547">
        <v>2021</v>
      </c>
      <c r="C5483" s="547" t="s">
        <v>1605</v>
      </c>
      <c r="D5483" s="548"/>
      <c r="E5483" s="548"/>
    </row>
    <row r="5484" spans="1:5" hidden="1">
      <c r="A5484" s="547" t="s">
        <v>1682</v>
      </c>
      <c r="B5484" s="547">
        <v>2021</v>
      </c>
      <c r="C5484" s="547" t="s">
        <v>1604</v>
      </c>
      <c r="D5484" s="548">
        <v>7433.38</v>
      </c>
      <c r="E5484" s="548">
        <v>7433.38</v>
      </c>
    </row>
    <row r="5485" spans="1:5" hidden="1">
      <c r="A5485" s="547" t="s">
        <v>1682</v>
      </c>
      <c r="B5485" s="547">
        <v>2021</v>
      </c>
      <c r="C5485" s="547" t="s">
        <v>1603</v>
      </c>
      <c r="D5485" s="548"/>
      <c r="E5485" s="548"/>
    </row>
    <row r="5486" spans="1:5" hidden="1">
      <c r="A5486" s="547" t="s">
        <v>1682</v>
      </c>
      <c r="B5486" s="547">
        <v>2021</v>
      </c>
      <c r="C5486" s="547" t="s">
        <v>1602</v>
      </c>
      <c r="D5486" s="548">
        <v>5388.42</v>
      </c>
      <c r="E5486" s="548">
        <v>5388.42</v>
      </c>
    </row>
    <row r="5487" spans="1:5" hidden="1">
      <c r="A5487" s="547" t="s">
        <v>1682</v>
      </c>
      <c r="B5487" s="547">
        <v>2021</v>
      </c>
      <c r="C5487" s="547" t="s">
        <v>1601</v>
      </c>
      <c r="D5487" s="548">
        <v>15090.77</v>
      </c>
      <c r="E5487" s="548">
        <v>15090.77</v>
      </c>
    </row>
    <row r="5488" spans="1:5" hidden="1">
      <c r="A5488" s="547" t="s">
        <v>1682</v>
      </c>
      <c r="B5488" s="547">
        <v>2021</v>
      </c>
      <c r="C5488" s="547" t="s">
        <v>1600</v>
      </c>
      <c r="D5488" s="548">
        <v>2359.09</v>
      </c>
      <c r="E5488" s="548">
        <v>2359.09</v>
      </c>
    </row>
    <row r="5489" spans="1:5" hidden="1">
      <c r="A5489" s="547" t="s">
        <v>1682</v>
      </c>
      <c r="B5489" s="547">
        <v>2021</v>
      </c>
      <c r="C5489" s="547" t="s">
        <v>1599</v>
      </c>
      <c r="D5489" s="548">
        <v>67208.539999999994</v>
      </c>
      <c r="E5489" s="548">
        <v>67481.37</v>
      </c>
    </row>
    <row r="5490" spans="1:5" hidden="1">
      <c r="A5490" s="547" t="s">
        <v>1682</v>
      </c>
      <c r="B5490" s="547">
        <v>2021</v>
      </c>
      <c r="C5490" s="547" t="s">
        <v>1597</v>
      </c>
      <c r="D5490" s="548">
        <v>46065.49</v>
      </c>
      <c r="E5490" s="548">
        <v>46338.33</v>
      </c>
    </row>
    <row r="5491" spans="1:5" hidden="1">
      <c r="A5491" s="547" t="s">
        <v>1682</v>
      </c>
      <c r="B5491" s="547">
        <v>2021</v>
      </c>
      <c r="C5491" s="547" t="s">
        <v>1633</v>
      </c>
      <c r="D5491" s="548"/>
      <c r="E5491" s="548">
        <v>3908.09</v>
      </c>
    </row>
    <row r="5492" spans="1:5" hidden="1">
      <c r="A5492" s="547" t="s">
        <v>1682</v>
      </c>
      <c r="B5492" s="547">
        <v>2021</v>
      </c>
      <c r="C5492" s="547" t="s">
        <v>1632</v>
      </c>
      <c r="D5492" s="548"/>
      <c r="E5492" s="548"/>
    </row>
    <row r="5493" spans="1:5" hidden="1">
      <c r="A5493" s="547" t="s">
        <v>1682</v>
      </c>
      <c r="B5493" s="547">
        <v>2021</v>
      </c>
      <c r="C5493" s="547" t="s">
        <v>1631</v>
      </c>
      <c r="D5493" s="548"/>
      <c r="E5493" s="548">
        <v>177.42</v>
      </c>
    </row>
    <row r="5494" spans="1:5" hidden="1">
      <c r="A5494" s="547" t="s">
        <v>1682</v>
      </c>
      <c r="B5494" s="547">
        <v>2021</v>
      </c>
      <c r="C5494" s="547" t="s">
        <v>1630</v>
      </c>
      <c r="D5494" s="548"/>
      <c r="E5494" s="548">
        <v>189.23</v>
      </c>
    </row>
    <row r="5495" spans="1:5" hidden="1">
      <c r="A5495" s="547" t="s">
        <v>1682</v>
      </c>
      <c r="B5495" s="547">
        <v>2021</v>
      </c>
      <c r="C5495" s="547" t="s">
        <v>1629</v>
      </c>
      <c r="D5495" s="548"/>
      <c r="E5495" s="548"/>
    </row>
    <row r="5496" spans="1:5">
      <c r="A5496" s="547" t="s">
        <v>1682</v>
      </c>
      <c r="B5496" s="547">
        <v>2022</v>
      </c>
      <c r="C5496" s="547" t="s">
        <v>1628</v>
      </c>
      <c r="D5496" s="548">
        <v>3775.58</v>
      </c>
      <c r="E5496" s="548">
        <v>4050.35</v>
      </c>
    </row>
    <row r="5497" spans="1:5">
      <c r="A5497" s="547" t="s">
        <v>1682</v>
      </c>
      <c r="B5497" s="547">
        <v>2022</v>
      </c>
      <c r="C5497" s="547" t="s">
        <v>1627</v>
      </c>
      <c r="D5497" s="548">
        <v>3564.44</v>
      </c>
      <c r="E5497" s="548"/>
    </row>
    <row r="5498" spans="1:5">
      <c r="A5498" s="547" t="s">
        <v>1682</v>
      </c>
      <c r="B5498" s="547">
        <v>2022</v>
      </c>
      <c r="C5498" s="547" t="s">
        <v>1626</v>
      </c>
      <c r="D5498" s="548">
        <v>211.14</v>
      </c>
      <c r="E5498" s="548"/>
    </row>
    <row r="5499" spans="1:5">
      <c r="A5499" s="547" t="s">
        <v>1682</v>
      </c>
      <c r="B5499" s="547">
        <v>2022</v>
      </c>
      <c r="C5499" s="547" t="s">
        <v>1625</v>
      </c>
      <c r="D5499" s="548"/>
      <c r="E5499" s="548"/>
    </row>
    <row r="5500" spans="1:5">
      <c r="A5500" s="547" t="s">
        <v>1682</v>
      </c>
      <c r="B5500" s="547">
        <v>2022</v>
      </c>
      <c r="C5500" s="547" t="s">
        <v>1624</v>
      </c>
      <c r="D5500" s="548">
        <v>6.46</v>
      </c>
      <c r="E5500" s="548">
        <v>6.46</v>
      </c>
    </row>
    <row r="5501" spans="1:5">
      <c r="A5501" s="547" t="s">
        <v>1682</v>
      </c>
      <c r="B5501" s="547">
        <v>2022</v>
      </c>
      <c r="C5501" s="547" t="s">
        <v>1623</v>
      </c>
      <c r="D5501" s="548"/>
      <c r="E5501" s="548"/>
    </row>
    <row r="5502" spans="1:5">
      <c r="A5502" s="547" t="s">
        <v>1682</v>
      </c>
      <c r="B5502" s="547">
        <v>2022</v>
      </c>
      <c r="C5502" s="547" t="s">
        <v>1622</v>
      </c>
      <c r="D5502" s="548"/>
      <c r="E5502" s="548"/>
    </row>
    <row r="5503" spans="1:5">
      <c r="A5503" s="547" t="s">
        <v>1682</v>
      </c>
      <c r="B5503" s="547">
        <v>2022</v>
      </c>
      <c r="C5503" s="547" t="s">
        <v>1621</v>
      </c>
      <c r="D5503" s="548">
        <v>64.37</v>
      </c>
      <c r="E5503" s="548">
        <v>64.37</v>
      </c>
    </row>
    <row r="5504" spans="1:5">
      <c r="A5504" s="547" t="s">
        <v>1682</v>
      </c>
      <c r="B5504" s="547">
        <v>2022</v>
      </c>
      <c r="C5504" s="547" t="s">
        <v>1620</v>
      </c>
      <c r="D5504" s="548"/>
      <c r="E5504" s="548"/>
    </row>
    <row r="5505" spans="1:5">
      <c r="A5505" s="547" t="s">
        <v>1682</v>
      </c>
      <c r="B5505" s="547">
        <v>2022</v>
      </c>
      <c r="C5505" s="547" t="s">
        <v>1619</v>
      </c>
      <c r="D5505" s="548">
        <v>11015.11</v>
      </c>
      <c r="E5505" s="548">
        <v>11015.11</v>
      </c>
    </row>
    <row r="5506" spans="1:5">
      <c r="A5506" s="547" t="s">
        <v>1682</v>
      </c>
      <c r="B5506" s="547">
        <v>2022</v>
      </c>
      <c r="C5506" s="547" t="s">
        <v>1618</v>
      </c>
      <c r="D5506" s="548"/>
      <c r="E5506" s="548"/>
    </row>
    <row r="5507" spans="1:5">
      <c r="A5507" s="547" t="s">
        <v>1682</v>
      </c>
      <c r="B5507" s="547">
        <v>2022</v>
      </c>
      <c r="C5507" s="547" t="s">
        <v>1617</v>
      </c>
      <c r="D5507" s="548">
        <v>5541.6</v>
      </c>
      <c r="E5507" s="548">
        <v>5541.6</v>
      </c>
    </row>
    <row r="5508" spans="1:5">
      <c r="A5508" s="547" t="s">
        <v>1682</v>
      </c>
      <c r="B5508" s="547">
        <v>2022</v>
      </c>
      <c r="C5508" s="547" t="s">
        <v>1616</v>
      </c>
      <c r="D5508" s="548">
        <v>3.19</v>
      </c>
      <c r="E5508" s="548">
        <v>3.19</v>
      </c>
    </row>
    <row r="5509" spans="1:5">
      <c r="A5509" s="547" t="s">
        <v>1682</v>
      </c>
      <c r="B5509" s="547">
        <v>2022</v>
      </c>
      <c r="C5509" s="547" t="s">
        <v>1615</v>
      </c>
      <c r="D5509" s="548">
        <v>886.55</v>
      </c>
      <c r="E5509" s="548">
        <v>886.55</v>
      </c>
    </row>
    <row r="5510" spans="1:5">
      <c r="A5510" s="547" t="s">
        <v>1682</v>
      </c>
      <c r="B5510" s="547">
        <v>2022</v>
      </c>
      <c r="C5510" s="547" t="s">
        <v>1614</v>
      </c>
      <c r="D5510" s="548"/>
      <c r="E5510" s="548"/>
    </row>
    <row r="5511" spans="1:5">
      <c r="A5511" s="547" t="s">
        <v>1682</v>
      </c>
      <c r="B5511" s="547">
        <v>2022</v>
      </c>
      <c r="C5511" s="547" t="s">
        <v>1613</v>
      </c>
      <c r="D5511" s="548"/>
      <c r="E5511" s="548"/>
    </row>
    <row r="5512" spans="1:5">
      <c r="A5512" s="547" t="s">
        <v>1682</v>
      </c>
      <c r="B5512" s="547">
        <v>2022</v>
      </c>
      <c r="C5512" s="547" t="s">
        <v>1612</v>
      </c>
      <c r="D5512" s="548"/>
      <c r="E5512" s="548"/>
    </row>
    <row r="5513" spans="1:5">
      <c r="A5513" s="547" t="s">
        <v>1682</v>
      </c>
      <c r="B5513" s="547">
        <v>2022</v>
      </c>
      <c r="C5513" s="547" t="s">
        <v>1611</v>
      </c>
      <c r="D5513" s="548"/>
      <c r="E5513" s="548"/>
    </row>
    <row r="5514" spans="1:5">
      <c r="A5514" s="547" t="s">
        <v>1682</v>
      </c>
      <c r="B5514" s="547">
        <v>2022</v>
      </c>
      <c r="C5514" s="547" t="s">
        <v>1610</v>
      </c>
      <c r="D5514" s="548"/>
      <c r="E5514" s="548"/>
    </row>
    <row r="5515" spans="1:5">
      <c r="A5515" s="547" t="s">
        <v>1682</v>
      </c>
      <c r="B5515" s="547">
        <v>2022</v>
      </c>
      <c r="C5515" s="547" t="s">
        <v>1609</v>
      </c>
      <c r="D5515" s="548"/>
      <c r="E5515" s="548"/>
    </row>
    <row r="5516" spans="1:5">
      <c r="A5516" s="547" t="s">
        <v>1682</v>
      </c>
      <c r="B5516" s="547">
        <v>2022</v>
      </c>
      <c r="C5516" s="547" t="s">
        <v>1608</v>
      </c>
      <c r="D5516" s="548"/>
      <c r="E5516" s="548"/>
    </row>
    <row r="5517" spans="1:5">
      <c r="A5517" s="547" t="s">
        <v>1682</v>
      </c>
      <c r="B5517" s="547">
        <v>2022</v>
      </c>
      <c r="C5517" s="547" t="s">
        <v>1607</v>
      </c>
      <c r="D5517" s="548">
        <v>4583.76</v>
      </c>
      <c r="E5517" s="548">
        <v>4583.76</v>
      </c>
    </row>
    <row r="5518" spans="1:5">
      <c r="A5518" s="547" t="s">
        <v>1682</v>
      </c>
      <c r="B5518" s="547">
        <v>2022</v>
      </c>
      <c r="C5518" s="547" t="s">
        <v>1606</v>
      </c>
      <c r="D5518" s="548"/>
      <c r="E5518" s="548"/>
    </row>
    <row r="5519" spans="1:5">
      <c r="A5519" s="547" t="s">
        <v>1682</v>
      </c>
      <c r="B5519" s="547">
        <v>2022</v>
      </c>
      <c r="C5519" s="547" t="s">
        <v>1605</v>
      </c>
      <c r="D5519" s="548"/>
      <c r="E5519" s="548"/>
    </row>
    <row r="5520" spans="1:5">
      <c r="A5520" s="547" t="s">
        <v>1682</v>
      </c>
      <c r="B5520" s="547">
        <v>2022</v>
      </c>
      <c r="C5520" s="547" t="s">
        <v>1604</v>
      </c>
      <c r="D5520" s="548">
        <v>7365.57</v>
      </c>
      <c r="E5520" s="548">
        <v>7365.57</v>
      </c>
    </row>
    <row r="5521" spans="1:5">
      <c r="A5521" s="547" t="s">
        <v>1682</v>
      </c>
      <c r="B5521" s="547">
        <v>2022</v>
      </c>
      <c r="C5521" s="547" t="s">
        <v>1603</v>
      </c>
      <c r="D5521" s="548"/>
      <c r="E5521" s="548"/>
    </row>
    <row r="5522" spans="1:5">
      <c r="A5522" s="547" t="s">
        <v>1682</v>
      </c>
      <c r="B5522" s="547">
        <v>2022</v>
      </c>
      <c r="C5522" s="547" t="s">
        <v>1602</v>
      </c>
      <c r="D5522" s="548">
        <v>5641.09</v>
      </c>
      <c r="E5522" s="548">
        <v>5641.09</v>
      </c>
    </row>
    <row r="5523" spans="1:5">
      <c r="A5523" s="547" t="s">
        <v>1682</v>
      </c>
      <c r="B5523" s="547">
        <v>2022</v>
      </c>
      <c r="C5523" s="547" t="s">
        <v>1601</v>
      </c>
      <c r="D5523" s="548">
        <v>17127.169999999998</v>
      </c>
      <c r="E5523" s="548">
        <v>17127.169999999998</v>
      </c>
    </row>
    <row r="5524" spans="1:5">
      <c r="A5524" s="547" t="s">
        <v>1682</v>
      </c>
      <c r="B5524" s="547">
        <v>2022</v>
      </c>
      <c r="C5524" s="547" t="s">
        <v>1600</v>
      </c>
      <c r="D5524" s="548">
        <v>1308.46</v>
      </c>
      <c r="E5524" s="548">
        <v>1308.46</v>
      </c>
    </row>
    <row r="5525" spans="1:5">
      <c r="A5525" s="547" t="s">
        <v>1682</v>
      </c>
      <c r="B5525" s="547">
        <v>2022</v>
      </c>
      <c r="C5525" s="547" t="s">
        <v>1599</v>
      </c>
      <c r="D5525" s="548">
        <v>70288.22</v>
      </c>
      <c r="E5525" s="548">
        <v>70562.990000000005</v>
      </c>
    </row>
    <row r="5526" spans="1:5">
      <c r="A5526" s="547" t="s">
        <v>1682</v>
      </c>
      <c r="B5526" s="547">
        <v>2022</v>
      </c>
      <c r="C5526" s="547" t="s">
        <v>1597</v>
      </c>
      <c r="D5526" s="548">
        <v>46303.79</v>
      </c>
      <c r="E5526" s="548">
        <v>46578.559999999998</v>
      </c>
    </row>
    <row r="5527" spans="1:5">
      <c r="A5527" s="547" t="s">
        <v>1682</v>
      </c>
      <c r="B5527" s="547">
        <v>2022</v>
      </c>
      <c r="C5527" s="547" t="s">
        <v>1633</v>
      </c>
      <c r="D5527" s="548"/>
      <c r="E5527" s="548">
        <v>3666.14</v>
      </c>
    </row>
    <row r="5528" spans="1:5">
      <c r="A5528" s="547" t="s">
        <v>1682</v>
      </c>
      <c r="B5528" s="547">
        <v>2022</v>
      </c>
      <c r="C5528" s="547" t="s">
        <v>1632</v>
      </c>
      <c r="D5528" s="548"/>
      <c r="E5528" s="548"/>
    </row>
    <row r="5529" spans="1:5">
      <c r="A5529" s="547" t="s">
        <v>1682</v>
      </c>
      <c r="B5529" s="547">
        <v>2022</v>
      </c>
      <c r="C5529" s="547" t="s">
        <v>1631</v>
      </c>
      <c r="D5529" s="548"/>
      <c r="E5529" s="548">
        <v>173.07</v>
      </c>
    </row>
    <row r="5530" spans="1:5">
      <c r="A5530" s="547" t="s">
        <v>1682</v>
      </c>
      <c r="B5530" s="547">
        <v>2022</v>
      </c>
      <c r="C5530" s="547" t="s">
        <v>1630</v>
      </c>
      <c r="D5530" s="548"/>
      <c r="E5530" s="548">
        <v>211.14</v>
      </c>
    </row>
    <row r="5531" spans="1:5">
      <c r="A5531" s="547" t="s">
        <v>1682</v>
      </c>
      <c r="B5531" s="547">
        <v>2022</v>
      </c>
      <c r="C5531" s="547" t="s">
        <v>1629</v>
      </c>
      <c r="D5531" s="548"/>
      <c r="E5531" s="548"/>
    </row>
    <row r="5532" spans="1:5" hidden="1">
      <c r="A5532" s="547" t="s">
        <v>1682</v>
      </c>
      <c r="B5532" s="547">
        <v>2023</v>
      </c>
      <c r="C5532" s="547" t="s">
        <v>1628</v>
      </c>
      <c r="D5532" s="548">
        <v>2858.71</v>
      </c>
      <c r="E5532" s="548"/>
    </row>
    <row r="5533" spans="1:5" hidden="1">
      <c r="A5533" s="547" t="s">
        <v>1682</v>
      </c>
      <c r="B5533" s="547">
        <v>2023</v>
      </c>
      <c r="C5533" s="547" t="s">
        <v>1627</v>
      </c>
      <c r="D5533" s="548">
        <v>2677.64</v>
      </c>
      <c r="E5533" s="548"/>
    </row>
    <row r="5534" spans="1:5" hidden="1">
      <c r="A5534" s="547" t="s">
        <v>1682</v>
      </c>
      <c r="B5534" s="547">
        <v>2023</v>
      </c>
      <c r="C5534" s="547" t="s">
        <v>1626</v>
      </c>
      <c r="D5534" s="548">
        <v>181.08</v>
      </c>
      <c r="E5534" s="548"/>
    </row>
    <row r="5535" spans="1:5" hidden="1">
      <c r="A5535" s="547" t="s">
        <v>1682</v>
      </c>
      <c r="B5535" s="547">
        <v>2023</v>
      </c>
      <c r="C5535" s="547" t="s">
        <v>1625</v>
      </c>
      <c r="D5535" s="548"/>
      <c r="E5535" s="548"/>
    </row>
    <row r="5536" spans="1:5" hidden="1">
      <c r="A5536" s="547" t="s">
        <v>1682</v>
      </c>
      <c r="B5536" s="547">
        <v>2023</v>
      </c>
      <c r="C5536" s="547" t="s">
        <v>1624</v>
      </c>
      <c r="D5536" s="548">
        <v>1.89</v>
      </c>
      <c r="E5536" s="548"/>
    </row>
    <row r="5537" spans="1:5" hidden="1">
      <c r="A5537" s="547" t="s">
        <v>1682</v>
      </c>
      <c r="B5537" s="547">
        <v>2023</v>
      </c>
      <c r="C5537" s="547" t="s">
        <v>1623</v>
      </c>
      <c r="D5537" s="548"/>
      <c r="E5537" s="548"/>
    </row>
    <row r="5538" spans="1:5" hidden="1">
      <c r="A5538" s="547" t="s">
        <v>1682</v>
      </c>
      <c r="B5538" s="547">
        <v>2023</v>
      </c>
      <c r="C5538" s="547" t="s">
        <v>1622</v>
      </c>
      <c r="D5538" s="548"/>
      <c r="E5538" s="548"/>
    </row>
    <row r="5539" spans="1:5" hidden="1">
      <c r="A5539" s="547" t="s">
        <v>1682</v>
      </c>
      <c r="B5539" s="547">
        <v>2023</v>
      </c>
      <c r="C5539" s="547" t="s">
        <v>1621</v>
      </c>
      <c r="D5539" s="548">
        <v>67.680000000000007</v>
      </c>
      <c r="E5539" s="548"/>
    </row>
    <row r="5540" spans="1:5" hidden="1">
      <c r="A5540" s="547" t="s">
        <v>1682</v>
      </c>
      <c r="B5540" s="547">
        <v>2023</v>
      </c>
      <c r="C5540" s="547" t="s">
        <v>1620</v>
      </c>
      <c r="D5540" s="548"/>
      <c r="E5540" s="548"/>
    </row>
    <row r="5541" spans="1:5" hidden="1">
      <c r="A5541" s="547" t="s">
        <v>1682</v>
      </c>
      <c r="B5541" s="547">
        <v>2023</v>
      </c>
      <c r="C5541" s="547" t="s">
        <v>1619</v>
      </c>
      <c r="D5541" s="548">
        <v>11426.55</v>
      </c>
      <c r="E5541" s="548"/>
    </row>
    <row r="5542" spans="1:5" hidden="1">
      <c r="A5542" s="547" t="s">
        <v>1682</v>
      </c>
      <c r="B5542" s="547">
        <v>2023</v>
      </c>
      <c r="C5542" s="547" t="s">
        <v>1618</v>
      </c>
      <c r="D5542" s="548"/>
      <c r="E5542" s="548"/>
    </row>
    <row r="5543" spans="1:5" hidden="1">
      <c r="A5543" s="547" t="s">
        <v>1682</v>
      </c>
      <c r="B5543" s="547">
        <v>2023</v>
      </c>
      <c r="C5543" s="547" t="s">
        <v>1617</v>
      </c>
      <c r="D5543" s="548">
        <v>6241.88</v>
      </c>
      <c r="E5543" s="548"/>
    </row>
    <row r="5544" spans="1:5" hidden="1">
      <c r="A5544" s="547" t="s">
        <v>1682</v>
      </c>
      <c r="B5544" s="547">
        <v>2023</v>
      </c>
      <c r="C5544" s="547" t="s">
        <v>1616</v>
      </c>
      <c r="D5544" s="548">
        <v>3.33</v>
      </c>
      <c r="E5544" s="548"/>
    </row>
    <row r="5545" spans="1:5" hidden="1">
      <c r="A5545" s="547" t="s">
        <v>1682</v>
      </c>
      <c r="B5545" s="547">
        <v>2023</v>
      </c>
      <c r="C5545" s="547" t="s">
        <v>1615</v>
      </c>
      <c r="D5545" s="548">
        <v>1003.72</v>
      </c>
      <c r="E5545" s="548"/>
    </row>
    <row r="5546" spans="1:5" hidden="1">
      <c r="A5546" s="547" t="s">
        <v>1682</v>
      </c>
      <c r="B5546" s="547">
        <v>2023</v>
      </c>
      <c r="C5546" s="547" t="s">
        <v>1614</v>
      </c>
      <c r="D5546" s="548"/>
      <c r="E5546" s="548"/>
    </row>
    <row r="5547" spans="1:5" hidden="1">
      <c r="A5547" s="547" t="s">
        <v>1682</v>
      </c>
      <c r="B5547" s="547">
        <v>2023</v>
      </c>
      <c r="C5547" s="547" t="s">
        <v>1613</v>
      </c>
      <c r="D5547" s="548"/>
      <c r="E5547" s="548"/>
    </row>
    <row r="5548" spans="1:5" hidden="1">
      <c r="A5548" s="547" t="s">
        <v>1682</v>
      </c>
      <c r="B5548" s="547">
        <v>2023</v>
      </c>
      <c r="C5548" s="547" t="s">
        <v>1612</v>
      </c>
      <c r="D5548" s="548"/>
      <c r="E5548" s="548"/>
    </row>
    <row r="5549" spans="1:5" hidden="1">
      <c r="A5549" s="547" t="s">
        <v>1682</v>
      </c>
      <c r="B5549" s="547">
        <v>2023</v>
      </c>
      <c r="C5549" s="547" t="s">
        <v>1611</v>
      </c>
      <c r="D5549" s="548"/>
      <c r="E5549" s="548"/>
    </row>
    <row r="5550" spans="1:5" hidden="1">
      <c r="A5550" s="547" t="s">
        <v>1682</v>
      </c>
      <c r="B5550" s="547">
        <v>2023</v>
      </c>
      <c r="C5550" s="547" t="s">
        <v>1610</v>
      </c>
      <c r="D5550" s="548"/>
      <c r="E5550" s="548"/>
    </row>
    <row r="5551" spans="1:5" hidden="1">
      <c r="A5551" s="547" t="s">
        <v>1682</v>
      </c>
      <c r="B5551" s="547">
        <v>2023</v>
      </c>
      <c r="C5551" s="547" t="s">
        <v>1609</v>
      </c>
      <c r="D5551" s="548"/>
      <c r="E5551" s="548"/>
    </row>
    <row r="5552" spans="1:5" hidden="1">
      <c r="A5552" s="547" t="s">
        <v>1682</v>
      </c>
      <c r="B5552" s="547">
        <v>2023</v>
      </c>
      <c r="C5552" s="547" t="s">
        <v>1608</v>
      </c>
      <c r="D5552" s="548"/>
      <c r="E5552" s="548"/>
    </row>
    <row r="5553" spans="1:5" hidden="1">
      <c r="A5553" s="547" t="s">
        <v>1682</v>
      </c>
      <c r="B5553" s="547">
        <v>2023</v>
      </c>
      <c r="C5553" s="547" t="s">
        <v>1607</v>
      </c>
      <c r="D5553" s="548">
        <v>4177.63</v>
      </c>
      <c r="E5553" s="548"/>
    </row>
    <row r="5554" spans="1:5" hidden="1">
      <c r="A5554" s="547" t="s">
        <v>1682</v>
      </c>
      <c r="B5554" s="547">
        <v>2023</v>
      </c>
      <c r="C5554" s="547" t="s">
        <v>1606</v>
      </c>
      <c r="D5554" s="548"/>
      <c r="E5554" s="548"/>
    </row>
    <row r="5555" spans="1:5" hidden="1">
      <c r="A5555" s="547" t="s">
        <v>1682</v>
      </c>
      <c r="B5555" s="547">
        <v>2023</v>
      </c>
      <c r="C5555" s="547" t="s">
        <v>1605</v>
      </c>
      <c r="D5555" s="548"/>
      <c r="E5555" s="548"/>
    </row>
    <row r="5556" spans="1:5" hidden="1">
      <c r="A5556" s="547" t="s">
        <v>1682</v>
      </c>
      <c r="B5556" s="547">
        <v>2023</v>
      </c>
      <c r="C5556" s="547" t="s">
        <v>1604</v>
      </c>
      <c r="D5556" s="548">
        <v>7638.45</v>
      </c>
      <c r="E5556" s="548"/>
    </row>
    <row r="5557" spans="1:5" hidden="1">
      <c r="A5557" s="547" t="s">
        <v>1682</v>
      </c>
      <c r="B5557" s="547">
        <v>2023</v>
      </c>
      <c r="C5557" s="547" t="s">
        <v>1603</v>
      </c>
      <c r="D5557" s="548"/>
      <c r="E5557" s="548"/>
    </row>
    <row r="5558" spans="1:5" hidden="1">
      <c r="A5558" s="547" t="s">
        <v>1682</v>
      </c>
      <c r="B5558" s="547">
        <v>2023</v>
      </c>
      <c r="C5558" s="547" t="s">
        <v>1602</v>
      </c>
      <c r="D5558" s="548">
        <v>6084.31</v>
      </c>
      <c r="E5558" s="548"/>
    </row>
    <row r="5559" spans="1:5" hidden="1">
      <c r="A5559" s="547" t="s">
        <v>1682</v>
      </c>
      <c r="B5559" s="547">
        <v>2023</v>
      </c>
      <c r="C5559" s="547" t="s">
        <v>1601</v>
      </c>
      <c r="D5559" s="548">
        <v>17291.53</v>
      </c>
      <c r="E5559" s="548"/>
    </row>
    <row r="5560" spans="1:5" hidden="1">
      <c r="A5560" s="547" t="s">
        <v>1682</v>
      </c>
      <c r="B5560" s="547">
        <v>2023</v>
      </c>
      <c r="C5560" s="547" t="s">
        <v>1600</v>
      </c>
      <c r="D5560" s="548">
        <v>1061.01</v>
      </c>
      <c r="E5560" s="548"/>
    </row>
    <row r="5561" spans="1:5" hidden="1">
      <c r="A5561" s="547" t="s">
        <v>1682</v>
      </c>
      <c r="B5561" s="547">
        <v>2023</v>
      </c>
      <c r="C5561" s="547" t="s">
        <v>1599</v>
      </c>
      <c r="D5561" s="548">
        <v>70643.61</v>
      </c>
      <c r="E5561" s="548"/>
    </row>
    <row r="5562" spans="1:5" hidden="1">
      <c r="A5562" s="547" t="s">
        <v>1682</v>
      </c>
      <c r="B5562" s="547">
        <v>2023</v>
      </c>
      <c r="C5562" s="547" t="s">
        <v>1597</v>
      </c>
      <c r="D5562" s="548">
        <v>46430.12</v>
      </c>
      <c r="E5562" s="548"/>
    </row>
    <row r="5563" spans="1:5" hidden="1">
      <c r="A5563" s="547" t="s">
        <v>1681</v>
      </c>
      <c r="B5563" s="547">
        <v>2019</v>
      </c>
      <c r="C5563" s="547" t="s">
        <v>1628</v>
      </c>
      <c r="D5563" s="548">
        <v>593.82000000000005</v>
      </c>
      <c r="E5563" s="548">
        <v>596.24</v>
      </c>
    </row>
    <row r="5564" spans="1:5" hidden="1">
      <c r="A5564" s="547" t="s">
        <v>1681</v>
      </c>
      <c r="B5564" s="547">
        <v>2019</v>
      </c>
      <c r="C5564" s="547" t="s">
        <v>1627</v>
      </c>
      <c r="D5564" s="548">
        <v>520.11</v>
      </c>
      <c r="E5564" s="548"/>
    </row>
    <row r="5565" spans="1:5" hidden="1">
      <c r="A5565" s="547" t="s">
        <v>1681</v>
      </c>
      <c r="B5565" s="547">
        <v>2019</v>
      </c>
      <c r="C5565" s="547" t="s">
        <v>1626</v>
      </c>
      <c r="D5565" s="548">
        <v>73.709999999999994</v>
      </c>
      <c r="E5565" s="548"/>
    </row>
    <row r="5566" spans="1:5" hidden="1">
      <c r="A5566" s="547" t="s">
        <v>1681</v>
      </c>
      <c r="B5566" s="547">
        <v>2019</v>
      </c>
      <c r="C5566" s="547" t="s">
        <v>1625</v>
      </c>
      <c r="D5566" s="548">
        <v>2.82</v>
      </c>
      <c r="E5566" s="548">
        <v>2.82</v>
      </c>
    </row>
    <row r="5567" spans="1:5" hidden="1">
      <c r="A5567" s="547" t="s">
        <v>1681</v>
      </c>
      <c r="B5567" s="547">
        <v>2019</v>
      </c>
      <c r="C5567" s="547" t="s">
        <v>1624</v>
      </c>
      <c r="D5567" s="548">
        <v>28.68</v>
      </c>
      <c r="E5567" s="548">
        <v>28.68</v>
      </c>
    </row>
    <row r="5568" spans="1:5" hidden="1">
      <c r="A5568" s="547" t="s">
        <v>1681</v>
      </c>
      <c r="B5568" s="547">
        <v>2019</v>
      </c>
      <c r="C5568" s="547" t="s">
        <v>1623</v>
      </c>
      <c r="D5568" s="548"/>
      <c r="E5568" s="548"/>
    </row>
    <row r="5569" spans="1:5" hidden="1">
      <c r="A5569" s="547" t="s">
        <v>1681</v>
      </c>
      <c r="B5569" s="547">
        <v>2019</v>
      </c>
      <c r="C5569" s="547" t="s">
        <v>1622</v>
      </c>
      <c r="D5569" s="548"/>
      <c r="E5569" s="548"/>
    </row>
    <row r="5570" spans="1:5" hidden="1">
      <c r="A5570" s="547" t="s">
        <v>1681</v>
      </c>
      <c r="B5570" s="547">
        <v>2019</v>
      </c>
      <c r="C5570" s="547" t="s">
        <v>1621</v>
      </c>
      <c r="D5570" s="548">
        <v>70.64</v>
      </c>
      <c r="E5570" s="548">
        <v>70.64</v>
      </c>
    </row>
    <row r="5571" spans="1:5" hidden="1">
      <c r="A5571" s="547" t="s">
        <v>1681</v>
      </c>
      <c r="B5571" s="547">
        <v>2019</v>
      </c>
      <c r="C5571" s="547" t="s">
        <v>1620</v>
      </c>
      <c r="D5571" s="548"/>
      <c r="E5571" s="548"/>
    </row>
    <row r="5572" spans="1:5" hidden="1">
      <c r="A5572" s="547" t="s">
        <v>1681</v>
      </c>
      <c r="B5572" s="547">
        <v>2019</v>
      </c>
      <c r="C5572" s="547" t="s">
        <v>1619</v>
      </c>
      <c r="D5572" s="548">
        <v>7808.59</v>
      </c>
      <c r="E5572" s="548">
        <v>7808.59</v>
      </c>
    </row>
    <row r="5573" spans="1:5" hidden="1">
      <c r="A5573" s="547" t="s">
        <v>1681</v>
      </c>
      <c r="B5573" s="547">
        <v>2019</v>
      </c>
      <c r="C5573" s="547" t="s">
        <v>1618</v>
      </c>
      <c r="D5573" s="548"/>
      <c r="E5573" s="548"/>
    </row>
    <row r="5574" spans="1:5" hidden="1">
      <c r="A5574" s="547" t="s">
        <v>1681</v>
      </c>
      <c r="B5574" s="547">
        <v>2019</v>
      </c>
      <c r="C5574" s="547" t="s">
        <v>1617</v>
      </c>
      <c r="D5574" s="548">
        <v>3781.63</v>
      </c>
      <c r="E5574" s="548">
        <v>3781.63</v>
      </c>
    </row>
    <row r="5575" spans="1:5" hidden="1">
      <c r="A5575" s="547" t="s">
        <v>1681</v>
      </c>
      <c r="B5575" s="547">
        <v>2019</v>
      </c>
      <c r="C5575" s="547" t="s">
        <v>1616</v>
      </c>
      <c r="D5575" s="548">
        <v>0.53</v>
      </c>
      <c r="E5575" s="548">
        <v>0.53</v>
      </c>
    </row>
    <row r="5576" spans="1:5" hidden="1">
      <c r="A5576" s="547" t="s">
        <v>1681</v>
      </c>
      <c r="B5576" s="547">
        <v>2019</v>
      </c>
      <c r="C5576" s="547" t="s">
        <v>1615</v>
      </c>
      <c r="D5576" s="548">
        <v>399.92</v>
      </c>
      <c r="E5576" s="548">
        <v>399.92</v>
      </c>
    </row>
    <row r="5577" spans="1:5" hidden="1">
      <c r="A5577" s="547" t="s">
        <v>1681</v>
      </c>
      <c r="B5577" s="547">
        <v>2019</v>
      </c>
      <c r="C5577" s="547" t="s">
        <v>1614</v>
      </c>
      <c r="D5577" s="548"/>
      <c r="E5577" s="548"/>
    </row>
    <row r="5578" spans="1:5" hidden="1">
      <c r="A5578" s="547" t="s">
        <v>1681</v>
      </c>
      <c r="B5578" s="547">
        <v>2019</v>
      </c>
      <c r="C5578" s="547" t="s">
        <v>1613</v>
      </c>
      <c r="D5578" s="548"/>
      <c r="E5578" s="548"/>
    </row>
    <row r="5579" spans="1:5" hidden="1">
      <c r="A5579" s="547" t="s">
        <v>1681</v>
      </c>
      <c r="B5579" s="547">
        <v>2019</v>
      </c>
      <c r="C5579" s="547" t="s">
        <v>1612</v>
      </c>
      <c r="D5579" s="548"/>
      <c r="E5579" s="548"/>
    </row>
    <row r="5580" spans="1:5" hidden="1">
      <c r="A5580" s="547" t="s">
        <v>1681</v>
      </c>
      <c r="B5580" s="547">
        <v>2019</v>
      </c>
      <c r="C5580" s="547" t="s">
        <v>1611</v>
      </c>
      <c r="D5580" s="548"/>
      <c r="E5580" s="548"/>
    </row>
    <row r="5581" spans="1:5" hidden="1">
      <c r="A5581" s="547" t="s">
        <v>1681</v>
      </c>
      <c r="B5581" s="547">
        <v>2019</v>
      </c>
      <c r="C5581" s="547" t="s">
        <v>1610</v>
      </c>
      <c r="D5581" s="548"/>
      <c r="E5581" s="548"/>
    </row>
    <row r="5582" spans="1:5" hidden="1">
      <c r="A5582" s="547" t="s">
        <v>1681</v>
      </c>
      <c r="B5582" s="547">
        <v>2019</v>
      </c>
      <c r="C5582" s="547" t="s">
        <v>1609</v>
      </c>
      <c r="D5582" s="548"/>
      <c r="E5582" s="548"/>
    </row>
    <row r="5583" spans="1:5" hidden="1">
      <c r="A5583" s="547" t="s">
        <v>1681</v>
      </c>
      <c r="B5583" s="547">
        <v>2019</v>
      </c>
      <c r="C5583" s="547" t="s">
        <v>1608</v>
      </c>
      <c r="D5583" s="548"/>
      <c r="E5583" s="548"/>
    </row>
    <row r="5584" spans="1:5" hidden="1">
      <c r="A5584" s="547" t="s">
        <v>1681</v>
      </c>
      <c r="B5584" s="547">
        <v>2019</v>
      </c>
      <c r="C5584" s="547" t="s">
        <v>1607</v>
      </c>
      <c r="D5584" s="548">
        <v>3626.51</v>
      </c>
      <c r="E5584" s="548">
        <v>3626.51</v>
      </c>
    </row>
    <row r="5585" spans="1:5" hidden="1">
      <c r="A5585" s="547" t="s">
        <v>1681</v>
      </c>
      <c r="B5585" s="547">
        <v>2019</v>
      </c>
      <c r="C5585" s="547" t="s">
        <v>1606</v>
      </c>
      <c r="D5585" s="548"/>
      <c r="E5585" s="548"/>
    </row>
    <row r="5586" spans="1:5" hidden="1">
      <c r="A5586" s="547" t="s">
        <v>1681</v>
      </c>
      <c r="B5586" s="547">
        <v>2019</v>
      </c>
      <c r="C5586" s="547" t="s">
        <v>1605</v>
      </c>
      <c r="D5586" s="548"/>
      <c r="E5586" s="548"/>
    </row>
    <row r="5587" spans="1:5" hidden="1">
      <c r="A5587" s="547" t="s">
        <v>1681</v>
      </c>
      <c r="B5587" s="547">
        <v>2019</v>
      </c>
      <c r="C5587" s="547" t="s">
        <v>1604</v>
      </c>
      <c r="D5587" s="548">
        <v>6347.37</v>
      </c>
      <c r="E5587" s="548">
        <v>6347.37</v>
      </c>
    </row>
    <row r="5588" spans="1:5" hidden="1">
      <c r="A5588" s="547" t="s">
        <v>1681</v>
      </c>
      <c r="B5588" s="547">
        <v>2019</v>
      </c>
      <c r="C5588" s="547" t="s">
        <v>1603</v>
      </c>
      <c r="D5588" s="548"/>
      <c r="E5588" s="548"/>
    </row>
    <row r="5589" spans="1:5" hidden="1">
      <c r="A5589" s="547" t="s">
        <v>1681</v>
      </c>
      <c r="B5589" s="547">
        <v>2019</v>
      </c>
      <c r="C5589" s="547" t="s">
        <v>1602</v>
      </c>
      <c r="D5589" s="548">
        <v>4393.17</v>
      </c>
      <c r="E5589" s="548">
        <v>4393.17</v>
      </c>
    </row>
    <row r="5590" spans="1:5" hidden="1">
      <c r="A5590" s="547" t="s">
        <v>1681</v>
      </c>
      <c r="B5590" s="547">
        <v>2019</v>
      </c>
      <c r="C5590" s="547" t="s">
        <v>1601</v>
      </c>
      <c r="D5590" s="548">
        <v>7175.21</v>
      </c>
      <c r="E5590" s="548">
        <v>7175.21</v>
      </c>
    </row>
    <row r="5591" spans="1:5" hidden="1">
      <c r="A5591" s="547" t="s">
        <v>1681</v>
      </c>
      <c r="B5591" s="547">
        <v>2019</v>
      </c>
      <c r="C5591" s="547" t="s">
        <v>1600</v>
      </c>
      <c r="D5591" s="548">
        <v>242.26</v>
      </c>
      <c r="E5591" s="548">
        <v>242.26</v>
      </c>
    </row>
    <row r="5592" spans="1:5" hidden="1">
      <c r="A5592" s="547" t="s">
        <v>1681</v>
      </c>
      <c r="B5592" s="547">
        <v>2019</v>
      </c>
      <c r="C5592" s="547" t="s">
        <v>1599</v>
      </c>
      <c r="D5592" s="548">
        <v>36938.239999999998</v>
      </c>
      <c r="E5592" s="548">
        <v>36940.67</v>
      </c>
    </row>
    <row r="5593" spans="1:5" hidden="1">
      <c r="A5593" s="547" t="s">
        <v>1681</v>
      </c>
      <c r="B5593" s="547">
        <v>2019</v>
      </c>
      <c r="C5593" s="547" t="s">
        <v>1597</v>
      </c>
      <c r="D5593" s="548">
        <v>26662.58</v>
      </c>
      <c r="E5593" s="548">
        <v>26665</v>
      </c>
    </row>
    <row r="5594" spans="1:5" hidden="1">
      <c r="A5594" s="547" t="s">
        <v>1681</v>
      </c>
      <c r="B5594" s="547">
        <v>2019</v>
      </c>
      <c r="C5594" s="547" t="s">
        <v>1633</v>
      </c>
      <c r="D5594" s="548"/>
      <c r="E5594" s="548">
        <v>492.39</v>
      </c>
    </row>
    <row r="5595" spans="1:5" hidden="1">
      <c r="A5595" s="547" t="s">
        <v>1681</v>
      </c>
      <c r="B5595" s="547">
        <v>2019</v>
      </c>
      <c r="C5595" s="547" t="s">
        <v>1632</v>
      </c>
      <c r="D5595" s="548"/>
      <c r="E5595" s="548"/>
    </row>
    <row r="5596" spans="1:5" hidden="1">
      <c r="A5596" s="547" t="s">
        <v>1681</v>
      </c>
      <c r="B5596" s="547">
        <v>2019</v>
      </c>
      <c r="C5596" s="547" t="s">
        <v>1631</v>
      </c>
      <c r="D5596" s="548"/>
      <c r="E5596" s="548">
        <v>30.14</v>
      </c>
    </row>
    <row r="5597" spans="1:5" hidden="1">
      <c r="A5597" s="547" t="s">
        <v>1681</v>
      </c>
      <c r="B5597" s="547">
        <v>2019</v>
      </c>
      <c r="C5597" s="547" t="s">
        <v>1630</v>
      </c>
      <c r="D5597" s="548"/>
      <c r="E5597" s="548">
        <v>73.709999999999994</v>
      </c>
    </row>
    <row r="5598" spans="1:5" hidden="1">
      <c r="A5598" s="547" t="s">
        <v>1681</v>
      </c>
      <c r="B5598" s="547">
        <v>2019</v>
      </c>
      <c r="C5598" s="547" t="s">
        <v>1629</v>
      </c>
      <c r="D5598" s="548"/>
      <c r="E5598" s="548"/>
    </row>
    <row r="5599" spans="1:5" hidden="1">
      <c r="A5599" s="547" t="s">
        <v>1681</v>
      </c>
      <c r="B5599" s="547">
        <v>2020</v>
      </c>
      <c r="C5599" s="547" t="s">
        <v>1628</v>
      </c>
      <c r="D5599" s="548">
        <v>456.31</v>
      </c>
      <c r="E5599" s="548">
        <v>456.92</v>
      </c>
    </row>
    <row r="5600" spans="1:5" hidden="1">
      <c r="A5600" s="547" t="s">
        <v>1681</v>
      </c>
      <c r="B5600" s="547">
        <v>2020</v>
      </c>
      <c r="C5600" s="547" t="s">
        <v>1627</v>
      </c>
      <c r="D5600" s="548">
        <v>409.45</v>
      </c>
      <c r="E5600" s="548"/>
    </row>
    <row r="5601" spans="1:5" hidden="1">
      <c r="A5601" s="547" t="s">
        <v>1681</v>
      </c>
      <c r="B5601" s="547">
        <v>2020</v>
      </c>
      <c r="C5601" s="547" t="s">
        <v>1626</v>
      </c>
      <c r="D5601" s="548">
        <v>46.86</v>
      </c>
      <c r="E5601" s="548"/>
    </row>
    <row r="5602" spans="1:5" hidden="1">
      <c r="A5602" s="547" t="s">
        <v>1681</v>
      </c>
      <c r="B5602" s="547">
        <v>2020</v>
      </c>
      <c r="C5602" s="547" t="s">
        <v>1625</v>
      </c>
      <c r="D5602" s="548">
        <v>2.74</v>
      </c>
      <c r="E5602" s="548">
        <v>2.74</v>
      </c>
    </row>
    <row r="5603" spans="1:5" hidden="1">
      <c r="A5603" s="547" t="s">
        <v>1681</v>
      </c>
      <c r="B5603" s="547">
        <v>2020</v>
      </c>
      <c r="C5603" s="547" t="s">
        <v>1624</v>
      </c>
      <c r="D5603" s="548">
        <v>29.26</v>
      </c>
      <c r="E5603" s="548">
        <v>29.26</v>
      </c>
    </row>
    <row r="5604" spans="1:5" hidden="1">
      <c r="A5604" s="547" t="s">
        <v>1681</v>
      </c>
      <c r="B5604" s="547">
        <v>2020</v>
      </c>
      <c r="C5604" s="547" t="s">
        <v>1623</v>
      </c>
      <c r="D5604" s="548"/>
      <c r="E5604" s="548"/>
    </row>
    <row r="5605" spans="1:5" hidden="1">
      <c r="A5605" s="547" t="s">
        <v>1681</v>
      </c>
      <c r="B5605" s="547">
        <v>2020</v>
      </c>
      <c r="C5605" s="547" t="s">
        <v>1622</v>
      </c>
      <c r="D5605" s="548"/>
      <c r="E5605" s="548"/>
    </row>
    <row r="5606" spans="1:5" hidden="1">
      <c r="A5606" s="547" t="s">
        <v>1681</v>
      </c>
      <c r="B5606" s="547">
        <v>2020</v>
      </c>
      <c r="C5606" s="547" t="s">
        <v>1621</v>
      </c>
      <c r="D5606" s="548">
        <v>75.75</v>
      </c>
      <c r="E5606" s="548">
        <v>75.75</v>
      </c>
    </row>
    <row r="5607" spans="1:5" hidden="1">
      <c r="A5607" s="547" t="s">
        <v>1681</v>
      </c>
      <c r="B5607" s="547">
        <v>2020</v>
      </c>
      <c r="C5607" s="547" t="s">
        <v>1620</v>
      </c>
      <c r="D5607" s="548"/>
      <c r="E5607" s="548"/>
    </row>
    <row r="5608" spans="1:5" hidden="1">
      <c r="A5608" s="547" t="s">
        <v>1681</v>
      </c>
      <c r="B5608" s="547">
        <v>2020</v>
      </c>
      <c r="C5608" s="547" t="s">
        <v>1619</v>
      </c>
      <c r="D5608" s="548">
        <v>7695.71</v>
      </c>
      <c r="E5608" s="548">
        <v>7695.71</v>
      </c>
    </row>
    <row r="5609" spans="1:5" hidden="1">
      <c r="A5609" s="547" t="s">
        <v>1681</v>
      </c>
      <c r="B5609" s="547">
        <v>2020</v>
      </c>
      <c r="C5609" s="547" t="s">
        <v>1618</v>
      </c>
      <c r="D5609" s="548"/>
      <c r="E5609" s="548"/>
    </row>
    <row r="5610" spans="1:5" hidden="1">
      <c r="A5610" s="547" t="s">
        <v>1681</v>
      </c>
      <c r="B5610" s="547">
        <v>2020</v>
      </c>
      <c r="C5610" s="547" t="s">
        <v>1617</v>
      </c>
      <c r="D5610" s="548">
        <v>3694.65</v>
      </c>
      <c r="E5610" s="548">
        <v>3694.65</v>
      </c>
    </row>
    <row r="5611" spans="1:5" hidden="1">
      <c r="A5611" s="547" t="s">
        <v>1681</v>
      </c>
      <c r="B5611" s="547">
        <v>2020</v>
      </c>
      <c r="C5611" s="547" t="s">
        <v>1616</v>
      </c>
      <c r="D5611" s="548">
        <v>0.53</v>
      </c>
      <c r="E5611" s="548">
        <v>0.53</v>
      </c>
    </row>
    <row r="5612" spans="1:5" hidden="1">
      <c r="A5612" s="547" t="s">
        <v>1681</v>
      </c>
      <c r="B5612" s="547">
        <v>2020</v>
      </c>
      <c r="C5612" s="547" t="s">
        <v>1615</v>
      </c>
      <c r="D5612" s="548">
        <v>386.55</v>
      </c>
      <c r="E5612" s="548">
        <v>386.55</v>
      </c>
    </row>
    <row r="5613" spans="1:5" hidden="1">
      <c r="A5613" s="547" t="s">
        <v>1681</v>
      </c>
      <c r="B5613" s="547">
        <v>2020</v>
      </c>
      <c r="C5613" s="547" t="s">
        <v>1614</v>
      </c>
      <c r="D5613" s="548"/>
      <c r="E5613" s="548"/>
    </row>
    <row r="5614" spans="1:5" hidden="1">
      <c r="A5614" s="547" t="s">
        <v>1681</v>
      </c>
      <c r="B5614" s="547">
        <v>2020</v>
      </c>
      <c r="C5614" s="547" t="s">
        <v>1613</v>
      </c>
      <c r="D5614" s="548"/>
      <c r="E5614" s="548"/>
    </row>
    <row r="5615" spans="1:5" hidden="1">
      <c r="A5615" s="547" t="s">
        <v>1681</v>
      </c>
      <c r="B5615" s="547">
        <v>2020</v>
      </c>
      <c r="C5615" s="547" t="s">
        <v>1612</v>
      </c>
      <c r="D5615" s="548"/>
      <c r="E5615" s="548"/>
    </row>
    <row r="5616" spans="1:5" hidden="1">
      <c r="A5616" s="547" t="s">
        <v>1681</v>
      </c>
      <c r="B5616" s="547">
        <v>2020</v>
      </c>
      <c r="C5616" s="547" t="s">
        <v>1611</v>
      </c>
      <c r="D5616" s="548"/>
      <c r="E5616" s="548"/>
    </row>
    <row r="5617" spans="1:5" hidden="1">
      <c r="A5617" s="547" t="s">
        <v>1681</v>
      </c>
      <c r="B5617" s="547">
        <v>2020</v>
      </c>
      <c r="C5617" s="547" t="s">
        <v>1610</v>
      </c>
      <c r="D5617" s="548"/>
      <c r="E5617" s="548"/>
    </row>
    <row r="5618" spans="1:5" hidden="1">
      <c r="A5618" s="547" t="s">
        <v>1681</v>
      </c>
      <c r="B5618" s="547">
        <v>2020</v>
      </c>
      <c r="C5618" s="547" t="s">
        <v>1609</v>
      </c>
      <c r="D5618" s="548"/>
      <c r="E5618" s="548"/>
    </row>
    <row r="5619" spans="1:5" hidden="1">
      <c r="A5619" s="547" t="s">
        <v>1681</v>
      </c>
      <c r="B5619" s="547">
        <v>2020</v>
      </c>
      <c r="C5619" s="547" t="s">
        <v>1608</v>
      </c>
      <c r="D5619" s="548"/>
      <c r="E5619" s="548"/>
    </row>
    <row r="5620" spans="1:5" hidden="1">
      <c r="A5620" s="547" t="s">
        <v>1681</v>
      </c>
      <c r="B5620" s="547">
        <v>2020</v>
      </c>
      <c r="C5620" s="547" t="s">
        <v>1607</v>
      </c>
      <c r="D5620" s="548">
        <v>3613.97</v>
      </c>
      <c r="E5620" s="548">
        <v>3613.97</v>
      </c>
    </row>
    <row r="5621" spans="1:5" hidden="1">
      <c r="A5621" s="547" t="s">
        <v>1681</v>
      </c>
      <c r="B5621" s="547">
        <v>2020</v>
      </c>
      <c r="C5621" s="547" t="s">
        <v>1606</v>
      </c>
      <c r="D5621" s="548"/>
      <c r="E5621" s="548"/>
    </row>
    <row r="5622" spans="1:5" hidden="1">
      <c r="A5622" s="547" t="s">
        <v>1681</v>
      </c>
      <c r="B5622" s="547">
        <v>2020</v>
      </c>
      <c r="C5622" s="547" t="s">
        <v>1605</v>
      </c>
      <c r="D5622" s="548"/>
      <c r="E5622" s="548"/>
    </row>
    <row r="5623" spans="1:5" hidden="1">
      <c r="A5623" s="547" t="s">
        <v>1681</v>
      </c>
      <c r="B5623" s="547">
        <v>2020</v>
      </c>
      <c r="C5623" s="547" t="s">
        <v>1604</v>
      </c>
      <c r="D5623" s="548">
        <v>7065.49</v>
      </c>
      <c r="E5623" s="548">
        <v>7065.49</v>
      </c>
    </row>
    <row r="5624" spans="1:5" hidden="1">
      <c r="A5624" s="547" t="s">
        <v>1681</v>
      </c>
      <c r="B5624" s="547">
        <v>2020</v>
      </c>
      <c r="C5624" s="547" t="s">
        <v>1603</v>
      </c>
      <c r="D5624" s="548"/>
      <c r="E5624" s="548"/>
    </row>
    <row r="5625" spans="1:5" hidden="1">
      <c r="A5625" s="547" t="s">
        <v>1681</v>
      </c>
      <c r="B5625" s="547">
        <v>2020</v>
      </c>
      <c r="C5625" s="547" t="s">
        <v>1602</v>
      </c>
      <c r="D5625" s="548">
        <v>4820.01</v>
      </c>
      <c r="E5625" s="548">
        <v>4820.01</v>
      </c>
    </row>
    <row r="5626" spans="1:5" hidden="1">
      <c r="A5626" s="547" t="s">
        <v>1681</v>
      </c>
      <c r="B5626" s="547">
        <v>2020</v>
      </c>
      <c r="C5626" s="547" t="s">
        <v>1601</v>
      </c>
      <c r="D5626" s="548">
        <v>7567.21</v>
      </c>
      <c r="E5626" s="548">
        <v>7567.21</v>
      </c>
    </row>
    <row r="5627" spans="1:5" hidden="1">
      <c r="A5627" s="547" t="s">
        <v>1681</v>
      </c>
      <c r="B5627" s="547">
        <v>2020</v>
      </c>
      <c r="C5627" s="547" t="s">
        <v>1600</v>
      </c>
      <c r="D5627" s="548">
        <v>238</v>
      </c>
      <c r="E5627" s="548">
        <v>238</v>
      </c>
    </row>
    <row r="5628" spans="1:5" hidden="1">
      <c r="A5628" s="547" t="s">
        <v>1681</v>
      </c>
      <c r="B5628" s="547">
        <v>2020</v>
      </c>
      <c r="C5628" s="547" t="s">
        <v>1599</v>
      </c>
      <c r="D5628" s="548">
        <v>38731.03</v>
      </c>
      <c r="E5628" s="548">
        <v>38731.64</v>
      </c>
    </row>
    <row r="5629" spans="1:5" hidden="1">
      <c r="A5629" s="547" t="s">
        <v>1681</v>
      </c>
      <c r="B5629" s="547">
        <v>2020</v>
      </c>
      <c r="C5629" s="547" t="s">
        <v>1597</v>
      </c>
      <c r="D5629" s="548">
        <v>27950.48</v>
      </c>
      <c r="E5629" s="548">
        <v>27951.09</v>
      </c>
    </row>
    <row r="5630" spans="1:5" hidden="1">
      <c r="A5630" s="547" t="s">
        <v>1681</v>
      </c>
      <c r="B5630" s="547">
        <v>2020</v>
      </c>
      <c r="C5630" s="547" t="s">
        <v>1633</v>
      </c>
      <c r="D5630" s="548"/>
      <c r="E5630" s="548">
        <v>381.85</v>
      </c>
    </row>
    <row r="5631" spans="1:5" hidden="1">
      <c r="A5631" s="547" t="s">
        <v>1681</v>
      </c>
      <c r="B5631" s="547">
        <v>2020</v>
      </c>
      <c r="C5631" s="547" t="s">
        <v>1632</v>
      </c>
      <c r="D5631" s="548"/>
      <c r="E5631" s="548"/>
    </row>
    <row r="5632" spans="1:5" hidden="1">
      <c r="A5632" s="547" t="s">
        <v>1681</v>
      </c>
      <c r="B5632" s="547">
        <v>2020</v>
      </c>
      <c r="C5632" s="547" t="s">
        <v>1631</v>
      </c>
      <c r="D5632" s="548"/>
      <c r="E5632" s="548">
        <v>28.2</v>
      </c>
    </row>
    <row r="5633" spans="1:5" hidden="1">
      <c r="A5633" s="547" t="s">
        <v>1681</v>
      </c>
      <c r="B5633" s="547">
        <v>2020</v>
      </c>
      <c r="C5633" s="547" t="s">
        <v>1630</v>
      </c>
      <c r="D5633" s="548"/>
      <c r="E5633" s="548">
        <v>46.86</v>
      </c>
    </row>
    <row r="5634" spans="1:5" hidden="1">
      <c r="A5634" s="547" t="s">
        <v>1681</v>
      </c>
      <c r="B5634" s="547">
        <v>2020</v>
      </c>
      <c r="C5634" s="547" t="s">
        <v>1629</v>
      </c>
      <c r="D5634" s="548"/>
      <c r="E5634" s="548"/>
    </row>
    <row r="5635" spans="1:5" hidden="1">
      <c r="A5635" s="547" t="s">
        <v>1681</v>
      </c>
      <c r="B5635" s="547">
        <v>2021</v>
      </c>
      <c r="C5635" s="547" t="s">
        <v>1628</v>
      </c>
      <c r="D5635" s="548">
        <v>398.37</v>
      </c>
      <c r="E5635" s="548">
        <v>397.49</v>
      </c>
    </row>
    <row r="5636" spans="1:5" hidden="1">
      <c r="A5636" s="547" t="s">
        <v>1681</v>
      </c>
      <c r="B5636" s="547">
        <v>2021</v>
      </c>
      <c r="C5636" s="547" t="s">
        <v>1627</v>
      </c>
      <c r="D5636" s="548">
        <v>357.96</v>
      </c>
      <c r="E5636" s="548"/>
    </row>
    <row r="5637" spans="1:5" hidden="1">
      <c r="A5637" s="547" t="s">
        <v>1681</v>
      </c>
      <c r="B5637" s="547">
        <v>2021</v>
      </c>
      <c r="C5637" s="547" t="s">
        <v>1626</v>
      </c>
      <c r="D5637" s="548">
        <v>40.42</v>
      </c>
      <c r="E5637" s="548"/>
    </row>
    <row r="5638" spans="1:5" hidden="1">
      <c r="A5638" s="547" t="s">
        <v>1681</v>
      </c>
      <c r="B5638" s="547">
        <v>2021</v>
      </c>
      <c r="C5638" s="547" t="s">
        <v>1625</v>
      </c>
      <c r="D5638" s="548"/>
      <c r="E5638" s="548"/>
    </row>
    <row r="5639" spans="1:5" hidden="1">
      <c r="A5639" s="547" t="s">
        <v>1681</v>
      </c>
      <c r="B5639" s="547">
        <v>2021</v>
      </c>
      <c r="C5639" s="547" t="s">
        <v>1624</v>
      </c>
      <c r="D5639" s="548">
        <v>7.37</v>
      </c>
      <c r="E5639" s="548">
        <v>7.37</v>
      </c>
    </row>
    <row r="5640" spans="1:5" hidden="1">
      <c r="A5640" s="547" t="s">
        <v>1681</v>
      </c>
      <c r="B5640" s="547">
        <v>2021</v>
      </c>
      <c r="C5640" s="547" t="s">
        <v>1623</v>
      </c>
      <c r="D5640" s="548"/>
      <c r="E5640" s="548"/>
    </row>
    <row r="5641" spans="1:5" hidden="1">
      <c r="A5641" s="547" t="s">
        <v>1681</v>
      </c>
      <c r="B5641" s="547">
        <v>2021</v>
      </c>
      <c r="C5641" s="547" t="s">
        <v>1622</v>
      </c>
      <c r="D5641" s="548"/>
      <c r="E5641" s="548"/>
    </row>
    <row r="5642" spans="1:5" hidden="1">
      <c r="A5642" s="547" t="s">
        <v>1681</v>
      </c>
      <c r="B5642" s="547">
        <v>2021</v>
      </c>
      <c r="C5642" s="547" t="s">
        <v>1621</v>
      </c>
      <c r="D5642" s="548">
        <v>72.95</v>
      </c>
      <c r="E5642" s="548">
        <v>72.95</v>
      </c>
    </row>
    <row r="5643" spans="1:5" hidden="1">
      <c r="A5643" s="547" t="s">
        <v>1681</v>
      </c>
      <c r="B5643" s="547">
        <v>2021</v>
      </c>
      <c r="C5643" s="547" t="s">
        <v>1620</v>
      </c>
      <c r="D5643" s="548"/>
      <c r="E5643" s="548"/>
    </row>
    <row r="5644" spans="1:5" hidden="1">
      <c r="A5644" s="547" t="s">
        <v>1681</v>
      </c>
      <c r="B5644" s="547">
        <v>2021</v>
      </c>
      <c r="C5644" s="547" t="s">
        <v>1619</v>
      </c>
      <c r="D5644" s="548">
        <v>7839.3</v>
      </c>
      <c r="E5644" s="548">
        <v>7839.3</v>
      </c>
    </row>
    <row r="5645" spans="1:5" hidden="1">
      <c r="A5645" s="547" t="s">
        <v>1681</v>
      </c>
      <c r="B5645" s="547">
        <v>2021</v>
      </c>
      <c r="C5645" s="547" t="s">
        <v>1618</v>
      </c>
      <c r="D5645" s="548"/>
      <c r="E5645" s="548"/>
    </row>
    <row r="5646" spans="1:5" hidden="1">
      <c r="A5646" s="547" t="s">
        <v>1681</v>
      </c>
      <c r="B5646" s="547">
        <v>2021</v>
      </c>
      <c r="C5646" s="547" t="s">
        <v>1617</v>
      </c>
      <c r="D5646" s="548">
        <v>3935.73</v>
      </c>
      <c r="E5646" s="548">
        <v>3935.73</v>
      </c>
    </row>
    <row r="5647" spans="1:5" hidden="1">
      <c r="A5647" s="547" t="s">
        <v>1681</v>
      </c>
      <c r="B5647" s="547">
        <v>2021</v>
      </c>
      <c r="C5647" s="547" t="s">
        <v>1616</v>
      </c>
      <c r="D5647" s="548">
        <v>0.56000000000000005</v>
      </c>
      <c r="E5647" s="548">
        <v>0.56000000000000005</v>
      </c>
    </row>
    <row r="5648" spans="1:5" hidden="1">
      <c r="A5648" s="547" t="s">
        <v>1681</v>
      </c>
      <c r="B5648" s="547">
        <v>2021</v>
      </c>
      <c r="C5648" s="547" t="s">
        <v>1615</v>
      </c>
      <c r="D5648" s="548">
        <v>395.29</v>
      </c>
      <c r="E5648" s="548">
        <v>395.29</v>
      </c>
    </row>
    <row r="5649" spans="1:5" hidden="1">
      <c r="A5649" s="547" t="s">
        <v>1681</v>
      </c>
      <c r="B5649" s="547">
        <v>2021</v>
      </c>
      <c r="C5649" s="547" t="s">
        <v>1614</v>
      </c>
      <c r="D5649" s="548"/>
      <c r="E5649" s="548"/>
    </row>
    <row r="5650" spans="1:5" hidden="1">
      <c r="A5650" s="547" t="s">
        <v>1681</v>
      </c>
      <c r="B5650" s="547">
        <v>2021</v>
      </c>
      <c r="C5650" s="547" t="s">
        <v>1613</v>
      </c>
      <c r="D5650" s="548"/>
      <c r="E5650" s="548"/>
    </row>
    <row r="5651" spans="1:5" hidden="1">
      <c r="A5651" s="547" t="s">
        <v>1681</v>
      </c>
      <c r="B5651" s="547">
        <v>2021</v>
      </c>
      <c r="C5651" s="547" t="s">
        <v>1612</v>
      </c>
      <c r="D5651" s="548"/>
      <c r="E5651" s="548"/>
    </row>
    <row r="5652" spans="1:5" hidden="1">
      <c r="A5652" s="547" t="s">
        <v>1681</v>
      </c>
      <c r="B5652" s="547">
        <v>2021</v>
      </c>
      <c r="C5652" s="547" t="s">
        <v>1611</v>
      </c>
      <c r="D5652" s="548"/>
      <c r="E5652" s="548"/>
    </row>
    <row r="5653" spans="1:5" hidden="1">
      <c r="A5653" s="547" t="s">
        <v>1681</v>
      </c>
      <c r="B5653" s="547">
        <v>2021</v>
      </c>
      <c r="C5653" s="547" t="s">
        <v>1610</v>
      </c>
      <c r="D5653" s="548"/>
      <c r="E5653" s="548"/>
    </row>
    <row r="5654" spans="1:5" hidden="1">
      <c r="A5654" s="547" t="s">
        <v>1681</v>
      </c>
      <c r="B5654" s="547">
        <v>2021</v>
      </c>
      <c r="C5654" s="547" t="s">
        <v>1609</v>
      </c>
      <c r="D5654" s="548"/>
      <c r="E5654" s="548"/>
    </row>
    <row r="5655" spans="1:5" hidden="1">
      <c r="A5655" s="547" t="s">
        <v>1681</v>
      </c>
      <c r="B5655" s="547">
        <v>2021</v>
      </c>
      <c r="C5655" s="547" t="s">
        <v>1608</v>
      </c>
      <c r="D5655" s="548"/>
      <c r="E5655" s="548"/>
    </row>
    <row r="5656" spans="1:5" hidden="1">
      <c r="A5656" s="547" t="s">
        <v>1681</v>
      </c>
      <c r="B5656" s="547">
        <v>2021</v>
      </c>
      <c r="C5656" s="547" t="s">
        <v>1607</v>
      </c>
      <c r="D5656" s="548">
        <v>3507.72</v>
      </c>
      <c r="E5656" s="548">
        <v>3507.72</v>
      </c>
    </row>
    <row r="5657" spans="1:5" hidden="1">
      <c r="A5657" s="547" t="s">
        <v>1681</v>
      </c>
      <c r="B5657" s="547">
        <v>2021</v>
      </c>
      <c r="C5657" s="547" t="s">
        <v>1606</v>
      </c>
      <c r="D5657" s="548"/>
      <c r="E5657" s="548"/>
    </row>
    <row r="5658" spans="1:5" hidden="1">
      <c r="A5658" s="547" t="s">
        <v>1681</v>
      </c>
      <c r="B5658" s="547">
        <v>2021</v>
      </c>
      <c r="C5658" s="547" t="s">
        <v>1605</v>
      </c>
      <c r="D5658" s="548"/>
      <c r="E5658" s="548"/>
    </row>
    <row r="5659" spans="1:5" hidden="1">
      <c r="A5659" s="547" t="s">
        <v>1681</v>
      </c>
      <c r="B5659" s="547">
        <v>2021</v>
      </c>
      <c r="C5659" s="547" t="s">
        <v>1604</v>
      </c>
      <c r="D5659" s="548">
        <v>7326.34</v>
      </c>
      <c r="E5659" s="548">
        <v>7326.34</v>
      </c>
    </row>
    <row r="5660" spans="1:5" hidden="1">
      <c r="A5660" s="547" t="s">
        <v>1681</v>
      </c>
      <c r="B5660" s="547">
        <v>2021</v>
      </c>
      <c r="C5660" s="547" t="s">
        <v>1603</v>
      </c>
      <c r="D5660" s="548"/>
      <c r="E5660" s="548"/>
    </row>
    <row r="5661" spans="1:5" hidden="1">
      <c r="A5661" s="547" t="s">
        <v>1681</v>
      </c>
      <c r="B5661" s="547">
        <v>2021</v>
      </c>
      <c r="C5661" s="547" t="s">
        <v>1602</v>
      </c>
      <c r="D5661" s="548">
        <v>5388.42</v>
      </c>
      <c r="E5661" s="548">
        <v>5388.42</v>
      </c>
    </row>
    <row r="5662" spans="1:5" hidden="1">
      <c r="A5662" s="547" t="s">
        <v>1681</v>
      </c>
      <c r="B5662" s="547">
        <v>2021</v>
      </c>
      <c r="C5662" s="547" t="s">
        <v>1601</v>
      </c>
      <c r="D5662" s="548">
        <v>8177.79</v>
      </c>
      <c r="E5662" s="548">
        <v>8177.79</v>
      </c>
    </row>
    <row r="5663" spans="1:5" hidden="1">
      <c r="A5663" s="547" t="s">
        <v>1681</v>
      </c>
      <c r="B5663" s="547">
        <v>2021</v>
      </c>
      <c r="C5663" s="547" t="s">
        <v>1600</v>
      </c>
      <c r="D5663" s="548">
        <v>162.32</v>
      </c>
      <c r="E5663" s="548">
        <v>162.32</v>
      </c>
    </row>
    <row r="5664" spans="1:5" hidden="1">
      <c r="A5664" s="547" t="s">
        <v>1681</v>
      </c>
      <c r="B5664" s="547">
        <v>2021</v>
      </c>
      <c r="C5664" s="547" t="s">
        <v>1599</v>
      </c>
      <c r="D5664" s="548">
        <v>40830.43</v>
      </c>
      <c r="E5664" s="548">
        <v>40829.550000000003</v>
      </c>
    </row>
    <row r="5665" spans="1:5" hidden="1">
      <c r="A5665" s="547" t="s">
        <v>1681</v>
      </c>
      <c r="B5665" s="547">
        <v>2021</v>
      </c>
      <c r="C5665" s="547" t="s">
        <v>1597</v>
      </c>
      <c r="D5665" s="548">
        <v>29372.87</v>
      </c>
      <c r="E5665" s="548">
        <v>29371.99</v>
      </c>
    </row>
    <row r="5666" spans="1:5" hidden="1">
      <c r="A5666" s="547" t="s">
        <v>1681</v>
      </c>
      <c r="B5666" s="547">
        <v>2021</v>
      </c>
      <c r="C5666" s="547" t="s">
        <v>1633</v>
      </c>
      <c r="D5666" s="548"/>
      <c r="E5666" s="548">
        <v>331.52</v>
      </c>
    </row>
    <row r="5667" spans="1:5" hidden="1">
      <c r="A5667" s="547" t="s">
        <v>1681</v>
      </c>
      <c r="B5667" s="547">
        <v>2021</v>
      </c>
      <c r="C5667" s="547" t="s">
        <v>1632</v>
      </c>
      <c r="D5667" s="548"/>
      <c r="E5667" s="548"/>
    </row>
    <row r="5668" spans="1:5" hidden="1">
      <c r="A5668" s="547" t="s">
        <v>1681</v>
      </c>
      <c r="B5668" s="547">
        <v>2021</v>
      </c>
      <c r="C5668" s="547" t="s">
        <v>1631</v>
      </c>
      <c r="D5668" s="548"/>
      <c r="E5668" s="548">
        <v>25.56</v>
      </c>
    </row>
    <row r="5669" spans="1:5" hidden="1">
      <c r="A5669" s="547" t="s">
        <v>1681</v>
      </c>
      <c r="B5669" s="547">
        <v>2021</v>
      </c>
      <c r="C5669" s="547" t="s">
        <v>1630</v>
      </c>
      <c r="D5669" s="548"/>
      <c r="E5669" s="548">
        <v>40.42</v>
      </c>
    </row>
    <row r="5670" spans="1:5" hidden="1">
      <c r="A5670" s="547" t="s">
        <v>1681</v>
      </c>
      <c r="B5670" s="547">
        <v>2021</v>
      </c>
      <c r="C5670" s="547" t="s">
        <v>1629</v>
      </c>
      <c r="D5670" s="548"/>
      <c r="E5670" s="548"/>
    </row>
    <row r="5671" spans="1:5">
      <c r="A5671" s="547" t="s">
        <v>1681</v>
      </c>
      <c r="B5671" s="547">
        <v>2022</v>
      </c>
      <c r="C5671" s="547" t="s">
        <v>1628</v>
      </c>
      <c r="D5671" s="548">
        <v>354.88</v>
      </c>
      <c r="E5671" s="548">
        <v>353.97</v>
      </c>
    </row>
    <row r="5672" spans="1:5">
      <c r="A5672" s="547" t="s">
        <v>1681</v>
      </c>
      <c r="B5672" s="547">
        <v>2022</v>
      </c>
      <c r="C5672" s="547" t="s">
        <v>1627</v>
      </c>
      <c r="D5672" s="548">
        <v>314.64999999999998</v>
      </c>
      <c r="E5672" s="548"/>
    </row>
    <row r="5673" spans="1:5">
      <c r="A5673" s="547" t="s">
        <v>1681</v>
      </c>
      <c r="B5673" s="547">
        <v>2022</v>
      </c>
      <c r="C5673" s="547" t="s">
        <v>1626</v>
      </c>
      <c r="D5673" s="548">
        <v>40.229999999999997</v>
      </c>
      <c r="E5673" s="548"/>
    </row>
    <row r="5674" spans="1:5">
      <c r="A5674" s="547" t="s">
        <v>1681</v>
      </c>
      <c r="B5674" s="547">
        <v>2022</v>
      </c>
      <c r="C5674" s="547" t="s">
        <v>1625</v>
      </c>
      <c r="D5674" s="548"/>
      <c r="E5674" s="548"/>
    </row>
    <row r="5675" spans="1:5">
      <c r="A5675" s="547" t="s">
        <v>1681</v>
      </c>
      <c r="B5675" s="547">
        <v>2022</v>
      </c>
      <c r="C5675" s="547" t="s">
        <v>1624</v>
      </c>
      <c r="D5675" s="548">
        <v>1.43</v>
      </c>
      <c r="E5675" s="548">
        <v>1.43</v>
      </c>
    </row>
    <row r="5676" spans="1:5">
      <c r="A5676" s="547" t="s">
        <v>1681</v>
      </c>
      <c r="B5676" s="547">
        <v>2022</v>
      </c>
      <c r="C5676" s="547" t="s">
        <v>1623</v>
      </c>
      <c r="D5676" s="548"/>
      <c r="E5676" s="548"/>
    </row>
    <row r="5677" spans="1:5">
      <c r="A5677" s="547" t="s">
        <v>1681</v>
      </c>
      <c r="B5677" s="547">
        <v>2022</v>
      </c>
      <c r="C5677" s="547" t="s">
        <v>1622</v>
      </c>
      <c r="D5677" s="548"/>
      <c r="E5677" s="548"/>
    </row>
    <row r="5678" spans="1:5">
      <c r="A5678" s="547" t="s">
        <v>1681</v>
      </c>
      <c r="B5678" s="547">
        <v>2022</v>
      </c>
      <c r="C5678" s="547" t="s">
        <v>1621</v>
      </c>
      <c r="D5678" s="548">
        <v>64.33</v>
      </c>
      <c r="E5678" s="548">
        <v>64.33</v>
      </c>
    </row>
    <row r="5679" spans="1:5">
      <c r="A5679" s="547" t="s">
        <v>1681</v>
      </c>
      <c r="B5679" s="547">
        <v>2022</v>
      </c>
      <c r="C5679" s="547" t="s">
        <v>1620</v>
      </c>
      <c r="D5679" s="548"/>
      <c r="E5679" s="548"/>
    </row>
    <row r="5680" spans="1:5">
      <c r="A5680" s="547" t="s">
        <v>1681</v>
      </c>
      <c r="B5680" s="547">
        <v>2022</v>
      </c>
      <c r="C5680" s="547" t="s">
        <v>1619</v>
      </c>
      <c r="D5680" s="548">
        <v>7148.32</v>
      </c>
      <c r="E5680" s="548">
        <v>7148.32</v>
      </c>
    </row>
    <row r="5681" spans="1:5">
      <c r="A5681" s="547" t="s">
        <v>1681</v>
      </c>
      <c r="B5681" s="547">
        <v>2022</v>
      </c>
      <c r="C5681" s="547" t="s">
        <v>1618</v>
      </c>
      <c r="D5681" s="548"/>
      <c r="E5681" s="548"/>
    </row>
    <row r="5682" spans="1:5">
      <c r="A5682" s="547" t="s">
        <v>1681</v>
      </c>
      <c r="B5682" s="547">
        <v>2022</v>
      </c>
      <c r="C5682" s="547" t="s">
        <v>1617</v>
      </c>
      <c r="D5682" s="548">
        <v>3468.24</v>
      </c>
      <c r="E5682" s="548">
        <v>3468.24</v>
      </c>
    </row>
    <row r="5683" spans="1:5">
      <c r="A5683" s="547" t="s">
        <v>1681</v>
      </c>
      <c r="B5683" s="547">
        <v>2022</v>
      </c>
      <c r="C5683" s="547" t="s">
        <v>1616</v>
      </c>
      <c r="D5683" s="548">
        <v>0.46</v>
      </c>
      <c r="E5683" s="548">
        <v>0.46</v>
      </c>
    </row>
    <row r="5684" spans="1:5">
      <c r="A5684" s="547" t="s">
        <v>1681</v>
      </c>
      <c r="B5684" s="547">
        <v>2022</v>
      </c>
      <c r="C5684" s="547" t="s">
        <v>1615</v>
      </c>
      <c r="D5684" s="548">
        <v>379.87</v>
      </c>
      <c r="E5684" s="548">
        <v>379.87</v>
      </c>
    </row>
    <row r="5685" spans="1:5">
      <c r="A5685" s="547" t="s">
        <v>1681</v>
      </c>
      <c r="B5685" s="547">
        <v>2022</v>
      </c>
      <c r="C5685" s="547" t="s">
        <v>1614</v>
      </c>
      <c r="D5685" s="548"/>
      <c r="E5685" s="548"/>
    </row>
    <row r="5686" spans="1:5">
      <c r="A5686" s="547" t="s">
        <v>1681</v>
      </c>
      <c r="B5686" s="547">
        <v>2022</v>
      </c>
      <c r="C5686" s="547" t="s">
        <v>1613</v>
      </c>
      <c r="D5686" s="548"/>
      <c r="E5686" s="548"/>
    </row>
    <row r="5687" spans="1:5">
      <c r="A5687" s="547" t="s">
        <v>1681</v>
      </c>
      <c r="B5687" s="547">
        <v>2022</v>
      </c>
      <c r="C5687" s="547" t="s">
        <v>1612</v>
      </c>
      <c r="D5687" s="548"/>
      <c r="E5687" s="548"/>
    </row>
    <row r="5688" spans="1:5">
      <c r="A5688" s="547" t="s">
        <v>1681</v>
      </c>
      <c r="B5688" s="547">
        <v>2022</v>
      </c>
      <c r="C5688" s="547" t="s">
        <v>1611</v>
      </c>
      <c r="D5688" s="548"/>
      <c r="E5688" s="548"/>
    </row>
    <row r="5689" spans="1:5">
      <c r="A5689" s="547" t="s">
        <v>1681</v>
      </c>
      <c r="B5689" s="547">
        <v>2022</v>
      </c>
      <c r="C5689" s="547" t="s">
        <v>1610</v>
      </c>
      <c r="D5689" s="548"/>
      <c r="E5689" s="548"/>
    </row>
    <row r="5690" spans="1:5">
      <c r="A5690" s="547" t="s">
        <v>1681</v>
      </c>
      <c r="B5690" s="547">
        <v>2022</v>
      </c>
      <c r="C5690" s="547" t="s">
        <v>1609</v>
      </c>
      <c r="D5690" s="548"/>
      <c r="E5690" s="548"/>
    </row>
    <row r="5691" spans="1:5">
      <c r="A5691" s="547" t="s">
        <v>1681</v>
      </c>
      <c r="B5691" s="547">
        <v>2022</v>
      </c>
      <c r="C5691" s="547" t="s">
        <v>1608</v>
      </c>
      <c r="D5691" s="548"/>
      <c r="E5691" s="548"/>
    </row>
    <row r="5692" spans="1:5">
      <c r="A5692" s="547" t="s">
        <v>1681</v>
      </c>
      <c r="B5692" s="547">
        <v>2022</v>
      </c>
      <c r="C5692" s="547" t="s">
        <v>1607</v>
      </c>
      <c r="D5692" s="548">
        <v>3299.75</v>
      </c>
      <c r="E5692" s="548">
        <v>3299.75</v>
      </c>
    </row>
    <row r="5693" spans="1:5">
      <c r="A5693" s="547" t="s">
        <v>1681</v>
      </c>
      <c r="B5693" s="547">
        <v>2022</v>
      </c>
      <c r="C5693" s="547" t="s">
        <v>1606</v>
      </c>
      <c r="D5693" s="548"/>
      <c r="E5693" s="548"/>
    </row>
    <row r="5694" spans="1:5">
      <c r="A5694" s="547" t="s">
        <v>1681</v>
      </c>
      <c r="B5694" s="547">
        <v>2022</v>
      </c>
      <c r="C5694" s="547" t="s">
        <v>1605</v>
      </c>
      <c r="D5694" s="548"/>
      <c r="E5694" s="548"/>
    </row>
    <row r="5695" spans="1:5">
      <c r="A5695" s="547" t="s">
        <v>1681</v>
      </c>
      <c r="B5695" s="547">
        <v>2022</v>
      </c>
      <c r="C5695" s="547" t="s">
        <v>1604</v>
      </c>
      <c r="D5695" s="548">
        <v>7242.83</v>
      </c>
      <c r="E5695" s="548">
        <v>7242.83</v>
      </c>
    </row>
    <row r="5696" spans="1:5">
      <c r="A5696" s="547" t="s">
        <v>1681</v>
      </c>
      <c r="B5696" s="547">
        <v>2022</v>
      </c>
      <c r="C5696" s="547" t="s">
        <v>1603</v>
      </c>
      <c r="D5696" s="548"/>
      <c r="E5696" s="548"/>
    </row>
    <row r="5697" spans="1:5">
      <c r="A5697" s="547" t="s">
        <v>1681</v>
      </c>
      <c r="B5697" s="547">
        <v>2022</v>
      </c>
      <c r="C5697" s="547" t="s">
        <v>1602</v>
      </c>
      <c r="D5697" s="548">
        <v>5641.09</v>
      </c>
      <c r="E5697" s="548">
        <v>5641.09</v>
      </c>
    </row>
    <row r="5698" spans="1:5">
      <c r="A5698" s="547" t="s">
        <v>1681</v>
      </c>
      <c r="B5698" s="547">
        <v>2022</v>
      </c>
      <c r="C5698" s="547" t="s">
        <v>1601</v>
      </c>
      <c r="D5698" s="548">
        <v>9045.2000000000007</v>
      </c>
      <c r="E5698" s="548">
        <v>9045.2000000000007</v>
      </c>
    </row>
    <row r="5699" spans="1:5">
      <c r="A5699" s="547" t="s">
        <v>1681</v>
      </c>
      <c r="B5699" s="547">
        <v>2022</v>
      </c>
      <c r="C5699" s="547" t="s">
        <v>1600</v>
      </c>
      <c r="D5699" s="548">
        <v>148.04</v>
      </c>
      <c r="E5699" s="548">
        <v>148.04</v>
      </c>
    </row>
    <row r="5700" spans="1:5">
      <c r="A5700" s="547" t="s">
        <v>1681</v>
      </c>
      <c r="B5700" s="547">
        <v>2022</v>
      </c>
      <c r="C5700" s="547" t="s">
        <v>1599</v>
      </c>
      <c r="D5700" s="548">
        <v>42312.76</v>
      </c>
      <c r="E5700" s="548">
        <v>42311.86</v>
      </c>
    </row>
    <row r="5701" spans="1:5">
      <c r="A5701" s="547" t="s">
        <v>1681</v>
      </c>
      <c r="B5701" s="547">
        <v>2022</v>
      </c>
      <c r="C5701" s="547" t="s">
        <v>1597</v>
      </c>
      <c r="D5701" s="548">
        <v>29646.11</v>
      </c>
      <c r="E5701" s="548">
        <v>29645.200000000001</v>
      </c>
    </row>
    <row r="5702" spans="1:5">
      <c r="A5702" s="547" t="s">
        <v>1681</v>
      </c>
      <c r="B5702" s="547">
        <v>2022</v>
      </c>
      <c r="C5702" s="547" t="s">
        <v>1633</v>
      </c>
      <c r="D5702" s="548"/>
      <c r="E5702" s="548">
        <v>288.12</v>
      </c>
    </row>
    <row r="5703" spans="1:5">
      <c r="A5703" s="547" t="s">
        <v>1681</v>
      </c>
      <c r="B5703" s="547">
        <v>2022</v>
      </c>
      <c r="C5703" s="547" t="s">
        <v>1632</v>
      </c>
      <c r="D5703" s="548"/>
      <c r="E5703" s="548"/>
    </row>
    <row r="5704" spans="1:5">
      <c r="A5704" s="547" t="s">
        <v>1681</v>
      </c>
      <c r="B5704" s="547">
        <v>2022</v>
      </c>
      <c r="C5704" s="547" t="s">
        <v>1631</v>
      </c>
      <c r="D5704" s="548"/>
      <c r="E5704" s="548">
        <v>25.62</v>
      </c>
    </row>
    <row r="5705" spans="1:5">
      <c r="A5705" s="547" t="s">
        <v>1681</v>
      </c>
      <c r="B5705" s="547">
        <v>2022</v>
      </c>
      <c r="C5705" s="547" t="s">
        <v>1630</v>
      </c>
      <c r="D5705" s="548"/>
      <c r="E5705" s="548">
        <v>40.229999999999997</v>
      </c>
    </row>
    <row r="5706" spans="1:5">
      <c r="A5706" s="547" t="s">
        <v>1681</v>
      </c>
      <c r="B5706" s="547">
        <v>2022</v>
      </c>
      <c r="C5706" s="547" t="s">
        <v>1629</v>
      </c>
      <c r="D5706" s="548"/>
      <c r="E5706" s="548"/>
    </row>
    <row r="5707" spans="1:5" hidden="1">
      <c r="A5707" s="547" t="s">
        <v>1681</v>
      </c>
      <c r="B5707" s="547">
        <v>2023</v>
      </c>
      <c r="C5707" s="547" t="s">
        <v>1628</v>
      </c>
      <c r="D5707" s="548">
        <v>275.68</v>
      </c>
      <c r="E5707" s="548"/>
    </row>
    <row r="5708" spans="1:5" hidden="1">
      <c r="A5708" s="547" t="s">
        <v>1681</v>
      </c>
      <c r="B5708" s="547">
        <v>2023</v>
      </c>
      <c r="C5708" s="547" t="s">
        <v>1627</v>
      </c>
      <c r="D5708" s="548">
        <v>245.1</v>
      </c>
      <c r="E5708" s="548"/>
    </row>
    <row r="5709" spans="1:5" hidden="1">
      <c r="A5709" s="547" t="s">
        <v>1681</v>
      </c>
      <c r="B5709" s="547">
        <v>2023</v>
      </c>
      <c r="C5709" s="547" t="s">
        <v>1626</v>
      </c>
      <c r="D5709" s="548">
        <v>30.58</v>
      </c>
      <c r="E5709" s="548"/>
    </row>
    <row r="5710" spans="1:5" hidden="1">
      <c r="A5710" s="547" t="s">
        <v>1681</v>
      </c>
      <c r="B5710" s="547">
        <v>2023</v>
      </c>
      <c r="C5710" s="547" t="s">
        <v>1625</v>
      </c>
      <c r="D5710" s="548"/>
      <c r="E5710" s="548"/>
    </row>
    <row r="5711" spans="1:5" hidden="1">
      <c r="A5711" s="547" t="s">
        <v>1681</v>
      </c>
      <c r="B5711" s="547">
        <v>2023</v>
      </c>
      <c r="C5711" s="547" t="s">
        <v>1624</v>
      </c>
      <c r="D5711" s="548">
        <v>1.43</v>
      </c>
      <c r="E5711" s="548"/>
    </row>
    <row r="5712" spans="1:5" hidden="1">
      <c r="A5712" s="547" t="s">
        <v>1681</v>
      </c>
      <c r="B5712" s="547">
        <v>2023</v>
      </c>
      <c r="C5712" s="547" t="s">
        <v>1623</v>
      </c>
      <c r="D5712" s="548"/>
      <c r="E5712" s="548"/>
    </row>
    <row r="5713" spans="1:5" hidden="1">
      <c r="A5713" s="547" t="s">
        <v>1681</v>
      </c>
      <c r="B5713" s="547">
        <v>2023</v>
      </c>
      <c r="C5713" s="547" t="s">
        <v>1622</v>
      </c>
      <c r="D5713" s="548"/>
      <c r="E5713" s="548"/>
    </row>
    <row r="5714" spans="1:5" hidden="1">
      <c r="A5714" s="547" t="s">
        <v>1681</v>
      </c>
      <c r="B5714" s="547">
        <v>2023</v>
      </c>
      <c r="C5714" s="547" t="s">
        <v>1621</v>
      </c>
      <c r="D5714" s="548">
        <v>67.61</v>
      </c>
      <c r="E5714" s="548"/>
    </row>
    <row r="5715" spans="1:5" hidden="1">
      <c r="A5715" s="547" t="s">
        <v>1681</v>
      </c>
      <c r="B5715" s="547">
        <v>2023</v>
      </c>
      <c r="C5715" s="547" t="s">
        <v>1620</v>
      </c>
      <c r="D5715" s="548"/>
      <c r="E5715" s="548"/>
    </row>
    <row r="5716" spans="1:5" hidden="1">
      <c r="A5716" s="547" t="s">
        <v>1681</v>
      </c>
      <c r="B5716" s="547">
        <v>2023</v>
      </c>
      <c r="C5716" s="547" t="s">
        <v>1619</v>
      </c>
      <c r="D5716" s="548">
        <v>7298.12</v>
      </c>
      <c r="E5716" s="548"/>
    </row>
    <row r="5717" spans="1:5" hidden="1">
      <c r="A5717" s="547" t="s">
        <v>1681</v>
      </c>
      <c r="B5717" s="547">
        <v>2023</v>
      </c>
      <c r="C5717" s="547" t="s">
        <v>1618</v>
      </c>
      <c r="D5717" s="548"/>
      <c r="E5717" s="548"/>
    </row>
    <row r="5718" spans="1:5" hidden="1">
      <c r="A5718" s="547" t="s">
        <v>1681</v>
      </c>
      <c r="B5718" s="547">
        <v>2023</v>
      </c>
      <c r="C5718" s="547" t="s">
        <v>1617</v>
      </c>
      <c r="D5718" s="548">
        <v>3884.85</v>
      </c>
      <c r="E5718" s="548"/>
    </row>
    <row r="5719" spans="1:5" hidden="1">
      <c r="A5719" s="547" t="s">
        <v>1681</v>
      </c>
      <c r="B5719" s="547">
        <v>2023</v>
      </c>
      <c r="C5719" s="547" t="s">
        <v>1616</v>
      </c>
      <c r="D5719" s="548">
        <v>0.49</v>
      </c>
      <c r="E5719" s="548"/>
    </row>
    <row r="5720" spans="1:5" hidden="1">
      <c r="A5720" s="547" t="s">
        <v>1681</v>
      </c>
      <c r="B5720" s="547">
        <v>2023</v>
      </c>
      <c r="C5720" s="547" t="s">
        <v>1615</v>
      </c>
      <c r="D5720" s="548">
        <v>419.01</v>
      </c>
      <c r="E5720" s="548"/>
    </row>
    <row r="5721" spans="1:5" hidden="1">
      <c r="A5721" s="547" t="s">
        <v>1681</v>
      </c>
      <c r="B5721" s="547">
        <v>2023</v>
      </c>
      <c r="C5721" s="547" t="s">
        <v>1614</v>
      </c>
      <c r="D5721" s="548"/>
      <c r="E5721" s="548"/>
    </row>
    <row r="5722" spans="1:5" hidden="1">
      <c r="A5722" s="547" t="s">
        <v>1681</v>
      </c>
      <c r="B5722" s="547">
        <v>2023</v>
      </c>
      <c r="C5722" s="547" t="s">
        <v>1613</v>
      </c>
      <c r="D5722" s="548"/>
      <c r="E5722" s="548"/>
    </row>
    <row r="5723" spans="1:5" hidden="1">
      <c r="A5723" s="547" t="s">
        <v>1681</v>
      </c>
      <c r="B5723" s="547">
        <v>2023</v>
      </c>
      <c r="C5723" s="547" t="s">
        <v>1612</v>
      </c>
      <c r="D5723" s="548"/>
      <c r="E5723" s="548"/>
    </row>
    <row r="5724" spans="1:5" hidden="1">
      <c r="A5724" s="547" t="s">
        <v>1681</v>
      </c>
      <c r="B5724" s="547">
        <v>2023</v>
      </c>
      <c r="C5724" s="547" t="s">
        <v>1611</v>
      </c>
      <c r="D5724" s="548"/>
      <c r="E5724" s="548"/>
    </row>
    <row r="5725" spans="1:5" hidden="1">
      <c r="A5725" s="547" t="s">
        <v>1681</v>
      </c>
      <c r="B5725" s="547">
        <v>2023</v>
      </c>
      <c r="C5725" s="547" t="s">
        <v>1610</v>
      </c>
      <c r="D5725" s="548"/>
      <c r="E5725" s="548"/>
    </row>
    <row r="5726" spans="1:5" hidden="1">
      <c r="A5726" s="547" t="s">
        <v>1681</v>
      </c>
      <c r="B5726" s="547">
        <v>2023</v>
      </c>
      <c r="C5726" s="547" t="s">
        <v>1609</v>
      </c>
      <c r="D5726" s="548"/>
      <c r="E5726" s="548"/>
    </row>
    <row r="5727" spans="1:5" hidden="1">
      <c r="A5727" s="547" t="s">
        <v>1681</v>
      </c>
      <c r="B5727" s="547">
        <v>2023</v>
      </c>
      <c r="C5727" s="547" t="s">
        <v>1608</v>
      </c>
      <c r="D5727" s="548"/>
      <c r="E5727" s="548"/>
    </row>
    <row r="5728" spans="1:5" hidden="1">
      <c r="A5728" s="547" t="s">
        <v>1681</v>
      </c>
      <c r="B5728" s="547">
        <v>2023</v>
      </c>
      <c r="C5728" s="547" t="s">
        <v>1607</v>
      </c>
      <c r="D5728" s="548">
        <v>2993.77</v>
      </c>
      <c r="E5728" s="548"/>
    </row>
    <row r="5729" spans="1:5" hidden="1">
      <c r="A5729" s="547" t="s">
        <v>1681</v>
      </c>
      <c r="B5729" s="547">
        <v>2023</v>
      </c>
      <c r="C5729" s="547" t="s">
        <v>1606</v>
      </c>
      <c r="D5729" s="548"/>
      <c r="E5729" s="548"/>
    </row>
    <row r="5730" spans="1:5" hidden="1">
      <c r="A5730" s="547" t="s">
        <v>1681</v>
      </c>
      <c r="B5730" s="547">
        <v>2023</v>
      </c>
      <c r="C5730" s="547" t="s">
        <v>1605</v>
      </c>
      <c r="D5730" s="548"/>
      <c r="E5730" s="548"/>
    </row>
    <row r="5731" spans="1:5" hidden="1">
      <c r="A5731" s="547" t="s">
        <v>1681</v>
      </c>
      <c r="B5731" s="547">
        <v>2023</v>
      </c>
      <c r="C5731" s="547" t="s">
        <v>1604</v>
      </c>
      <c r="D5731" s="548">
        <v>7512</v>
      </c>
      <c r="E5731" s="548"/>
    </row>
    <row r="5732" spans="1:5" hidden="1">
      <c r="A5732" s="547" t="s">
        <v>1681</v>
      </c>
      <c r="B5732" s="547">
        <v>2023</v>
      </c>
      <c r="C5732" s="547" t="s">
        <v>1603</v>
      </c>
      <c r="D5732" s="548"/>
      <c r="E5732" s="548"/>
    </row>
    <row r="5733" spans="1:5" hidden="1">
      <c r="A5733" s="547" t="s">
        <v>1681</v>
      </c>
      <c r="B5733" s="547">
        <v>2023</v>
      </c>
      <c r="C5733" s="547" t="s">
        <v>1602</v>
      </c>
      <c r="D5733" s="548">
        <v>6084.31</v>
      </c>
      <c r="E5733" s="548"/>
    </row>
    <row r="5734" spans="1:5" hidden="1">
      <c r="A5734" s="547" t="s">
        <v>1681</v>
      </c>
      <c r="B5734" s="547">
        <v>2023</v>
      </c>
      <c r="C5734" s="547" t="s">
        <v>1601</v>
      </c>
      <c r="D5734" s="548">
        <v>9176.43</v>
      </c>
      <c r="E5734" s="548"/>
    </row>
    <row r="5735" spans="1:5" hidden="1">
      <c r="A5735" s="547" t="s">
        <v>1681</v>
      </c>
      <c r="B5735" s="547">
        <v>2023</v>
      </c>
      <c r="C5735" s="547" t="s">
        <v>1600</v>
      </c>
      <c r="D5735" s="548">
        <v>112.01</v>
      </c>
      <c r="E5735" s="548"/>
    </row>
    <row r="5736" spans="1:5" hidden="1">
      <c r="A5736" s="547" t="s">
        <v>1681</v>
      </c>
      <c r="B5736" s="547">
        <v>2023</v>
      </c>
      <c r="C5736" s="547" t="s">
        <v>1599</v>
      </c>
      <c r="D5736" s="548">
        <v>43377.42</v>
      </c>
      <c r="E5736" s="548"/>
    </row>
    <row r="5737" spans="1:5" hidden="1">
      <c r="A5737" s="547" t="s">
        <v>1681</v>
      </c>
      <c r="B5737" s="547">
        <v>2023</v>
      </c>
      <c r="C5737" s="547" t="s">
        <v>1597</v>
      </c>
      <c r="D5737" s="548">
        <v>30527.58</v>
      </c>
      <c r="E5737" s="548"/>
    </row>
    <row r="5738" spans="1:5" hidden="1">
      <c r="A5738" s="547" t="s">
        <v>1680</v>
      </c>
      <c r="B5738" s="547">
        <v>2019</v>
      </c>
      <c r="C5738" s="547" t="s">
        <v>1628</v>
      </c>
      <c r="D5738" s="548">
        <v>4422.6099999999997</v>
      </c>
      <c r="E5738" s="548">
        <v>4364.8</v>
      </c>
    </row>
    <row r="5739" spans="1:5" hidden="1">
      <c r="A5739" s="547" t="s">
        <v>1680</v>
      </c>
      <c r="B5739" s="547">
        <v>2019</v>
      </c>
      <c r="C5739" s="547" t="s">
        <v>1627</v>
      </c>
      <c r="D5739" s="548">
        <v>4224.51</v>
      </c>
      <c r="E5739" s="548"/>
    </row>
    <row r="5740" spans="1:5" hidden="1">
      <c r="A5740" s="547" t="s">
        <v>1680</v>
      </c>
      <c r="B5740" s="547">
        <v>2019</v>
      </c>
      <c r="C5740" s="547" t="s">
        <v>1626</v>
      </c>
      <c r="D5740" s="548">
        <v>198.1</v>
      </c>
      <c r="E5740" s="548"/>
    </row>
    <row r="5741" spans="1:5" hidden="1">
      <c r="A5741" s="547" t="s">
        <v>1680</v>
      </c>
      <c r="B5741" s="547">
        <v>2019</v>
      </c>
      <c r="C5741" s="547" t="s">
        <v>1625</v>
      </c>
      <c r="D5741" s="548">
        <v>9.6199999999999992</v>
      </c>
      <c r="E5741" s="548">
        <v>9.6199999999999992</v>
      </c>
    </row>
    <row r="5742" spans="1:5" hidden="1">
      <c r="A5742" s="547" t="s">
        <v>1680</v>
      </c>
      <c r="B5742" s="547">
        <v>2019</v>
      </c>
      <c r="C5742" s="547" t="s">
        <v>1624</v>
      </c>
      <c r="D5742" s="548">
        <v>8.8000000000000007</v>
      </c>
      <c r="E5742" s="548">
        <v>8.8000000000000007</v>
      </c>
    </row>
    <row r="5743" spans="1:5" hidden="1">
      <c r="A5743" s="547" t="s">
        <v>1680</v>
      </c>
      <c r="B5743" s="547">
        <v>2019</v>
      </c>
      <c r="C5743" s="547" t="s">
        <v>1623</v>
      </c>
      <c r="D5743" s="548"/>
      <c r="E5743" s="548"/>
    </row>
    <row r="5744" spans="1:5" hidden="1">
      <c r="A5744" s="547" t="s">
        <v>1680</v>
      </c>
      <c r="B5744" s="547">
        <v>2019</v>
      </c>
      <c r="C5744" s="547" t="s">
        <v>1622</v>
      </c>
      <c r="D5744" s="548"/>
      <c r="E5744" s="548"/>
    </row>
    <row r="5745" spans="1:5" hidden="1">
      <c r="A5745" s="547" t="s">
        <v>1680</v>
      </c>
      <c r="B5745" s="547">
        <v>2019</v>
      </c>
      <c r="C5745" s="547" t="s">
        <v>1621</v>
      </c>
      <c r="D5745" s="548">
        <v>0.28999999999999998</v>
      </c>
      <c r="E5745" s="548">
        <v>0.28999999999999998</v>
      </c>
    </row>
    <row r="5746" spans="1:5" hidden="1">
      <c r="A5746" s="547" t="s">
        <v>1680</v>
      </c>
      <c r="B5746" s="547">
        <v>2019</v>
      </c>
      <c r="C5746" s="547" t="s">
        <v>1620</v>
      </c>
      <c r="D5746" s="548"/>
      <c r="E5746" s="548"/>
    </row>
    <row r="5747" spans="1:5" hidden="1">
      <c r="A5747" s="547" t="s">
        <v>1680</v>
      </c>
      <c r="B5747" s="547">
        <v>2019</v>
      </c>
      <c r="C5747" s="547" t="s">
        <v>1619</v>
      </c>
      <c r="D5747" s="548">
        <v>3638.07</v>
      </c>
      <c r="E5747" s="548">
        <v>3638.07</v>
      </c>
    </row>
    <row r="5748" spans="1:5" hidden="1">
      <c r="A5748" s="547" t="s">
        <v>1680</v>
      </c>
      <c r="B5748" s="547">
        <v>2019</v>
      </c>
      <c r="C5748" s="547" t="s">
        <v>1618</v>
      </c>
      <c r="D5748" s="548"/>
      <c r="E5748" s="548"/>
    </row>
    <row r="5749" spans="1:5" hidden="1">
      <c r="A5749" s="547" t="s">
        <v>1680</v>
      </c>
      <c r="B5749" s="547">
        <v>2019</v>
      </c>
      <c r="C5749" s="547" t="s">
        <v>1617</v>
      </c>
      <c r="D5749" s="548">
        <v>1867.22</v>
      </c>
      <c r="E5749" s="548">
        <v>1867.22</v>
      </c>
    </row>
    <row r="5750" spans="1:5" hidden="1">
      <c r="A5750" s="547" t="s">
        <v>1680</v>
      </c>
      <c r="B5750" s="547">
        <v>2019</v>
      </c>
      <c r="C5750" s="547" t="s">
        <v>1616</v>
      </c>
      <c r="D5750" s="548">
        <v>33.950000000000003</v>
      </c>
      <c r="E5750" s="548">
        <v>33.950000000000003</v>
      </c>
    </row>
    <row r="5751" spans="1:5" hidden="1">
      <c r="A5751" s="547" t="s">
        <v>1680</v>
      </c>
      <c r="B5751" s="547">
        <v>2019</v>
      </c>
      <c r="C5751" s="547" t="s">
        <v>1615</v>
      </c>
      <c r="D5751" s="548">
        <v>469.66</v>
      </c>
      <c r="E5751" s="548">
        <v>469.66</v>
      </c>
    </row>
    <row r="5752" spans="1:5" hidden="1">
      <c r="A5752" s="547" t="s">
        <v>1680</v>
      </c>
      <c r="B5752" s="547">
        <v>2019</v>
      </c>
      <c r="C5752" s="547" t="s">
        <v>1614</v>
      </c>
      <c r="D5752" s="548"/>
      <c r="E5752" s="548"/>
    </row>
    <row r="5753" spans="1:5" hidden="1">
      <c r="A5753" s="547" t="s">
        <v>1680</v>
      </c>
      <c r="B5753" s="547">
        <v>2019</v>
      </c>
      <c r="C5753" s="547" t="s">
        <v>1613</v>
      </c>
      <c r="D5753" s="548"/>
      <c r="E5753" s="548"/>
    </row>
    <row r="5754" spans="1:5" hidden="1">
      <c r="A5754" s="547" t="s">
        <v>1680</v>
      </c>
      <c r="B5754" s="547">
        <v>2019</v>
      </c>
      <c r="C5754" s="547" t="s">
        <v>1612</v>
      </c>
      <c r="D5754" s="548"/>
      <c r="E5754" s="548"/>
    </row>
    <row r="5755" spans="1:5" hidden="1">
      <c r="A5755" s="547" t="s">
        <v>1680</v>
      </c>
      <c r="B5755" s="547">
        <v>2019</v>
      </c>
      <c r="C5755" s="547" t="s">
        <v>1611</v>
      </c>
      <c r="D5755" s="548"/>
      <c r="E5755" s="548"/>
    </row>
    <row r="5756" spans="1:5" hidden="1">
      <c r="A5756" s="547" t="s">
        <v>1680</v>
      </c>
      <c r="B5756" s="547">
        <v>2019</v>
      </c>
      <c r="C5756" s="547" t="s">
        <v>1610</v>
      </c>
      <c r="D5756" s="548"/>
      <c r="E5756" s="548"/>
    </row>
    <row r="5757" spans="1:5" hidden="1">
      <c r="A5757" s="547" t="s">
        <v>1680</v>
      </c>
      <c r="B5757" s="547">
        <v>2019</v>
      </c>
      <c r="C5757" s="547" t="s">
        <v>1609</v>
      </c>
      <c r="D5757" s="548"/>
      <c r="E5757" s="548"/>
    </row>
    <row r="5758" spans="1:5" hidden="1">
      <c r="A5758" s="547" t="s">
        <v>1680</v>
      </c>
      <c r="B5758" s="547">
        <v>2019</v>
      </c>
      <c r="C5758" s="547" t="s">
        <v>1608</v>
      </c>
      <c r="D5758" s="548"/>
      <c r="E5758" s="548"/>
    </row>
    <row r="5759" spans="1:5" hidden="1">
      <c r="A5759" s="547" t="s">
        <v>1680</v>
      </c>
      <c r="B5759" s="547">
        <v>2019</v>
      </c>
      <c r="C5759" s="547" t="s">
        <v>1607</v>
      </c>
      <c r="D5759" s="548">
        <v>1267.25</v>
      </c>
      <c r="E5759" s="548">
        <v>1267.25</v>
      </c>
    </row>
    <row r="5760" spans="1:5" hidden="1">
      <c r="A5760" s="547" t="s">
        <v>1680</v>
      </c>
      <c r="B5760" s="547">
        <v>2019</v>
      </c>
      <c r="C5760" s="547" t="s">
        <v>1606</v>
      </c>
      <c r="D5760" s="548"/>
      <c r="E5760" s="548"/>
    </row>
    <row r="5761" spans="1:5" hidden="1">
      <c r="A5761" s="547" t="s">
        <v>1680</v>
      </c>
      <c r="B5761" s="547">
        <v>2019</v>
      </c>
      <c r="C5761" s="547" t="s">
        <v>1605</v>
      </c>
      <c r="D5761" s="548"/>
      <c r="E5761" s="548"/>
    </row>
    <row r="5762" spans="1:5" hidden="1">
      <c r="A5762" s="547" t="s">
        <v>1680</v>
      </c>
      <c r="B5762" s="547">
        <v>2019</v>
      </c>
      <c r="C5762" s="547" t="s">
        <v>1604</v>
      </c>
      <c r="D5762" s="548">
        <v>62.79</v>
      </c>
      <c r="E5762" s="548">
        <v>62.79</v>
      </c>
    </row>
    <row r="5763" spans="1:5" hidden="1">
      <c r="A5763" s="547" t="s">
        <v>1680</v>
      </c>
      <c r="B5763" s="547">
        <v>2019</v>
      </c>
      <c r="C5763" s="547" t="s">
        <v>1603</v>
      </c>
      <c r="D5763" s="548"/>
      <c r="E5763" s="548"/>
    </row>
    <row r="5764" spans="1:5" hidden="1">
      <c r="A5764" s="547" t="s">
        <v>1680</v>
      </c>
      <c r="B5764" s="547">
        <v>2019</v>
      </c>
      <c r="C5764" s="547" t="s">
        <v>1602</v>
      </c>
      <c r="D5764" s="548"/>
      <c r="E5764" s="548"/>
    </row>
    <row r="5765" spans="1:5" hidden="1">
      <c r="A5765" s="547" t="s">
        <v>1680</v>
      </c>
      <c r="B5765" s="547">
        <v>2019</v>
      </c>
      <c r="C5765" s="547" t="s">
        <v>1601</v>
      </c>
      <c r="D5765" s="548">
        <v>5897.92</v>
      </c>
      <c r="E5765" s="548">
        <v>5897.92</v>
      </c>
    </row>
    <row r="5766" spans="1:5" hidden="1">
      <c r="A5766" s="547" t="s">
        <v>1680</v>
      </c>
      <c r="B5766" s="547">
        <v>2019</v>
      </c>
      <c r="C5766" s="547" t="s">
        <v>1600</v>
      </c>
      <c r="D5766" s="548">
        <v>2339.86</v>
      </c>
      <c r="E5766" s="548">
        <v>2339.86</v>
      </c>
    </row>
    <row r="5767" spans="1:5" hidden="1">
      <c r="A5767" s="547" t="s">
        <v>1680</v>
      </c>
      <c r="B5767" s="547">
        <v>2019</v>
      </c>
      <c r="C5767" s="547" t="s">
        <v>1599</v>
      </c>
      <c r="D5767" s="548">
        <v>24826.42</v>
      </c>
      <c r="E5767" s="548">
        <v>24768.61</v>
      </c>
    </row>
    <row r="5768" spans="1:5" hidden="1">
      <c r="A5768" s="547" t="s">
        <v>1680</v>
      </c>
      <c r="B5768" s="547">
        <v>2019</v>
      </c>
      <c r="C5768" s="547" t="s">
        <v>1597</v>
      </c>
      <c r="D5768" s="548">
        <v>16379.97</v>
      </c>
      <c r="E5768" s="548">
        <v>16322.16</v>
      </c>
    </row>
    <row r="5769" spans="1:5" hidden="1">
      <c r="A5769" s="547" t="s">
        <v>1680</v>
      </c>
      <c r="B5769" s="547">
        <v>2019</v>
      </c>
      <c r="C5769" s="547" t="s">
        <v>1633</v>
      </c>
      <c r="D5769" s="548"/>
      <c r="E5769" s="548">
        <v>3976.5</v>
      </c>
    </row>
    <row r="5770" spans="1:5" hidden="1">
      <c r="A5770" s="547" t="s">
        <v>1680</v>
      </c>
      <c r="B5770" s="547">
        <v>2019</v>
      </c>
      <c r="C5770" s="547" t="s">
        <v>1632</v>
      </c>
      <c r="D5770" s="548"/>
      <c r="E5770" s="548"/>
    </row>
    <row r="5771" spans="1:5" hidden="1">
      <c r="A5771" s="547" t="s">
        <v>1680</v>
      </c>
      <c r="B5771" s="547">
        <v>2019</v>
      </c>
      <c r="C5771" s="547" t="s">
        <v>1631</v>
      </c>
      <c r="D5771" s="548"/>
      <c r="E5771" s="548">
        <v>190.2</v>
      </c>
    </row>
    <row r="5772" spans="1:5" hidden="1">
      <c r="A5772" s="547" t="s">
        <v>1680</v>
      </c>
      <c r="B5772" s="547">
        <v>2019</v>
      </c>
      <c r="C5772" s="547" t="s">
        <v>1630</v>
      </c>
      <c r="D5772" s="548"/>
      <c r="E5772" s="548">
        <v>198.1</v>
      </c>
    </row>
    <row r="5773" spans="1:5" hidden="1">
      <c r="A5773" s="547" t="s">
        <v>1680</v>
      </c>
      <c r="B5773" s="547">
        <v>2019</v>
      </c>
      <c r="C5773" s="547" t="s">
        <v>1629</v>
      </c>
      <c r="D5773" s="548"/>
      <c r="E5773" s="548"/>
    </row>
    <row r="5774" spans="1:5" hidden="1">
      <c r="A5774" s="547" t="s">
        <v>1680</v>
      </c>
      <c r="B5774" s="547">
        <v>2020</v>
      </c>
      <c r="C5774" s="547" t="s">
        <v>1628</v>
      </c>
      <c r="D5774" s="548">
        <v>4239.3599999999997</v>
      </c>
      <c r="E5774" s="548">
        <v>4245.5200000000004</v>
      </c>
    </row>
    <row r="5775" spans="1:5" hidden="1">
      <c r="A5775" s="547" t="s">
        <v>1680</v>
      </c>
      <c r="B5775" s="547">
        <v>2020</v>
      </c>
      <c r="C5775" s="547" t="s">
        <v>1627</v>
      </c>
      <c r="D5775" s="548">
        <v>4064.41</v>
      </c>
      <c r="E5775" s="548"/>
    </row>
    <row r="5776" spans="1:5" hidden="1">
      <c r="A5776" s="547" t="s">
        <v>1680</v>
      </c>
      <c r="B5776" s="547">
        <v>2020</v>
      </c>
      <c r="C5776" s="547" t="s">
        <v>1626</v>
      </c>
      <c r="D5776" s="548">
        <v>174.94</v>
      </c>
      <c r="E5776" s="548"/>
    </row>
    <row r="5777" spans="1:5" hidden="1">
      <c r="A5777" s="547" t="s">
        <v>1680</v>
      </c>
      <c r="B5777" s="547">
        <v>2020</v>
      </c>
      <c r="C5777" s="547" t="s">
        <v>1625</v>
      </c>
      <c r="D5777" s="548">
        <v>8.34</v>
      </c>
      <c r="E5777" s="548">
        <v>8.34</v>
      </c>
    </row>
    <row r="5778" spans="1:5" hidden="1">
      <c r="A5778" s="547" t="s">
        <v>1680</v>
      </c>
      <c r="B5778" s="547">
        <v>2020</v>
      </c>
      <c r="C5778" s="547" t="s">
        <v>1624</v>
      </c>
      <c r="D5778" s="548">
        <v>11.14</v>
      </c>
      <c r="E5778" s="548">
        <v>11.14</v>
      </c>
    </row>
    <row r="5779" spans="1:5" hidden="1">
      <c r="A5779" s="547" t="s">
        <v>1680</v>
      </c>
      <c r="B5779" s="547">
        <v>2020</v>
      </c>
      <c r="C5779" s="547" t="s">
        <v>1623</v>
      </c>
      <c r="D5779" s="548"/>
      <c r="E5779" s="548"/>
    </row>
    <row r="5780" spans="1:5" hidden="1">
      <c r="A5780" s="547" t="s">
        <v>1680</v>
      </c>
      <c r="B5780" s="547">
        <v>2020</v>
      </c>
      <c r="C5780" s="547" t="s">
        <v>1622</v>
      </c>
      <c r="D5780" s="548"/>
      <c r="E5780" s="548"/>
    </row>
    <row r="5781" spans="1:5" hidden="1">
      <c r="A5781" s="547" t="s">
        <v>1680</v>
      </c>
      <c r="B5781" s="547">
        <v>2020</v>
      </c>
      <c r="C5781" s="547" t="s">
        <v>1621</v>
      </c>
      <c r="D5781" s="548">
        <v>0.39</v>
      </c>
      <c r="E5781" s="548">
        <v>0.39</v>
      </c>
    </row>
    <row r="5782" spans="1:5" hidden="1">
      <c r="A5782" s="547" t="s">
        <v>1680</v>
      </c>
      <c r="B5782" s="547">
        <v>2020</v>
      </c>
      <c r="C5782" s="547" t="s">
        <v>1620</v>
      </c>
      <c r="D5782" s="548"/>
      <c r="E5782" s="548"/>
    </row>
    <row r="5783" spans="1:5" hidden="1">
      <c r="A5783" s="547" t="s">
        <v>1680</v>
      </c>
      <c r="B5783" s="547">
        <v>2020</v>
      </c>
      <c r="C5783" s="547" t="s">
        <v>1619</v>
      </c>
      <c r="D5783" s="548">
        <v>3540.88</v>
      </c>
      <c r="E5783" s="548">
        <v>3540.88</v>
      </c>
    </row>
    <row r="5784" spans="1:5" hidden="1">
      <c r="A5784" s="547" t="s">
        <v>1680</v>
      </c>
      <c r="B5784" s="547">
        <v>2020</v>
      </c>
      <c r="C5784" s="547" t="s">
        <v>1618</v>
      </c>
      <c r="D5784" s="548"/>
      <c r="E5784" s="548"/>
    </row>
    <row r="5785" spans="1:5" hidden="1">
      <c r="A5785" s="547" t="s">
        <v>1680</v>
      </c>
      <c r="B5785" s="547">
        <v>2020</v>
      </c>
      <c r="C5785" s="547" t="s">
        <v>1617</v>
      </c>
      <c r="D5785" s="548">
        <v>1775.37</v>
      </c>
      <c r="E5785" s="548">
        <v>1775.37</v>
      </c>
    </row>
    <row r="5786" spans="1:5" hidden="1">
      <c r="A5786" s="547" t="s">
        <v>1680</v>
      </c>
      <c r="B5786" s="547">
        <v>2020</v>
      </c>
      <c r="C5786" s="547" t="s">
        <v>1616</v>
      </c>
      <c r="D5786" s="548">
        <v>17.75</v>
      </c>
      <c r="E5786" s="548">
        <v>17.75</v>
      </c>
    </row>
    <row r="5787" spans="1:5" hidden="1">
      <c r="A5787" s="547" t="s">
        <v>1680</v>
      </c>
      <c r="B5787" s="547">
        <v>2020</v>
      </c>
      <c r="C5787" s="547" t="s">
        <v>1615</v>
      </c>
      <c r="D5787" s="548">
        <v>458.24</v>
      </c>
      <c r="E5787" s="548">
        <v>458.24</v>
      </c>
    </row>
    <row r="5788" spans="1:5" hidden="1">
      <c r="A5788" s="547" t="s">
        <v>1680</v>
      </c>
      <c r="B5788" s="547">
        <v>2020</v>
      </c>
      <c r="C5788" s="547" t="s">
        <v>1614</v>
      </c>
      <c r="D5788" s="548"/>
      <c r="E5788" s="548"/>
    </row>
    <row r="5789" spans="1:5" hidden="1">
      <c r="A5789" s="547" t="s">
        <v>1680</v>
      </c>
      <c r="B5789" s="547">
        <v>2020</v>
      </c>
      <c r="C5789" s="547" t="s">
        <v>1613</v>
      </c>
      <c r="D5789" s="548"/>
      <c r="E5789" s="548"/>
    </row>
    <row r="5790" spans="1:5" hidden="1">
      <c r="A5790" s="547" t="s">
        <v>1680</v>
      </c>
      <c r="B5790" s="547">
        <v>2020</v>
      </c>
      <c r="C5790" s="547" t="s">
        <v>1612</v>
      </c>
      <c r="D5790" s="548"/>
      <c r="E5790" s="548"/>
    </row>
    <row r="5791" spans="1:5" hidden="1">
      <c r="A5791" s="547" t="s">
        <v>1680</v>
      </c>
      <c r="B5791" s="547">
        <v>2020</v>
      </c>
      <c r="C5791" s="547" t="s">
        <v>1611</v>
      </c>
      <c r="D5791" s="548"/>
      <c r="E5791" s="548"/>
    </row>
    <row r="5792" spans="1:5" hidden="1">
      <c r="A5792" s="547" t="s">
        <v>1680</v>
      </c>
      <c r="B5792" s="547">
        <v>2020</v>
      </c>
      <c r="C5792" s="547" t="s">
        <v>1610</v>
      </c>
      <c r="D5792" s="548"/>
      <c r="E5792" s="548"/>
    </row>
    <row r="5793" spans="1:5" hidden="1">
      <c r="A5793" s="547" t="s">
        <v>1680</v>
      </c>
      <c r="B5793" s="547">
        <v>2020</v>
      </c>
      <c r="C5793" s="547" t="s">
        <v>1609</v>
      </c>
      <c r="D5793" s="548"/>
      <c r="E5793" s="548"/>
    </row>
    <row r="5794" spans="1:5" hidden="1">
      <c r="A5794" s="547" t="s">
        <v>1680</v>
      </c>
      <c r="B5794" s="547">
        <v>2020</v>
      </c>
      <c r="C5794" s="547" t="s">
        <v>1608</v>
      </c>
      <c r="D5794" s="548"/>
      <c r="E5794" s="548"/>
    </row>
    <row r="5795" spans="1:5" hidden="1">
      <c r="A5795" s="547" t="s">
        <v>1680</v>
      </c>
      <c r="B5795" s="547">
        <v>2020</v>
      </c>
      <c r="C5795" s="547" t="s">
        <v>1607</v>
      </c>
      <c r="D5795" s="548">
        <v>1289.53</v>
      </c>
      <c r="E5795" s="548">
        <v>1289.53</v>
      </c>
    </row>
    <row r="5796" spans="1:5" hidden="1">
      <c r="A5796" s="547" t="s">
        <v>1680</v>
      </c>
      <c r="B5796" s="547">
        <v>2020</v>
      </c>
      <c r="C5796" s="547" t="s">
        <v>1606</v>
      </c>
      <c r="D5796" s="548"/>
      <c r="E5796" s="548"/>
    </row>
    <row r="5797" spans="1:5" hidden="1">
      <c r="A5797" s="547" t="s">
        <v>1680</v>
      </c>
      <c r="B5797" s="547">
        <v>2020</v>
      </c>
      <c r="C5797" s="547" t="s">
        <v>1605</v>
      </c>
      <c r="D5797" s="548"/>
      <c r="E5797" s="548"/>
    </row>
    <row r="5798" spans="1:5" hidden="1">
      <c r="A5798" s="547" t="s">
        <v>1680</v>
      </c>
      <c r="B5798" s="547">
        <v>2020</v>
      </c>
      <c r="C5798" s="547" t="s">
        <v>1604</v>
      </c>
      <c r="D5798" s="548">
        <v>80.37</v>
      </c>
      <c r="E5798" s="548">
        <v>80.37</v>
      </c>
    </row>
    <row r="5799" spans="1:5" hidden="1">
      <c r="A5799" s="547" t="s">
        <v>1680</v>
      </c>
      <c r="B5799" s="547">
        <v>2020</v>
      </c>
      <c r="C5799" s="547" t="s">
        <v>1603</v>
      </c>
      <c r="D5799" s="548"/>
      <c r="E5799" s="548"/>
    </row>
    <row r="5800" spans="1:5" hidden="1">
      <c r="A5800" s="547" t="s">
        <v>1680</v>
      </c>
      <c r="B5800" s="547">
        <v>2020</v>
      </c>
      <c r="C5800" s="547" t="s">
        <v>1602</v>
      </c>
      <c r="D5800" s="548"/>
      <c r="E5800" s="548"/>
    </row>
    <row r="5801" spans="1:5" hidden="1">
      <c r="A5801" s="547" t="s">
        <v>1680</v>
      </c>
      <c r="B5801" s="547">
        <v>2020</v>
      </c>
      <c r="C5801" s="547" t="s">
        <v>1601</v>
      </c>
      <c r="D5801" s="548">
        <v>6439.07</v>
      </c>
      <c r="E5801" s="548">
        <v>6439.07</v>
      </c>
    </row>
    <row r="5802" spans="1:5" hidden="1">
      <c r="A5802" s="547" t="s">
        <v>1680</v>
      </c>
      <c r="B5802" s="547">
        <v>2020</v>
      </c>
      <c r="C5802" s="547" t="s">
        <v>1600</v>
      </c>
      <c r="D5802" s="548">
        <v>2149.64</v>
      </c>
      <c r="E5802" s="548">
        <v>2149.64</v>
      </c>
    </row>
    <row r="5803" spans="1:5" hidden="1">
      <c r="A5803" s="547" t="s">
        <v>1680</v>
      </c>
      <c r="B5803" s="547">
        <v>2020</v>
      </c>
      <c r="C5803" s="547" t="s">
        <v>1599</v>
      </c>
      <c r="D5803" s="548">
        <v>25642.54</v>
      </c>
      <c r="E5803" s="548">
        <v>25648.71</v>
      </c>
    </row>
    <row r="5804" spans="1:5" hidden="1">
      <c r="A5804" s="547" t="s">
        <v>1680</v>
      </c>
      <c r="B5804" s="547">
        <v>2020</v>
      </c>
      <c r="C5804" s="547" t="s">
        <v>1597</v>
      </c>
      <c r="D5804" s="548">
        <v>16469.189999999999</v>
      </c>
      <c r="E5804" s="548">
        <v>16475.36</v>
      </c>
    </row>
    <row r="5805" spans="1:5" hidden="1">
      <c r="A5805" s="547" t="s">
        <v>1680</v>
      </c>
      <c r="B5805" s="547">
        <v>2020</v>
      </c>
      <c r="C5805" s="547" t="s">
        <v>1633</v>
      </c>
      <c r="D5805" s="548"/>
      <c r="E5805" s="548">
        <v>3894.76</v>
      </c>
    </row>
    <row r="5806" spans="1:5" hidden="1">
      <c r="A5806" s="547" t="s">
        <v>1680</v>
      </c>
      <c r="B5806" s="547">
        <v>2020</v>
      </c>
      <c r="C5806" s="547" t="s">
        <v>1632</v>
      </c>
      <c r="D5806" s="548"/>
      <c r="E5806" s="548"/>
    </row>
    <row r="5807" spans="1:5" hidden="1">
      <c r="A5807" s="547" t="s">
        <v>1680</v>
      </c>
      <c r="B5807" s="547">
        <v>2020</v>
      </c>
      <c r="C5807" s="547" t="s">
        <v>1631</v>
      </c>
      <c r="D5807" s="548"/>
      <c r="E5807" s="548">
        <v>175.82</v>
      </c>
    </row>
    <row r="5808" spans="1:5" hidden="1">
      <c r="A5808" s="547" t="s">
        <v>1680</v>
      </c>
      <c r="B5808" s="547">
        <v>2020</v>
      </c>
      <c r="C5808" s="547" t="s">
        <v>1630</v>
      </c>
      <c r="D5808" s="548"/>
      <c r="E5808" s="548">
        <v>174.94</v>
      </c>
    </row>
    <row r="5809" spans="1:5" hidden="1">
      <c r="A5809" s="547" t="s">
        <v>1680</v>
      </c>
      <c r="B5809" s="547">
        <v>2020</v>
      </c>
      <c r="C5809" s="547" t="s">
        <v>1629</v>
      </c>
      <c r="D5809" s="548"/>
      <c r="E5809" s="548"/>
    </row>
    <row r="5810" spans="1:5" hidden="1">
      <c r="A5810" s="547" t="s">
        <v>1680</v>
      </c>
      <c r="B5810" s="547">
        <v>2021</v>
      </c>
      <c r="C5810" s="547" t="s">
        <v>1628</v>
      </c>
      <c r="D5810" s="548">
        <v>3603.53</v>
      </c>
      <c r="E5810" s="548">
        <v>3877.24</v>
      </c>
    </row>
    <row r="5811" spans="1:5" hidden="1">
      <c r="A5811" s="547" t="s">
        <v>1680</v>
      </c>
      <c r="B5811" s="547">
        <v>2021</v>
      </c>
      <c r="C5811" s="547" t="s">
        <v>1627</v>
      </c>
      <c r="D5811" s="548">
        <v>3454.72</v>
      </c>
      <c r="E5811" s="548"/>
    </row>
    <row r="5812" spans="1:5" hidden="1">
      <c r="A5812" s="547" t="s">
        <v>1680</v>
      </c>
      <c r="B5812" s="547">
        <v>2021</v>
      </c>
      <c r="C5812" s="547" t="s">
        <v>1626</v>
      </c>
      <c r="D5812" s="548">
        <v>148.81</v>
      </c>
      <c r="E5812" s="548"/>
    </row>
    <row r="5813" spans="1:5" hidden="1">
      <c r="A5813" s="547" t="s">
        <v>1680</v>
      </c>
      <c r="B5813" s="547">
        <v>2021</v>
      </c>
      <c r="C5813" s="547" t="s">
        <v>1625</v>
      </c>
      <c r="D5813" s="548">
        <v>7.23</v>
      </c>
      <c r="E5813" s="548">
        <v>7.23</v>
      </c>
    </row>
    <row r="5814" spans="1:5" hidden="1">
      <c r="A5814" s="547" t="s">
        <v>1680</v>
      </c>
      <c r="B5814" s="547">
        <v>2021</v>
      </c>
      <c r="C5814" s="547" t="s">
        <v>1624</v>
      </c>
      <c r="D5814" s="548">
        <v>6.74</v>
      </c>
      <c r="E5814" s="548">
        <v>6.74</v>
      </c>
    </row>
    <row r="5815" spans="1:5" hidden="1">
      <c r="A5815" s="547" t="s">
        <v>1680</v>
      </c>
      <c r="B5815" s="547">
        <v>2021</v>
      </c>
      <c r="C5815" s="547" t="s">
        <v>1623</v>
      </c>
      <c r="D5815" s="548"/>
      <c r="E5815" s="548"/>
    </row>
    <row r="5816" spans="1:5" hidden="1">
      <c r="A5816" s="547" t="s">
        <v>1680</v>
      </c>
      <c r="B5816" s="547">
        <v>2021</v>
      </c>
      <c r="C5816" s="547" t="s">
        <v>1622</v>
      </c>
      <c r="D5816" s="548"/>
      <c r="E5816" s="548"/>
    </row>
    <row r="5817" spans="1:5" hidden="1">
      <c r="A5817" s="547" t="s">
        <v>1680</v>
      </c>
      <c r="B5817" s="547">
        <v>2021</v>
      </c>
      <c r="C5817" s="547" t="s">
        <v>1621</v>
      </c>
      <c r="D5817" s="548">
        <v>0.26</v>
      </c>
      <c r="E5817" s="548">
        <v>0.26</v>
      </c>
    </row>
    <row r="5818" spans="1:5" hidden="1">
      <c r="A5818" s="547" t="s">
        <v>1680</v>
      </c>
      <c r="B5818" s="547">
        <v>2021</v>
      </c>
      <c r="C5818" s="547" t="s">
        <v>1620</v>
      </c>
      <c r="D5818" s="548"/>
      <c r="E5818" s="548"/>
    </row>
    <row r="5819" spans="1:5" hidden="1">
      <c r="A5819" s="547" t="s">
        <v>1680</v>
      </c>
      <c r="B5819" s="547">
        <v>2021</v>
      </c>
      <c r="C5819" s="547" t="s">
        <v>1619</v>
      </c>
      <c r="D5819" s="548">
        <v>3858.07</v>
      </c>
      <c r="E5819" s="548">
        <v>3858.07</v>
      </c>
    </row>
    <row r="5820" spans="1:5" hidden="1">
      <c r="A5820" s="547" t="s">
        <v>1680</v>
      </c>
      <c r="B5820" s="547">
        <v>2021</v>
      </c>
      <c r="C5820" s="547" t="s">
        <v>1618</v>
      </c>
      <c r="D5820" s="548"/>
      <c r="E5820" s="548">
        <v>15.65</v>
      </c>
    </row>
    <row r="5821" spans="1:5" hidden="1">
      <c r="A5821" s="547" t="s">
        <v>1680</v>
      </c>
      <c r="B5821" s="547">
        <v>2021</v>
      </c>
      <c r="C5821" s="547" t="s">
        <v>1617</v>
      </c>
      <c r="D5821" s="548">
        <v>2207.58</v>
      </c>
      <c r="E5821" s="548">
        <v>2207.58</v>
      </c>
    </row>
    <row r="5822" spans="1:5" hidden="1">
      <c r="A5822" s="547" t="s">
        <v>1680</v>
      </c>
      <c r="B5822" s="547">
        <v>2021</v>
      </c>
      <c r="C5822" s="547" t="s">
        <v>1616</v>
      </c>
      <c r="D5822" s="548">
        <v>3.68</v>
      </c>
      <c r="E5822" s="548">
        <v>3.68</v>
      </c>
    </row>
    <row r="5823" spans="1:5" hidden="1">
      <c r="A5823" s="547" t="s">
        <v>1680</v>
      </c>
      <c r="B5823" s="547">
        <v>2021</v>
      </c>
      <c r="C5823" s="547" t="s">
        <v>1615</v>
      </c>
      <c r="D5823" s="548">
        <v>470.89</v>
      </c>
      <c r="E5823" s="548">
        <v>470.89</v>
      </c>
    </row>
    <row r="5824" spans="1:5" hidden="1">
      <c r="A5824" s="547" t="s">
        <v>1680</v>
      </c>
      <c r="B5824" s="547">
        <v>2021</v>
      </c>
      <c r="C5824" s="547" t="s">
        <v>1614</v>
      </c>
      <c r="D5824" s="548"/>
      <c r="E5824" s="548"/>
    </row>
    <row r="5825" spans="1:5" hidden="1">
      <c r="A5825" s="547" t="s">
        <v>1680</v>
      </c>
      <c r="B5825" s="547">
        <v>2021</v>
      </c>
      <c r="C5825" s="547" t="s">
        <v>1613</v>
      </c>
      <c r="D5825" s="548"/>
      <c r="E5825" s="548"/>
    </row>
    <row r="5826" spans="1:5" hidden="1">
      <c r="A5826" s="547" t="s">
        <v>1680</v>
      </c>
      <c r="B5826" s="547">
        <v>2021</v>
      </c>
      <c r="C5826" s="547" t="s">
        <v>1612</v>
      </c>
      <c r="D5826" s="548"/>
      <c r="E5826" s="548"/>
    </row>
    <row r="5827" spans="1:5" hidden="1">
      <c r="A5827" s="547" t="s">
        <v>1680</v>
      </c>
      <c r="B5827" s="547">
        <v>2021</v>
      </c>
      <c r="C5827" s="547" t="s">
        <v>1611</v>
      </c>
      <c r="D5827" s="548"/>
      <c r="E5827" s="548"/>
    </row>
    <row r="5828" spans="1:5" hidden="1">
      <c r="A5828" s="547" t="s">
        <v>1680</v>
      </c>
      <c r="B5828" s="547">
        <v>2021</v>
      </c>
      <c r="C5828" s="547" t="s">
        <v>1610</v>
      </c>
      <c r="D5828" s="548"/>
      <c r="E5828" s="548"/>
    </row>
    <row r="5829" spans="1:5" hidden="1">
      <c r="A5829" s="547" t="s">
        <v>1680</v>
      </c>
      <c r="B5829" s="547">
        <v>2021</v>
      </c>
      <c r="C5829" s="547" t="s">
        <v>1609</v>
      </c>
      <c r="D5829" s="548"/>
      <c r="E5829" s="548"/>
    </row>
    <row r="5830" spans="1:5" hidden="1">
      <c r="A5830" s="547" t="s">
        <v>1680</v>
      </c>
      <c r="B5830" s="547">
        <v>2021</v>
      </c>
      <c r="C5830" s="547" t="s">
        <v>1608</v>
      </c>
      <c r="D5830" s="548"/>
      <c r="E5830" s="548"/>
    </row>
    <row r="5831" spans="1:5" hidden="1">
      <c r="A5831" s="547" t="s">
        <v>1680</v>
      </c>
      <c r="B5831" s="547">
        <v>2021</v>
      </c>
      <c r="C5831" s="547" t="s">
        <v>1607</v>
      </c>
      <c r="D5831" s="548">
        <v>1175.92</v>
      </c>
      <c r="E5831" s="548">
        <v>1175.92</v>
      </c>
    </row>
    <row r="5832" spans="1:5" hidden="1">
      <c r="A5832" s="547" t="s">
        <v>1680</v>
      </c>
      <c r="B5832" s="547">
        <v>2021</v>
      </c>
      <c r="C5832" s="547" t="s">
        <v>1606</v>
      </c>
      <c r="D5832" s="548"/>
      <c r="E5832" s="548"/>
    </row>
    <row r="5833" spans="1:5" hidden="1">
      <c r="A5833" s="547" t="s">
        <v>1680</v>
      </c>
      <c r="B5833" s="547">
        <v>2021</v>
      </c>
      <c r="C5833" s="547" t="s">
        <v>1605</v>
      </c>
      <c r="D5833" s="548"/>
      <c r="E5833" s="548"/>
    </row>
    <row r="5834" spans="1:5" hidden="1">
      <c r="A5834" s="547" t="s">
        <v>1680</v>
      </c>
      <c r="B5834" s="547">
        <v>2021</v>
      </c>
      <c r="C5834" s="547" t="s">
        <v>1604</v>
      </c>
      <c r="D5834" s="548">
        <v>107.03</v>
      </c>
      <c r="E5834" s="548">
        <v>107.03</v>
      </c>
    </row>
    <row r="5835" spans="1:5" hidden="1">
      <c r="A5835" s="547" t="s">
        <v>1680</v>
      </c>
      <c r="B5835" s="547">
        <v>2021</v>
      </c>
      <c r="C5835" s="547" t="s">
        <v>1603</v>
      </c>
      <c r="D5835" s="548"/>
      <c r="E5835" s="548"/>
    </row>
    <row r="5836" spans="1:5" hidden="1">
      <c r="A5836" s="547" t="s">
        <v>1680</v>
      </c>
      <c r="B5836" s="547">
        <v>2021</v>
      </c>
      <c r="C5836" s="547" t="s">
        <v>1602</v>
      </c>
      <c r="D5836" s="548"/>
      <c r="E5836" s="548"/>
    </row>
    <row r="5837" spans="1:5" hidden="1">
      <c r="A5837" s="547" t="s">
        <v>1680</v>
      </c>
      <c r="B5837" s="547">
        <v>2021</v>
      </c>
      <c r="C5837" s="547" t="s">
        <v>1601</v>
      </c>
      <c r="D5837" s="548">
        <v>6912.98</v>
      </c>
      <c r="E5837" s="548">
        <v>6912.98</v>
      </c>
    </row>
    <row r="5838" spans="1:5" hidden="1">
      <c r="A5838" s="547" t="s">
        <v>1680</v>
      </c>
      <c r="B5838" s="547">
        <v>2021</v>
      </c>
      <c r="C5838" s="547" t="s">
        <v>1600</v>
      </c>
      <c r="D5838" s="548">
        <v>2196.77</v>
      </c>
      <c r="E5838" s="548">
        <v>2196.77</v>
      </c>
    </row>
    <row r="5839" spans="1:5" hidden="1">
      <c r="A5839" s="547" t="s">
        <v>1680</v>
      </c>
      <c r="B5839" s="547">
        <v>2021</v>
      </c>
      <c r="C5839" s="547" t="s">
        <v>1599</v>
      </c>
      <c r="D5839" s="548">
        <v>26378.1</v>
      </c>
      <c r="E5839" s="548">
        <v>26651.82</v>
      </c>
    </row>
    <row r="5840" spans="1:5" hidden="1">
      <c r="A5840" s="547" t="s">
        <v>1680</v>
      </c>
      <c r="B5840" s="547">
        <v>2021</v>
      </c>
      <c r="C5840" s="547" t="s">
        <v>1597</v>
      </c>
      <c r="D5840" s="548">
        <v>16692.62</v>
      </c>
      <c r="E5840" s="548">
        <v>16966.330000000002</v>
      </c>
    </row>
    <row r="5841" spans="1:5" hidden="1">
      <c r="A5841" s="547" t="s">
        <v>1680</v>
      </c>
      <c r="B5841" s="547">
        <v>2021</v>
      </c>
      <c r="C5841" s="547" t="s">
        <v>1633</v>
      </c>
      <c r="D5841" s="548"/>
      <c r="E5841" s="548">
        <v>3576.58</v>
      </c>
    </row>
    <row r="5842" spans="1:5" hidden="1">
      <c r="A5842" s="547" t="s">
        <v>1680</v>
      </c>
      <c r="B5842" s="547">
        <v>2021</v>
      </c>
      <c r="C5842" s="547" t="s">
        <v>1632</v>
      </c>
      <c r="D5842" s="548"/>
      <c r="E5842" s="548"/>
    </row>
    <row r="5843" spans="1:5" hidden="1">
      <c r="A5843" s="547" t="s">
        <v>1680</v>
      </c>
      <c r="B5843" s="547">
        <v>2021</v>
      </c>
      <c r="C5843" s="547" t="s">
        <v>1631</v>
      </c>
      <c r="D5843" s="548"/>
      <c r="E5843" s="548">
        <v>151.86000000000001</v>
      </c>
    </row>
    <row r="5844" spans="1:5" hidden="1">
      <c r="A5844" s="547" t="s">
        <v>1680</v>
      </c>
      <c r="B5844" s="547">
        <v>2021</v>
      </c>
      <c r="C5844" s="547" t="s">
        <v>1630</v>
      </c>
      <c r="D5844" s="548"/>
      <c r="E5844" s="548">
        <v>148.81</v>
      </c>
    </row>
    <row r="5845" spans="1:5" hidden="1">
      <c r="A5845" s="547" t="s">
        <v>1680</v>
      </c>
      <c r="B5845" s="547">
        <v>2021</v>
      </c>
      <c r="C5845" s="547" t="s">
        <v>1629</v>
      </c>
      <c r="D5845" s="548"/>
      <c r="E5845" s="548"/>
    </row>
    <row r="5846" spans="1:5">
      <c r="A5846" s="547" t="s">
        <v>1680</v>
      </c>
      <c r="B5846" s="547">
        <v>2022</v>
      </c>
      <c r="C5846" s="547" t="s">
        <v>1628</v>
      </c>
      <c r="D5846" s="548">
        <v>3420.7</v>
      </c>
      <c r="E5846" s="548">
        <v>3696.37</v>
      </c>
    </row>
    <row r="5847" spans="1:5">
      <c r="A5847" s="547" t="s">
        <v>1680</v>
      </c>
      <c r="B5847" s="547">
        <v>2022</v>
      </c>
      <c r="C5847" s="547" t="s">
        <v>1627</v>
      </c>
      <c r="D5847" s="548">
        <v>3249.79</v>
      </c>
      <c r="E5847" s="548"/>
    </row>
    <row r="5848" spans="1:5">
      <c r="A5848" s="547" t="s">
        <v>1680</v>
      </c>
      <c r="B5848" s="547">
        <v>2022</v>
      </c>
      <c r="C5848" s="547" t="s">
        <v>1626</v>
      </c>
      <c r="D5848" s="548">
        <v>170.91</v>
      </c>
      <c r="E5848" s="548"/>
    </row>
    <row r="5849" spans="1:5">
      <c r="A5849" s="547" t="s">
        <v>1680</v>
      </c>
      <c r="B5849" s="547">
        <v>2022</v>
      </c>
      <c r="C5849" s="547" t="s">
        <v>1625</v>
      </c>
      <c r="D5849" s="548"/>
      <c r="E5849" s="548"/>
    </row>
    <row r="5850" spans="1:5">
      <c r="A5850" s="547" t="s">
        <v>1680</v>
      </c>
      <c r="B5850" s="547">
        <v>2022</v>
      </c>
      <c r="C5850" s="547" t="s">
        <v>1624</v>
      </c>
      <c r="D5850" s="548">
        <v>5.03</v>
      </c>
      <c r="E5850" s="548">
        <v>5.03</v>
      </c>
    </row>
    <row r="5851" spans="1:5">
      <c r="A5851" s="547" t="s">
        <v>1680</v>
      </c>
      <c r="B5851" s="547">
        <v>2022</v>
      </c>
      <c r="C5851" s="547" t="s">
        <v>1623</v>
      </c>
      <c r="D5851" s="548"/>
      <c r="E5851" s="548"/>
    </row>
    <row r="5852" spans="1:5">
      <c r="A5852" s="547" t="s">
        <v>1680</v>
      </c>
      <c r="B5852" s="547">
        <v>2022</v>
      </c>
      <c r="C5852" s="547" t="s">
        <v>1622</v>
      </c>
      <c r="D5852" s="548"/>
      <c r="E5852" s="548"/>
    </row>
    <row r="5853" spans="1:5">
      <c r="A5853" s="547" t="s">
        <v>1680</v>
      </c>
      <c r="B5853" s="547">
        <v>2022</v>
      </c>
      <c r="C5853" s="547" t="s">
        <v>1621</v>
      </c>
      <c r="D5853" s="548">
        <v>0.05</v>
      </c>
      <c r="E5853" s="548">
        <v>0.05</v>
      </c>
    </row>
    <row r="5854" spans="1:5">
      <c r="A5854" s="547" t="s">
        <v>1680</v>
      </c>
      <c r="B5854" s="547">
        <v>2022</v>
      </c>
      <c r="C5854" s="547" t="s">
        <v>1620</v>
      </c>
      <c r="D5854" s="548"/>
      <c r="E5854" s="548"/>
    </row>
    <row r="5855" spans="1:5">
      <c r="A5855" s="547" t="s">
        <v>1680</v>
      </c>
      <c r="B5855" s="547">
        <v>2022</v>
      </c>
      <c r="C5855" s="547" t="s">
        <v>1619</v>
      </c>
      <c r="D5855" s="548">
        <v>3866.79</v>
      </c>
      <c r="E5855" s="548">
        <v>3866.79</v>
      </c>
    </row>
    <row r="5856" spans="1:5">
      <c r="A5856" s="547" t="s">
        <v>1680</v>
      </c>
      <c r="B5856" s="547">
        <v>2022</v>
      </c>
      <c r="C5856" s="547" t="s">
        <v>1618</v>
      </c>
      <c r="D5856" s="548"/>
      <c r="E5856" s="548"/>
    </row>
    <row r="5857" spans="1:5">
      <c r="A5857" s="547" t="s">
        <v>1680</v>
      </c>
      <c r="B5857" s="547">
        <v>2022</v>
      </c>
      <c r="C5857" s="547" t="s">
        <v>1617</v>
      </c>
      <c r="D5857" s="548">
        <v>2073.36</v>
      </c>
      <c r="E5857" s="548">
        <v>2073.36</v>
      </c>
    </row>
    <row r="5858" spans="1:5">
      <c r="A5858" s="547" t="s">
        <v>1680</v>
      </c>
      <c r="B5858" s="547">
        <v>2022</v>
      </c>
      <c r="C5858" s="547" t="s">
        <v>1616</v>
      </c>
      <c r="D5858" s="548">
        <v>2.74</v>
      </c>
      <c r="E5858" s="548">
        <v>2.74</v>
      </c>
    </row>
    <row r="5859" spans="1:5">
      <c r="A5859" s="547" t="s">
        <v>1680</v>
      </c>
      <c r="B5859" s="547">
        <v>2022</v>
      </c>
      <c r="C5859" s="547" t="s">
        <v>1615</v>
      </c>
      <c r="D5859" s="548">
        <v>506.68</v>
      </c>
      <c r="E5859" s="548">
        <v>506.68</v>
      </c>
    </row>
    <row r="5860" spans="1:5">
      <c r="A5860" s="547" t="s">
        <v>1680</v>
      </c>
      <c r="B5860" s="547">
        <v>2022</v>
      </c>
      <c r="C5860" s="547" t="s">
        <v>1614</v>
      </c>
      <c r="D5860" s="548"/>
      <c r="E5860" s="548"/>
    </row>
    <row r="5861" spans="1:5">
      <c r="A5861" s="547" t="s">
        <v>1680</v>
      </c>
      <c r="B5861" s="547">
        <v>2022</v>
      </c>
      <c r="C5861" s="547" t="s">
        <v>1613</v>
      </c>
      <c r="D5861" s="548"/>
      <c r="E5861" s="548"/>
    </row>
    <row r="5862" spans="1:5">
      <c r="A5862" s="547" t="s">
        <v>1680</v>
      </c>
      <c r="B5862" s="547">
        <v>2022</v>
      </c>
      <c r="C5862" s="547" t="s">
        <v>1612</v>
      </c>
      <c r="D5862" s="548"/>
      <c r="E5862" s="548"/>
    </row>
    <row r="5863" spans="1:5">
      <c r="A5863" s="547" t="s">
        <v>1680</v>
      </c>
      <c r="B5863" s="547">
        <v>2022</v>
      </c>
      <c r="C5863" s="547" t="s">
        <v>1611</v>
      </c>
      <c r="D5863" s="548"/>
      <c r="E5863" s="548"/>
    </row>
    <row r="5864" spans="1:5">
      <c r="A5864" s="547" t="s">
        <v>1680</v>
      </c>
      <c r="B5864" s="547">
        <v>2022</v>
      </c>
      <c r="C5864" s="547" t="s">
        <v>1610</v>
      </c>
      <c r="D5864" s="548"/>
      <c r="E5864" s="548"/>
    </row>
    <row r="5865" spans="1:5">
      <c r="A5865" s="547" t="s">
        <v>1680</v>
      </c>
      <c r="B5865" s="547">
        <v>2022</v>
      </c>
      <c r="C5865" s="547" t="s">
        <v>1609</v>
      </c>
      <c r="D5865" s="548"/>
      <c r="E5865" s="548"/>
    </row>
    <row r="5866" spans="1:5">
      <c r="A5866" s="547" t="s">
        <v>1680</v>
      </c>
      <c r="B5866" s="547">
        <v>2022</v>
      </c>
      <c r="C5866" s="547" t="s">
        <v>1608</v>
      </c>
      <c r="D5866" s="548"/>
      <c r="E5866" s="548"/>
    </row>
    <row r="5867" spans="1:5">
      <c r="A5867" s="547" t="s">
        <v>1680</v>
      </c>
      <c r="B5867" s="547">
        <v>2022</v>
      </c>
      <c r="C5867" s="547" t="s">
        <v>1607</v>
      </c>
      <c r="D5867" s="548">
        <v>1284.01</v>
      </c>
      <c r="E5867" s="548">
        <v>1284.01</v>
      </c>
    </row>
    <row r="5868" spans="1:5">
      <c r="A5868" s="547" t="s">
        <v>1680</v>
      </c>
      <c r="B5868" s="547">
        <v>2022</v>
      </c>
      <c r="C5868" s="547" t="s">
        <v>1606</v>
      </c>
      <c r="D5868" s="548"/>
      <c r="E5868" s="548"/>
    </row>
    <row r="5869" spans="1:5">
      <c r="A5869" s="547" t="s">
        <v>1680</v>
      </c>
      <c r="B5869" s="547">
        <v>2022</v>
      </c>
      <c r="C5869" s="547" t="s">
        <v>1605</v>
      </c>
      <c r="D5869" s="548"/>
      <c r="E5869" s="548"/>
    </row>
    <row r="5870" spans="1:5">
      <c r="A5870" s="547" t="s">
        <v>1680</v>
      </c>
      <c r="B5870" s="547">
        <v>2022</v>
      </c>
      <c r="C5870" s="547" t="s">
        <v>1604</v>
      </c>
      <c r="D5870" s="548">
        <v>122.74</v>
      </c>
      <c r="E5870" s="548">
        <v>122.74</v>
      </c>
    </row>
    <row r="5871" spans="1:5">
      <c r="A5871" s="547" t="s">
        <v>1680</v>
      </c>
      <c r="B5871" s="547">
        <v>2022</v>
      </c>
      <c r="C5871" s="547" t="s">
        <v>1603</v>
      </c>
      <c r="D5871" s="548"/>
      <c r="E5871" s="548"/>
    </row>
    <row r="5872" spans="1:5">
      <c r="A5872" s="547" t="s">
        <v>1680</v>
      </c>
      <c r="B5872" s="547">
        <v>2022</v>
      </c>
      <c r="C5872" s="547" t="s">
        <v>1602</v>
      </c>
      <c r="D5872" s="548"/>
      <c r="E5872" s="548"/>
    </row>
    <row r="5873" spans="1:5">
      <c r="A5873" s="547" t="s">
        <v>1680</v>
      </c>
      <c r="B5873" s="547">
        <v>2022</v>
      </c>
      <c r="C5873" s="547" t="s">
        <v>1601</v>
      </c>
      <c r="D5873" s="548">
        <v>8081.97</v>
      </c>
      <c r="E5873" s="548">
        <v>8081.97</v>
      </c>
    </row>
    <row r="5874" spans="1:5">
      <c r="A5874" s="547" t="s">
        <v>1680</v>
      </c>
      <c r="B5874" s="547">
        <v>2022</v>
      </c>
      <c r="C5874" s="547" t="s">
        <v>1600</v>
      </c>
      <c r="D5874" s="548">
        <v>1160.42</v>
      </c>
      <c r="E5874" s="548">
        <v>1160.42</v>
      </c>
    </row>
    <row r="5875" spans="1:5">
      <c r="A5875" s="547" t="s">
        <v>1680</v>
      </c>
      <c r="B5875" s="547">
        <v>2022</v>
      </c>
      <c r="C5875" s="547" t="s">
        <v>1599</v>
      </c>
      <c r="D5875" s="548">
        <v>27975.45</v>
      </c>
      <c r="E5875" s="548">
        <v>28251.119999999999</v>
      </c>
    </row>
    <row r="5876" spans="1:5">
      <c r="A5876" s="547" t="s">
        <v>1680</v>
      </c>
      <c r="B5876" s="547">
        <v>2022</v>
      </c>
      <c r="C5876" s="547" t="s">
        <v>1597</v>
      </c>
      <c r="D5876" s="548">
        <v>16657.689999999999</v>
      </c>
      <c r="E5876" s="548">
        <v>16933.36</v>
      </c>
    </row>
    <row r="5877" spans="1:5">
      <c r="A5877" s="547" t="s">
        <v>1680</v>
      </c>
      <c r="B5877" s="547">
        <v>2022</v>
      </c>
      <c r="C5877" s="547" t="s">
        <v>1633</v>
      </c>
      <c r="D5877" s="548"/>
      <c r="E5877" s="548">
        <v>3378.02</v>
      </c>
    </row>
    <row r="5878" spans="1:5">
      <c r="A5878" s="547" t="s">
        <v>1680</v>
      </c>
      <c r="B5878" s="547">
        <v>2022</v>
      </c>
      <c r="C5878" s="547" t="s">
        <v>1632</v>
      </c>
      <c r="D5878" s="548"/>
      <c r="E5878" s="548"/>
    </row>
    <row r="5879" spans="1:5">
      <c r="A5879" s="547" t="s">
        <v>1680</v>
      </c>
      <c r="B5879" s="547">
        <v>2022</v>
      </c>
      <c r="C5879" s="547" t="s">
        <v>1631</v>
      </c>
      <c r="D5879" s="548"/>
      <c r="E5879" s="548">
        <v>147.44999999999999</v>
      </c>
    </row>
    <row r="5880" spans="1:5">
      <c r="A5880" s="547" t="s">
        <v>1680</v>
      </c>
      <c r="B5880" s="547">
        <v>2022</v>
      </c>
      <c r="C5880" s="547" t="s">
        <v>1630</v>
      </c>
      <c r="D5880" s="548"/>
      <c r="E5880" s="548">
        <v>170.91</v>
      </c>
    </row>
    <row r="5881" spans="1:5">
      <c r="A5881" s="547" t="s">
        <v>1680</v>
      </c>
      <c r="B5881" s="547">
        <v>2022</v>
      </c>
      <c r="C5881" s="547" t="s">
        <v>1629</v>
      </c>
      <c r="D5881" s="548"/>
      <c r="E5881" s="548"/>
    </row>
    <row r="5882" spans="1:5" hidden="1">
      <c r="A5882" s="547" t="s">
        <v>1680</v>
      </c>
      <c r="B5882" s="547">
        <v>2023</v>
      </c>
      <c r="C5882" s="547" t="s">
        <v>1628</v>
      </c>
      <c r="D5882" s="548">
        <v>2583.0300000000002</v>
      </c>
      <c r="E5882" s="548"/>
    </row>
    <row r="5883" spans="1:5" hidden="1">
      <c r="A5883" s="547" t="s">
        <v>1680</v>
      </c>
      <c r="B5883" s="547">
        <v>2023</v>
      </c>
      <c r="C5883" s="547" t="s">
        <v>1627</v>
      </c>
      <c r="D5883" s="548">
        <v>2432.54</v>
      </c>
      <c r="E5883" s="548"/>
    </row>
    <row r="5884" spans="1:5" hidden="1">
      <c r="A5884" s="547" t="s">
        <v>1680</v>
      </c>
      <c r="B5884" s="547">
        <v>2023</v>
      </c>
      <c r="C5884" s="547" t="s">
        <v>1626</v>
      </c>
      <c r="D5884" s="548">
        <v>150.49</v>
      </c>
      <c r="E5884" s="548"/>
    </row>
    <row r="5885" spans="1:5" hidden="1">
      <c r="A5885" s="547" t="s">
        <v>1680</v>
      </c>
      <c r="B5885" s="547">
        <v>2023</v>
      </c>
      <c r="C5885" s="547" t="s">
        <v>1625</v>
      </c>
      <c r="D5885" s="548"/>
      <c r="E5885" s="548"/>
    </row>
    <row r="5886" spans="1:5" hidden="1">
      <c r="A5886" s="547" t="s">
        <v>1680</v>
      </c>
      <c r="B5886" s="547">
        <v>2023</v>
      </c>
      <c r="C5886" s="547" t="s">
        <v>1624</v>
      </c>
      <c r="D5886" s="548">
        <v>0.46</v>
      </c>
      <c r="E5886" s="548"/>
    </row>
    <row r="5887" spans="1:5" hidden="1">
      <c r="A5887" s="547" t="s">
        <v>1680</v>
      </c>
      <c r="B5887" s="547">
        <v>2023</v>
      </c>
      <c r="C5887" s="547" t="s">
        <v>1623</v>
      </c>
      <c r="D5887" s="548"/>
      <c r="E5887" s="548"/>
    </row>
    <row r="5888" spans="1:5" hidden="1">
      <c r="A5888" s="547" t="s">
        <v>1680</v>
      </c>
      <c r="B5888" s="547">
        <v>2023</v>
      </c>
      <c r="C5888" s="547" t="s">
        <v>1622</v>
      </c>
      <c r="D5888" s="548"/>
      <c r="E5888" s="548"/>
    </row>
    <row r="5889" spans="1:5" hidden="1">
      <c r="A5889" s="547" t="s">
        <v>1680</v>
      </c>
      <c r="B5889" s="547">
        <v>2023</v>
      </c>
      <c r="C5889" s="547" t="s">
        <v>1621</v>
      </c>
      <c r="D5889" s="548">
        <v>0.06</v>
      </c>
      <c r="E5889" s="548"/>
    </row>
    <row r="5890" spans="1:5" hidden="1">
      <c r="A5890" s="547" t="s">
        <v>1680</v>
      </c>
      <c r="B5890" s="547">
        <v>2023</v>
      </c>
      <c r="C5890" s="547" t="s">
        <v>1620</v>
      </c>
      <c r="D5890" s="548"/>
      <c r="E5890" s="548"/>
    </row>
    <row r="5891" spans="1:5" hidden="1">
      <c r="A5891" s="547" t="s">
        <v>1680</v>
      </c>
      <c r="B5891" s="547">
        <v>2023</v>
      </c>
      <c r="C5891" s="547" t="s">
        <v>1619</v>
      </c>
      <c r="D5891" s="548">
        <v>4128.43</v>
      </c>
      <c r="E5891" s="548"/>
    </row>
    <row r="5892" spans="1:5" hidden="1">
      <c r="A5892" s="547" t="s">
        <v>1680</v>
      </c>
      <c r="B5892" s="547">
        <v>2023</v>
      </c>
      <c r="C5892" s="547" t="s">
        <v>1618</v>
      </c>
      <c r="D5892" s="548"/>
      <c r="E5892" s="548"/>
    </row>
    <row r="5893" spans="1:5" hidden="1">
      <c r="A5893" s="547" t="s">
        <v>1680</v>
      </c>
      <c r="B5893" s="547">
        <v>2023</v>
      </c>
      <c r="C5893" s="547" t="s">
        <v>1617</v>
      </c>
      <c r="D5893" s="548">
        <v>2357.0300000000002</v>
      </c>
      <c r="E5893" s="548"/>
    </row>
    <row r="5894" spans="1:5" hidden="1">
      <c r="A5894" s="547" t="s">
        <v>1680</v>
      </c>
      <c r="B5894" s="547">
        <v>2023</v>
      </c>
      <c r="C5894" s="547" t="s">
        <v>1616</v>
      </c>
      <c r="D5894" s="548">
        <v>2.84</v>
      </c>
      <c r="E5894" s="548"/>
    </row>
    <row r="5895" spans="1:5" hidden="1">
      <c r="A5895" s="547" t="s">
        <v>1680</v>
      </c>
      <c r="B5895" s="547">
        <v>2023</v>
      </c>
      <c r="C5895" s="547" t="s">
        <v>1615</v>
      </c>
      <c r="D5895" s="548">
        <v>584.70000000000005</v>
      </c>
      <c r="E5895" s="548"/>
    </row>
    <row r="5896" spans="1:5" hidden="1">
      <c r="A5896" s="547" t="s">
        <v>1680</v>
      </c>
      <c r="B5896" s="547">
        <v>2023</v>
      </c>
      <c r="C5896" s="547" t="s">
        <v>1614</v>
      </c>
      <c r="D5896" s="548"/>
      <c r="E5896" s="548"/>
    </row>
    <row r="5897" spans="1:5" hidden="1">
      <c r="A5897" s="547" t="s">
        <v>1680</v>
      </c>
      <c r="B5897" s="547">
        <v>2023</v>
      </c>
      <c r="C5897" s="547" t="s">
        <v>1613</v>
      </c>
      <c r="D5897" s="548"/>
      <c r="E5897" s="548"/>
    </row>
    <row r="5898" spans="1:5" hidden="1">
      <c r="A5898" s="547" t="s">
        <v>1680</v>
      </c>
      <c r="B5898" s="547">
        <v>2023</v>
      </c>
      <c r="C5898" s="547" t="s">
        <v>1612</v>
      </c>
      <c r="D5898" s="548"/>
      <c r="E5898" s="548"/>
    </row>
    <row r="5899" spans="1:5" hidden="1">
      <c r="A5899" s="547" t="s">
        <v>1680</v>
      </c>
      <c r="B5899" s="547">
        <v>2023</v>
      </c>
      <c r="C5899" s="547" t="s">
        <v>1611</v>
      </c>
      <c r="D5899" s="548"/>
      <c r="E5899" s="548"/>
    </row>
    <row r="5900" spans="1:5" hidden="1">
      <c r="A5900" s="547" t="s">
        <v>1680</v>
      </c>
      <c r="B5900" s="547">
        <v>2023</v>
      </c>
      <c r="C5900" s="547" t="s">
        <v>1610</v>
      </c>
      <c r="D5900" s="548"/>
      <c r="E5900" s="548"/>
    </row>
    <row r="5901" spans="1:5" hidden="1">
      <c r="A5901" s="547" t="s">
        <v>1680</v>
      </c>
      <c r="B5901" s="547">
        <v>2023</v>
      </c>
      <c r="C5901" s="547" t="s">
        <v>1609</v>
      </c>
      <c r="D5901" s="548"/>
      <c r="E5901" s="548"/>
    </row>
    <row r="5902" spans="1:5" hidden="1">
      <c r="A5902" s="547" t="s">
        <v>1680</v>
      </c>
      <c r="B5902" s="547">
        <v>2023</v>
      </c>
      <c r="C5902" s="547" t="s">
        <v>1608</v>
      </c>
      <c r="D5902" s="548"/>
      <c r="E5902" s="548"/>
    </row>
    <row r="5903" spans="1:5" hidden="1">
      <c r="A5903" s="547" t="s">
        <v>1680</v>
      </c>
      <c r="B5903" s="547">
        <v>2023</v>
      </c>
      <c r="C5903" s="547" t="s">
        <v>1607</v>
      </c>
      <c r="D5903" s="548">
        <v>1183.8599999999999</v>
      </c>
      <c r="E5903" s="548"/>
    </row>
    <row r="5904" spans="1:5" hidden="1">
      <c r="A5904" s="547" t="s">
        <v>1680</v>
      </c>
      <c r="B5904" s="547">
        <v>2023</v>
      </c>
      <c r="C5904" s="547" t="s">
        <v>1606</v>
      </c>
      <c r="D5904" s="548"/>
      <c r="E5904" s="548"/>
    </row>
    <row r="5905" spans="1:5" hidden="1">
      <c r="A5905" s="547" t="s">
        <v>1680</v>
      </c>
      <c r="B5905" s="547">
        <v>2023</v>
      </c>
      <c r="C5905" s="547" t="s">
        <v>1605</v>
      </c>
      <c r="D5905" s="548"/>
      <c r="E5905" s="548"/>
    </row>
    <row r="5906" spans="1:5" hidden="1">
      <c r="A5906" s="547" t="s">
        <v>1680</v>
      </c>
      <c r="B5906" s="547">
        <v>2023</v>
      </c>
      <c r="C5906" s="547" t="s">
        <v>1604</v>
      </c>
      <c r="D5906" s="548">
        <v>126.45</v>
      </c>
      <c r="E5906" s="548"/>
    </row>
    <row r="5907" spans="1:5" hidden="1">
      <c r="A5907" s="547" t="s">
        <v>1680</v>
      </c>
      <c r="B5907" s="547">
        <v>2023</v>
      </c>
      <c r="C5907" s="547" t="s">
        <v>1603</v>
      </c>
      <c r="D5907" s="548"/>
      <c r="E5907" s="548"/>
    </row>
    <row r="5908" spans="1:5" hidden="1">
      <c r="A5908" s="547" t="s">
        <v>1680</v>
      </c>
      <c r="B5908" s="547">
        <v>2023</v>
      </c>
      <c r="C5908" s="547" t="s">
        <v>1602</v>
      </c>
      <c r="D5908" s="548"/>
      <c r="E5908" s="548"/>
    </row>
    <row r="5909" spans="1:5" hidden="1">
      <c r="A5909" s="547" t="s">
        <v>1680</v>
      </c>
      <c r="B5909" s="547">
        <v>2023</v>
      </c>
      <c r="C5909" s="547" t="s">
        <v>1601</v>
      </c>
      <c r="D5909" s="548">
        <v>8115.1</v>
      </c>
      <c r="E5909" s="548"/>
    </row>
    <row r="5910" spans="1:5" hidden="1">
      <c r="A5910" s="547" t="s">
        <v>1680</v>
      </c>
      <c r="B5910" s="547">
        <v>2023</v>
      </c>
      <c r="C5910" s="547" t="s">
        <v>1600</v>
      </c>
      <c r="D5910" s="548">
        <v>949</v>
      </c>
      <c r="E5910" s="548"/>
    </row>
    <row r="5911" spans="1:5" hidden="1">
      <c r="A5911" s="547" t="s">
        <v>1680</v>
      </c>
      <c r="B5911" s="547">
        <v>2023</v>
      </c>
      <c r="C5911" s="547" t="s">
        <v>1599</v>
      </c>
      <c r="D5911" s="548">
        <v>27266.19</v>
      </c>
      <c r="E5911" s="548"/>
    </row>
    <row r="5912" spans="1:5" hidden="1">
      <c r="A5912" s="547" t="s">
        <v>1680</v>
      </c>
      <c r="B5912" s="547">
        <v>2023</v>
      </c>
      <c r="C5912" s="547" t="s">
        <v>1597</v>
      </c>
      <c r="D5912" s="548">
        <v>15902.54</v>
      </c>
      <c r="E5912" s="548"/>
    </row>
    <row r="5913" spans="1:5" hidden="1">
      <c r="A5913" s="547" t="s">
        <v>1679</v>
      </c>
      <c r="B5913" s="547">
        <v>2019</v>
      </c>
      <c r="C5913" s="547" t="s">
        <v>1628</v>
      </c>
      <c r="D5913" s="548">
        <v>-109.99</v>
      </c>
      <c r="E5913" s="548">
        <v>2564.0300000000002</v>
      </c>
    </row>
    <row r="5914" spans="1:5" hidden="1">
      <c r="A5914" s="547" t="s">
        <v>1679</v>
      </c>
      <c r="B5914" s="547">
        <v>2019</v>
      </c>
      <c r="C5914" s="547" t="s">
        <v>1627</v>
      </c>
      <c r="D5914" s="548">
        <v>-115.79</v>
      </c>
      <c r="E5914" s="548"/>
    </row>
    <row r="5915" spans="1:5" hidden="1">
      <c r="A5915" s="547" t="s">
        <v>1679</v>
      </c>
      <c r="B5915" s="547">
        <v>2019</v>
      </c>
      <c r="C5915" s="547" t="s">
        <v>1626</v>
      </c>
      <c r="D5915" s="548">
        <v>5.79</v>
      </c>
      <c r="E5915" s="548"/>
    </row>
    <row r="5916" spans="1:5" hidden="1">
      <c r="A5916" s="547" t="s">
        <v>1679</v>
      </c>
      <c r="B5916" s="547">
        <v>2019</v>
      </c>
      <c r="C5916" s="547" t="s">
        <v>1625</v>
      </c>
      <c r="D5916" s="548">
        <v>104.64</v>
      </c>
      <c r="E5916" s="548">
        <v>104.64</v>
      </c>
    </row>
    <row r="5917" spans="1:5" hidden="1">
      <c r="A5917" s="547" t="s">
        <v>1679</v>
      </c>
      <c r="B5917" s="547">
        <v>2019</v>
      </c>
      <c r="C5917" s="547" t="s">
        <v>1624</v>
      </c>
      <c r="D5917" s="548">
        <v>-145.94</v>
      </c>
      <c r="E5917" s="548">
        <v>-145.94</v>
      </c>
    </row>
    <row r="5918" spans="1:5" hidden="1">
      <c r="A5918" s="547" t="s">
        <v>1679</v>
      </c>
      <c r="B5918" s="547">
        <v>2019</v>
      </c>
      <c r="C5918" s="547" t="s">
        <v>1623</v>
      </c>
      <c r="D5918" s="548">
        <v>-300.10000000000002</v>
      </c>
      <c r="E5918" s="548">
        <v>-300.10000000000002</v>
      </c>
    </row>
    <row r="5919" spans="1:5" hidden="1">
      <c r="A5919" s="547" t="s">
        <v>1679</v>
      </c>
      <c r="B5919" s="547">
        <v>2019</v>
      </c>
      <c r="C5919" s="547" t="s">
        <v>1622</v>
      </c>
      <c r="D5919" s="548">
        <v>14.95</v>
      </c>
      <c r="E5919" s="548">
        <v>14.95</v>
      </c>
    </row>
    <row r="5920" spans="1:5" hidden="1">
      <c r="A5920" s="547" t="s">
        <v>1679</v>
      </c>
      <c r="B5920" s="547">
        <v>2019</v>
      </c>
      <c r="C5920" s="547" t="s">
        <v>1621</v>
      </c>
      <c r="D5920" s="548">
        <v>-12.16</v>
      </c>
      <c r="E5920" s="548">
        <v>-12.16</v>
      </c>
    </row>
    <row r="5921" spans="1:5" hidden="1">
      <c r="A5921" s="547" t="s">
        <v>1679</v>
      </c>
      <c r="B5921" s="547">
        <v>2019</v>
      </c>
      <c r="C5921" s="547" t="s">
        <v>1620</v>
      </c>
      <c r="D5921" s="548">
        <v>-63.66</v>
      </c>
      <c r="E5921" s="548">
        <v>-63.66</v>
      </c>
    </row>
    <row r="5922" spans="1:5" hidden="1">
      <c r="A5922" s="547" t="s">
        <v>1679</v>
      </c>
      <c r="B5922" s="547">
        <v>2019</v>
      </c>
      <c r="C5922" s="547" t="s">
        <v>1619</v>
      </c>
      <c r="D5922" s="548">
        <v>3390.77</v>
      </c>
      <c r="E5922" s="548">
        <v>3390.77</v>
      </c>
    </row>
    <row r="5923" spans="1:5" hidden="1">
      <c r="A5923" s="547" t="s">
        <v>1679</v>
      </c>
      <c r="B5923" s="547">
        <v>2019</v>
      </c>
      <c r="C5923" s="547" t="s">
        <v>1618</v>
      </c>
      <c r="D5923" s="548">
        <v>1056.04</v>
      </c>
      <c r="E5923" s="548">
        <v>1056.04</v>
      </c>
    </row>
    <row r="5924" spans="1:5" hidden="1">
      <c r="A5924" s="547" t="s">
        <v>1679</v>
      </c>
      <c r="B5924" s="547">
        <v>2019</v>
      </c>
      <c r="C5924" s="547" t="s">
        <v>1617</v>
      </c>
      <c r="D5924" s="548">
        <v>91.66</v>
      </c>
      <c r="E5924" s="548">
        <v>91.66</v>
      </c>
    </row>
    <row r="5925" spans="1:5" hidden="1">
      <c r="A5925" s="547" t="s">
        <v>1679</v>
      </c>
      <c r="B5925" s="547">
        <v>2019</v>
      </c>
      <c r="C5925" s="547" t="s">
        <v>1616</v>
      </c>
      <c r="D5925" s="548">
        <v>77.34</v>
      </c>
      <c r="E5925" s="548">
        <v>77.34</v>
      </c>
    </row>
    <row r="5926" spans="1:5" hidden="1">
      <c r="A5926" s="547" t="s">
        <v>1679</v>
      </c>
      <c r="B5926" s="547">
        <v>2019</v>
      </c>
      <c r="C5926" s="547" t="s">
        <v>1615</v>
      </c>
      <c r="D5926" s="548">
        <v>643.52</v>
      </c>
      <c r="E5926" s="548">
        <v>643.52</v>
      </c>
    </row>
    <row r="5927" spans="1:5" hidden="1">
      <c r="A5927" s="547" t="s">
        <v>1679</v>
      </c>
      <c r="B5927" s="547">
        <v>2019</v>
      </c>
      <c r="C5927" s="547" t="s">
        <v>1614</v>
      </c>
      <c r="D5927" s="548">
        <v>229.55</v>
      </c>
      <c r="E5927" s="548">
        <v>229.55</v>
      </c>
    </row>
    <row r="5928" spans="1:5" hidden="1">
      <c r="A5928" s="547" t="s">
        <v>1679</v>
      </c>
      <c r="B5928" s="547">
        <v>2019</v>
      </c>
      <c r="C5928" s="547" t="s">
        <v>1613</v>
      </c>
      <c r="D5928" s="548">
        <v>10.4</v>
      </c>
      <c r="E5928" s="548">
        <v>10.4</v>
      </c>
    </row>
    <row r="5929" spans="1:5" hidden="1">
      <c r="A5929" s="547" t="s">
        <v>1679</v>
      </c>
      <c r="B5929" s="547">
        <v>2019</v>
      </c>
      <c r="C5929" s="547" t="s">
        <v>1612</v>
      </c>
      <c r="D5929" s="548">
        <v>-0.59</v>
      </c>
      <c r="E5929" s="548">
        <v>-0.59</v>
      </c>
    </row>
    <row r="5930" spans="1:5" hidden="1">
      <c r="A5930" s="547" t="s">
        <v>1679</v>
      </c>
      <c r="B5930" s="547">
        <v>2019</v>
      </c>
      <c r="C5930" s="547" t="s">
        <v>1611</v>
      </c>
      <c r="D5930" s="548">
        <v>13.24</v>
      </c>
      <c r="E5930" s="548">
        <v>13.24</v>
      </c>
    </row>
    <row r="5931" spans="1:5" hidden="1">
      <c r="A5931" s="547" t="s">
        <v>1679</v>
      </c>
      <c r="B5931" s="547">
        <v>2019</v>
      </c>
      <c r="C5931" s="547" t="s">
        <v>1610</v>
      </c>
      <c r="D5931" s="548">
        <v>-7.44</v>
      </c>
      <c r="E5931" s="548">
        <v>-7.44</v>
      </c>
    </row>
    <row r="5932" spans="1:5" hidden="1">
      <c r="A5932" s="547" t="s">
        <v>1679</v>
      </c>
      <c r="B5932" s="547">
        <v>2019</v>
      </c>
      <c r="C5932" s="547" t="s">
        <v>1609</v>
      </c>
      <c r="D5932" s="548">
        <v>-15.22</v>
      </c>
      <c r="E5932" s="548">
        <v>-15.22</v>
      </c>
    </row>
    <row r="5933" spans="1:5" hidden="1">
      <c r="A5933" s="547" t="s">
        <v>1679</v>
      </c>
      <c r="B5933" s="547">
        <v>2019</v>
      </c>
      <c r="C5933" s="547" t="s">
        <v>1608</v>
      </c>
      <c r="D5933" s="548">
        <v>-16.010000000000002</v>
      </c>
      <c r="E5933" s="548">
        <v>-16.010000000000002</v>
      </c>
    </row>
    <row r="5934" spans="1:5" hidden="1">
      <c r="A5934" s="547" t="s">
        <v>1679</v>
      </c>
      <c r="B5934" s="547">
        <v>2019</v>
      </c>
      <c r="C5934" s="547" t="s">
        <v>1607</v>
      </c>
      <c r="D5934" s="548">
        <v>161.56</v>
      </c>
      <c r="E5934" s="548">
        <v>161.56</v>
      </c>
    </row>
    <row r="5935" spans="1:5" hidden="1">
      <c r="A5935" s="547" t="s">
        <v>1679</v>
      </c>
      <c r="B5935" s="547">
        <v>2019</v>
      </c>
      <c r="C5935" s="547" t="s">
        <v>1606</v>
      </c>
      <c r="D5935" s="548">
        <v>24.3</v>
      </c>
      <c r="E5935" s="548">
        <v>24.3</v>
      </c>
    </row>
    <row r="5936" spans="1:5" hidden="1">
      <c r="A5936" s="547" t="s">
        <v>1679</v>
      </c>
      <c r="B5936" s="547">
        <v>2019</v>
      </c>
      <c r="C5936" s="547" t="s">
        <v>1605</v>
      </c>
      <c r="D5936" s="548">
        <v>1122.4000000000001</v>
      </c>
      <c r="E5936" s="548">
        <v>1122.4000000000001</v>
      </c>
    </row>
    <row r="5937" spans="1:5" hidden="1">
      <c r="A5937" s="547" t="s">
        <v>1679</v>
      </c>
      <c r="B5937" s="547">
        <v>2019</v>
      </c>
      <c r="C5937" s="547" t="s">
        <v>1604</v>
      </c>
      <c r="D5937" s="548">
        <v>-22.36</v>
      </c>
      <c r="E5937" s="548">
        <v>-22.36</v>
      </c>
    </row>
    <row r="5938" spans="1:5" hidden="1">
      <c r="A5938" s="547" t="s">
        <v>1679</v>
      </c>
      <c r="B5938" s="547">
        <v>2019</v>
      </c>
      <c r="C5938" s="547" t="s">
        <v>1603</v>
      </c>
      <c r="D5938" s="548">
        <v>-5.95</v>
      </c>
      <c r="E5938" s="548">
        <v>-5.95</v>
      </c>
    </row>
    <row r="5939" spans="1:5" hidden="1">
      <c r="A5939" s="547" t="s">
        <v>1679</v>
      </c>
      <c r="B5939" s="547">
        <v>2019</v>
      </c>
      <c r="C5939" s="547" t="s">
        <v>1602</v>
      </c>
      <c r="D5939" s="548">
        <v>0.01</v>
      </c>
      <c r="E5939" s="548">
        <v>0.01</v>
      </c>
    </row>
    <row r="5940" spans="1:5" hidden="1">
      <c r="A5940" s="547" t="s">
        <v>1679</v>
      </c>
      <c r="B5940" s="547">
        <v>2019</v>
      </c>
      <c r="C5940" s="547" t="s">
        <v>1601</v>
      </c>
      <c r="D5940" s="548">
        <v>0.24</v>
      </c>
      <c r="E5940" s="548">
        <v>0.24</v>
      </c>
    </row>
    <row r="5941" spans="1:5" hidden="1">
      <c r="A5941" s="547" t="s">
        <v>1679</v>
      </c>
      <c r="B5941" s="547">
        <v>2019</v>
      </c>
      <c r="C5941" s="547" t="s">
        <v>1600</v>
      </c>
      <c r="D5941" s="548">
        <v>106.2</v>
      </c>
      <c r="E5941" s="548">
        <v>106.2</v>
      </c>
    </row>
    <row r="5942" spans="1:5" hidden="1">
      <c r="A5942" s="547" t="s">
        <v>1679</v>
      </c>
      <c r="B5942" s="547">
        <v>2019</v>
      </c>
      <c r="C5942" s="547" t="s">
        <v>1599</v>
      </c>
      <c r="D5942" s="548">
        <v>2956.99</v>
      </c>
      <c r="E5942" s="548">
        <v>5689.75</v>
      </c>
    </row>
    <row r="5943" spans="1:5" hidden="1">
      <c r="A5943" s="547" t="s">
        <v>1679</v>
      </c>
      <c r="B5943" s="547">
        <v>2019</v>
      </c>
      <c r="C5943" s="547" t="s">
        <v>1597</v>
      </c>
      <c r="D5943" s="548">
        <v>2956.65</v>
      </c>
      <c r="E5943" s="548">
        <v>5689.41</v>
      </c>
    </row>
    <row r="5944" spans="1:5" hidden="1">
      <c r="A5944" s="547" t="s">
        <v>1679</v>
      </c>
      <c r="B5944" s="547">
        <v>2019</v>
      </c>
      <c r="C5944" s="547" t="s">
        <v>1633</v>
      </c>
      <c r="D5944" s="548"/>
      <c r="E5944" s="548">
        <v>2624.1</v>
      </c>
    </row>
    <row r="5945" spans="1:5" hidden="1">
      <c r="A5945" s="547" t="s">
        <v>1679</v>
      </c>
      <c r="B5945" s="547">
        <v>2019</v>
      </c>
      <c r="C5945" s="547" t="s">
        <v>1632</v>
      </c>
      <c r="D5945" s="548"/>
      <c r="E5945" s="548">
        <v>-439.46</v>
      </c>
    </row>
    <row r="5946" spans="1:5" hidden="1">
      <c r="A5946" s="547" t="s">
        <v>1679</v>
      </c>
      <c r="B5946" s="547">
        <v>2019</v>
      </c>
      <c r="C5946" s="547" t="s">
        <v>1631</v>
      </c>
      <c r="D5946" s="548"/>
      <c r="E5946" s="548">
        <v>373.6</v>
      </c>
    </row>
    <row r="5947" spans="1:5" hidden="1">
      <c r="A5947" s="547" t="s">
        <v>1679</v>
      </c>
      <c r="B5947" s="547">
        <v>2019</v>
      </c>
      <c r="C5947" s="547" t="s">
        <v>1630</v>
      </c>
      <c r="D5947" s="548"/>
      <c r="E5947" s="548">
        <v>5.79</v>
      </c>
    </row>
    <row r="5948" spans="1:5" hidden="1">
      <c r="A5948" s="547" t="s">
        <v>1679</v>
      </c>
      <c r="B5948" s="547">
        <v>2019</v>
      </c>
      <c r="C5948" s="547" t="s">
        <v>1629</v>
      </c>
      <c r="D5948" s="548"/>
      <c r="E5948" s="548">
        <v>58.74</v>
      </c>
    </row>
    <row r="5949" spans="1:5" hidden="1">
      <c r="A5949" s="547" t="s">
        <v>1679</v>
      </c>
      <c r="B5949" s="547">
        <v>2020</v>
      </c>
      <c r="C5949" s="547" t="s">
        <v>1628</v>
      </c>
      <c r="D5949" s="548">
        <v>4283.18</v>
      </c>
      <c r="E5949" s="548">
        <v>7063.37</v>
      </c>
    </row>
    <row r="5950" spans="1:5" hidden="1">
      <c r="A5950" s="547" t="s">
        <v>1679</v>
      </c>
      <c r="B5950" s="547">
        <v>2020</v>
      </c>
      <c r="C5950" s="547" t="s">
        <v>1627</v>
      </c>
      <c r="D5950" s="548">
        <v>4245.59</v>
      </c>
      <c r="E5950" s="548"/>
    </row>
    <row r="5951" spans="1:5" hidden="1">
      <c r="A5951" s="547" t="s">
        <v>1679</v>
      </c>
      <c r="B5951" s="547">
        <v>2020</v>
      </c>
      <c r="C5951" s="547" t="s">
        <v>1626</v>
      </c>
      <c r="D5951" s="548">
        <v>37.590000000000003</v>
      </c>
      <c r="E5951" s="548"/>
    </row>
    <row r="5952" spans="1:5" hidden="1">
      <c r="A5952" s="547" t="s">
        <v>1679</v>
      </c>
      <c r="B5952" s="547">
        <v>2020</v>
      </c>
      <c r="C5952" s="547" t="s">
        <v>1625</v>
      </c>
      <c r="D5952" s="548">
        <v>-969.84</v>
      </c>
      <c r="E5952" s="548">
        <v>-969.84</v>
      </c>
    </row>
    <row r="5953" spans="1:5" hidden="1">
      <c r="A5953" s="547" t="s">
        <v>1679</v>
      </c>
      <c r="B5953" s="547">
        <v>2020</v>
      </c>
      <c r="C5953" s="547" t="s">
        <v>1624</v>
      </c>
      <c r="D5953" s="548">
        <v>-89.56</v>
      </c>
      <c r="E5953" s="548">
        <v>-89.56</v>
      </c>
    </row>
    <row r="5954" spans="1:5" hidden="1">
      <c r="A5954" s="547" t="s">
        <v>1679</v>
      </c>
      <c r="B5954" s="547">
        <v>2020</v>
      </c>
      <c r="C5954" s="547" t="s">
        <v>1623</v>
      </c>
      <c r="D5954" s="548">
        <v>-201.75</v>
      </c>
      <c r="E5954" s="548">
        <v>-201.75</v>
      </c>
    </row>
    <row r="5955" spans="1:5" hidden="1">
      <c r="A5955" s="547" t="s">
        <v>1679</v>
      </c>
      <c r="B5955" s="547">
        <v>2020</v>
      </c>
      <c r="C5955" s="547" t="s">
        <v>1622</v>
      </c>
      <c r="D5955" s="548">
        <v>28.45</v>
      </c>
      <c r="E5955" s="548">
        <v>28.45</v>
      </c>
    </row>
    <row r="5956" spans="1:5" hidden="1">
      <c r="A5956" s="547" t="s">
        <v>1679</v>
      </c>
      <c r="B5956" s="547">
        <v>2020</v>
      </c>
      <c r="C5956" s="547" t="s">
        <v>1621</v>
      </c>
      <c r="D5956" s="548">
        <v>-7.87</v>
      </c>
      <c r="E5956" s="548">
        <v>-7.87</v>
      </c>
    </row>
    <row r="5957" spans="1:5" hidden="1">
      <c r="A5957" s="547" t="s">
        <v>1679</v>
      </c>
      <c r="B5957" s="547">
        <v>2020</v>
      </c>
      <c r="C5957" s="547" t="s">
        <v>1620</v>
      </c>
      <c r="D5957" s="548">
        <v>-78.77</v>
      </c>
      <c r="E5957" s="548">
        <v>-78.77</v>
      </c>
    </row>
    <row r="5958" spans="1:5" hidden="1">
      <c r="A5958" s="547" t="s">
        <v>1679</v>
      </c>
      <c r="B5958" s="547">
        <v>2020</v>
      </c>
      <c r="C5958" s="547" t="s">
        <v>1619</v>
      </c>
      <c r="D5958" s="548">
        <v>3057.8</v>
      </c>
      <c r="E5958" s="548">
        <v>3057.8</v>
      </c>
    </row>
    <row r="5959" spans="1:5" hidden="1">
      <c r="A5959" s="547" t="s">
        <v>1679</v>
      </c>
      <c r="B5959" s="547">
        <v>2020</v>
      </c>
      <c r="C5959" s="547" t="s">
        <v>1618</v>
      </c>
      <c r="D5959" s="548">
        <v>703.59</v>
      </c>
      <c r="E5959" s="548">
        <v>703.59</v>
      </c>
    </row>
    <row r="5960" spans="1:5" hidden="1">
      <c r="A5960" s="547" t="s">
        <v>1679</v>
      </c>
      <c r="B5960" s="547">
        <v>2020</v>
      </c>
      <c r="C5960" s="547" t="s">
        <v>1617</v>
      </c>
      <c r="D5960" s="548">
        <v>91.03</v>
      </c>
      <c r="E5960" s="548">
        <v>91.03</v>
      </c>
    </row>
    <row r="5961" spans="1:5" hidden="1">
      <c r="A5961" s="547" t="s">
        <v>1679</v>
      </c>
      <c r="B5961" s="547">
        <v>2020</v>
      </c>
      <c r="C5961" s="547" t="s">
        <v>1616</v>
      </c>
      <c r="D5961" s="548">
        <v>88.7</v>
      </c>
      <c r="E5961" s="548">
        <v>88.7</v>
      </c>
    </row>
    <row r="5962" spans="1:5" hidden="1">
      <c r="A5962" s="547" t="s">
        <v>1679</v>
      </c>
      <c r="B5962" s="547">
        <v>2020</v>
      </c>
      <c r="C5962" s="547" t="s">
        <v>1615</v>
      </c>
      <c r="D5962" s="548">
        <v>257.88</v>
      </c>
      <c r="E5962" s="548">
        <v>257.88</v>
      </c>
    </row>
    <row r="5963" spans="1:5" hidden="1">
      <c r="A5963" s="547" t="s">
        <v>1679</v>
      </c>
      <c r="B5963" s="547">
        <v>2020</v>
      </c>
      <c r="C5963" s="547" t="s">
        <v>1614</v>
      </c>
      <c r="D5963" s="548">
        <v>-29.02</v>
      </c>
      <c r="E5963" s="548">
        <v>-29.02</v>
      </c>
    </row>
    <row r="5964" spans="1:5" hidden="1">
      <c r="A5964" s="547" t="s">
        <v>1679</v>
      </c>
      <c r="B5964" s="547">
        <v>2020</v>
      </c>
      <c r="C5964" s="547" t="s">
        <v>1613</v>
      </c>
      <c r="D5964" s="548">
        <v>323.52</v>
      </c>
      <c r="E5964" s="548">
        <v>323.52</v>
      </c>
    </row>
    <row r="5965" spans="1:5" hidden="1">
      <c r="A5965" s="547" t="s">
        <v>1679</v>
      </c>
      <c r="B5965" s="547">
        <v>2020</v>
      </c>
      <c r="C5965" s="547" t="s">
        <v>1612</v>
      </c>
      <c r="D5965" s="548">
        <v>10.55</v>
      </c>
      <c r="E5965" s="548">
        <v>10.55</v>
      </c>
    </row>
    <row r="5966" spans="1:5" hidden="1">
      <c r="A5966" s="547" t="s">
        <v>1679</v>
      </c>
      <c r="B5966" s="547">
        <v>2020</v>
      </c>
      <c r="C5966" s="547" t="s">
        <v>1611</v>
      </c>
      <c r="D5966" s="548">
        <v>-11.85</v>
      </c>
      <c r="E5966" s="548">
        <v>-11.85</v>
      </c>
    </row>
    <row r="5967" spans="1:5" hidden="1">
      <c r="A5967" s="547" t="s">
        <v>1679</v>
      </c>
      <c r="B5967" s="547">
        <v>2020</v>
      </c>
      <c r="C5967" s="547" t="s">
        <v>1610</v>
      </c>
      <c r="D5967" s="548">
        <v>-2.0699999999999998</v>
      </c>
      <c r="E5967" s="548">
        <v>-2.0699999999999998</v>
      </c>
    </row>
    <row r="5968" spans="1:5" hidden="1">
      <c r="A5968" s="547" t="s">
        <v>1679</v>
      </c>
      <c r="B5968" s="547">
        <v>2020</v>
      </c>
      <c r="C5968" s="547" t="s">
        <v>1609</v>
      </c>
      <c r="D5968" s="548">
        <v>91.81</v>
      </c>
      <c r="E5968" s="548">
        <v>91.81</v>
      </c>
    </row>
    <row r="5969" spans="1:5" hidden="1">
      <c r="A5969" s="547" t="s">
        <v>1679</v>
      </c>
      <c r="B5969" s="547">
        <v>2020</v>
      </c>
      <c r="C5969" s="547" t="s">
        <v>1608</v>
      </c>
      <c r="D5969" s="548">
        <v>145.34</v>
      </c>
      <c r="E5969" s="548">
        <v>145.34</v>
      </c>
    </row>
    <row r="5970" spans="1:5" hidden="1">
      <c r="A5970" s="547" t="s">
        <v>1679</v>
      </c>
      <c r="B5970" s="547">
        <v>2020</v>
      </c>
      <c r="C5970" s="547" t="s">
        <v>1607</v>
      </c>
      <c r="D5970" s="548">
        <v>274.14</v>
      </c>
      <c r="E5970" s="548">
        <v>274.14</v>
      </c>
    </row>
    <row r="5971" spans="1:5" hidden="1">
      <c r="A5971" s="547" t="s">
        <v>1679</v>
      </c>
      <c r="B5971" s="547">
        <v>2020</v>
      </c>
      <c r="C5971" s="547" t="s">
        <v>1606</v>
      </c>
      <c r="D5971" s="548">
        <v>51.17</v>
      </c>
      <c r="E5971" s="548">
        <v>51.17</v>
      </c>
    </row>
    <row r="5972" spans="1:5" hidden="1">
      <c r="A5972" s="547" t="s">
        <v>1679</v>
      </c>
      <c r="B5972" s="547">
        <v>2020</v>
      </c>
      <c r="C5972" s="547" t="s">
        <v>1605</v>
      </c>
      <c r="D5972" s="548">
        <v>1063</v>
      </c>
      <c r="E5972" s="548">
        <v>1063</v>
      </c>
    </row>
    <row r="5973" spans="1:5" hidden="1">
      <c r="A5973" s="547" t="s">
        <v>1679</v>
      </c>
      <c r="B5973" s="547">
        <v>2020</v>
      </c>
      <c r="C5973" s="547" t="s">
        <v>1604</v>
      </c>
      <c r="D5973" s="548">
        <v>-2.83</v>
      </c>
      <c r="E5973" s="548">
        <v>-2.83</v>
      </c>
    </row>
    <row r="5974" spans="1:5" hidden="1">
      <c r="A5974" s="547" t="s">
        <v>1679</v>
      </c>
      <c r="B5974" s="547">
        <v>2020</v>
      </c>
      <c r="C5974" s="547" t="s">
        <v>1603</v>
      </c>
      <c r="D5974" s="548">
        <v>6.67</v>
      </c>
      <c r="E5974" s="548">
        <v>6.67</v>
      </c>
    </row>
    <row r="5975" spans="1:5" hidden="1">
      <c r="A5975" s="547" t="s">
        <v>1679</v>
      </c>
      <c r="B5975" s="547">
        <v>2020</v>
      </c>
      <c r="C5975" s="547" t="s">
        <v>1602</v>
      </c>
      <c r="D5975" s="548">
        <v>17.3</v>
      </c>
      <c r="E5975" s="548">
        <v>17.3</v>
      </c>
    </row>
    <row r="5976" spans="1:5" hidden="1">
      <c r="A5976" s="547" t="s">
        <v>1679</v>
      </c>
      <c r="B5976" s="547">
        <v>2020</v>
      </c>
      <c r="C5976" s="547" t="s">
        <v>1601</v>
      </c>
      <c r="D5976" s="548"/>
      <c r="E5976" s="548"/>
    </row>
    <row r="5977" spans="1:5" hidden="1">
      <c r="A5977" s="547" t="s">
        <v>1679</v>
      </c>
      <c r="B5977" s="547">
        <v>2020</v>
      </c>
      <c r="C5977" s="547" t="s">
        <v>1600</v>
      </c>
      <c r="D5977" s="548">
        <v>297.82</v>
      </c>
      <c r="E5977" s="548">
        <v>297.82</v>
      </c>
    </row>
    <row r="5978" spans="1:5" hidden="1">
      <c r="A5978" s="547" t="s">
        <v>1679</v>
      </c>
      <c r="B5978" s="547">
        <v>2020</v>
      </c>
      <c r="C5978" s="547" t="s">
        <v>1599</v>
      </c>
      <c r="D5978" s="548">
        <v>6340.6</v>
      </c>
      <c r="E5978" s="548">
        <v>9164.59</v>
      </c>
    </row>
    <row r="5979" spans="1:5" hidden="1">
      <c r="A5979" s="547" t="s">
        <v>1679</v>
      </c>
      <c r="B5979" s="547">
        <v>2020</v>
      </c>
      <c r="C5979" s="547" t="s">
        <v>1597</v>
      </c>
      <c r="D5979" s="548">
        <v>6340.6</v>
      </c>
      <c r="E5979" s="548">
        <v>9164.59</v>
      </c>
    </row>
    <row r="5980" spans="1:5" hidden="1">
      <c r="A5980" s="547" t="s">
        <v>1679</v>
      </c>
      <c r="B5980" s="547">
        <v>2020</v>
      </c>
      <c r="C5980" s="547" t="s">
        <v>1633</v>
      </c>
      <c r="D5980" s="548"/>
      <c r="E5980" s="548">
        <v>6398.49</v>
      </c>
    </row>
    <row r="5981" spans="1:5" hidden="1">
      <c r="A5981" s="547" t="s">
        <v>1679</v>
      </c>
      <c r="B5981" s="547">
        <v>2020</v>
      </c>
      <c r="C5981" s="547" t="s">
        <v>1632</v>
      </c>
      <c r="D5981" s="548"/>
      <c r="E5981" s="548">
        <v>333.16</v>
      </c>
    </row>
    <row r="5982" spans="1:5" hidden="1">
      <c r="A5982" s="547" t="s">
        <v>1679</v>
      </c>
      <c r="B5982" s="547">
        <v>2020</v>
      </c>
      <c r="C5982" s="547" t="s">
        <v>1631</v>
      </c>
      <c r="D5982" s="548"/>
      <c r="E5982" s="548">
        <v>294.13</v>
      </c>
    </row>
    <row r="5983" spans="1:5" hidden="1">
      <c r="A5983" s="547" t="s">
        <v>1679</v>
      </c>
      <c r="B5983" s="547">
        <v>2020</v>
      </c>
      <c r="C5983" s="547" t="s">
        <v>1630</v>
      </c>
      <c r="D5983" s="548"/>
      <c r="E5983" s="548">
        <v>37.590000000000003</v>
      </c>
    </row>
    <row r="5984" spans="1:5" hidden="1">
      <c r="A5984" s="547" t="s">
        <v>1679</v>
      </c>
      <c r="B5984" s="547">
        <v>2020</v>
      </c>
      <c r="C5984" s="547" t="s">
        <v>1629</v>
      </c>
      <c r="D5984" s="548"/>
      <c r="E5984" s="548">
        <v>43.79</v>
      </c>
    </row>
    <row r="5985" spans="1:5" hidden="1">
      <c r="A5985" s="547" t="s">
        <v>1679</v>
      </c>
      <c r="B5985" s="547">
        <v>2021</v>
      </c>
      <c r="C5985" s="547" t="s">
        <v>1628</v>
      </c>
      <c r="D5985" s="548">
        <v>5072.9399999999996</v>
      </c>
      <c r="E5985" s="548">
        <v>7762.65</v>
      </c>
    </row>
    <row r="5986" spans="1:5" hidden="1">
      <c r="A5986" s="547" t="s">
        <v>1679</v>
      </c>
      <c r="B5986" s="547">
        <v>2021</v>
      </c>
      <c r="C5986" s="547" t="s">
        <v>1627</v>
      </c>
      <c r="D5986" s="548">
        <v>5034.3999999999996</v>
      </c>
      <c r="E5986" s="548"/>
    </row>
    <row r="5987" spans="1:5" hidden="1">
      <c r="A5987" s="547" t="s">
        <v>1679</v>
      </c>
      <c r="B5987" s="547">
        <v>2021</v>
      </c>
      <c r="C5987" s="547" t="s">
        <v>1626</v>
      </c>
      <c r="D5987" s="548">
        <v>38.54</v>
      </c>
      <c r="E5987" s="548"/>
    </row>
    <row r="5988" spans="1:5" hidden="1">
      <c r="A5988" s="547" t="s">
        <v>1679</v>
      </c>
      <c r="B5988" s="547">
        <v>2021</v>
      </c>
      <c r="C5988" s="547" t="s">
        <v>1625</v>
      </c>
      <c r="D5988" s="548">
        <v>-501.25</v>
      </c>
      <c r="E5988" s="548">
        <v>-501.25</v>
      </c>
    </row>
    <row r="5989" spans="1:5" hidden="1">
      <c r="A5989" s="547" t="s">
        <v>1679</v>
      </c>
      <c r="B5989" s="547">
        <v>2021</v>
      </c>
      <c r="C5989" s="547" t="s">
        <v>1624</v>
      </c>
      <c r="D5989" s="548">
        <v>-72.66</v>
      </c>
      <c r="E5989" s="548">
        <v>-72.66</v>
      </c>
    </row>
    <row r="5990" spans="1:5" hidden="1">
      <c r="A5990" s="547" t="s">
        <v>1679</v>
      </c>
      <c r="B5990" s="547">
        <v>2021</v>
      </c>
      <c r="C5990" s="547" t="s">
        <v>1623</v>
      </c>
      <c r="D5990" s="548">
        <v>-125.34</v>
      </c>
      <c r="E5990" s="548">
        <v>-125.34</v>
      </c>
    </row>
    <row r="5991" spans="1:5" hidden="1">
      <c r="A5991" s="547" t="s">
        <v>1679</v>
      </c>
      <c r="B5991" s="547">
        <v>2021</v>
      </c>
      <c r="C5991" s="547" t="s">
        <v>1622</v>
      </c>
      <c r="D5991" s="548">
        <v>64.2</v>
      </c>
      <c r="E5991" s="548">
        <v>64.2</v>
      </c>
    </row>
    <row r="5992" spans="1:5" hidden="1">
      <c r="A5992" s="547" t="s">
        <v>1679</v>
      </c>
      <c r="B5992" s="547">
        <v>2021</v>
      </c>
      <c r="C5992" s="547" t="s">
        <v>1621</v>
      </c>
      <c r="D5992" s="548">
        <v>-7.87</v>
      </c>
      <c r="E5992" s="548">
        <v>-7.87</v>
      </c>
    </row>
    <row r="5993" spans="1:5" hidden="1">
      <c r="A5993" s="547" t="s">
        <v>1679</v>
      </c>
      <c r="B5993" s="547">
        <v>2021</v>
      </c>
      <c r="C5993" s="547" t="s">
        <v>1620</v>
      </c>
      <c r="D5993" s="548">
        <v>-98.2</v>
      </c>
      <c r="E5993" s="548">
        <v>-98.2</v>
      </c>
    </row>
    <row r="5994" spans="1:5" hidden="1">
      <c r="A5994" s="547" t="s">
        <v>1679</v>
      </c>
      <c r="B5994" s="547">
        <v>2021</v>
      </c>
      <c r="C5994" s="547" t="s">
        <v>1619</v>
      </c>
      <c r="D5994" s="548">
        <v>994.16</v>
      </c>
      <c r="E5994" s="548">
        <v>994.16</v>
      </c>
    </row>
    <row r="5995" spans="1:5" hidden="1">
      <c r="A5995" s="547" t="s">
        <v>1679</v>
      </c>
      <c r="B5995" s="547">
        <v>2021</v>
      </c>
      <c r="C5995" s="547" t="s">
        <v>1618</v>
      </c>
      <c r="D5995" s="548">
        <v>15.65</v>
      </c>
      <c r="E5995" s="548">
        <v>703.59</v>
      </c>
    </row>
    <row r="5996" spans="1:5" hidden="1">
      <c r="A5996" s="547" t="s">
        <v>1679</v>
      </c>
      <c r="B5996" s="547">
        <v>2021</v>
      </c>
      <c r="C5996" s="547" t="s">
        <v>1617</v>
      </c>
      <c r="D5996" s="548">
        <v>207.73</v>
      </c>
      <c r="E5996" s="548">
        <v>207.73</v>
      </c>
    </row>
    <row r="5997" spans="1:5" hidden="1">
      <c r="A5997" s="547" t="s">
        <v>1679</v>
      </c>
      <c r="B5997" s="547">
        <v>2021</v>
      </c>
      <c r="C5997" s="547" t="s">
        <v>1616</v>
      </c>
      <c r="D5997" s="548">
        <v>-183.63</v>
      </c>
      <c r="E5997" s="548">
        <v>-183.63</v>
      </c>
    </row>
    <row r="5998" spans="1:5" hidden="1">
      <c r="A5998" s="547" t="s">
        <v>1679</v>
      </c>
      <c r="B5998" s="547">
        <v>2021</v>
      </c>
      <c r="C5998" s="547" t="s">
        <v>1615</v>
      </c>
      <c r="D5998" s="548">
        <v>261.27</v>
      </c>
      <c r="E5998" s="548">
        <v>261.27</v>
      </c>
    </row>
    <row r="5999" spans="1:5" hidden="1">
      <c r="A5999" s="547" t="s">
        <v>1679</v>
      </c>
      <c r="B5999" s="547">
        <v>2021</v>
      </c>
      <c r="C5999" s="547" t="s">
        <v>1614</v>
      </c>
      <c r="D5999" s="548">
        <v>-116.48</v>
      </c>
      <c r="E5999" s="548">
        <v>-116.48</v>
      </c>
    </row>
    <row r="6000" spans="1:5" hidden="1">
      <c r="A6000" s="547" t="s">
        <v>1679</v>
      </c>
      <c r="B6000" s="547">
        <v>2021</v>
      </c>
      <c r="C6000" s="547" t="s">
        <v>1613</v>
      </c>
      <c r="D6000" s="548">
        <v>397.73</v>
      </c>
      <c r="E6000" s="548">
        <v>397.73</v>
      </c>
    </row>
    <row r="6001" spans="1:5" hidden="1">
      <c r="A6001" s="547" t="s">
        <v>1679</v>
      </c>
      <c r="B6001" s="547">
        <v>2021</v>
      </c>
      <c r="C6001" s="547" t="s">
        <v>1612</v>
      </c>
      <c r="D6001" s="548">
        <v>-15.26</v>
      </c>
      <c r="E6001" s="548">
        <v>-15.26</v>
      </c>
    </row>
    <row r="6002" spans="1:5" hidden="1">
      <c r="A6002" s="547" t="s">
        <v>1679</v>
      </c>
      <c r="B6002" s="547">
        <v>2021</v>
      </c>
      <c r="C6002" s="547" t="s">
        <v>1611</v>
      </c>
      <c r="D6002" s="548">
        <v>-5.59</v>
      </c>
      <c r="E6002" s="548">
        <v>-5.59</v>
      </c>
    </row>
    <row r="6003" spans="1:5" hidden="1">
      <c r="A6003" s="547" t="s">
        <v>1679</v>
      </c>
      <c r="B6003" s="547">
        <v>2021</v>
      </c>
      <c r="C6003" s="547" t="s">
        <v>1610</v>
      </c>
      <c r="D6003" s="548">
        <v>3.81</v>
      </c>
      <c r="E6003" s="548">
        <v>3.81</v>
      </c>
    </row>
    <row r="6004" spans="1:5" hidden="1">
      <c r="A6004" s="547" t="s">
        <v>1679</v>
      </c>
      <c r="B6004" s="547">
        <v>2021</v>
      </c>
      <c r="C6004" s="547" t="s">
        <v>1609</v>
      </c>
      <c r="D6004" s="548">
        <v>64.87</v>
      </c>
      <c r="E6004" s="548">
        <v>64.87</v>
      </c>
    </row>
    <row r="6005" spans="1:5" hidden="1">
      <c r="A6005" s="547" t="s">
        <v>1679</v>
      </c>
      <c r="B6005" s="547">
        <v>2021</v>
      </c>
      <c r="C6005" s="547" t="s">
        <v>1608</v>
      </c>
      <c r="D6005" s="548">
        <v>193.93</v>
      </c>
      <c r="E6005" s="548">
        <v>193.93</v>
      </c>
    </row>
    <row r="6006" spans="1:5" hidden="1">
      <c r="A6006" s="547" t="s">
        <v>1679</v>
      </c>
      <c r="B6006" s="547">
        <v>2021</v>
      </c>
      <c r="C6006" s="547" t="s">
        <v>1607</v>
      </c>
      <c r="D6006" s="548">
        <v>480.4</v>
      </c>
      <c r="E6006" s="548">
        <v>480.4</v>
      </c>
    </row>
    <row r="6007" spans="1:5" hidden="1">
      <c r="A6007" s="547" t="s">
        <v>1679</v>
      </c>
      <c r="B6007" s="547">
        <v>2021</v>
      </c>
      <c r="C6007" s="547" t="s">
        <v>1606</v>
      </c>
      <c r="D6007" s="548">
        <v>39.39</v>
      </c>
      <c r="E6007" s="548">
        <v>39.39</v>
      </c>
    </row>
    <row r="6008" spans="1:5" hidden="1">
      <c r="A6008" s="547" t="s">
        <v>1679</v>
      </c>
      <c r="B6008" s="547">
        <v>2021</v>
      </c>
      <c r="C6008" s="547" t="s">
        <v>1605</v>
      </c>
      <c r="D6008" s="548">
        <v>-349.65</v>
      </c>
      <c r="E6008" s="548">
        <v>-349.65</v>
      </c>
    </row>
    <row r="6009" spans="1:5" hidden="1">
      <c r="A6009" s="547" t="s">
        <v>1679</v>
      </c>
      <c r="B6009" s="547">
        <v>2021</v>
      </c>
      <c r="C6009" s="547" t="s">
        <v>1604</v>
      </c>
      <c r="D6009" s="548">
        <v>2.35</v>
      </c>
      <c r="E6009" s="548">
        <v>2.35</v>
      </c>
    </row>
    <row r="6010" spans="1:5" hidden="1">
      <c r="A6010" s="547" t="s">
        <v>1679</v>
      </c>
      <c r="B6010" s="547">
        <v>2021</v>
      </c>
      <c r="C6010" s="547" t="s">
        <v>1603</v>
      </c>
      <c r="D6010" s="548">
        <v>8.23</v>
      </c>
      <c r="E6010" s="548">
        <v>8.23</v>
      </c>
    </row>
    <row r="6011" spans="1:5" hidden="1">
      <c r="A6011" s="547" t="s">
        <v>1679</v>
      </c>
      <c r="B6011" s="547">
        <v>2021</v>
      </c>
      <c r="C6011" s="547" t="s">
        <v>1602</v>
      </c>
      <c r="D6011" s="548">
        <v>11.32</v>
      </c>
      <c r="E6011" s="548">
        <v>11.32</v>
      </c>
    </row>
    <row r="6012" spans="1:5" hidden="1">
      <c r="A6012" s="547" t="s">
        <v>1679</v>
      </c>
      <c r="B6012" s="547">
        <v>2021</v>
      </c>
      <c r="C6012" s="547" t="s">
        <v>1601</v>
      </c>
      <c r="D6012" s="548"/>
      <c r="E6012" s="548"/>
    </row>
    <row r="6013" spans="1:5" hidden="1">
      <c r="A6013" s="547" t="s">
        <v>1679</v>
      </c>
      <c r="B6013" s="547">
        <v>2021</v>
      </c>
      <c r="C6013" s="547" t="s">
        <v>1600</v>
      </c>
      <c r="D6013" s="548">
        <v>-132.16</v>
      </c>
      <c r="E6013" s="548">
        <v>-132.16</v>
      </c>
    </row>
    <row r="6014" spans="1:5" hidden="1">
      <c r="A6014" s="547" t="s">
        <v>1679</v>
      </c>
      <c r="B6014" s="547">
        <v>2021</v>
      </c>
      <c r="C6014" s="547" t="s">
        <v>1599</v>
      </c>
      <c r="D6014" s="548">
        <v>5215.71</v>
      </c>
      <c r="E6014" s="548">
        <v>7944.57</v>
      </c>
    </row>
    <row r="6015" spans="1:5" hidden="1">
      <c r="A6015" s="547" t="s">
        <v>1679</v>
      </c>
      <c r="B6015" s="547">
        <v>2021</v>
      </c>
      <c r="C6015" s="547" t="s">
        <v>1597</v>
      </c>
      <c r="D6015" s="548">
        <v>5215.71</v>
      </c>
      <c r="E6015" s="548">
        <v>7944.58</v>
      </c>
    </row>
    <row r="6016" spans="1:5" hidden="1">
      <c r="A6016" s="547" t="s">
        <v>1679</v>
      </c>
      <c r="B6016" s="547">
        <v>2021</v>
      </c>
      <c r="C6016" s="547" t="s">
        <v>1633</v>
      </c>
      <c r="D6016" s="548"/>
      <c r="E6016" s="548">
        <v>7343.32</v>
      </c>
    </row>
    <row r="6017" spans="1:5" hidden="1">
      <c r="A6017" s="547" t="s">
        <v>1679</v>
      </c>
      <c r="B6017" s="547">
        <v>2021</v>
      </c>
      <c r="C6017" s="547" t="s">
        <v>1632</v>
      </c>
      <c r="D6017" s="548"/>
      <c r="E6017" s="548">
        <v>357.35</v>
      </c>
    </row>
    <row r="6018" spans="1:5" hidden="1">
      <c r="A6018" s="547" t="s">
        <v>1679</v>
      </c>
      <c r="B6018" s="547">
        <v>2021</v>
      </c>
      <c r="C6018" s="547" t="s">
        <v>1631</v>
      </c>
      <c r="D6018" s="548"/>
      <c r="E6018" s="548">
        <v>23.43</v>
      </c>
    </row>
    <row r="6019" spans="1:5" hidden="1">
      <c r="A6019" s="547" t="s">
        <v>1679</v>
      </c>
      <c r="B6019" s="547">
        <v>2021</v>
      </c>
      <c r="C6019" s="547" t="s">
        <v>1630</v>
      </c>
      <c r="D6019" s="548"/>
      <c r="E6019" s="548">
        <v>38.54</v>
      </c>
    </row>
    <row r="6020" spans="1:5" hidden="1">
      <c r="A6020" s="547" t="s">
        <v>1679</v>
      </c>
      <c r="B6020" s="547">
        <v>2021</v>
      </c>
      <c r="C6020" s="547" t="s">
        <v>1629</v>
      </c>
      <c r="D6020" s="548"/>
      <c r="E6020" s="548">
        <v>39.159999999999997</v>
      </c>
    </row>
    <row r="6021" spans="1:5" hidden="1">
      <c r="A6021" s="547" t="s">
        <v>1679</v>
      </c>
      <c r="B6021" s="547">
        <v>2022</v>
      </c>
      <c r="C6021" s="547" t="s">
        <v>1628</v>
      </c>
      <c r="D6021" s="548">
        <v>11409.31</v>
      </c>
      <c r="E6021" s="548">
        <v>14132.19</v>
      </c>
    </row>
    <row r="6022" spans="1:5" hidden="1">
      <c r="A6022" s="547" t="s">
        <v>1679</v>
      </c>
      <c r="B6022" s="547">
        <v>2022</v>
      </c>
      <c r="C6022" s="547" t="s">
        <v>1627</v>
      </c>
      <c r="D6022" s="548">
        <v>11366.14</v>
      </c>
      <c r="E6022" s="548"/>
    </row>
    <row r="6023" spans="1:5" hidden="1">
      <c r="A6023" s="547" t="s">
        <v>1679</v>
      </c>
      <c r="B6023" s="547">
        <v>2022</v>
      </c>
      <c r="C6023" s="547" t="s">
        <v>1626</v>
      </c>
      <c r="D6023" s="548">
        <v>43.17</v>
      </c>
      <c r="E6023" s="548"/>
    </row>
    <row r="6024" spans="1:5" hidden="1">
      <c r="A6024" s="547" t="s">
        <v>1679</v>
      </c>
      <c r="B6024" s="547">
        <v>2022</v>
      </c>
      <c r="C6024" s="547" t="s">
        <v>1625</v>
      </c>
      <c r="D6024" s="548">
        <v>-555.71</v>
      </c>
      <c r="E6024" s="548">
        <v>-555.71</v>
      </c>
    </row>
    <row r="6025" spans="1:5" hidden="1">
      <c r="A6025" s="547" t="s">
        <v>1679</v>
      </c>
      <c r="B6025" s="547">
        <v>2022</v>
      </c>
      <c r="C6025" s="547" t="s">
        <v>1624</v>
      </c>
      <c r="D6025" s="548">
        <v>-82.94</v>
      </c>
      <c r="E6025" s="548">
        <v>-82.94</v>
      </c>
    </row>
    <row r="6026" spans="1:5" hidden="1">
      <c r="A6026" s="547" t="s">
        <v>1679</v>
      </c>
      <c r="B6026" s="547">
        <v>2022</v>
      </c>
      <c r="C6026" s="547" t="s">
        <v>1623</v>
      </c>
      <c r="D6026" s="548">
        <v>-127.81</v>
      </c>
      <c r="E6026" s="548">
        <v>-127.81</v>
      </c>
    </row>
    <row r="6027" spans="1:5" hidden="1">
      <c r="A6027" s="547" t="s">
        <v>1679</v>
      </c>
      <c r="B6027" s="547">
        <v>2022</v>
      </c>
      <c r="C6027" s="547" t="s">
        <v>1622</v>
      </c>
      <c r="D6027" s="548">
        <v>83.4</v>
      </c>
      <c r="E6027" s="548">
        <v>83.4</v>
      </c>
    </row>
    <row r="6028" spans="1:5" hidden="1">
      <c r="A6028" s="547" t="s">
        <v>1679</v>
      </c>
      <c r="B6028" s="547">
        <v>2022</v>
      </c>
      <c r="C6028" s="547" t="s">
        <v>1621</v>
      </c>
      <c r="D6028" s="548">
        <v>33.159999999999997</v>
      </c>
      <c r="E6028" s="548">
        <v>33.159999999999997</v>
      </c>
    </row>
    <row r="6029" spans="1:5" hidden="1">
      <c r="A6029" s="547" t="s">
        <v>1679</v>
      </c>
      <c r="B6029" s="547">
        <v>2022</v>
      </c>
      <c r="C6029" s="547" t="s">
        <v>1620</v>
      </c>
      <c r="D6029" s="548">
        <v>-120.65</v>
      </c>
      <c r="E6029" s="548">
        <v>-120.65</v>
      </c>
    </row>
    <row r="6030" spans="1:5" hidden="1">
      <c r="A6030" s="547" t="s">
        <v>1679</v>
      </c>
      <c r="B6030" s="547">
        <v>2022</v>
      </c>
      <c r="C6030" s="547" t="s">
        <v>1619</v>
      </c>
      <c r="D6030" s="548">
        <v>1974.61</v>
      </c>
      <c r="E6030" s="548">
        <v>1974.61</v>
      </c>
    </row>
    <row r="6031" spans="1:5" hidden="1">
      <c r="A6031" s="547" t="s">
        <v>1679</v>
      </c>
      <c r="B6031" s="547">
        <v>2022</v>
      </c>
      <c r="C6031" s="547" t="s">
        <v>1618</v>
      </c>
      <c r="D6031" s="548">
        <v>45.4</v>
      </c>
      <c r="E6031" s="548">
        <v>45.4</v>
      </c>
    </row>
    <row r="6032" spans="1:5" hidden="1">
      <c r="A6032" s="547" t="s">
        <v>1679</v>
      </c>
      <c r="B6032" s="547">
        <v>2022</v>
      </c>
      <c r="C6032" s="547" t="s">
        <v>1617</v>
      </c>
      <c r="D6032" s="548">
        <v>119.77</v>
      </c>
      <c r="E6032" s="548">
        <v>119.77</v>
      </c>
    </row>
    <row r="6033" spans="1:5" hidden="1">
      <c r="A6033" s="547" t="s">
        <v>1679</v>
      </c>
      <c r="B6033" s="547">
        <v>2022</v>
      </c>
      <c r="C6033" s="547" t="s">
        <v>1616</v>
      </c>
      <c r="D6033" s="548">
        <v>-61.15</v>
      </c>
      <c r="E6033" s="548">
        <v>-61.15</v>
      </c>
    </row>
    <row r="6034" spans="1:5" hidden="1">
      <c r="A6034" s="547" t="s">
        <v>1679</v>
      </c>
      <c r="B6034" s="547">
        <v>2022</v>
      </c>
      <c r="C6034" s="547" t="s">
        <v>1615</v>
      </c>
      <c r="D6034" s="548">
        <v>1267.76</v>
      </c>
      <c r="E6034" s="548">
        <v>1267.76</v>
      </c>
    </row>
    <row r="6035" spans="1:5" hidden="1">
      <c r="A6035" s="547" t="s">
        <v>1679</v>
      </c>
      <c r="B6035" s="547">
        <v>2022</v>
      </c>
      <c r="C6035" s="547" t="s">
        <v>1614</v>
      </c>
      <c r="D6035" s="548">
        <v>145.84</v>
      </c>
      <c r="E6035" s="548">
        <v>145.84</v>
      </c>
    </row>
    <row r="6036" spans="1:5" hidden="1">
      <c r="A6036" s="547" t="s">
        <v>1679</v>
      </c>
      <c r="B6036" s="547">
        <v>2022</v>
      </c>
      <c r="C6036" s="547" t="s">
        <v>1613</v>
      </c>
      <c r="D6036" s="548">
        <v>142.16</v>
      </c>
      <c r="E6036" s="548">
        <v>142.16</v>
      </c>
    </row>
    <row r="6037" spans="1:5" hidden="1">
      <c r="A6037" s="547" t="s">
        <v>1679</v>
      </c>
      <c r="B6037" s="547">
        <v>2022</v>
      </c>
      <c r="C6037" s="547" t="s">
        <v>1612</v>
      </c>
      <c r="D6037" s="548">
        <v>-16.38</v>
      </c>
      <c r="E6037" s="548">
        <v>-16.38</v>
      </c>
    </row>
    <row r="6038" spans="1:5" hidden="1">
      <c r="A6038" s="547" t="s">
        <v>1679</v>
      </c>
      <c r="B6038" s="547">
        <v>2022</v>
      </c>
      <c r="C6038" s="547" t="s">
        <v>1611</v>
      </c>
      <c r="D6038" s="548">
        <v>18.8</v>
      </c>
      <c r="E6038" s="548">
        <v>18.8</v>
      </c>
    </row>
    <row r="6039" spans="1:5" hidden="1">
      <c r="A6039" s="547" t="s">
        <v>1679</v>
      </c>
      <c r="B6039" s="547">
        <v>2022</v>
      </c>
      <c r="C6039" s="547" t="s">
        <v>1610</v>
      </c>
      <c r="D6039" s="548">
        <v>6.45</v>
      </c>
      <c r="E6039" s="548">
        <v>6.45</v>
      </c>
    </row>
    <row r="6040" spans="1:5" hidden="1">
      <c r="A6040" s="547" t="s">
        <v>1679</v>
      </c>
      <c r="B6040" s="547">
        <v>2022</v>
      </c>
      <c r="C6040" s="547" t="s">
        <v>1609</v>
      </c>
      <c r="D6040" s="548">
        <v>-134.84</v>
      </c>
      <c r="E6040" s="548">
        <v>-134.84</v>
      </c>
    </row>
    <row r="6041" spans="1:5" hidden="1">
      <c r="A6041" s="547" t="s">
        <v>1679</v>
      </c>
      <c r="B6041" s="547">
        <v>2022</v>
      </c>
      <c r="C6041" s="547" t="s">
        <v>1608</v>
      </c>
      <c r="D6041" s="548">
        <v>94.08</v>
      </c>
      <c r="E6041" s="548">
        <v>94.08</v>
      </c>
    </row>
    <row r="6042" spans="1:5" hidden="1">
      <c r="A6042" s="547" t="s">
        <v>1679</v>
      </c>
      <c r="B6042" s="547">
        <v>2022</v>
      </c>
      <c r="C6042" s="547" t="s">
        <v>1607</v>
      </c>
      <c r="D6042" s="548">
        <v>-567.74</v>
      </c>
      <c r="E6042" s="548">
        <v>-567.74</v>
      </c>
    </row>
    <row r="6043" spans="1:5" hidden="1">
      <c r="A6043" s="547" t="s">
        <v>1679</v>
      </c>
      <c r="B6043" s="547">
        <v>2022</v>
      </c>
      <c r="C6043" s="547" t="s">
        <v>1606</v>
      </c>
      <c r="D6043" s="548">
        <v>-3.5</v>
      </c>
      <c r="E6043" s="548">
        <v>-3.5</v>
      </c>
    </row>
    <row r="6044" spans="1:5" hidden="1">
      <c r="A6044" s="547" t="s">
        <v>1679</v>
      </c>
      <c r="B6044" s="547">
        <v>2022</v>
      </c>
      <c r="C6044" s="547" t="s">
        <v>1605</v>
      </c>
      <c r="D6044" s="548">
        <v>917.96</v>
      </c>
      <c r="E6044" s="548">
        <v>917.96</v>
      </c>
    </row>
    <row r="6045" spans="1:5" hidden="1">
      <c r="A6045" s="547" t="s">
        <v>1679</v>
      </c>
      <c r="B6045" s="547">
        <v>2022</v>
      </c>
      <c r="C6045" s="547" t="s">
        <v>1604</v>
      </c>
      <c r="D6045" s="548">
        <v>7.43</v>
      </c>
      <c r="E6045" s="548">
        <v>7.43</v>
      </c>
    </row>
    <row r="6046" spans="1:5" hidden="1">
      <c r="A6046" s="547" t="s">
        <v>1679</v>
      </c>
      <c r="B6046" s="547">
        <v>2022</v>
      </c>
      <c r="C6046" s="547" t="s">
        <v>1603</v>
      </c>
      <c r="D6046" s="548">
        <v>-1.58</v>
      </c>
      <c r="E6046" s="548">
        <v>-1.58</v>
      </c>
    </row>
    <row r="6047" spans="1:5" hidden="1">
      <c r="A6047" s="547" t="s">
        <v>1679</v>
      </c>
      <c r="B6047" s="547">
        <v>2022</v>
      </c>
      <c r="C6047" s="547" t="s">
        <v>1602</v>
      </c>
      <c r="D6047" s="548">
        <v>-5.2</v>
      </c>
      <c r="E6047" s="548">
        <v>-5.2</v>
      </c>
    </row>
    <row r="6048" spans="1:5" hidden="1">
      <c r="A6048" s="547" t="s">
        <v>1679</v>
      </c>
      <c r="B6048" s="547">
        <v>2022</v>
      </c>
      <c r="C6048" s="547" t="s">
        <v>1601</v>
      </c>
      <c r="D6048" s="548"/>
      <c r="E6048" s="548"/>
    </row>
    <row r="6049" spans="1:5" hidden="1">
      <c r="A6049" s="547" t="s">
        <v>1679</v>
      </c>
      <c r="B6049" s="547">
        <v>2022</v>
      </c>
      <c r="C6049" s="547" t="s">
        <v>1600</v>
      </c>
      <c r="D6049" s="548">
        <v>-101.09</v>
      </c>
      <c r="E6049" s="548">
        <v>-101.09</v>
      </c>
    </row>
    <row r="6050" spans="1:5" hidden="1">
      <c r="A6050" s="547" t="s">
        <v>1679</v>
      </c>
      <c r="B6050" s="547">
        <v>2022</v>
      </c>
      <c r="C6050" s="547" t="s">
        <v>1599</v>
      </c>
      <c r="D6050" s="548">
        <v>12512.96</v>
      </c>
      <c r="E6050" s="548">
        <v>15278.62</v>
      </c>
    </row>
    <row r="6051" spans="1:5" hidden="1">
      <c r="A6051" s="547" t="s">
        <v>1679</v>
      </c>
      <c r="B6051" s="547">
        <v>2022</v>
      </c>
      <c r="C6051" s="547" t="s">
        <v>1597</v>
      </c>
      <c r="D6051" s="548">
        <v>12512.95</v>
      </c>
      <c r="E6051" s="548">
        <v>15278.61</v>
      </c>
    </row>
    <row r="6052" spans="1:5" hidden="1">
      <c r="A6052" s="547" t="s">
        <v>1679</v>
      </c>
      <c r="B6052" s="547">
        <v>2022</v>
      </c>
      <c r="C6052" s="547" t="s">
        <v>1633</v>
      </c>
      <c r="D6052" s="548"/>
      <c r="E6052" s="548">
        <v>14654.98</v>
      </c>
    </row>
    <row r="6053" spans="1:5" hidden="1">
      <c r="A6053" s="547" t="s">
        <v>1679</v>
      </c>
      <c r="B6053" s="547">
        <v>2022</v>
      </c>
      <c r="C6053" s="547" t="s">
        <v>1632</v>
      </c>
      <c r="D6053" s="548"/>
      <c r="E6053" s="548">
        <v>-603.42999999999995</v>
      </c>
    </row>
    <row r="6054" spans="1:5" hidden="1">
      <c r="A6054" s="547" t="s">
        <v>1679</v>
      </c>
      <c r="B6054" s="547">
        <v>2022</v>
      </c>
      <c r="C6054" s="547" t="s">
        <v>1631</v>
      </c>
      <c r="D6054" s="548"/>
      <c r="E6054" s="548">
        <v>37.47</v>
      </c>
    </row>
    <row r="6055" spans="1:5" hidden="1">
      <c r="A6055" s="547" t="s">
        <v>1679</v>
      </c>
      <c r="B6055" s="547">
        <v>2022</v>
      </c>
      <c r="C6055" s="547" t="s">
        <v>1630</v>
      </c>
      <c r="D6055" s="548"/>
      <c r="E6055" s="548">
        <v>43.17</v>
      </c>
    </row>
    <row r="6056" spans="1:5" hidden="1">
      <c r="A6056" s="547" t="s">
        <v>1679</v>
      </c>
      <c r="B6056" s="547">
        <v>2022</v>
      </c>
      <c r="C6056" s="547" t="s">
        <v>1629</v>
      </c>
      <c r="D6056" s="548"/>
      <c r="E6056" s="548">
        <v>42.78</v>
      </c>
    </row>
    <row r="6057" spans="1:5" hidden="1">
      <c r="A6057" s="547" t="s">
        <v>1679</v>
      </c>
      <c r="B6057" s="547">
        <v>2023</v>
      </c>
      <c r="C6057" s="547" t="s">
        <v>1628</v>
      </c>
      <c r="D6057" s="548">
        <v>12243.46</v>
      </c>
      <c r="E6057" s="548"/>
    </row>
    <row r="6058" spans="1:5" hidden="1">
      <c r="A6058" s="547" t="s">
        <v>1679</v>
      </c>
      <c r="B6058" s="547">
        <v>2023</v>
      </c>
      <c r="C6058" s="547" t="s">
        <v>1627</v>
      </c>
      <c r="D6058" s="548">
        <v>12205.02</v>
      </c>
      <c r="E6058" s="548"/>
    </row>
    <row r="6059" spans="1:5" hidden="1">
      <c r="A6059" s="547" t="s">
        <v>1679</v>
      </c>
      <c r="B6059" s="547">
        <v>2023</v>
      </c>
      <c r="C6059" s="547" t="s">
        <v>1626</v>
      </c>
      <c r="D6059" s="548">
        <v>38.44</v>
      </c>
      <c r="E6059" s="548"/>
    </row>
    <row r="6060" spans="1:5" hidden="1">
      <c r="A6060" s="547" t="s">
        <v>1679</v>
      </c>
      <c r="B6060" s="547">
        <v>2023</v>
      </c>
      <c r="C6060" s="547" t="s">
        <v>1625</v>
      </c>
      <c r="D6060" s="548">
        <v>709.55</v>
      </c>
      <c r="E6060" s="548"/>
    </row>
    <row r="6061" spans="1:5" hidden="1">
      <c r="A6061" s="547" t="s">
        <v>1679</v>
      </c>
      <c r="B6061" s="547">
        <v>2023</v>
      </c>
      <c r="C6061" s="547" t="s">
        <v>1624</v>
      </c>
      <c r="D6061" s="548">
        <v>-170.48</v>
      </c>
      <c r="E6061" s="548"/>
    </row>
    <row r="6062" spans="1:5" hidden="1">
      <c r="A6062" s="547" t="s">
        <v>1679</v>
      </c>
      <c r="B6062" s="547">
        <v>2023</v>
      </c>
      <c r="C6062" s="547" t="s">
        <v>1623</v>
      </c>
      <c r="D6062" s="548">
        <v>-90.89</v>
      </c>
      <c r="E6062" s="548"/>
    </row>
    <row r="6063" spans="1:5" hidden="1">
      <c r="A6063" s="547" t="s">
        <v>1679</v>
      </c>
      <c r="B6063" s="547">
        <v>2023</v>
      </c>
      <c r="C6063" s="547" t="s">
        <v>1622</v>
      </c>
      <c r="D6063" s="548">
        <v>87.77</v>
      </c>
      <c r="E6063" s="548"/>
    </row>
    <row r="6064" spans="1:5" hidden="1">
      <c r="A6064" s="547" t="s">
        <v>1679</v>
      </c>
      <c r="B6064" s="547">
        <v>2023</v>
      </c>
      <c r="C6064" s="547" t="s">
        <v>1621</v>
      </c>
      <c r="D6064" s="548">
        <v>-46.13</v>
      </c>
      <c r="E6064" s="548"/>
    </row>
    <row r="6065" spans="1:5" hidden="1">
      <c r="A6065" s="547" t="s">
        <v>1679</v>
      </c>
      <c r="B6065" s="547">
        <v>2023</v>
      </c>
      <c r="C6065" s="547" t="s">
        <v>1620</v>
      </c>
      <c r="D6065" s="548">
        <v>-102.04</v>
      </c>
      <c r="E6065" s="548"/>
    </row>
    <row r="6066" spans="1:5" hidden="1">
      <c r="A6066" s="547" t="s">
        <v>1679</v>
      </c>
      <c r="B6066" s="547">
        <v>2023</v>
      </c>
      <c r="C6066" s="547" t="s">
        <v>1619</v>
      </c>
      <c r="D6066" s="548">
        <v>2885.82</v>
      </c>
      <c r="E6066" s="548"/>
    </row>
    <row r="6067" spans="1:5" hidden="1">
      <c r="A6067" s="547" t="s">
        <v>1679</v>
      </c>
      <c r="B6067" s="547">
        <v>2023</v>
      </c>
      <c r="C6067" s="547" t="s">
        <v>1618</v>
      </c>
      <c r="D6067" s="548">
        <v>-138.06</v>
      </c>
      <c r="E6067" s="548"/>
    </row>
    <row r="6068" spans="1:5" hidden="1">
      <c r="A6068" s="547" t="s">
        <v>1679</v>
      </c>
      <c r="B6068" s="547">
        <v>2023</v>
      </c>
      <c r="C6068" s="547" t="s">
        <v>1617</v>
      </c>
      <c r="D6068" s="548">
        <v>818.49</v>
      </c>
      <c r="E6068" s="548"/>
    </row>
    <row r="6069" spans="1:5" hidden="1">
      <c r="A6069" s="547" t="s">
        <v>1679</v>
      </c>
      <c r="B6069" s="547">
        <v>2023</v>
      </c>
      <c r="C6069" s="547" t="s">
        <v>1616</v>
      </c>
      <c r="D6069" s="548">
        <v>-259.33999999999997</v>
      </c>
      <c r="E6069" s="548"/>
    </row>
    <row r="6070" spans="1:5" hidden="1">
      <c r="A6070" s="547" t="s">
        <v>1679</v>
      </c>
      <c r="B6070" s="547">
        <v>2023</v>
      </c>
      <c r="C6070" s="547" t="s">
        <v>1615</v>
      </c>
      <c r="D6070" s="548">
        <v>960.04</v>
      </c>
      <c r="E6070" s="548"/>
    </row>
    <row r="6071" spans="1:5" hidden="1">
      <c r="A6071" s="547" t="s">
        <v>1679</v>
      </c>
      <c r="B6071" s="547">
        <v>2023</v>
      </c>
      <c r="C6071" s="547" t="s">
        <v>1614</v>
      </c>
      <c r="D6071" s="548">
        <v>-158.12</v>
      </c>
      <c r="E6071" s="548"/>
    </row>
    <row r="6072" spans="1:5" hidden="1">
      <c r="A6072" s="547" t="s">
        <v>1679</v>
      </c>
      <c r="B6072" s="547">
        <v>2023</v>
      </c>
      <c r="C6072" s="547" t="s">
        <v>1613</v>
      </c>
      <c r="D6072" s="548">
        <v>1074.98</v>
      </c>
      <c r="E6072" s="548"/>
    </row>
    <row r="6073" spans="1:5" hidden="1">
      <c r="A6073" s="547" t="s">
        <v>1679</v>
      </c>
      <c r="B6073" s="547">
        <v>2023</v>
      </c>
      <c r="C6073" s="547" t="s">
        <v>1612</v>
      </c>
      <c r="D6073" s="548">
        <v>-17.37</v>
      </c>
      <c r="E6073" s="548"/>
    </row>
    <row r="6074" spans="1:5" hidden="1">
      <c r="A6074" s="547" t="s">
        <v>1679</v>
      </c>
      <c r="B6074" s="547">
        <v>2023</v>
      </c>
      <c r="C6074" s="547" t="s">
        <v>1611</v>
      </c>
      <c r="D6074" s="548">
        <v>15.71</v>
      </c>
      <c r="E6074" s="548"/>
    </row>
    <row r="6075" spans="1:5" hidden="1">
      <c r="A6075" s="547" t="s">
        <v>1679</v>
      </c>
      <c r="B6075" s="547">
        <v>2023</v>
      </c>
      <c r="C6075" s="547" t="s">
        <v>1610</v>
      </c>
      <c r="D6075" s="548">
        <v>2</v>
      </c>
      <c r="E6075" s="548"/>
    </row>
    <row r="6076" spans="1:5" hidden="1">
      <c r="A6076" s="547" t="s">
        <v>1679</v>
      </c>
      <c r="B6076" s="547">
        <v>2023</v>
      </c>
      <c r="C6076" s="547" t="s">
        <v>1609</v>
      </c>
      <c r="D6076" s="548">
        <v>268.77999999999997</v>
      </c>
      <c r="E6076" s="548"/>
    </row>
    <row r="6077" spans="1:5" hidden="1">
      <c r="A6077" s="547" t="s">
        <v>1679</v>
      </c>
      <c r="B6077" s="547">
        <v>2023</v>
      </c>
      <c r="C6077" s="547" t="s">
        <v>1608</v>
      </c>
      <c r="D6077" s="548">
        <v>245.14</v>
      </c>
      <c r="E6077" s="548"/>
    </row>
    <row r="6078" spans="1:5" hidden="1">
      <c r="A6078" s="547" t="s">
        <v>1679</v>
      </c>
      <c r="B6078" s="547">
        <v>2023</v>
      </c>
      <c r="C6078" s="547" t="s">
        <v>1607</v>
      </c>
      <c r="D6078" s="548">
        <v>775.3</v>
      </c>
      <c r="E6078" s="548"/>
    </row>
    <row r="6079" spans="1:5" hidden="1">
      <c r="A6079" s="547" t="s">
        <v>1679</v>
      </c>
      <c r="B6079" s="547">
        <v>2023</v>
      </c>
      <c r="C6079" s="547" t="s">
        <v>1606</v>
      </c>
      <c r="D6079" s="548">
        <v>190.81</v>
      </c>
      <c r="E6079" s="548"/>
    </row>
    <row r="6080" spans="1:5" hidden="1">
      <c r="A6080" s="547" t="s">
        <v>1679</v>
      </c>
      <c r="B6080" s="547">
        <v>2023</v>
      </c>
      <c r="C6080" s="547" t="s">
        <v>1605</v>
      </c>
      <c r="D6080" s="548">
        <v>-892.54</v>
      </c>
      <c r="E6080" s="548"/>
    </row>
    <row r="6081" spans="1:5" hidden="1">
      <c r="A6081" s="547" t="s">
        <v>1679</v>
      </c>
      <c r="B6081" s="547">
        <v>2023</v>
      </c>
      <c r="C6081" s="547" t="s">
        <v>1604</v>
      </c>
      <c r="D6081" s="548">
        <v>93.5</v>
      </c>
      <c r="E6081" s="548"/>
    </row>
    <row r="6082" spans="1:5" hidden="1">
      <c r="A6082" s="547" t="s">
        <v>1679</v>
      </c>
      <c r="B6082" s="547">
        <v>2023</v>
      </c>
      <c r="C6082" s="547" t="s">
        <v>1603</v>
      </c>
      <c r="D6082" s="548">
        <v>-18.43</v>
      </c>
      <c r="E6082" s="548"/>
    </row>
    <row r="6083" spans="1:5" hidden="1">
      <c r="A6083" s="547" t="s">
        <v>1679</v>
      </c>
      <c r="B6083" s="547">
        <v>2023</v>
      </c>
      <c r="C6083" s="547" t="s">
        <v>1602</v>
      </c>
      <c r="D6083" s="548">
        <v>-25.74</v>
      </c>
      <c r="E6083" s="548"/>
    </row>
    <row r="6084" spans="1:5" hidden="1">
      <c r="A6084" s="547" t="s">
        <v>1679</v>
      </c>
      <c r="B6084" s="547">
        <v>2023</v>
      </c>
      <c r="C6084" s="547" t="s">
        <v>1601</v>
      </c>
      <c r="D6084" s="548">
        <v>0.5</v>
      </c>
      <c r="E6084" s="548"/>
    </row>
    <row r="6085" spans="1:5" hidden="1">
      <c r="A6085" s="547" t="s">
        <v>1679</v>
      </c>
      <c r="B6085" s="547">
        <v>2023</v>
      </c>
      <c r="C6085" s="547" t="s">
        <v>1600</v>
      </c>
      <c r="D6085" s="548">
        <v>-48.14</v>
      </c>
      <c r="E6085" s="548"/>
    </row>
    <row r="6086" spans="1:5" hidden="1">
      <c r="A6086" s="547" t="s">
        <v>1679</v>
      </c>
      <c r="B6086" s="547">
        <v>2023</v>
      </c>
      <c r="C6086" s="547" t="s">
        <v>1599</v>
      </c>
      <c r="D6086" s="548">
        <v>15519.47</v>
      </c>
      <c r="E6086" s="548"/>
    </row>
    <row r="6087" spans="1:5" hidden="1">
      <c r="A6087" s="547" t="s">
        <v>1679</v>
      </c>
      <c r="B6087" s="547">
        <v>2023</v>
      </c>
      <c r="C6087" s="547" t="s">
        <v>1597</v>
      </c>
      <c r="D6087" s="548">
        <v>15518.76</v>
      </c>
      <c r="E6087" s="548"/>
    </row>
    <row r="6088" spans="1:5" hidden="1">
      <c r="A6088" s="547" t="s">
        <v>1678</v>
      </c>
      <c r="B6088" s="547">
        <v>2019</v>
      </c>
      <c r="C6088" s="547" t="s">
        <v>1628</v>
      </c>
      <c r="D6088" s="548"/>
      <c r="E6088" s="548"/>
    </row>
    <row r="6089" spans="1:5" hidden="1">
      <c r="A6089" s="547" t="s">
        <v>1678</v>
      </c>
      <c r="B6089" s="547">
        <v>2019</v>
      </c>
      <c r="C6089" s="547" t="s">
        <v>1627</v>
      </c>
      <c r="D6089" s="548"/>
      <c r="E6089" s="548"/>
    </row>
    <row r="6090" spans="1:5" hidden="1">
      <c r="A6090" s="547" t="s">
        <v>1678</v>
      </c>
      <c r="B6090" s="547">
        <v>2019</v>
      </c>
      <c r="C6090" s="547" t="s">
        <v>1626</v>
      </c>
      <c r="D6090" s="548"/>
      <c r="E6090" s="548"/>
    </row>
    <row r="6091" spans="1:5" hidden="1">
      <c r="A6091" s="547" t="s">
        <v>1678</v>
      </c>
      <c r="B6091" s="547">
        <v>2019</v>
      </c>
      <c r="C6091" s="547" t="s">
        <v>1625</v>
      </c>
      <c r="D6091" s="548"/>
      <c r="E6091" s="548"/>
    </row>
    <row r="6092" spans="1:5" hidden="1">
      <c r="A6092" s="547" t="s">
        <v>1678</v>
      </c>
      <c r="B6092" s="547">
        <v>2019</v>
      </c>
      <c r="C6092" s="547" t="s">
        <v>1624</v>
      </c>
      <c r="D6092" s="548"/>
      <c r="E6092" s="548"/>
    </row>
    <row r="6093" spans="1:5" hidden="1">
      <c r="A6093" s="547" t="s">
        <v>1678</v>
      </c>
      <c r="B6093" s="547">
        <v>2019</v>
      </c>
      <c r="C6093" s="547" t="s">
        <v>1623</v>
      </c>
      <c r="D6093" s="548"/>
      <c r="E6093" s="548"/>
    </row>
    <row r="6094" spans="1:5" hidden="1">
      <c r="A6094" s="547" t="s">
        <v>1678</v>
      </c>
      <c r="B6094" s="547">
        <v>2019</v>
      </c>
      <c r="C6094" s="547" t="s">
        <v>1622</v>
      </c>
      <c r="D6094" s="548"/>
      <c r="E6094" s="548"/>
    </row>
    <row r="6095" spans="1:5" hidden="1">
      <c r="A6095" s="547" t="s">
        <v>1678</v>
      </c>
      <c r="B6095" s="547">
        <v>2019</v>
      </c>
      <c r="C6095" s="547" t="s">
        <v>1621</v>
      </c>
      <c r="D6095" s="548"/>
      <c r="E6095" s="548"/>
    </row>
    <row r="6096" spans="1:5" hidden="1">
      <c r="A6096" s="547" t="s">
        <v>1678</v>
      </c>
      <c r="B6096" s="547">
        <v>2019</v>
      </c>
      <c r="C6096" s="547" t="s">
        <v>1620</v>
      </c>
      <c r="D6096" s="548"/>
      <c r="E6096" s="548"/>
    </row>
    <row r="6097" spans="1:5" hidden="1">
      <c r="A6097" s="547" t="s">
        <v>1678</v>
      </c>
      <c r="B6097" s="547">
        <v>2019</v>
      </c>
      <c r="C6097" s="547" t="s">
        <v>1619</v>
      </c>
      <c r="D6097" s="548"/>
      <c r="E6097" s="548"/>
    </row>
    <row r="6098" spans="1:5" hidden="1">
      <c r="A6098" s="547" t="s">
        <v>1678</v>
      </c>
      <c r="B6098" s="547">
        <v>2019</v>
      </c>
      <c r="C6098" s="547" t="s">
        <v>1618</v>
      </c>
      <c r="D6098" s="548"/>
      <c r="E6098" s="548"/>
    </row>
    <row r="6099" spans="1:5" hidden="1">
      <c r="A6099" s="547" t="s">
        <v>1678</v>
      </c>
      <c r="B6099" s="547">
        <v>2019</v>
      </c>
      <c r="C6099" s="547" t="s">
        <v>1617</v>
      </c>
      <c r="D6099" s="548"/>
      <c r="E6099" s="548"/>
    </row>
    <row r="6100" spans="1:5" hidden="1">
      <c r="A6100" s="547" t="s">
        <v>1678</v>
      </c>
      <c r="B6100" s="547">
        <v>2019</v>
      </c>
      <c r="C6100" s="547" t="s">
        <v>1616</v>
      </c>
      <c r="D6100" s="548"/>
      <c r="E6100" s="548"/>
    </row>
    <row r="6101" spans="1:5" hidden="1">
      <c r="A6101" s="547" t="s">
        <v>1678</v>
      </c>
      <c r="B6101" s="547">
        <v>2019</v>
      </c>
      <c r="C6101" s="547" t="s">
        <v>1615</v>
      </c>
      <c r="D6101" s="548"/>
      <c r="E6101" s="548"/>
    </row>
    <row r="6102" spans="1:5" hidden="1">
      <c r="A6102" s="547" t="s">
        <v>1678</v>
      </c>
      <c r="B6102" s="547">
        <v>2019</v>
      </c>
      <c r="C6102" s="547" t="s">
        <v>1614</v>
      </c>
      <c r="D6102" s="548"/>
      <c r="E6102" s="548"/>
    </row>
    <row r="6103" spans="1:5" hidden="1">
      <c r="A6103" s="547" t="s">
        <v>1678</v>
      </c>
      <c r="B6103" s="547">
        <v>2019</v>
      </c>
      <c r="C6103" s="547" t="s">
        <v>1613</v>
      </c>
      <c r="D6103" s="548"/>
      <c r="E6103" s="548"/>
    </row>
    <row r="6104" spans="1:5" hidden="1">
      <c r="A6104" s="547" t="s">
        <v>1678</v>
      </c>
      <c r="B6104" s="547">
        <v>2019</v>
      </c>
      <c r="C6104" s="547" t="s">
        <v>1612</v>
      </c>
      <c r="D6104" s="548"/>
      <c r="E6104" s="548"/>
    </row>
    <row r="6105" spans="1:5" hidden="1">
      <c r="A6105" s="547" t="s">
        <v>1678</v>
      </c>
      <c r="B6105" s="547">
        <v>2019</v>
      </c>
      <c r="C6105" s="547" t="s">
        <v>1611</v>
      </c>
      <c r="D6105" s="548"/>
      <c r="E6105" s="548"/>
    </row>
    <row r="6106" spans="1:5" hidden="1">
      <c r="A6106" s="547" t="s">
        <v>1678</v>
      </c>
      <c r="B6106" s="547">
        <v>2019</v>
      </c>
      <c r="C6106" s="547" t="s">
        <v>1610</v>
      </c>
      <c r="D6106" s="548"/>
      <c r="E6106" s="548"/>
    </row>
    <row r="6107" spans="1:5" hidden="1">
      <c r="A6107" s="547" t="s">
        <v>1678</v>
      </c>
      <c r="B6107" s="547">
        <v>2019</v>
      </c>
      <c r="C6107" s="547" t="s">
        <v>1609</v>
      </c>
      <c r="D6107" s="548"/>
      <c r="E6107" s="548"/>
    </row>
    <row r="6108" spans="1:5" hidden="1">
      <c r="A6108" s="547" t="s">
        <v>1678</v>
      </c>
      <c r="B6108" s="547">
        <v>2019</v>
      </c>
      <c r="C6108" s="547" t="s">
        <v>1608</v>
      </c>
      <c r="D6108" s="548"/>
      <c r="E6108" s="548"/>
    </row>
    <row r="6109" spans="1:5" hidden="1">
      <c r="A6109" s="547" t="s">
        <v>1678</v>
      </c>
      <c r="B6109" s="547">
        <v>2019</v>
      </c>
      <c r="C6109" s="547" t="s">
        <v>1607</v>
      </c>
      <c r="D6109" s="548"/>
      <c r="E6109" s="548"/>
    </row>
    <row r="6110" spans="1:5" hidden="1">
      <c r="A6110" s="547" t="s">
        <v>1678</v>
      </c>
      <c r="B6110" s="547">
        <v>2019</v>
      </c>
      <c r="C6110" s="547" t="s">
        <v>1606</v>
      </c>
      <c r="D6110" s="548"/>
      <c r="E6110" s="548"/>
    </row>
    <row r="6111" spans="1:5" hidden="1">
      <c r="A6111" s="547" t="s">
        <v>1678</v>
      </c>
      <c r="B6111" s="547">
        <v>2019</v>
      </c>
      <c r="C6111" s="547" t="s">
        <v>1605</v>
      </c>
      <c r="D6111" s="548"/>
      <c r="E6111" s="548"/>
    </row>
    <row r="6112" spans="1:5" hidden="1">
      <c r="A6112" s="547" t="s">
        <v>1678</v>
      </c>
      <c r="B6112" s="547">
        <v>2019</v>
      </c>
      <c r="C6112" s="547" t="s">
        <v>1604</v>
      </c>
      <c r="D6112" s="548"/>
      <c r="E6112" s="548"/>
    </row>
    <row r="6113" spans="1:5" hidden="1">
      <c r="A6113" s="547" t="s">
        <v>1678</v>
      </c>
      <c r="B6113" s="547">
        <v>2019</v>
      </c>
      <c r="C6113" s="547" t="s">
        <v>1603</v>
      </c>
      <c r="D6113" s="548"/>
      <c r="E6113" s="548"/>
    </row>
    <row r="6114" spans="1:5" hidden="1">
      <c r="A6114" s="547" t="s">
        <v>1678</v>
      </c>
      <c r="B6114" s="547">
        <v>2019</v>
      </c>
      <c r="C6114" s="547" t="s">
        <v>1602</v>
      </c>
      <c r="D6114" s="548"/>
      <c r="E6114" s="548"/>
    </row>
    <row r="6115" spans="1:5" hidden="1">
      <c r="A6115" s="547" t="s">
        <v>1678</v>
      </c>
      <c r="B6115" s="547">
        <v>2019</v>
      </c>
      <c r="C6115" s="547" t="s">
        <v>1601</v>
      </c>
      <c r="D6115" s="548"/>
      <c r="E6115" s="548"/>
    </row>
    <row r="6116" spans="1:5" hidden="1">
      <c r="A6116" s="547" t="s">
        <v>1678</v>
      </c>
      <c r="B6116" s="547">
        <v>2019</v>
      </c>
      <c r="C6116" s="547" t="s">
        <v>1600</v>
      </c>
      <c r="D6116" s="548"/>
      <c r="E6116" s="548"/>
    </row>
    <row r="6117" spans="1:5" hidden="1">
      <c r="A6117" s="547" t="s">
        <v>1678</v>
      </c>
      <c r="B6117" s="547">
        <v>2019</v>
      </c>
      <c r="C6117" s="547" t="s">
        <v>1599</v>
      </c>
      <c r="D6117" s="548">
        <v>485583.58</v>
      </c>
      <c r="E6117" s="548">
        <v>487487.89</v>
      </c>
    </row>
    <row r="6118" spans="1:5" hidden="1">
      <c r="A6118" s="547" t="s">
        <v>1678</v>
      </c>
      <c r="B6118" s="547">
        <v>2019</v>
      </c>
      <c r="C6118" s="547" t="s">
        <v>1597</v>
      </c>
      <c r="D6118" s="548">
        <v>445692.5</v>
      </c>
      <c r="E6118" s="548">
        <v>447596.81</v>
      </c>
    </row>
    <row r="6119" spans="1:5" hidden="1">
      <c r="A6119" s="547" t="s">
        <v>1678</v>
      </c>
      <c r="B6119" s="547">
        <v>2019</v>
      </c>
      <c r="C6119" s="547" t="s">
        <v>1633</v>
      </c>
      <c r="D6119" s="548"/>
      <c r="E6119" s="548"/>
    </row>
    <row r="6120" spans="1:5" hidden="1">
      <c r="A6120" s="547" t="s">
        <v>1678</v>
      </c>
      <c r="B6120" s="547">
        <v>2019</v>
      </c>
      <c r="C6120" s="547" t="s">
        <v>1632</v>
      </c>
      <c r="D6120" s="548"/>
      <c r="E6120" s="548"/>
    </row>
    <row r="6121" spans="1:5" hidden="1">
      <c r="A6121" s="547" t="s">
        <v>1678</v>
      </c>
      <c r="B6121" s="547">
        <v>2019</v>
      </c>
      <c r="C6121" s="547" t="s">
        <v>1631</v>
      </c>
      <c r="D6121" s="548"/>
      <c r="E6121" s="548"/>
    </row>
    <row r="6122" spans="1:5" hidden="1">
      <c r="A6122" s="547" t="s">
        <v>1678</v>
      </c>
      <c r="B6122" s="547">
        <v>2019</v>
      </c>
      <c r="C6122" s="547" t="s">
        <v>1630</v>
      </c>
      <c r="D6122" s="548"/>
      <c r="E6122" s="548"/>
    </row>
    <row r="6123" spans="1:5" hidden="1">
      <c r="A6123" s="547" t="s">
        <v>1678</v>
      </c>
      <c r="B6123" s="547">
        <v>2019</v>
      </c>
      <c r="C6123" s="547" t="s">
        <v>1629</v>
      </c>
      <c r="D6123" s="548"/>
      <c r="E6123" s="548"/>
    </row>
    <row r="6124" spans="1:5" hidden="1">
      <c r="A6124" s="547" t="s">
        <v>1678</v>
      </c>
      <c r="B6124" s="547">
        <v>2020</v>
      </c>
      <c r="C6124" s="547" t="s">
        <v>1628</v>
      </c>
      <c r="D6124" s="548"/>
      <c r="E6124" s="548"/>
    </row>
    <row r="6125" spans="1:5" hidden="1">
      <c r="A6125" s="547" t="s">
        <v>1678</v>
      </c>
      <c r="B6125" s="547">
        <v>2020</v>
      </c>
      <c r="C6125" s="547" t="s">
        <v>1627</v>
      </c>
      <c r="D6125" s="548"/>
      <c r="E6125" s="548"/>
    </row>
    <row r="6126" spans="1:5" hidden="1">
      <c r="A6126" s="547" t="s">
        <v>1678</v>
      </c>
      <c r="B6126" s="547">
        <v>2020</v>
      </c>
      <c r="C6126" s="547" t="s">
        <v>1626</v>
      </c>
      <c r="D6126" s="548"/>
      <c r="E6126" s="548"/>
    </row>
    <row r="6127" spans="1:5" hidden="1">
      <c r="A6127" s="547" t="s">
        <v>1678</v>
      </c>
      <c r="B6127" s="547">
        <v>2020</v>
      </c>
      <c r="C6127" s="547" t="s">
        <v>1625</v>
      </c>
      <c r="D6127" s="548"/>
      <c r="E6127" s="548"/>
    </row>
    <row r="6128" spans="1:5" hidden="1">
      <c r="A6128" s="547" t="s">
        <v>1678</v>
      </c>
      <c r="B6128" s="547">
        <v>2020</v>
      </c>
      <c r="C6128" s="547" t="s">
        <v>1624</v>
      </c>
      <c r="D6128" s="548"/>
      <c r="E6128" s="548"/>
    </row>
    <row r="6129" spans="1:5" hidden="1">
      <c r="A6129" s="547" t="s">
        <v>1678</v>
      </c>
      <c r="B6129" s="547">
        <v>2020</v>
      </c>
      <c r="C6129" s="547" t="s">
        <v>1623</v>
      </c>
      <c r="D6129" s="548"/>
      <c r="E6129" s="548"/>
    </row>
    <row r="6130" spans="1:5" hidden="1">
      <c r="A6130" s="547" t="s">
        <v>1678</v>
      </c>
      <c r="B6130" s="547">
        <v>2020</v>
      </c>
      <c r="C6130" s="547" t="s">
        <v>1622</v>
      </c>
      <c r="D6130" s="548"/>
      <c r="E6130" s="548"/>
    </row>
    <row r="6131" spans="1:5" hidden="1">
      <c r="A6131" s="547" t="s">
        <v>1678</v>
      </c>
      <c r="B6131" s="547">
        <v>2020</v>
      </c>
      <c r="C6131" s="547" t="s">
        <v>1621</v>
      </c>
      <c r="D6131" s="548"/>
      <c r="E6131" s="548"/>
    </row>
    <row r="6132" spans="1:5" hidden="1">
      <c r="A6132" s="547" t="s">
        <v>1678</v>
      </c>
      <c r="B6132" s="547">
        <v>2020</v>
      </c>
      <c r="C6132" s="547" t="s">
        <v>1620</v>
      </c>
      <c r="D6132" s="548"/>
      <c r="E6132" s="548"/>
    </row>
    <row r="6133" spans="1:5" hidden="1">
      <c r="A6133" s="547" t="s">
        <v>1678</v>
      </c>
      <c r="B6133" s="547">
        <v>2020</v>
      </c>
      <c r="C6133" s="547" t="s">
        <v>1619</v>
      </c>
      <c r="D6133" s="548"/>
      <c r="E6133" s="548"/>
    </row>
    <row r="6134" spans="1:5" hidden="1">
      <c r="A6134" s="547" t="s">
        <v>1678</v>
      </c>
      <c r="B6134" s="547">
        <v>2020</v>
      </c>
      <c r="C6134" s="547" t="s">
        <v>1618</v>
      </c>
      <c r="D6134" s="548"/>
      <c r="E6134" s="548"/>
    </row>
    <row r="6135" spans="1:5" hidden="1">
      <c r="A6135" s="547" t="s">
        <v>1678</v>
      </c>
      <c r="B6135" s="547">
        <v>2020</v>
      </c>
      <c r="C6135" s="547" t="s">
        <v>1617</v>
      </c>
      <c r="D6135" s="548"/>
      <c r="E6135" s="548"/>
    </row>
    <row r="6136" spans="1:5" hidden="1">
      <c r="A6136" s="547" t="s">
        <v>1678</v>
      </c>
      <c r="B6136" s="547">
        <v>2020</v>
      </c>
      <c r="C6136" s="547" t="s">
        <v>1616</v>
      </c>
      <c r="D6136" s="548"/>
      <c r="E6136" s="548"/>
    </row>
    <row r="6137" spans="1:5" hidden="1">
      <c r="A6137" s="547" t="s">
        <v>1678</v>
      </c>
      <c r="B6137" s="547">
        <v>2020</v>
      </c>
      <c r="C6137" s="547" t="s">
        <v>1615</v>
      </c>
      <c r="D6137" s="548"/>
      <c r="E6137" s="548"/>
    </row>
    <row r="6138" spans="1:5" hidden="1">
      <c r="A6138" s="547" t="s">
        <v>1678</v>
      </c>
      <c r="B6138" s="547">
        <v>2020</v>
      </c>
      <c r="C6138" s="547" t="s">
        <v>1614</v>
      </c>
      <c r="D6138" s="548"/>
      <c r="E6138" s="548"/>
    </row>
    <row r="6139" spans="1:5" hidden="1">
      <c r="A6139" s="547" t="s">
        <v>1678</v>
      </c>
      <c r="B6139" s="547">
        <v>2020</v>
      </c>
      <c r="C6139" s="547" t="s">
        <v>1613</v>
      </c>
      <c r="D6139" s="548"/>
      <c r="E6139" s="548"/>
    </row>
    <row r="6140" spans="1:5" hidden="1">
      <c r="A6140" s="547" t="s">
        <v>1678</v>
      </c>
      <c r="B6140" s="547">
        <v>2020</v>
      </c>
      <c r="C6140" s="547" t="s">
        <v>1612</v>
      </c>
      <c r="D6140" s="548"/>
      <c r="E6140" s="548"/>
    </row>
    <row r="6141" spans="1:5" hidden="1">
      <c r="A6141" s="547" t="s">
        <v>1678</v>
      </c>
      <c r="B6141" s="547">
        <v>2020</v>
      </c>
      <c r="C6141" s="547" t="s">
        <v>1611</v>
      </c>
      <c r="D6141" s="548"/>
      <c r="E6141" s="548"/>
    </row>
    <row r="6142" spans="1:5" hidden="1">
      <c r="A6142" s="547" t="s">
        <v>1678</v>
      </c>
      <c r="B6142" s="547">
        <v>2020</v>
      </c>
      <c r="C6142" s="547" t="s">
        <v>1610</v>
      </c>
      <c r="D6142" s="548"/>
      <c r="E6142" s="548"/>
    </row>
    <row r="6143" spans="1:5" hidden="1">
      <c r="A6143" s="547" t="s">
        <v>1678</v>
      </c>
      <c r="B6143" s="547">
        <v>2020</v>
      </c>
      <c r="C6143" s="547" t="s">
        <v>1609</v>
      </c>
      <c r="D6143" s="548"/>
      <c r="E6143" s="548"/>
    </row>
    <row r="6144" spans="1:5" hidden="1">
      <c r="A6144" s="547" t="s">
        <v>1678</v>
      </c>
      <c r="B6144" s="547">
        <v>2020</v>
      </c>
      <c r="C6144" s="547" t="s">
        <v>1608</v>
      </c>
      <c r="D6144" s="548"/>
      <c r="E6144" s="548"/>
    </row>
    <row r="6145" spans="1:5" hidden="1">
      <c r="A6145" s="547" t="s">
        <v>1678</v>
      </c>
      <c r="B6145" s="547">
        <v>2020</v>
      </c>
      <c r="C6145" s="547" t="s">
        <v>1607</v>
      </c>
      <c r="D6145" s="548"/>
      <c r="E6145" s="548"/>
    </row>
    <row r="6146" spans="1:5" hidden="1">
      <c r="A6146" s="547" t="s">
        <v>1678</v>
      </c>
      <c r="B6146" s="547">
        <v>2020</v>
      </c>
      <c r="C6146" s="547" t="s">
        <v>1606</v>
      </c>
      <c r="D6146" s="548"/>
      <c r="E6146" s="548"/>
    </row>
    <row r="6147" spans="1:5" hidden="1">
      <c r="A6147" s="547" t="s">
        <v>1678</v>
      </c>
      <c r="B6147" s="547">
        <v>2020</v>
      </c>
      <c r="C6147" s="547" t="s">
        <v>1605</v>
      </c>
      <c r="D6147" s="548"/>
      <c r="E6147" s="548"/>
    </row>
    <row r="6148" spans="1:5" hidden="1">
      <c r="A6148" s="547" t="s">
        <v>1678</v>
      </c>
      <c r="B6148" s="547">
        <v>2020</v>
      </c>
      <c r="C6148" s="547" t="s">
        <v>1604</v>
      </c>
      <c r="D6148" s="548"/>
      <c r="E6148" s="548"/>
    </row>
    <row r="6149" spans="1:5" hidden="1">
      <c r="A6149" s="547" t="s">
        <v>1678</v>
      </c>
      <c r="B6149" s="547">
        <v>2020</v>
      </c>
      <c r="C6149" s="547" t="s">
        <v>1603</v>
      </c>
      <c r="D6149" s="548"/>
      <c r="E6149" s="548"/>
    </row>
    <row r="6150" spans="1:5" hidden="1">
      <c r="A6150" s="547" t="s">
        <v>1678</v>
      </c>
      <c r="B6150" s="547">
        <v>2020</v>
      </c>
      <c r="C6150" s="547" t="s">
        <v>1602</v>
      </c>
      <c r="D6150" s="548"/>
      <c r="E6150" s="548"/>
    </row>
    <row r="6151" spans="1:5" hidden="1">
      <c r="A6151" s="547" t="s">
        <v>1678</v>
      </c>
      <c r="B6151" s="547">
        <v>2020</v>
      </c>
      <c r="C6151" s="547" t="s">
        <v>1601</v>
      </c>
      <c r="D6151" s="548"/>
      <c r="E6151" s="548"/>
    </row>
    <row r="6152" spans="1:5" hidden="1">
      <c r="A6152" s="547" t="s">
        <v>1678</v>
      </c>
      <c r="B6152" s="547">
        <v>2020</v>
      </c>
      <c r="C6152" s="547" t="s">
        <v>1600</v>
      </c>
      <c r="D6152" s="548"/>
      <c r="E6152" s="548"/>
    </row>
    <row r="6153" spans="1:5" hidden="1">
      <c r="A6153" s="547" t="s">
        <v>1678</v>
      </c>
      <c r="B6153" s="547">
        <v>2020</v>
      </c>
      <c r="C6153" s="547" t="s">
        <v>1599</v>
      </c>
      <c r="D6153" s="548">
        <v>496513.68</v>
      </c>
      <c r="E6153" s="548">
        <v>498314.09</v>
      </c>
    </row>
    <row r="6154" spans="1:5" hidden="1">
      <c r="A6154" s="547" t="s">
        <v>1678</v>
      </c>
      <c r="B6154" s="547">
        <v>2020</v>
      </c>
      <c r="C6154" s="547" t="s">
        <v>1597</v>
      </c>
      <c r="D6154" s="548">
        <v>453936.27</v>
      </c>
      <c r="E6154" s="548">
        <v>455736.68</v>
      </c>
    </row>
    <row r="6155" spans="1:5" hidden="1">
      <c r="A6155" s="547" t="s">
        <v>1678</v>
      </c>
      <c r="B6155" s="547">
        <v>2020</v>
      </c>
      <c r="C6155" s="547" t="s">
        <v>1633</v>
      </c>
      <c r="D6155" s="548"/>
      <c r="E6155" s="548"/>
    </row>
    <row r="6156" spans="1:5" hidden="1">
      <c r="A6156" s="547" t="s">
        <v>1678</v>
      </c>
      <c r="B6156" s="547">
        <v>2020</v>
      </c>
      <c r="C6156" s="547" t="s">
        <v>1632</v>
      </c>
      <c r="D6156" s="548"/>
      <c r="E6156" s="548"/>
    </row>
    <row r="6157" spans="1:5" hidden="1">
      <c r="A6157" s="547" t="s">
        <v>1678</v>
      </c>
      <c r="B6157" s="547">
        <v>2020</v>
      </c>
      <c r="C6157" s="547" t="s">
        <v>1631</v>
      </c>
      <c r="D6157" s="548"/>
      <c r="E6157" s="548"/>
    </row>
    <row r="6158" spans="1:5" hidden="1">
      <c r="A6158" s="547" t="s">
        <v>1678</v>
      </c>
      <c r="B6158" s="547">
        <v>2020</v>
      </c>
      <c r="C6158" s="547" t="s">
        <v>1630</v>
      </c>
      <c r="D6158" s="548"/>
      <c r="E6158" s="548"/>
    </row>
    <row r="6159" spans="1:5" hidden="1">
      <c r="A6159" s="547" t="s">
        <v>1678</v>
      </c>
      <c r="B6159" s="547">
        <v>2020</v>
      </c>
      <c r="C6159" s="547" t="s">
        <v>1629</v>
      </c>
      <c r="D6159" s="548"/>
      <c r="E6159" s="548"/>
    </row>
    <row r="6160" spans="1:5" hidden="1">
      <c r="A6160" s="547" t="s">
        <v>1678</v>
      </c>
      <c r="B6160" s="547">
        <v>2021</v>
      </c>
      <c r="C6160" s="547" t="s">
        <v>1628</v>
      </c>
      <c r="D6160" s="548"/>
      <c r="E6160" s="548"/>
    </row>
    <row r="6161" spans="1:5" hidden="1">
      <c r="A6161" s="547" t="s">
        <v>1678</v>
      </c>
      <c r="B6161" s="547">
        <v>2021</v>
      </c>
      <c r="C6161" s="547" t="s">
        <v>1627</v>
      </c>
      <c r="D6161" s="548"/>
      <c r="E6161" s="548"/>
    </row>
    <row r="6162" spans="1:5" hidden="1">
      <c r="A6162" s="547" t="s">
        <v>1678</v>
      </c>
      <c r="B6162" s="547">
        <v>2021</v>
      </c>
      <c r="C6162" s="547" t="s">
        <v>1626</v>
      </c>
      <c r="D6162" s="548"/>
      <c r="E6162" s="548"/>
    </row>
    <row r="6163" spans="1:5" hidden="1">
      <c r="A6163" s="547" t="s">
        <v>1678</v>
      </c>
      <c r="B6163" s="547">
        <v>2021</v>
      </c>
      <c r="C6163" s="547" t="s">
        <v>1625</v>
      </c>
      <c r="D6163" s="548"/>
      <c r="E6163" s="548"/>
    </row>
    <row r="6164" spans="1:5" hidden="1">
      <c r="A6164" s="547" t="s">
        <v>1678</v>
      </c>
      <c r="B6164" s="547">
        <v>2021</v>
      </c>
      <c r="C6164" s="547" t="s">
        <v>1624</v>
      </c>
      <c r="D6164" s="548"/>
      <c r="E6164" s="548"/>
    </row>
    <row r="6165" spans="1:5" hidden="1">
      <c r="A6165" s="547" t="s">
        <v>1678</v>
      </c>
      <c r="B6165" s="547">
        <v>2021</v>
      </c>
      <c r="C6165" s="547" t="s">
        <v>1623</v>
      </c>
      <c r="D6165" s="548"/>
      <c r="E6165" s="548"/>
    </row>
    <row r="6166" spans="1:5" hidden="1">
      <c r="A6166" s="547" t="s">
        <v>1678</v>
      </c>
      <c r="B6166" s="547">
        <v>2021</v>
      </c>
      <c r="C6166" s="547" t="s">
        <v>1622</v>
      </c>
      <c r="D6166" s="548"/>
      <c r="E6166" s="548"/>
    </row>
    <row r="6167" spans="1:5" hidden="1">
      <c r="A6167" s="547" t="s">
        <v>1678</v>
      </c>
      <c r="B6167" s="547">
        <v>2021</v>
      </c>
      <c r="C6167" s="547" t="s">
        <v>1621</v>
      </c>
      <c r="D6167" s="548"/>
      <c r="E6167" s="548"/>
    </row>
    <row r="6168" spans="1:5" hidden="1">
      <c r="A6168" s="547" t="s">
        <v>1678</v>
      </c>
      <c r="B6168" s="547">
        <v>2021</v>
      </c>
      <c r="C6168" s="547" t="s">
        <v>1620</v>
      </c>
      <c r="D6168" s="548"/>
      <c r="E6168" s="548"/>
    </row>
    <row r="6169" spans="1:5" hidden="1">
      <c r="A6169" s="547" t="s">
        <v>1678</v>
      </c>
      <c r="B6169" s="547">
        <v>2021</v>
      </c>
      <c r="C6169" s="547" t="s">
        <v>1619</v>
      </c>
      <c r="D6169" s="548"/>
      <c r="E6169" s="548"/>
    </row>
    <row r="6170" spans="1:5" hidden="1">
      <c r="A6170" s="547" t="s">
        <v>1678</v>
      </c>
      <c r="B6170" s="547">
        <v>2021</v>
      </c>
      <c r="C6170" s="547" t="s">
        <v>1618</v>
      </c>
      <c r="D6170" s="548"/>
      <c r="E6170" s="548"/>
    </row>
    <row r="6171" spans="1:5" hidden="1">
      <c r="A6171" s="547" t="s">
        <v>1678</v>
      </c>
      <c r="B6171" s="547">
        <v>2021</v>
      </c>
      <c r="C6171" s="547" t="s">
        <v>1617</v>
      </c>
      <c r="D6171" s="548"/>
      <c r="E6171" s="548"/>
    </row>
    <row r="6172" spans="1:5" hidden="1">
      <c r="A6172" s="547" t="s">
        <v>1678</v>
      </c>
      <c r="B6172" s="547">
        <v>2021</v>
      </c>
      <c r="C6172" s="547" t="s">
        <v>1616</v>
      </c>
      <c r="D6172" s="548"/>
      <c r="E6172" s="548"/>
    </row>
    <row r="6173" spans="1:5" hidden="1">
      <c r="A6173" s="547" t="s">
        <v>1678</v>
      </c>
      <c r="B6173" s="547">
        <v>2021</v>
      </c>
      <c r="C6173" s="547" t="s">
        <v>1615</v>
      </c>
      <c r="D6173" s="548"/>
      <c r="E6173" s="548"/>
    </row>
    <row r="6174" spans="1:5" hidden="1">
      <c r="A6174" s="547" t="s">
        <v>1678</v>
      </c>
      <c r="B6174" s="547">
        <v>2021</v>
      </c>
      <c r="C6174" s="547" t="s">
        <v>1614</v>
      </c>
      <c r="D6174" s="548"/>
      <c r="E6174" s="548"/>
    </row>
    <row r="6175" spans="1:5" hidden="1">
      <c r="A6175" s="547" t="s">
        <v>1678</v>
      </c>
      <c r="B6175" s="547">
        <v>2021</v>
      </c>
      <c r="C6175" s="547" t="s">
        <v>1613</v>
      </c>
      <c r="D6175" s="548"/>
      <c r="E6175" s="548"/>
    </row>
    <row r="6176" spans="1:5" hidden="1">
      <c r="A6176" s="547" t="s">
        <v>1678</v>
      </c>
      <c r="B6176" s="547">
        <v>2021</v>
      </c>
      <c r="C6176" s="547" t="s">
        <v>1612</v>
      </c>
      <c r="D6176" s="548"/>
      <c r="E6176" s="548"/>
    </row>
    <row r="6177" spans="1:5" hidden="1">
      <c r="A6177" s="547" t="s">
        <v>1678</v>
      </c>
      <c r="B6177" s="547">
        <v>2021</v>
      </c>
      <c r="C6177" s="547" t="s">
        <v>1611</v>
      </c>
      <c r="D6177" s="548"/>
      <c r="E6177" s="548"/>
    </row>
    <row r="6178" spans="1:5" hidden="1">
      <c r="A6178" s="547" t="s">
        <v>1678</v>
      </c>
      <c r="B6178" s="547">
        <v>2021</v>
      </c>
      <c r="C6178" s="547" t="s">
        <v>1610</v>
      </c>
      <c r="D6178" s="548"/>
      <c r="E6178" s="548"/>
    </row>
    <row r="6179" spans="1:5" hidden="1">
      <c r="A6179" s="547" t="s">
        <v>1678</v>
      </c>
      <c r="B6179" s="547">
        <v>2021</v>
      </c>
      <c r="C6179" s="547" t="s">
        <v>1609</v>
      </c>
      <c r="D6179" s="548"/>
      <c r="E6179" s="548"/>
    </row>
    <row r="6180" spans="1:5" hidden="1">
      <c r="A6180" s="547" t="s">
        <v>1678</v>
      </c>
      <c r="B6180" s="547">
        <v>2021</v>
      </c>
      <c r="C6180" s="547" t="s">
        <v>1608</v>
      </c>
      <c r="D6180" s="548"/>
      <c r="E6180" s="548"/>
    </row>
    <row r="6181" spans="1:5" hidden="1">
      <c r="A6181" s="547" t="s">
        <v>1678</v>
      </c>
      <c r="B6181" s="547">
        <v>2021</v>
      </c>
      <c r="C6181" s="547" t="s">
        <v>1607</v>
      </c>
      <c r="D6181" s="548"/>
      <c r="E6181" s="548"/>
    </row>
    <row r="6182" spans="1:5" hidden="1">
      <c r="A6182" s="547" t="s">
        <v>1678</v>
      </c>
      <c r="B6182" s="547">
        <v>2021</v>
      </c>
      <c r="C6182" s="547" t="s">
        <v>1606</v>
      </c>
      <c r="D6182" s="548"/>
      <c r="E6182" s="548"/>
    </row>
    <row r="6183" spans="1:5" hidden="1">
      <c r="A6183" s="547" t="s">
        <v>1678</v>
      </c>
      <c r="B6183" s="547">
        <v>2021</v>
      </c>
      <c r="C6183" s="547" t="s">
        <v>1605</v>
      </c>
      <c r="D6183" s="548"/>
      <c r="E6183" s="548"/>
    </row>
    <row r="6184" spans="1:5" hidden="1">
      <c r="A6184" s="547" t="s">
        <v>1678</v>
      </c>
      <c r="B6184" s="547">
        <v>2021</v>
      </c>
      <c r="C6184" s="547" t="s">
        <v>1604</v>
      </c>
      <c r="D6184" s="548"/>
      <c r="E6184" s="548"/>
    </row>
    <row r="6185" spans="1:5" hidden="1">
      <c r="A6185" s="547" t="s">
        <v>1678</v>
      </c>
      <c r="B6185" s="547">
        <v>2021</v>
      </c>
      <c r="C6185" s="547" t="s">
        <v>1603</v>
      </c>
      <c r="D6185" s="548"/>
      <c r="E6185" s="548"/>
    </row>
    <row r="6186" spans="1:5" hidden="1">
      <c r="A6186" s="547" t="s">
        <v>1678</v>
      </c>
      <c r="B6186" s="547">
        <v>2021</v>
      </c>
      <c r="C6186" s="547" t="s">
        <v>1602</v>
      </c>
      <c r="D6186" s="548"/>
      <c r="E6186" s="548"/>
    </row>
    <row r="6187" spans="1:5" hidden="1">
      <c r="A6187" s="547" t="s">
        <v>1678</v>
      </c>
      <c r="B6187" s="547">
        <v>2021</v>
      </c>
      <c r="C6187" s="547" t="s">
        <v>1601</v>
      </c>
      <c r="D6187" s="548"/>
      <c r="E6187" s="548"/>
    </row>
    <row r="6188" spans="1:5" hidden="1">
      <c r="A6188" s="547" t="s">
        <v>1678</v>
      </c>
      <c r="B6188" s="547">
        <v>2021</v>
      </c>
      <c r="C6188" s="547" t="s">
        <v>1600</v>
      </c>
      <c r="D6188" s="548"/>
      <c r="E6188" s="548"/>
    </row>
    <row r="6189" spans="1:5" hidden="1">
      <c r="A6189" s="547" t="s">
        <v>1678</v>
      </c>
      <c r="B6189" s="547">
        <v>2021</v>
      </c>
      <c r="C6189" s="547" t="s">
        <v>1599</v>
      </c>
      <c r="D6189" s="548">
        <v>525026.93999999994</v>
      </c>
      <c r="E6189" s="548">
        <v>525896.18000000005</v>
      </c>
    </row>
    <row r="6190" spans="1:5" hidden="1">
      <c r="A6190" s="547" t="s">
        <v>1678</v>
      </c>
      <c r="B6190" s="547">
        <v>2021</v>
      </c>
      <c r="C6190" s="547" t="s">
        <v>1597</v>
      </c>
      <c r="D6190" s="548">
        <v>478292.13</v>
      </c>
      <c r="E6190" s="548">
        <v>479161.36</v>
      </c>
    </row>
    <row r="6191" spans="1:5" hidden="1">
      <c r="A6191" s="547" t="s">
        <v>1678</v>
      </c>
      <c r="B6191" s="547">
        <v>2021</v>
      </c>
      <c r="C6191" s="547" t="s">
        <v>1633</v>
      </c>
      <c r="D6191" s="548"/>
      <c r="E6191" s="548"/>
    </row>
    <row r="6192" spans="1:5" hidden="1">
      <c r="A6192" s="547" t="s">
        <v>1678</v>
      </c>
      <c r="B6192" s="547">
        <v>2021</v>
      </c>
      <c r="C6192" s="547" t="s">
        <v>1632</v>
      </c>
      <c r="D6192" s="548"/>
      <c r="E6192" s="548"/>
    </row>
    <row r="6193" spans="1:5" hidden="1">
      <c r="A6193" s="547" t="s">
        <v>1678</v>
      </c>
      <c r="B6193" s="547">
        <v>2021</v>
      </c>
      <c r="C6193" s="547" t="s">
        <v>1631</v>
      </c>
      <c r="D6193" s="548"/>
      <c r="E6193" s="548"/>
    </row>
    <row r="6194" spans="1:5" hidden="1">
      <c r="A6194" s="547" t="s">
        <v>1678</v>
      </c>
      <c r="B6194" s="547">
        <v>2021</v>
      </c>
      <c r="C6194" s="547" t="s">
        <v>1630</v>
      </c>
      <c r="D6194" s="548"/>
      <c r="E6194" s="548"/>
    </row>
    <row r="6195" spans="1:5" hidden="1">
      <c r="A6195" s="547" t="s">
        <v>1678</v>
      </c>
      <c r="B6195" s="547">
        <v>2021</v>
      </c>
      <c r="C6195" s="547" t="s">
        <v>1629</v>
      </c>
      <c r="D6195" s="548"/>
      <c r="E6195" s="548"/>
    </row>
    <row r="6196" spans="1:5" hidden="1">
      <c r="A6196" s="547" t="s">
        <v>1678</v>
      </c>
      <c r="B6196" s="547">
        <v>2022</v>
      </c>
      <c r="C6196" s="547" t="s">
        <v>1628</v>
      </c>
      <c r="D6196" s="548"/>
      <c r="E6196" s="548"/>
    </row>
    <row r="6197" spans="1:5" hidden="1">
      <c r="A6197" s="547" t="s">
        <v>1678</v>
      </c>
      <c r="B6197" s="547">
        <v>2022</v>
      </c>
      <c r="C6197" s="547" t="s">
        <v>1627</v>
      </c>
      <c r="D6197" s="548"/>
      <c r="E6197" s="548"/>
    </row>
    <row r="6198" spans="1:5" hidden="1">
      <c r="A6198" s="547" t="s">
        <v>1678</v>
      </c>
      <c r="B6198" s="547">
        <v>2022</v>
      </c>
      <c r="C6198" s="547" t="s">
        <v>1626</v>
      </c>
      <c r="D6198" s="548"/>
      <c r="E6198" s="548"/>
    </row>
    <row r="6199" spans="1:5" hidden="1">
      <c r="A6199" s="547" t="s">
        <v>1678</v>
      </c>
      <c r="B6199" s="547">
        <v>2022</v>
      </c>
      <c r="C6199" s="547" t="s">
        <v>1625</v>
      </c>
      <c r="D6199" s="548"/>
      <c r="E6199" s="548"/>
    </row>
    <row r="6200" spans="1:5" hidden="1">
      <c r="A6200" s="547" t="s">
        <v>1678</v>
      </c>
      <c r="B6200" s="547">
        <v>2022</v>
      </c>
      <c r="C6200" s="547" t="s">
        <v>1624</v>
      </c>
      <c r="D6200" s="548"/>
      <c r="E6200" s="548"/>
    </row>
    <row r="6201" spans="1:5" hidden="1">
      <c r="A6201" s="547" t="s">
        <v>1678</v>
      </c>
      <c r="B6201" s="547">
        <v>2022</v>
      </c>
      <c r="C6201" s="547" t="s">
        <v>1623</v>
      </c>
      <c r="D6201" s="548"/>
      <c r="E6201" s="548"/>
    </row>
    <row r="6202" spans="1:5" hidden="1">
      <c r="A6202" s="547" t="s">
        <v>1678</v>
      </c>
      <c r="B6202" s="547">
        <v>2022</v>
      </c>
      <c r="C6202" s="547" t="s">
        <v>1622</v>
      </c>
      <c r="D6202" s="548"/>
      <c r="E6202" s="548"/>
    </row>
    <row r="6203" spans="1:5" hidden="1">
      <c r="A6203" s="547" t="s">
        <v>1678</v>
      </c>
      <c r="B6203" s="547">
        <v>2022</v>
      </c>
      <c r="C6203" s="547" t="s">
        <v>1621</v>
      </c>
      <c r="D6203" s="548"/>
      <c r="E6203" s="548"/>
    </row>
    <row r="6204" spans="1:5" hidden="1">
      <c r="A6204" s="547" t="s">
        <v>1678</v>
      </c>
      <c r="B6204" s="547">
        <v>2022</v>
      </c>
      <c r="C6204" s="547" t="s">
        <v>1620</v>
      </c>
      <c r="D6204" s="548"/>
      <c r="E6204" s="548"/>
    </row>
    <row r="6205" spans="1:5" hidden="1">
      <c r="A6205" s="547" t="s">
        <v>1678</v>
      </c>
      <c r="B6205" s="547">
        <v>2022</v>
      </c>
      <c r="C6205" s="547" t="s">
        <v>1619</v>
      </c>
      <c r="D6205" s="548"/>
      <c r="E6205" s="548"/>
    </row>
    <row r="6206" spans="1:5" hidden="1">
      <c r="A6206" s="547" t="s">
        <v>1678</v>
      </c>
      <c r="B6206" s="547">
        <v>2022</v>
      </c>
      <c r="C6206" s="547" t="s">
        <v>1618</v>
      </c>
      <c r="D6206" s="548"/>
      <c r="E6206" s="548"/>
    </row>
    <row r="6207" spans="1:5" hidden="1">
      <c r="A6207" s="547" t="s">
        <v>1678</v>
      </c>
      <c r="B6207" s="547">
        <v>2022</v>
      </c>
      <c r="C6207" s="547" t="s">
        <v>1617</v>
      </c>
      <c r="D6207" s="548"/>
      <c r="E6207" s="548"/>
    </row>
    <row r="6208" spans="1:5" hidden="1">
      <c r="A6208" s="547" t="s">
        <v>1678</v>
      </c>
      <c r="B6208" s="547">
        <v>2022</v>
      </c>
      <c r="C6208" s="547" t="s">
        <v>1616</v>
      </c>
      <c r="D6208" s="548"/>
      <c r="E6208" s="548"/>
    </row>
    <row r="6209" spans="1:5" hidden="1">
      <c r="A6209" s="547" t="s">
        <v>1678</v>
      </c>
      <c r="B6209" s="547">
        <v>2022</v>
      </c>
      <c r="C6209" s="547" t="s">
        <v>1615</v>
      </c>
      <c r="D6209" s="548"/>
      <c r="E6209" s="548"/>
    </row>
    <row r="6210" spans="1:5" hidden="1">
      <c r="A6210" s="547" t="s">
        <v>1678</v>
      </c>
      <c r="B6210" s="547">
        <v>2022</v>
      </c>
      <c r="C6210" s="547" t="s">
        <v>1614</v>
      </c>
      <c r="D6210" s="548"/>
      <c r="E6210" s="548"/>
    </row>
    <row r="6211" spans="1:5" hidden="1">
      <c r="A6211" s="547" t="s">
        <v>1678</v>
      </c>
      <c r="B6211" s="547">
        <v>2022</v>
      </c>
      <c r="C6211" s="547" t="s">
        <v>1613</v>
      </c>
      <c r="D6211" s="548"/>
      <c r="E6211" s="548"/>
    </row>
    <row r="6212" spans="1:5" hidden="1">
      <c r="A6212" s="547" t="s">
        <v>1678</v>
      </c>
      <c r="B6212" s="547">
        <v>2022</v>
      </c>
      <c r="C6212" s="547" t="s">
        <v>1612</v>
      </c>
      <c r="D6212" s="548"/>
      <c r="E6212" s="548"/>
    </row>
    <row r="6213" spans="1:5" hidden="1">
      <c r="A6213" s="547" t="s">
        <v>1678</v>
      </c>
      <c r="B6213" s="547">
        <v>2022</v>
      </c>
      <c r="C6213" s="547" t="s">
        <v>1611</v>
      </c>
      <c r="D6213" s="548"/>
      <c r="E6213" s="548"/>
    </row>
    <row r="6214" spans="1:5" hidden="1">
      <c r="A6214" s="547" t="s">
        <v>1678</v>
      </c>
      <c r="B6214" s="547">
        <v>2022</v>
      </c>
      <c r="C6214" s="547" t="s">
        <v>1610</v>
      </c>
      <c r="D6214" s="548"/>
      <c r="E6214" s="548"/>
    </row>
    <row r="6215" spans="1:5" hidden="1">
      <c r="A6215" s="547" t="s">
        <v>1678</v>
      </c>
      <c r="B6215" s="547">
        <v>2022</v>
      </c>
      <c r="C6215" s="547" t="s">
        <v>1609</v>
      </c>
      <c r="D6215" s="548"/>
      <c r="E6215" s="548"/>
    </row>
    <row r="6216" spans="1:5" hidden="1">
      <c r="A6216" s="547" t="s">
        <v>1678</v>
      </c>
      <c r="B6216" s="547">
        <v>2022</v>
      </c>
      <c r="C6216" s="547" t="s">
        <v>1608</v>
      </c>
      <c r="D6216" s="548"/>
      <c r="E6216" s="548"/>
    </row>
    <row r="6217" spans="1:5" hidden="1">
      <c r="A6217" s="547" t="s">
        <v>1678</v>
      </c>
      <c r="B6217" s="547">
        <v>2022</v>
      </c>
      <c r="C6217" s="547" t="s">
        <v>1607</v>
      </c>
      <c r="D6217" s="548"/>
      <c r="E6217" s="548"/>
    </row>
    <row r="6218" spans="1:5" hidden="1">
      <c r="A6218" s="547" t="s">
        <v>1678</v>
      </c>
      <c r="B6218" s="547">
        <v>2022</v>
      </c>
      <c r="C6218" s="547" t="s">
        <v>1606</v>
      </c>
      <c r="D6218" s="548"/>
      <c r="E6218" s="548"/>
    </row>
    <row r="6219" spans="1:5" hidden="1">
      <c r="A6219" s="547" t="s">
        <v>1678</v>
      </c>
      <c r="B6219" s="547">
        <v>2022</v>
      </c>
      <c r="C6219" s="547" t="s">
        <v>1605</v>
      </c>
      <c r="D6219" s="548"/>
      <c r="E6219" s="548"/>
    </row>
    <row r="6220" spans="1:5" hidden="1">
      <c r="A6220" s="547" t="s">
        <v>1678</v>
      </c>
      <c r="B6220" s="547">
        <v>2022</v>
      </c>
      <c r="C6220" s="547" t="s">
        <v>1604</v>
      </c>
      <c r="D6220" s="548"/>
      <c r="E6220" s="548"/>
    </row>
    <row r="6221" spans="1:5" hidden="1">
      <c r="A6221" s="547" t="s">
        <v>1678</v>
      </c>
      <c r="B6221" s="547">
        <v>2022</v>
      </c>
      <c r="C6221" s="547" t="s">
        <v>1603</v>
      </c>
      <c r="D6221" s="548"/>
      <c r="E6221" s="548"/>
    </row>
    <row r="6222" spans="1:5" hidden="1">
      <c r="A6222" s="547" t="s">
        <v>1678</v>
      </c>
      <c r="B6222" s="547">
        <v>2022</v>
      </c>
      <c r="C6222" s="547" t="s">
        <v>1602</v>
      </c>
      <c r="D6222" s="548"/>
      <c r="E6222" s="548"/>
    </row>
    <row r="6223" spans="1:5" hidden="1">
      <c r="A6223" s="547" t="s">
        <v>1678</v>
      </c>
      <c r="B6223" s="547">
        <v>2022</v>
      </c>
      <c r="C6223" s="547" t="s">
        <v>1601</v>
      </c>
      <c r="D6223" s="548"/>
      <c r="E6223" s="548"/>
    </row>
    <row r="6224" spans="1:5" hidden="1">
      <c r="A6224" s="547" t="s">
        <v>1678</v>
      </c>
      <c r="B6224" s="547">
        <v>2022</v>
      </c>
      <c r="C6224" s="547" t="s">
        <v>1600</v>
      </c>
      <c r="D6224" s="548"/>
      <c r="E6224" s="548"/>
    </row>
    <row r="6225" spans="1:5" hidden="1">
      <c r="A6225" s="547" t="s">
        <v>1678</v>
      </c>
      <c r="B6225" s="547">
        <v>2022</v>
      </c>
      <c r="C6225" s="547" t="s">
        <v>1599</v>
      </c>
      <c r="D6225" s="548">
        <v>541274.24</v>
      </c>
      <c r="E6225" s="548">
        <v>540955.52</v>
      </c>
    </row>
    <row r="6226" spans="1:5" hidden="1">
      <c r="A6226" s="547" t="s">
        <v>1678</v>
      </c>
      <c r="B6226" s="547">
        <v>2022</v>
      </c>
      <c r="C6226" s="547" t="s">
        <v>1597</v>
      </c>
      <c r="D6226" s="548">
        <v>490555.22</v>
      </c>
      <c r="E6226" s="548">
        <v>490236.5</v>
      </c>
    </row>
    <row r="6227" spans="1:5" hidden="1">
      <c r="A6227" s="547" t="s">
        <v>1678</v>
      </c>
      <c r="B6227" s="547">
        <v>2022</v>
      </c>
      <c r="C6227" s="547" t="s">
        <v>1633</v>
      </c>
      <c r="D6227" s="548"/>
      <c r="E6227" s="548"/>
    </row>
    <row r="6228" spans="1:5" hidden="1">
      <c r="A6228" s="547" t="s">
        <v>1678</v>
      </c>
      <c r="B6228" s="547">
        <v>2022</v>
      </c>
      <c r="C6228" s="547" t="s">
        <v>1632</v>
      </c>
      <c r="D6228" s="548"/>
      <c r="E6228" s="548"/>
    </row>
    <row r="6229" spans="1:5" hidden="1">
      <c r="A6229" s="547" t="s">
        <v>1678</v>
      </c>
      <c r="B6229" s="547">
        <v>2022</v>
      </c>
      <c r="C6229" s="547" t="s">
        <v>1631</v>
      </c>
      <c r="D6229" s="548"/>
      <c r="E6229" s="548"/>
    </row>
    <row r="6230" spans="1:5" hidden="1">
      <c r="A6230" s="547" t="s">
        <v>1678</v>
      </c>
      <c r="B6230" s="547">
        <v>2022</v>
      </c>
      <c r="C6230" s="547" t="s">
        <v>1630</v>
      </c>
      <c r="D6230" s="548"/>
      <c r="E6230" s="548"/>
    </row>
    <row r="6231" spans="1:5" hidden="1">
      <c r="A6231" s="547" t="s">
        <v>1678</v>
      </c>
      <c r="B6231" s="547">
        <v>2022</v>
      </c>
      <c r="C6231" s="547" t="s">
        <v>1629</v>
      </c>
      <c r="D6231" s="548"/>
      <c r="E6231" s="548"/>
    </row>
    <row r="6232" spans="1:5" hidden="1">
      <c r="A6232" s="547" t="s">
        <v>1678</v>
      </c>
      <c r="B6232" s="547">
        <v>2023</v>
      </c>
      <c r="C6232" s="547" t="s">
        <v>1628</v>
      </c>
      <c r="D6232" s="548"/>
      <c r="E6232" s="548"/>
    </row>
    <row r="6233" spans="1:5" hidden="1">
      <c r="A6233" s="547" t="s">
        <v>1678</v>
      </c>
      <c r="B6233" s="547">
        <v>2023</v>
      </c>
      <c r="C6233" s="547" t="s">
        <v>1627</v>
      </c>
      <c r="D6233" s="548"/>
      <c r="E6233" s="548"/>
    </row>
    <row r="6234" spans="1:5" hidden="1">
      <c r="A6234" s="547" t="s">
        <v>1678</v>
      </c>
      <c r="B6234" s="547">
        <v>2023</v>
      </c>
      <c r="C6234" s="547" t="s">
        <v>1626</v>
      </c>
      <c r="D6234" s="548"/>
      <c r="E6234" s="548"/>
    </row>
    <row r="6235" spans="1:5" hidden="1">
      <c r="A6235" s="547" t="s">
        <v>1678</v>
      </c>
      <c r="B6235" s="547">
        <v>2023</v>
      </c>
      <c r="C6235" s="547" t="s">
        <v>1625</v>
      </c>
      <c r="D6235" s="548"/>
      <c r="E6235" s="548"/>
    </row>
    <row r="6236" spans="1:5" hidden="1">
      <c r="A6236" s="547" t="s">
        <v>1678</v>
      </c>
      <c r="B6236" s="547">
        <v>2023</v>
      </c>
      <c r="C6236" s="547" t="s">
        <v>1624</v>
      </c>
      <c r="D6236" s="548"/>
      <c r="E6236" s="548"/>
    </row>
    <row r="6237" spans="1:5" hidden="1">
      <c r="A6237" s="547" t="s">
        <v>1678</v>
      </c>
      <c r="B6237" s="547">
        <v>2023</v>
      </c>
      <c r="C6237" s="547" t="s">
        <v>1623</v>
      </c>
      <c r="D6237" s="548"/>
      <c r="E6237" s="548"/>
    </row>
    <row r="6238" spans="1:5" hidden="1">
      <c r="A6238" s="547" t="s">
        <v>1678</v>
      </c>
      <c r="B6238" s="547">
        <v>2023</v>
      </c>
      <c r="C6238" s="547" t="s">
        <v>1622</v>
      </c>
      <c r="D6238" s="548"/>
      <c r="E6238" s="548"/>
    </row>
    <row r="6239" spans="1:5" hidden="1">
      <c r="A6239" s="547" t="s">
        <v>1678</v>
      </c>
      <c r="B6239" s="547">
        <v>2023</v>
      </c>
      <c r="C6239" s="547" t="s">
        <v>1621</v>
      </c>
      <c r="D6239" s="548"/>
      <c r="E6239" s="548"/>
    </row>
    <row r="6240" spans="1:5" hidden="1">
      <c r="A6240" s="547" t="s">
        <v>1678</v>
      </c>
      <c r="B6240" s="547">
        <v>2023</v>
      </c>
      <c r="C6240" s="547" t="s">
        <v>1620</v>
      </c>
      <c r="D6240" s="548"/>
      <c r="E6240" s="548"/>
    </row>
    <row r="6241" spans="1:5" hidden="1">
      <c r="A6241" s="547" t="s">
        <v>1678</v>
      </c>
      <c r="B6241" s="547">
        <v>2023</v>
      </c>
      <c r="C6241" s="547" t="s">
        <v>1619</v>
      </c>
      <c r="D6241" s="548"/>
      <c r="E6241" s="548"/>
    </row>
    <row r="6242" spans="1:5" hidden="1">
      <c r="A6242" s="547" t="s">
        <v>1678</v>
      </c>
      <c r="B6242" s="547">
        <v>2023</v>
      </c>
      <c r="C6242" s="547" t="s">
        <v>1618</v>
      </c>
      <c r="D6242" s="548"/>
      <c r="E6242" s="548"/>
    </row>
    <row r="6243" spans="1:5" hidden="1">
      <c r="A6243" s="547" t="s">
        <v>1678</v>
      </c>
      <c r="B6243" s="547">
        <v>2023</v>
      </c>
      <c r="C6243" s="547" t="s">
        <v>1617</v>
      </c>
      <c r="D6243" s="548"/>
      <c r="E6243" s="548"/>
    </row>
    <row r="6244" spans="1:5" hidden="1">
      <c r="A6244" s="547" t="s">
        <v>1678</v>
      </c>
      <c r="B6244" s="547">
        <v>2023</v>
      </c>
      <c r="C6244" s="547" t="s">
        <v>1616</v>
      </c>
      <c r="D6244" s="548"/>
      <c r="E6244" s="548"/>
    </row>
    <row r="6245" spans="1:5" hidden="1">
      <c r="A6245" s="547" t="s">
        <v>1678</v>
      </c>
      <c r="B6245" s="547">
        <v>2023</v>
      </c>
      <c r="C6245" s="547" t="s">
        <v>1615</v>
      </c>
      <c r="D6245" s="548"/>
      <c r="E6245" s="548"/>
    </row>
    <row r="6246" spans="1:5" hidden="1">
      <c r="A6246" s="547" t="s">
        <v>1678</v>
      </c>
      <c r="B6246" s="547">
        <v>2023</v>
      </c>
      <c r="C6246" s="547" t="s">
        <v>1614</v>
      </c>
      <c r="D6246" s="548"/>
      <c r="E6246" s="548"/>
    </row>
    <row r="6247" spans="1:5" hidden="1">
      <c r="A6247" s="547" t="s">
        <v>1678</v>
      </c>
      <c r="B6247" s="547">
        <v>2023</v>
      </c>
      <c r="C6247" s="547" t="s">
        <v>1613</v>
      </c>
      <c r="D6247" s="548"/>
      <c r="E6247" s="548"/>
    </row>
    <row r="6248" spans="1:5" hidden="1">
      <c r="A6248" s="547" t="s">
        <v>1678</v>
      </c>
      <c r="B6248" s="547">
        <v>2023</v>
      </c>
      <c r="C6248" s="547" t="s">
        <v>1612</v>
      </c>
      <c r="D6248" s="548"/>
      <c r="E6248" s="548"/>
    </row>
    <row r="6249" spans="1:5" hidden="1">
      <c r="A6249" s="547" t="s">
        <v>1678</v>
      </c>
      <c r="B6249" s="547">
        <v>2023</v>
      </c>
      <c r="C6249" s="547" t="s">
        <v>1611</v>
      </c>
      <c r="D6249" s="548"/>
      <c r="E6249" s="548"/>
    </row>
    <row r="6250" spans="1:5" hidden="1">
      <c r="A6250" s="547" t="s">
        <v>1678</v>
      </c>
      <c r="B6250" s="547">
        <v>2023</v>
      </c>
      <c r="C6250" s="547" t="s">
        <v>1610</v>
      </c>
      <c r="D6250" s="548"/>
      <c r="E6250" s="548"/>
    </row>
    <row r="6251" spans="1:5" hidden="1">
      <c r="A6251" s="547" t="s">
        <v>1678</v>
      </c>
      <c r="B6251" s="547">
        <v>2023</v>
      </c>
      <c r="C6251" s="547" t="s">
        <v>1609</v>
      </c>
      <c r="D6251" s="548"/>
      <c r="E6251" s="548"/>
    </row>
    <row r="6252" spans="1:5" hidden="1">
      <c r="A6252" s="547" t="s">
        <v>1678</v>
      </c>
      <c r="B6252" s="547">
        <v>2023</v>
      </c>
      <c r="C6252" s="547" t="s">
        <v>1608</v>
      </c>
      <c r="D6252" s="548"/>
      <c r="E6252" s="548"/>
    </row>
    <row r="6253" spans="1:5" hidden="1">
      <c r="A6253" s="547" t="s">
        <v>1678</v>
      </c>
      <c r="B6253" s="547">
        <v>2023</v>
      </c>
      <c r="C6253" s="547" t="s">
        <v>1607</v>
      </c>
      <c r="D6253" s="548"/>
      <c r="E6253" s="548"/>
    </row>
    <row r="6254" spans="1:5" hidden="1">
      <c r="A6254" s="547" t="s">
        <v>1678</v>
      </c>
      <c r="B6254" s="547">
        <v>2023</v>
      </c>
      <c r="C6254" s="547" t="s">
        <v>1606</v>
      </c>
      <c r="D6254" s="548"/>
      <c r="E6254" s="548"/>
    </row>
    <row r="6255" spans="1:5" hidden="1">
      <c r="A6255" s="547" t="s">
        <v>1678</v>
      </c>
      <c r="B6255" s="547">
        <v>2023</v>
      </c>
      <c r="C6255" s="547" t="s">
        <v>1605</v>
      </c>
      <c r="D6255" s="548"/>
      <c r="E6255" s="548"/>
    </row>
    <row r="6256" spans="1:5" hidden="1">
      <c r="A6256" s="547" t="s">
        <v>1678</v>
      </c>
      <c r="B6256" s="547">
        <v>2023</v>
      </c>
      <c r="C6256" s="547" t="s">
        <v>1604</v>
      </c>
      <c r="D6256" s="548"/>
      <c r="E6256" s="548"/>
    </row>
    <row r="6257" spans="1:5" hidden="1">
      <c r="A6257" s="547" t="s">
        <v>1678</v>
      </c>
      <c r="B6257" s="547">
        <v>2023</v>
      </c>
      <c r="C6257" s="547" t="s">
        <v>1603</v>
      </c>
      <c r="D6257" s="548"/>
      <c r="E6257" s="548"/>
    </row>
    <row r="6258" spans="1:5" hidden="1">
      <c r="A6258" s="547" t="s">
        <v>1678</v>
      </c>
      <c r="B6258" s="547">
        <v>2023</v>
      </c>
      <c r="C6258" s="547" t="s">
        <v>1602</v>
      </c>
      <c r="D6258" s="548"/>
      <c r="E6258" s="548"/>
    </row>
    <row r="6259" spans="1:5" hidden="1">
      <c r="A6259" s="547" t="s">
        <v>1678</v>
      </c>
      <c r="B6259" s="547">
        <v>2023</v>
      </c>
      <c r="C6259" s="547" t="s">
        <v>1601</v>
      </c>
      <c r="D6259" s="548"/>
      <c r="E6259" s="548"/>
    </row>
    <row r="6260" spans="1:5" hidden="1">
      <c r="A6260" s="547" t="s">
        <v>1678</v>
      </c>
      <c r="B6260" s="547">
        <v>2023</v>
      </c>
      <c r="C6260" s="547" t="s">
        <v>1600</v>
      </c>
      <c r="D6260" s="548"/>
      <c r="E6260" s="548"/>
    </row>
    <row r="6261" spans="1:5" hidden="1">
      <c r="A6261" s="547" t="s">
        <v>1678</v>
      </c>
      <c r="B6261" s="547">
        <v>2023</v>
      </c>
      <c r="C6261" s="547" t="s">
        <v>1599</v>
      </c>
      <c r="D6261" s="548">
        <v>571327.42000000004</v>
      </c>
      <c r="E6261" s="548"/>
    </row>
    <row r="6262" spans="1:5" hidden="1">
      <c r="A6262" s="547" t="s">
        <v>1678</v>
      </c>
      <c r="B6262" s="547">
        <v>2023</v>
      </c>
      <c r="C6262" s="547" t="s">
        <v>1597</v>
      </c>
      <c r="D6262" s="548">
        <v>516710.73</v>
      </c>
      <c r="E6262" s="548"/>
    </row>
    <row r="6263" spans="1:5" hidden="1">
      <c r="A6263" s="547" t="s">
        <v>1677</v>
      </c>
      <c r="B6263" s="547">
        <v>2019</v>
      </c>
      <c r="C6263" s="547" t="s">
        <v>1628</v>
      </c>
      <c r="D6263" s="548">
        <v>45646.83</v>
      </c>
      <c r="E6263" s="548">
        <v>43080.67</v>
      </c>
    </row>
    <row r="6264" spans="1:5" hidden="1">
      <c r="A6264" s="547" t="s">
        <v>1677</v>
      </c>
      <c r="B6264" s="547">
        <v>2019</v>
      </c>
      <c r="C6264" s="547" t="s">
        <v>1627</v>
      </c>
      <c r="D6264" s="548">
        <v>45114.27</v>
      </c>
      <c r="E6264" s="548"/>
    </row>
    <row r="6265" spans="1:5" hidden="1">
      <c r="A6265" s="547" t="s">
        <v>1677</v>
      </c>
      <c r="B6265" s="547">
        <v>2019</v>
      </c>
      <c r="C6265" s="547" t="s">
        <v>1626</v>
      </c>
      <c r="D6265" s="548">
        <v>532.57000000000005</v>
      </c>
      <c r="E6265" s="548"/>
    </row>
    <row r="6266" spans="1:5" hidden="1">
      <c r="A6266" s="547" t="s">
        <v>1677</v>
      </c>
      <c r="B6266" s="547">
        <v>2019</v>
      </c>
      <c r="C6266" s="547" t="s">
        <v>1625</v>
      </c>
      <c r="D6266" s="548">
        <v>44908.66</v>
      </c>
      <c r="E6266" s="548">
        <v>44908.66</v>
      </c>
    </row>
    <row r="6267" spans="1:5" hidden="1">
      <c r="A6267" s="547" t="s">
        <v>1677</v>
      </c>
      <c r="B6267" s="547">
        <v>2019</v>
      </c>
      <c r="C6267" s="547" t="s">
        <v>1624</v>
      </c>
      <c r="D6267" s="548">
        <v>4010.45</v>
      </c>
      <c r="E6267" s="548">
        <v>4010.45</v>
      </c>
    </row>
    <row r="6268" spans="1:5" hidden="1">
      <c r="A6268" s="547" t="s">
        <v>1677</v>
      </c>
      <c r="B6268" s="547">
        <v>2019</v>
      </c>
      <c r="C6268" s="547" t="s">
        <v>1623</v>
      </c>
      <c r="D6268" s="548">
        <v>10724.58</v>
      </c>
      <c r="E6268" s="548">
        <v>10724.58</v>
      </c>
    </row>
    <row r="6269" spans="1:5" hidden="1">
      <c r="A6269" s="547" t="s">
        <v>1677</v>
      </c>
      <c r="B6269" s="547">
        <v>2019</v>
      </c>
      <c r="C6269" s="547" t="s">
        <v>1622</v>
      </c>
      <c r="D6269" s="548">
        <v>1578.28</v>
      </c>
      <c r="E6269" s="548">
        <v>1578.28</v>
      </c>
    </row>
    <row r="6270" spans="1:5" hidden="1">
      <c r="A6270" s="547" t="s">
        <v>1677</v>
      </c>
      <c r="B6270" s="547">
        <v>2019</v>
      </c>
      <c r="C6270" s="547" t="s">
        <v>1621</v>
      </c>
      <c r="D6270" s="548">
        <v>251.68</v>
      </c>
      <c r="E6270" s="548">
        <v>251.68</v>
      </c>
    </row>
    <row r="6271" spans="1:5" hidden="1">
      <c r="A6271" s="547" t="s">
        <v>1677</v>
      </c>
      <c r="B6271" s="547">
        <v>2019</v>
      </c>
      <c r="C6271" s="547" t="s">
        <v>1620</v>
      </c>
      <c r="D6271" s="548">
        <v>1307.6199999999999</v>
      </c>
      <c r="E6271" s="548">
        <v>1307.6199999999999</v>
      </c>
    </row>
    <row r="6272" spans="1:5" hidden="1">
      <c r="A6272" s="547" t="s">
        <v>1677</v>
      </c>
      <c r="B6272" s="547">
        <v>2019</v>
      </c>
      <c r="C6272" s="547" t="s">
        <v>1619</v>
      </c>
      <c r="D6272" s="548">
        <v>30649.91</v>
      </c>
      <c r="E6272" s="548">
        <v>30620.63</v>
      </c>
    </row>
    <row r="6273" spans="1:5" hidden="1">
      <c r="A6273" s="547" t="s">
        <v>1677</v>
      </c>
      <c r="B6273" s="547">
        <v>2019</v>
      </c>
      <c r="C6273" s="547" t="s">
        <v>1618</v>
      </c>
      <c r="D6273" s="548">
        <v>466.43</v>
      </c>
      <c r="E6273" s="548">
        <v>466.43</v>
      </c>
    </row>
    <row r="6274" spans="1:5" hidden="1">
      <c r="A6274" s="547" t="s">
        <v>1677</v>
      </c>
      <c r="B6274" s="547">
        <v>2019</v>
      </c>
      <c r="C6274" s="547" t="s">
        <v>1617</v>
      </c>
      <c r="D6274" s="548">
        <v>343.45</v>
      </c>
      <c r="E6274" s="548">
        <v>343.45</v>
      </c>
    </row>
    <row r="6275" spans="1:5" hidden="1">
      <c r="A6275" s="547" t="s">
        <v>1677</v>
      </c>
      <c r="B6275" s="547">
        <v>2019</v>
      </c>
      <c r="C6275" s="547" t="s">
        <v>1616</v>
      </c>
      <c r="D6275" s="548">
        <v>16.149999999999999</v>
      </c>
      <c r="E6275" s="548">
        <v>16.149999999999999</v>
      </c>
    </row>
    <row r="6276" spans="1:5" hidden="1">
      <c r="A6276" s="547" t="s">
        <v>1677</v>
      </c>
      <c r="B6276" s="547">
        <v>2019</v>
      </c>
      <c r="C6276" s="547" t="s">
        <v>1615</v>
      </c>
      <c r="D6276" s="548">
        <v>1716.85</v>
      </c>
      <c r="E6276" s="548">
        <v>1716.85</v>
      </c>
    </row>
    <row r="6277" spans="1:5" hidden="1">
      <c r="A6277" s="547" t="s">
        <v>1677</v>
      </c>
      <c r="B6277" s="547">
        <v>2019</v>
      </c>
      <c r="C6277" s="547" t="s">
        <v>1614</v>
      </c>
      <c r="D6277" s="548">
        <v>310.81</v>
      </c>
      <c r="E6277" s="548">
        <v>310.81</v>
      </c>
    </row>
    <row r="6278" spans="1:5" hidden="1">
      <c r="A6278" s="547" t="s">
        <v>1677</v>
      </c>
      <c r="B6278" s="547">
        <v>2019</v>
      </c>
      <c r="C6278" s="547" t="s">
        <v>1613</v>
      </c>
      <c r="D6278" s="548">
        <v>8620.6299999999992</v>
      </c>
      <c r="E6278" s="548">
        <v>8620.6299999999992</v>
      </c>
    </row>
    <row r="6279" spans="1:5" hidden="1">
      <c r="A6279" s="547" t="s">
        <v>1677</v>
      </c>
      <c r="B6279" s="547">
        <v>2019</v>
      </c>
      <c r="C6279" s="547" t="s">
        <v>1612</v>
      </c>
      <c r="D6279" s="548">
        <v>351.28</v>
      </c>
      <c r="E6279" s="548">
        <v>351.28</v>
      </c>
    </row>
    <row r="6280" spans="1:5" hidden="1">
      <c r="A6280" s="547" t="s">
        <v>1677</v>
      </c>
      <c r="B6280" s="547">
        <v>2019</v>
      </c>
      <c r="C6280" s="547" t="s">
        <v>1611</v>
      </c>
      <c r="D6280" s="548">
        <v>350.89</v>
      </c>
      <c r="E6280" s="548">
        <v>350.89</v>
      </c>
    </row>
    <row r="6281" spans="1:5" hidden="1">
      <c r="A6281" s="547" t="s">
        <v>1677</v>
      </c>
      <c r="B6281" s="547">
        <v>2019</v>
      </c>
      <c r="C6281" s="547" t="s">
        <v>1610</v>
      </c>
      <c r="D6281" s="548">
        <v>134.61000000000001</v>
      </c>
      <c r="E6281" s="548">
        <v>134.61000000000001</v>
      </c>
    </row>
    <row r="6282" spans="1:5" hidden="1">
      <c r="A6282" s="547" t="s">
        <v>1677</v>
      </c>
      <c r="B6282" s="547">
        <v>2019</v>
      </c>
      <c r="C6282" s="547" t="s">
        <v>1609</v>
      </c>
      <c r="D6282" s="548">
        <v>346.39</v>
      </c>
      <c r="E6282" s="548">
        <v>346.39</v>
      </c>
    </row>
    <row r="6283" spans="1:5" hidden="1">
      <c r="A6283" s="547" t="s">
        <v>1677</v>
      </c>
      <c r="B6283" s="547">
        <v>2019</v>
      </c>
      <c r="C6283" s="547" t="s">
        <v>1608</v>
      </c>
      <c r="D6283" s="548">
        <v>3182.52</v>
      </c>
      <c r="E6283" s="548">
        <v>3182.52</v>
      </c>
    </row>
    <row r="6284" spans="1:5" hidden="1">
      <c r="A6284" s="547" t="s">
        <v>1677</v>
      </c>
      <c r="B6284" s="547">
        <v>2019</v>
      </c>
      <c r="C6284" s="547" t="s">
        <v>1607</v>
      </c>
      <c r="D6284" s="548">
        <v>3915.59</v>
      </c>
      <c r="E6284" s="548">
        <v>3886.31</v>
      </c>
    </row>
    <row r="6285" spans="1:5" hidden="1">
      <c r="A6285" s="547" t="s">
        <v>1677</v>
      </c>
      <c r="B6285" s="547">
        <v>2019</v>
      </c>
      <c r="C6285" s="547" t="s">
        <v>1606</v>
      </c>
      <c r="D6285" s="548">
        <v>2876.54</v>
      </c>
      <c r="E6285" s="548">
        <v>2876.54</v>
      </c>
    </row>
    <row r="6286" spans="1:5" hidden="1">
      <c r="A6286" s="547" t="s">
        <v>1677</v>
      </c>
      <c r="B6286" s="547">
        <v>2019</v>
      </c>
      <c r="C6286" s="547" t="s">
        <v>1605</v>
      </c>
      <c r="D6286" s="548">
        <v>8017.79</v>
      </c>
      <c r="E6286" s="548">
        <v>8017.79</v>
      </c>
    </row>
    <row r="6287" spans="1:5" hidden="1">
      <c r="A6287" s="547" t="s">
        <v>1677</v>
      </c>
      <c r="B6287" s="547">
        <v>2019</v>
      </c>
      <c r="C6287" s="547" t="s">
        <v>1604</v>
      </c>
      <c r="D6287" s="548">
        <v>8019.35</v>
      </c>
      <c r="E6287" s="548">
        <v>8052.53</v>
      </c>
    </row>
    <row r="6288" spans="1:5" hidden="1">
      <c r="A6288" s="547" t="s">
        <v>1677</v>
      </c>
      <c r="B6288" s="547">
        <v>2019</v>
      </c>
      <c r="C6288" s="547" t="s">
        <v>1603</v>
      </c>
      <c r="D6288" s="548">
        <v>11461.68</v>
      </c>
      <c r="E6288" s="548">
        <v>11461.68</v>
      </c>
    </row>
    <row r="6289" spans="1:5" hidden="1">
      <c r="A6289" s="547" t="s">
        <v>1677</v>
      </c>
      <c r="B6289" s="547">
        <v>2019</v>
      </c>
      <c r="C6289" s="547" t="s">
        <v>1602</v>
      </c>
      <c r="D6289" s="548">
        <v>12981.75</v>
      </c>
      <c r="E6289" s="548">
        <v>12981.75</v>
      </c>
    </row>
    <row r="6290" spans="1:5" hidden="1">
      <c r="A6290" s="547" t="s">
        <v>1677</v>
      </c>
      <c r="B6290" s="547">
        <v>2019</v>
      </c>
      <c r="C6290" s="547" t="s">
        <v>1601</v>
      </c>
      <c r="D6290" s="548">
        <v>58215.51</v>
      </c>
      <c r="E6290" s="548">
        <v>58215.51</v>
      </c>
    </row>
    <row r="6291" spans="1:5" hidden="1">
      <c r="A6291" s="547" t="s">
        <v>1677</v>
      </c>
      <c r="B6291" s="547">
        <v>2019</v>
      </c>
      <c r="C6291" s="547" t="s">
        <v>1600</v>
      </c>
      <c r="D6291" s="548">
        <v>976.87</v>
      </c>
      <c r="E6291" s="548">
        <v>976.87</v>
      </c>
    </row>
    <row r="6292" spans="1:5" hidden="1">
      <c r="A6292" s="547" t="s">
        <v>1677</v>
      </c>
      <c r="B6292" s="547">
        <v>2019</v>
      </c>
      <c r="C6292" s="547" t="s">
        <v>1599</v>
      </c>
      <c r="D6292" s="548">
        <v>314103.95</v>
      </c>
      <c r="E6292" s="548">
        <v>311541.68</v>
      </c>
    </row>
    <row r="6293" spans="1:5" hidden="1">
      <c r="A6293" s="547" t="s">
        <v>1677</v>
      </c>
      <c r="B6293" s="547">
        <v>2019</v>
      </c>
      <c r="C6293" s="547" t="s">
        <v>1597</v>
      </c>
      <c r="D6293" s="548">
        <v>230733.17</v>
      </c>
      <c r="E6293" s="548">
        <v>228170.91</v>
      </c>
    </row>
    <row r="6294" spans="1:5" hidden="1">
      <c r="A6294" s="547" t="s">
        <v>1677</v>
      </c>
      <c r="B6294" s="547">
        <v>2019</v>
      </c>
      <c r="C6294" s="547" t="s">
        <v>1633</v>
      </c>
      <c r="D6294" s="548"/>
      <c r="E6294" s="548">
        <v>35846.239999999998</v>
      </c>
    </row>
    <row r="6295" spans="1:5" hidden="1">
      <c r="A6295" s="547" t="s">
        <v>1677</v>
      </c>
      <c r="B6295" s="547">
        <v>2019</v>
      </c>
      <c r="C6295" s="547" t="s">
        <v>1632</v>
      </c>
      <c r="D6295" s="548"/>
      <c r="E6295" s="548"/>
    </row>
    <row r="6296" spans="1:5" hidden="1">
      <c r="A6296" s="547" t="s">
        <v>1677</v>
      </c>
      <c r="B6296" s="547">
        <v>2019</v>
      </c>
      <c r="C6296" s="547" t="s">
        <v>1631</v>
      </c>
      <c r="D6296" s="548"/>
      <c r="E6296" s="548">
        <v>6701.86</v>
      </c>
    </row>
    <row r="6297" spans="1:5" hidden="1">
      <c r="A6297" s="547" t="s">
        <v>1677</v>
      </c>
      <c r="B6297" s="547">
        <v>2019</v>
      </c>
      <c r="C6297" s="547" t="s">
        <v>1630</v>
      </c>
      <c r="D6297" s="548"/>
      <c r="E6297" s="548"/>
    </row>
    <row r="6298" spans="1:5" hidden="1">
      <c r="A6298" s="547" t="s">
        <v>1677</v>
      </c>
      <c r="B6298" s="547">
        <v>2019</v>
      </c>
      <c r="C6298" s="547" t="s">
        <v>1629</v>
      </c>
      <c r="D6298" s="548"/>
      <c r="E6298" s="548"/>
    </row>
    <row r="6299" spans="1:5" hidden="1">
      <c r="A6299" s="547" t="s">
        <v>1677</v>
      </c>
      <c r="B6299" s="547">
        <v>2020</v>
      </c>
      <c r="C6299" s="547" t="s">
        <v>1628</v>
      </c>
      <c r="D6299" s="548">
        <v>44731.91</v>
      </c>
      <c r="E6299" s="548">
        <v>42043.42</v>
      </c>
    </row>
    <row r="6300" spans="1:5" hidden="1">
      <c r="A6300" s="547" t="s">
        <v>1677</v>
      </c>
      <c r="B6300" s="547">
        <v>2020</v>
      </c>
      <c r="C6300" s="547" t="s">
        <v>1627</v>
      </c>
      <c r="D6300" s="548">
        <v>44186.79</v>
      </c>
      <c r="E6300" s="548"/>
    </row>
    <row r="6301" spans="1:5" hidden="1">
      <c r="A6301" s="547" t="s">
        <v>1677</v>
      </c>
      <c r="B6301" s="547">
        <v>2020</v>
      </c>
      <c r="C6301" s="547" t="s">
        <v>1626</v>
      </c>
      <c r="D6301" s="548">
        <v>545.12</v>
      </c>
      <c r="E6301" s="548"/>
    </row>
    <row r="6302" spans="1:5" hidden="1">
      <c r="A6302" s="547" t="s">
        <v>1677</v>
      </c>
      <c r="B6302" s="547">
        <v>2020</v>
      </c>
      <c r="C6302" s="547" t="s">
        <v>1625</v>
      </c>
      <c r="D6302" s="548">
        <v>46359.35</v>
      </c>
      <c r="E6302" s="548">
        <v>46359.35</v>
      </c>
    </row>
    <row r="6303" spans="1:5" hidden="1">
      <c r="A6303" s="547" t="s">
        <v>1677</v>
      </c>
      <c r="B6303" s="547">
        <v>2020</v>
      </c>
      <c r="C6303" s="547" t="s">
        <v>1624</v>
      </c>
      <c r="D6303" s="548">
        <v>4105.95</v>
      </c>
      <c r="E6303" s="548">
        <v>4105.95</v>
      </c>
    </row>
    <row r="6304" spans="1:5" hidden="1">
      <c r="A6304" s="547" t="s">
        <v>1677</v>
      </c>
      <c r="B6304" s="547">
        <v>2020</v>
      </c>
      <c r="C6304" s="547" t="s">
        <v>1623</v>
      </c>
      <c r="D6304" s="548">
        <v>11109.51</v>
      </c>
      <c r="E6304" s="548">
        <v>11109.51</v>
      </c>
    </row>
    <row r="6305" spans="1:5" hidden="1">
      <c r="A6305" s="547" t="s">
        <v>1677</v>
      </c>
      <c r="B6305" s="547">
        <v>2020</v>
      </c>
      <c r="C6305" s="547" t="s">
        <v>1622</v>
      </c>
      <c r="D6305" s="548">
        <v>1767.82</v>
      </c>
      <c r="E6305" s="548">
        <v>1767.82</v>
      </c>
    </row>
    <row r="6306" spans="1:5" hidden="1">
      <c r="A6306" s="547" t="s">
        <v>1677</v>
      </c>
      <c r="B6306" s="547">
        <v>2020</v>
      </c>
      <c r="C6306" s="547" t="s">
        <v>1621</v>
      </c>
      <c r="D6306" s="548">
        <v>174.36</v>
      </c>
      <c r="E6306" s="548">
        <v>174.36</v>
      </c>
    </row>
    <row r="6307" spans="1:5" hidden="1">
      <c r="A6307" s="547" t="s">
        <v>1677</v>
      </c>
      <c r="B6307" s="547">
        <v>2020</v>
      </c>
      <c r="C6307" s="547" t="s">
        <v>1620</v>
      </c>
      <c r="D6307" s="548">
        <v>1156.26</v>
      </c>
      <c r="E6307" s="548">
        <v>1156.26</v>
      </c>
    </row>
    <row r="6308" spans="1:5" hidden="1">
      <c r="A6308" s="547" t="s">
        <v>1677</v>
      </c>
      <c r="B6308" s="547">
        <v>2020</v>
      </c>
      <c r="C6308" s="547" t="s">
        <v>1619</v>
      </c>
      <c r="D6308" s="548">
        <v>34312.78</v>
      </c>
      <c r="E6308" s="548">
        <v>34291.99</v>
      </c>
    </row>
    <row r="6309" spans="1:5" hidden="1">
      <c r="A6309" s="547" t="s">
        <v>1677</v>
      </c>
      <c r="B6309" s="547">
        <v>2020</v>
      </c>
      <c r="C6309" s="547" t="s">
        <v>1618</v>
      </c>
      <c r="D6309" s="548">
        <v>598.63</v>
      </c>
      <c r="E6309" s="548">
        <v>598.63</v>
      </c>
    </row>
    <row r="6310" spans="1:5" hidden="1">
      <c r="A6310" s="547" t="s">
        <v>1677</v>
      </c>
      <c r="B6310" s="547">
        <v>2020</v>
      </c>
      <c r="C6310" s="547" t="s">
        <v>1617</v>
      </c>
      <c r="D6310" s="548">
        <v>235.98</v>
      </c>
      <c r="E6310" s="548">
        <v>235.98</v>
      </c>
    </row>
    <row r="6311" spans="1:5" hidden="1">
      <c r="A6311" s="547" t="s">
        <v>1677</v>
      </c>
      <c r="B6311" s="547">
        <v>2020</v>
      </c>
      <c r="C6311" s="547" t="s">
        <v>1616</v>
      </c>
      <c r="D6311" s="548">
        <v>13.82</v>
      </c>
      <c r="E6311" s="548">
        <v>13.82</v>
      </c>
    </row>
    <row r="6312" spans="1:5" hidden="1">
      <c r="A6312" s="547" t="s">
        <v>1677</v>
      </c>
      <c r="B6312" s="547">
        <v>2020</v>
      </c>
      <c r="C6312" s="547" t="s">
        <v>1615</v>
      </c>
      <c r="D6312" s="548">
        <v>1281.6400000000001</v>
      </c>
      <c r="E6312" s="548">
        <v>1281.6400000000001</v>
      </c>
    </row>
    <row r="6313" spans="1:5" hidden="1">
      <c r="A6313" s="547" t="s">
        <v>1677</v>
      </c>
      <c r="B6313" s="547">
        <v>2020</v>
      </c>
      <c r="C6313" s="547" t="s">
        <v>1614</v>
      </c>
      <c r="D6313" s="548">
        <v>329.56</v>
      </c>
      <c r="E6313" s="548">
        <v>329.56</v>
      </c>
    </row>
    <row r="6314" spans="1:5" hidden="1">
      <c r="A6314" s="547" t="s">
        <v>1677</v>
      </c>
      <c r="B6314" s="547">
        <v>2020</v>
      </c>
      <c r="C6314" s="547" t="s">
        <v>1613</v>
      </c>
      <c r="D6314" s="548">
        <v>9268.0300000000007</v>
      </c>
      <c r="E6314" s="548">
        <v>9268.0300000000007</v>
      </c>
    </row>
    <row r="6315" spans="1:5" hidden="1">
      <c r="A6315" s="547" t="s">
        <v>1677</v>
      </c>
      <c r="B6315" s="547">
        <v>2020</v>
      </c>
      <c r="C6315" s="547" t="s">
        <v>1612</v>
      </c>
      <c r="D6315" s="548">
        <v>378.72</v>
      </c>
      <c r="E6315" s="548">
        <v>378.72</v>
      </c>
    </row>
    <row r="6316" spans="1:5" hidden="1">
      <c r="A6316" s="547" t="s">
        <v>1677</v>
      </c>
      <c r="B6316" s="547">
        <v>2020</v>
      </c>
      <c r="C6316" s="547" t="s">
        <v>1611</v>
      </c>
      <c r="D6316" s="548">
        <v>270.52</v>
      </c>
      <c r="E6316" s="548">
        <v>270.52</v>
      </c>
    </row>
    <row r="6317" spans="1:5" hidden="1">
      <c r="A6317" s="547" t="s">
        <v>1677</v>
      </c>
      <c r="B6317" s="547">
        <v>2020</v>
      </c>
      <c r="C6317" s="547" t="s">
        <v>1610</v>
      </c>
      <c r="D6317" s="548">
        <v>64.790000000000006</v>
      </c>
      <c r="E6317" s="548">
        <v>64.790000000000006</v>
      </c>
    </row>
    <row r="6318" spans="1:5" hidden="1">
      <c r="A6318" s="547" t="s">
        <v>1677</v>
      </c>
      <c r="B6318" s="547">
        <v>2020</v>
      </c>
      <c r="C6318" s="547" t="s">
        <v>1609</v>
      </c>
      <c r="D6318" s="548">
        <v>457.88</v>
      </c>
      <c r="E6318" s="548">
        <v>457.88</v>
      </c>
    </row>
    <row r="6319" spans="1:5" hidden="1">
      <c r="A6319" s="547" t="s">
        <v>1677</v>
      </c>
      <c r="B6319" s="547">
        <v>2020</v>
      </c>
      <c r="C6319" s="547" t="s">
        <v>1608</v>
      </c>
      <c r="D6319" s="548">
        <v>3321.58</v>
      </c>
      <c r="E6319" s="548">
        <v>3321.58</v>
      </c>
    </row>
    <row r="6320" spans="1:5" hidden="1">
      <c r="A6320" s="547" t="s">
        <v>1677</v>
      </c>
      <c r="B6320" s="547">
        <v>2020</v>
      </c>
      <c r="C6320" s="547" t="s">
        <v>1607</v>
      </c>
      <c r="D6320" s="548">
        <v>4300.25</v>
      </c>
      <c r="E6320" s="548">
        <v>4279.46</v>
      </c>
    </row>
    <row r="6321" spans="1:5" hidden="1">
      <c r="A6321" s="547" t="s">
        <v>1677</v>
      </c>
      <c r="B6321" s="547">
        <v>2020</v>
      </c>
      <c r="C6321" s="547" t="s">
        <v>1606</v>
      </c>
      <c r="D6321" s="548">
        <v>2928.41</v>
      </c>
      <c r="E6321" s="548">
        <v>2928.41</v>
      </c>
    </row>
    <row r="6322" spans="1:5" hidden="1">
      <c r="A6322" s="547" t="s">
        <v>1677</v>
      </c>
      <c r="B6322" s="547">
        <v>2020</v>
      </c>
      <c r="C6322" s="547" t="s">
        <v>1605</v>
      </c>
      <c r="D6322" s="548">
        <v>10862.97</v>
      </c>
      <c r="E6322" s="548">
        <v>10862.97</v>
      </c>
    </row>
    <row r="6323" spans="1:5" hidden="1">
      <c r="A6323" s="547" t="s">
        <v>1677</v>
      </c>
      <c r="B6323" s="547">
        <v>2020</v>
      </c>
      <c r="C6323" s="547" t="s">
        <v>1604</v>
      </c>
      <c r="D6323" s="548">
        <v>7817.14</v>
      </c>
      <c r="E6323" s="548">
        <v>7847.77</v>
      </c>
    </row>
    <row r="6324" spans="1:5" hidden="1">
      <c r="A6324" s="547" t="s">
        <v>1677</v>
      </c>
      <c r="B6324" s="547">
        <v>2020</v>
      </c>
      <c r="C6324" s="547" t="s">
        <v>1603</v>
      </c>
      <c r="D6324" s="548">
        <v>12402.15</v>
      </c>
      <c r="E6324" s="548">
        <v>12402.15</v>
      </c>
    </row>
    <row r="6325" spans="1:5" hidden="1">
      <c r="A6325" s="547" t="s">
        <v>1677</v>
      </c>
      <c r="B6325" s="547">
        <v>2020</v>
      </c>
      <c r="C6325" s="547" t="s">
        <v>1602</v>
      </c>
      <c r="D6325" s="548">
        <v>14056.59</v>
      </c>
      <c r="E6325" s="548">
        <v>14056.59</v>
      </c>
    </row>
    <row r="6326" spans="1:5" hidden="1">
      <c r="A6326" s="547" t="s">
        <v>1677</v>
      </c>
      <c r="B6326" s="547">
        <v>2020</v>
      </c>
      <c r="C6326" s="547" t="s">
        <v>1601</v>
      </c>
      <c r="D6326" s="548">
        <v>60368.43</v>
      </c>
      <c r="E6326" s="548">
        <v>60368.43</v>
      </c>
    </row>
    <row r="6327" spans="1:5" hidden="1">
      <c r="A6327" s="547" t="s">
        <v>1677</v>
      </c>
      <c r="B6327" s="547">
        <v>2020</v>
      </c>
      <c r="C6327" s="547" t="s">
        <v>1600</v>
      </c>
      <c r="D6327" s="548">
        <v>990.53</v>
      </c>
      <c r="E6327" s="548">
        <v>990.53</v>
      </c>
    </row>
    <row r="6328" spans="1:5" hidden="1">
      <c r="A6328" s="547" t="s">
        <v>1677</v>
      </c>
      <c r="B6328" s="547">
        <v>2020</v>
      </c>
      <c r="C6328" s="547" t="s">
        <v>1599</v>
      </c>
      <c r="D6328" s="548">
        <v>325356</v>
      </c>
      <c r="E6328" s="548">
        <v>322677.34999999998</v>
      </c>
    </row>
    <row r="6329" spans="1:5" hidden="1">
      <c r="A6329" s="547" t="s">
        <v>1677</v>
      </c>
      <c r="B6329" s="547">
        <v>2020</v>
      </c>
      <c r="C6329" s="547" t="s">
        <v>1597</v>
      </c>
      <c r="D6329" s="548">
        <v>239352.77</v>
      </c>
      <c r="E6329" s="548">
        <v>236674.13</v>
      </c>
    </row>
    <row r="6330" spans="1:5" hidden="1">
      <c r="A6330" s="547" t="s">
        <v>1677</v>
      </c>
      <c r="B6330" s="547">
        <v>2020</v>
      </c>
      <c r="C6330" s="547" t="s">
        <v>1633</v>
      </c>
      <c r="D6330" s="548"/>
      <c r="E6330" s="548">
        <v>34315.910000000003</v>
      </c>
    </row>
    <row r="6331" spans="1:5" hidden="1">
      <c r="A6331" s="547" t="s">
        <v>1677</v>
      </c>
      <c r="B6331" s="547">
        <v>2020</v>
      </c>
      <c r="C6331" s="547" t="s">
        <v>1632</v>
      </c>
      <c r="D6331" s="548"/>
      <c r="E6331" s="548"/>
    </row>
    <row r="6332" spans="1:5" hidden="1">
      <c r="A6332" s="547" t="s">
        <v>1677</v>
      </c>
      <c r="B6332" s="547">
        <v>2020</v>
      </c>
      <c r="C6332" s="547" t="s">
        <v>1631</v>
      </c>
      <c r="D6332" s="548"/>
      <c r="E6332" s="548">
        <v>7182.39</v>
      </c>
    </row>
    <row r="6333" spans="1:5" hidden="1">
      <c r="A6333" s="547" t="s">
        <v>1677</v>
      </c>
      <c r="B6333" s="547">
        <v>2020</v>
      </c>
      <c r="C6333" s="547" t="s">
        <v>1630</v>
      </c>
      <c r="D6333" s="548"/>
      <c r="E6333" s="548"/>
    </row>
    <row r="6334" spans="1:5" hidden="1">
      <c r="A6334" s="547" t="s">
        <v>1677</v>
      </c>
      <c r="B6334" s="547">
        <v>2020</v>
      </c>
      <c r="C6334" s="547" t="s">
        <v>1629</v>
      </c>
      <c r="D6334" s="548"/>
      <c r="E6334" s="548"/>
    </row>
    <row r="6335" spans="1:5" hidden="1">
      <c r="A6335" s="547" t="s">
        <v>1677</v>
      </c>
      <c r="B6335" s="547">
        <v>2021</v>
      </c>
      <c r="C6335" s="547" t="s">
        <v>1628</v>
      </c>
      <c r="D6335" s="548">
        <v>42753.08</v>
      </c>
      <c r="E6335" s="548">
        <v>39741.269999999997</v>
      </c>
    </row>
    <row r="6336" spans="1:5" hidden="1">
      <c r="A6336" s="547" t="s">
        <v>1677</v>
      </c>
      <c r="B6336" s="547">
        <v>2021</v>
      </c>
      <c r="C6336" s="547" t="s">
        <v>1627</v>
      </c>
      <c r="D6336" s="548">
        <v>42152.73</v>
      </c>
      <c r="E6336" s="548"/>
    </row>
    <row r="6337" spans="1:5" hidden="1">
      <c r="A6337" s="547" t="s">
        <v>1677</v>
      </c>
      <c r="B6337" s="547">
        <v>2021</v>
      </c>
      <c r="C6337" s="547" t="s">
        <v>1626</v>
      </c>
      <c r="D6337" s="548">
        <v>600.34</v>
      </c>
      <c r="E6337" s="548"/>
    </row>
    <row r="6338" spans="1:5" hidden="1">
      <c r="A6338" s="547" t="s">
        <v>1677</v>
      </c>
      <c r="B6338" s="547">
        <v>2021</v>
      </c>
      <c r="C6338" s="547" t="s">
        <v>1625</v>
      </c>
      <c r="D6338" s="548">
        <v>44780.72</v>
      </c>
      <c r="E6338" s="548">
        <v>44780.72</v>
      </c>
    </row>
    <row r="6339" spans="1:5" hidden="1">
      <c r="A6339" s="547" t="s">
        <v>1677</v>
      </c>
      <c r="B6339" s="547">
        <v>2021</v>
      </c>
      <c r="C6339" s="547" t="s">
        <v>1624</v>
      </c>
      <c r="D6339" s="548">
        <v>3926.54</v>
      </c>
      <c r="E6339" s="548">
        <v>3926.54</v>
      </c>
    </row>
    <row r="6340" spans="1:5" hidden="1">
      <c r="A6340" s="547" t="s">
        <v>1677</v>
      </c>
      <c r="B6340" s="547">
        <v>2021</v>
      </c>
      <c r="C6340" s="547" t="s">
        <v>1623</v>
      </c>
      <c r="D6340" s="548">
        <v>10773.9</v>
      </c>
      <c r="E6340" s="548">
        <v>10773.9</v>
      </c>
    </row>
    <row r="6341" spans="1:5" hidden="1">
      <c r="A6341" s="547" t="s">
        <v>1677</v>
      </c>
      <c r="B6341" s="547">
        <v>2021</v>
      </c>
      <c r="C6341" s="547" t="s">
        <v>1622</v>
      </c>
      <c r="D6341" s="548">
        <v>1772.08</v>
      </c>
      <c r="E6341" s="548">
        <v>1772.08</v>
      </c>
    </row>
    <row r="6342" spans="1:5" hidden="1">
      <c r="A6342" s="547" t="s">
        <v>1677</v>
      </c>
      <c r="B6342" s="547">
        <v>2021</v>
      </c>
      <c r="C6342" s="547" t="s">
        <v>1621</v>
      </c>
      <c r="D6342" s="548">
        <v>196.9</v>
      </c>
      <c r="E6342" s="548">
        <v>196.9</v>
      </c>
    </row>
    <row r="6343" spans="1:5" hidden="1">
      <c r="A6343" s="547" t="s">
        <v>1677</v>
      </c>
      <c r="B6343" s="547">
        <v>2021</v>
      </c>
      <c r="C6343" s="547" t="s">
        <v>1620</v>
      </c>
      <c r="D6343" s="548">
        <v>1145.8</v>
      </c>
      <c r="E6343" s="548">
        <v>1145.8</v>
      </c>
    </row>
    <row r="6344" spans="1:5" hidden="1">
      <c r="A6344" s="547" t="s">
        <v>1677</v>
      </c>
      <c r="B6344" s="547">
        <v>2021</v>
      </c>
      <c r="C6344" s="547" t="s">
        <v>1619</v>
      </c>
      <c r="D6344" s="548">
        <v>35876.11</v>
      </c>
      <c r="E6344" s="548">
        <v>35854.36</v>
      </c>
    </row>
    <row r="6345" spans="1:5" hidden="1">
      <c r="A6345" s="547" t="s">
        <v>1677</v>
      </c>
      <c r="B6345" s="547">
        <v>2021</v>
      </c>
      <c r="C6345" s="547" t="s">
        <v>1618</v>
      </c>
      <c r="D6345" s="548">
        <v>649.49</v>
      </c>
      <c r="E6345" s="548">
        <v>649.49</v>
      </c>
    </row>
    <row r="6346" spans="1:5" hidden="1">
      <c r="A6346" s="547" t="s">
        <v>1677</v>
      </c>
      <c r="B6346" s="547">
        <v>2021</v>
      </c>
      <c r="C6346" s="547" t="s">
        <v>1617</v>
      </c>
      <c r="D6346" s="548">
        <v>219.91</v>
      </c>
      <c r="E6346" s="548">
        <v>219.91</v>
      </c>
    </row>
    <row r="6347" spans="1:5" hidden="1">
      <c r="A6347" s="547" t="s">
        <v>1677</v>
      </c>
      <c r="B6347" s="547">
        <v>2021</v>
      </c>
      <c r="C6347" s="547" t="s">
        <v>1616</v>
      </c>
      <c r="D6347" s="548">
        <v>13.21</v>
      </c>
      <c r="E6347" s="548">
        <v>13.21</v>
      </c>
    </row>
    <row r="6348" spans="1:5" hidden="1">
      <c r="A6348" s="547" t="s">
        <v>1677</v>
      </c>
      <c r="B6348" s="547">
        <v>2021</v>
      </c>
      <c r="C6348" s="547" t="s">
        <v>1615</v>
      </c>
      <c r="D6348" s="548">
        <v>1578.87</v>
      </c>
      <c r="E6348" s="548">
        <v>1578.87</v>
      </c>
    </row>
    <row r="6349" spans="1:5" hidden="1">
      <c r="A6349" s="547" t="s">
        <v>1677</v>
      </c>
      <c r="B6349" s="547">
        <v>2021</v>
      </c>
      <c r="C6349" s="547" t="s">
        <v>1614</v>
      </c>
      <c r="D6349" s="548">
        <v>342.23</v>
      </c>
      <c r="E6349" s="548">
        <v>342.23</v>
      </c>
    </row>
    <row r="6350" spans="1:5" hidden="1">
      <c r="A6350" s="547" t="s">
        <v>1677</v>
      </c>
      <c r="B6350" s="547">
        <v>2021</v>
      </c>
      <c r="C6350" s="547" t="s">
        <v>1613</v>
      </c>
      <c r="D6350" s="548">
        <v>9839.3700000000008</v>
      </c>
      <c r="E6350" s="548">
        <v>9839.3700000000008</v>
      </c>
    </row>
    <row r="6351" spans="1:5" hidden="1">
      <c r="A6351" s="547" t="s">
        <v>1677</v>
      </c>
      <c r="B6351" s="547">
        <v>2021</v>
      </c>
      <c r="C6351" s="547" t="s">
        <v>1612</v>
      </c>
      <c r="D6351" s="548">
        <v>373.36</v>
      </c>
      <c r="E6351" s="548">
        <v>373.36</v>
      </c>
    </row>
    <row r="6352" spans="1:5" hidden="1">
      <c r="A6352" s="547" t="s">
        <v>1677</v>
      </c>
      <c r="B6352" s="547">
        <v>2021</v>
      </c>
      <c r="C6352" s="547" t="s">
        <v>1611</v>
      </c>
      <c r="D6352" s="548">
        <v>262.11</v>
      </c>
      <c r="E6352" s="548">
        <v>262.11</v>
      </c>
    </row>
    <row r="6353" spans="1:5" hidden="1">
      <c r="A6353" s="547" t="s">
        <v>1677</v>
      </c>
      <c r="B6353" s="547">
        <v>2021</v>
      </c>
      <c r="C6353" s="547" t="s">
        <v>1610</v>
      </c>
      <c r="D6353" s="548">
        <v>87.13</v>
      </c>
      <c r="E6353" s="548">
        <v>87.13</v>
      </c>
    </row>
    <row r="6354" spans="1:5" hidden="1">
      <c r="A6354" s="547" t="s">
        <v>1677</v>
      </c>
      <c r="B6354" s="547">
        <v>2021</v>
      </c>
      <c r="C6354" s="547" t="s">
        <v>1609</v>
      </c>
      <c r="D6354" s="548">
        <v>578.13</v>
      </c>
      <c r="E6354" s="548">
        <v>578.13</v>
      </c>
    </row>
    <row r="6355" spans="1:5" hidden="1">
      <c r="A6355" s="547" t="s">
        <v>1677</v>
      </c>
      <c r="B6355" s="547">
        <v>2021</v>
      </c>
      <c r="C6355" s="547" t="s">
        <v>1608</v>
      </c>
      <c r="D6355" s="548">
        <v>3600.46</v>
      </c>
      <c r="E6355" s="548">
        <v>3600.46</v>
      </c>
    </row>
    <row r="6356" spans="1:5" hidden="1">
      <c r="A6356" s="547" t="s">
        <v>1677</v>
      </c>
      <c r="B6356" s="547">
        <v>2021</v>
      </c>
      <c r="C6356" s="547" t="s">
        <v>1607</v>
      </c>
      <c r="D6356" s="548">
        <v>5021.54</v>
      </c>
      <c r="E6356" s="548">
        <v>4999.8</v>
      </c>
    </row>
    <row r="6357" spans="1:5" hidden="1">
      <c r="A6357" s="547" t="s">
        <v>1677</v>
      </c>
      <c r="B6357" s="547">
        <v>2021</v>
      </c>
      <c r="C6357" s="547" t="s">
        <v>1606</v>
      </c>
      <c r="D6357" s="548">
        <v>3020.36</v>
      </c>
      <c r="E6357" s="548">
        <v>3020.36</v>
      </c>
    </row>
    <row r="6358" spans="1:5" hidden="1">
      <c r="A6358" s="547" t="s">
        <v>1677</v>
      </c>
      <c r="B6358" s="547">
        <v>2021</v>
      </c>
      <c r="C6358" s="547" t="s">
        <v>1605</v>
      </c>
      <c r="D6358" s="548">
        <v>10289.93</v>
      </c>
      <c r="E6358" s="548">
        <v>10289.93</v>
      </c>
    </row>
    <row r="6359" spans="1:5" hidden="1">
      <c r="A6359" s="547" t="s">
        <v>1677</v>
      </c>
      <c r="B6359" s="547">
        <v>2021</v>
      </c>
      <c r="C6359" s="547" t="s">
        <v>1604</v>
      </c>
      <c r="D6359" s="548">
        <v>8610.52</v>
      </c>
      <c r="E6359" s="548">
        <v>8646.92</v>
      </c>
    </row>
    <row r="6360" spans="1:5" hidden="1">
      <c r="A6360" s="547" t="s">
        <v>1677</v>
      </c>
      <c r="B6360" s="547">
        <v>2021</v>
      </c>
      <c r="C6360" s="547" t="s">
        <v>1603</v>
      </c>
      <c r="D6360" s="548">
        <v>14692.14</v>
      </c>
      <c r="E6360" s="548">
        <v>14692.14</v>
      </c>
    </row>
    <row r="6361" spans="1:5" hidden="1">
      <c r="A6361" s="547" t="s">
        <v>1677</v>
      </c>
      <c r="B6361" s="547">
        <v>2021</v>
      </c>
      <c r="C6361" s="547" t="s">
        <v>1602</v>
      </c>
      <c r="D6361" s="548">
        <v>17466.73</v>
      </c>
      <c r="E6361" s="548">
        <v>17466.73</v>
      </c>
    </row>
    <row r="6362" spans="1:5" hidden="1">
      <c r="A6362" s="547" t="s">
        <v>1677</v>
      </c>
      <c r="B6362" s="547">
        <v>2021</v>
      </c>
      <c r="C6362" s="547" t="s">
        <v>1601</v>
      </c>
      <c r="D6362" s="548">
        <v>65587.070000000007</v>
      </c>
      <c r="E6362" s="548">
        <v>65587.070000000007</v>
      </c>
    </row>
    <row r="6363" spans="1:5" hidden="1">
      <c r="A6363" s="547" t="s">
        <v>1677</v>
      </c>
      <c r="B6363" s="547">
        <v>2021</v>
      </c>
      <c r="C6363" s="547" t="s">
        <v>1600</v>
      </c>
      <c r="D6363" s="548">
        <v>1145.43</v>
      </c>
      <c r="E6363" s="548">
        <v>1145.43</v>
      </c>
    </row>
    <row r="6364" spans="1:5" hidden="1">
      <c r="A6364" s="547" t="s">
        <v>1677</v>
      </c>
      <c r="B6364" s="547">
        <v>2021</v>
      </c>
      <c r="C6364" s="547" t="s">
        <v>1599</v>
      </c>
      <c r="D6364" s="548">
        <v>340618.29</v>
      </c>
      <c r="E6364" s="548">
        <v>337621.14</v>
      </c>
    </row>
    <row r="6365" spans="1:5" hidden="1">
      <c r="A6365" s="547" t="s">
        <v>1677</v>
      </c>
      <c r="B6365" s="547">
        <v>2021</v>
      </c>
      <c r="C6365" s="547" t="s">
        <v>1597</v>
      </c>
      <c r="D6365" s="548">
        <v>248727.01</v>
      </c>
      <c r="E6365" s="548">
        <v>245729.87</v>
      </c>
    </row>
    <row r="6366" spans="1:5" hidden="1">
      <c r="A6366" s="547" t="s">
        <v>1677</v>
      </c>
      <c r="B6366" s="547">
        <v>2021</v>
      </c>
      <c r="C6366" s="547" t="s">
        <v>1633</v>
      </c>
      <c r="D6366" s="548"/>
      <c r="E6366" s="548">
        <v>31647.49</v>
      </c>
    </row>
    <row r="6367" spans="1:5" hidden="1">
      <c r="A6367" s="547" t="s">
        <v>1677</v>
      </c>
      <c r="B6367" s="547">
        <v>2021</v>
      </c>
      <c r="C6367" s="547" t="s">
        <v>1632</v>
      </c>
      <c r="D6367" s="548"/>
      <c r="E6367" s="548"/>
    </row>
    <row r="6368" spans="1:5" hidden="1">
      <c r="A6368" s="547" t="s">
        <v>1677</v>
      </c>
      <c r="B6368" s="547">
        <v>2021</v>
      </c>
      <c r="C6368" s="547" t="s">
        <v>1631</v>
      </c>
      <c r="D6368" s="548"/>
      <c r="E6368" s="548">
        <v>7493.44</v>
      </c>
    </row>
    <row r="6369" spans="1:5" hidden="1">
      <c r="A6369" s="547" t="s">
        <v>1677</v>
      </c>
      <c r="B6369" s="547">
        <v>2021</v>
      </c>
      <c r="C6369" s="547" t="s">
        <v>1630</v>
      </c>
      <c r="D6369" s="548"/>
      <c r="E6369" s="548"/>
    </row>
    <row r="6370" spans="1:5" hidden="1">
      <c r="A6370" s="547" t="s">
        <v>1677</v>
      </c>
      <c r="B6370" s="547">
        <v>2021</v>
      </c>
      <c r="C6370" s="547" t="s">
        <v>1629</v>
      </c>
      <c r="D6370" s="548"/>
      <c r="E6370" s="548"/>
    </row>
    <row r="6371" spans="1:5" hidden="1">
      <c r="A6371" s="547" t="s">
        <v>1677</v>
      </c>
      <c r="B6371" s="547">
        <v>2022</v>
      </c>
      <c r="C6371" s="547" t="s">
        <v>1628</v>
      </c>
      <c r="D6371" s="548">
        <v>45222</v>
      </c>
      <c r="E6371" s="548">
        <v>42244.09</v>
      </c>
    </row>
    <row r="6372" spans="1:5" hidden="1">
      <c r="A6372" s="547" t="s">
        <v>1677</v>
      </c>
      <c r="B6372" s="547">
        <v>2022</v>
      </c>
      <c r="C6372" s="547" t="s">
        <v>1627</v>
      </c>
      <c r="D6372" s="548">
        <v>44596.88</v>
      </c>
      <c r="E6372" s="548"/>
    </row>
    <row r="6373" spans="1:5" hidden="1">
      <c r="A6373" s="547" t="s">
        <v>1677</v>
      </c>
      <c r="B6373" s="547">
        <v>2022</v>
      </c>
      <c r="C6373" s="547" t="s">
        <v>1626</v>
      </c>
      <c r="D6373" s="548">
        <v>625.12</v>
      </c>
      <c r="E6373" s="548"/>
    </row>
    <row r="6374" spans="1:5" hidden="1">
      <c r="A6374" s="547" t="s">
        <v>1677</v>
      </c>
      <c r="B6374" s="547">
        <v>2022</v>
      </c>
      <c r="C6374" s="547" t="s">
        <v>1625</v>
      </c>
      <c r="D6374" s="548">
        <v>44748.93</v>
      </c>
      <c r="E6374" s="548">
        <v>44748.93</v>
      </c>
    </row>
    <row r="6375" spans="1:5" hidden="1">
      <c r="A6375" s="547" t="s">
        <v>1677</v>
      </c>
      <c r="B6375" s="547">
        <v>2022</v>
      </c>
      <c r="C6375" s="547" t="s">
        <v>1624</v>
      </c>
      <c r="D6375" s="548">
        <v>5150.99</v>
      </c>
      <c r="E6375" s="548">
        <v>5150.99</v>
      </c>
    </row>
    <row r="6376" spans="1:5" hidden="1">
      <c r="A6376" s="547" t="s">
        <v>1677</v>
      </c>
      <c r="B6376" s="547">
        <v>2022</v>
      </c>
      <c r="C6376" s="547" t="s">
        <v>1623</v>
      </c>
      <c r="D6376" s="548">
        <v>10881.82</v>
      </c>
      <c r="E6376" s="548">
        <v>10881.82</v>
      </c>
    </row>
    <row r="6377" spans="1:5" hidden="1">
      <c r="A6377" s="547" t="s">
        <v>1677</v>
      </c>
      <c r="B6377" s="547">
        <v>2022</v>
      </c>
      <c r="C6377" s="547" t="s">
        <v>1622</v>
      </c>
      <c r="D6377" s="548">
        <v>1873.2</v>
      </c>
      <c r="E6377" s="548">
        <v>1873.2</v>
      </c>
    </row>
    <row r="6378" spans="1:5" hidden="1">
      <c r="A6378" s="547" t="s">
        <v>1677</v>
      </c>
      <c r="B6378" s="547">
        <v>2022</v>
      </c>
      <c r="C6378" s="547" t="s">
        <v>1621</v>
      </c>
      <c r="D6378" s="548">
        <v>479.94</v>
      </c>
      <c r="E6378" s="548">
        <v>479.94</v>
      </c>
    </row>
    <row r="6379" spans="1:5" hidden="1">
      <c r="A6379" s="547" t="s">
        <v>1677</v>
      </c>
      <c r="B6379" s="547">
        <v>2022</v>
      </c>
      <c r="C6379" s="547" t="s">
        <v>1620</v>
      </c>
      <c r="D6379" s="548">
        <v>1269.25</v>
      </c>
      <c r="E6379" s="548">
        <v>1269.25</v>
      </c>
    </row>
    <row r="6380" spans="1:5" hidden="1">
      <c r="A6380" s="547" t="s">
        <v>1677</v>
      </c>
      <c r="B6380" s="547">
        <v>2022</v>
      </c>
      <c r="C6380" s="547" t="s">
        <v>1619</v>
      </c>
      <c r="D6380" s="548">
        <v>41330.230000000003</v>
      </c>
      <c r="E6380" s="548">
        <v>41273.120000000003</v>
      </c>
    </row>
    <row r="6381" spans="1:5" hidden="1">
      <c r="A6381" s="547" t="s">
        <v>1677</v>
      </c>
      <c r="B6381" s="547">
        <v>2022</v>
      </c>
      <c r="C6381" s="547" t="s">
        <v>1618</v>
      </c>
      <c r="D6381" s="548">
        <v>439.63</v>
      </c>
      <c r="E6381" s="548">
        <v>439.63</v>
      </c>
    </row>
    <row r="6382" spans="1:5" hidden="1">
      <c r="A6382" s="547" t="s">
        <v>1677</v>
      </c>
      <c r="B6382" s="547">
        <v>2022</v>
      </c>
      <c r="C6382" s="547" t="s">
        <v>1617</v>
      </c>
      <c r="D6382" s="548">
        <v>225.54</v>
      </c>
      <c r="E6382" s="548">
        <v>225.54</v>
      </c>
    </row>
    <row r="6383" spans="1:5" hidden="1">
      <c r="A6383" s="547" t="s">
        <v>1677</v>
      </c>
      <c r="B6383" s="547">
        <v>2022</v>
      </c>
      <c r="C6383" s="547" t="s">
        <v>1616</v>
      </c>
      <c r="D6383" s="548">
        <v>11.7</v>
      </c>
      <c r="E6383" s="548">
        <v>11.7</v>
      </c>
    </row>
    <row r="6384" spans="1:5" hidden="1">
      <c r="A6384" s="547" t="s">
        <v>1677</v>
      </c>
      <c r="B6384" s="547">
        <v>2022</v>
      </c>
      <c r="C6384" s="547" t="s">
        <v>1615</v>
      </c>
      <c r="D6384" s="548">
        <v>2054.83</v>
      </c>
      <c r="E6384" s="548">
        <v>2041.43</v>
      </c>
    </row>
    <row r="6385" spans="1:5" hidden="1">
      <c r="A6385" s="547" t="s">
        <v>1677</v>
      </c>
      <c r="B6385" s="547">
        <v>2022</v>
      </c>
      <c r="C6385" s="547" t="s">
        <v>1614</v>
      </c>
      <c r="D6385" s="548">
        <v>698.43</v>
      </c>
      <c r="E6385" s="548">
        <v>698.43</v>
      </c>
    </row>
    <row r="6386" spans="1:5" hidden="1">
      <c r="A6386" s="547" t="s">
        <v>1677</v>
      </c>
      <c r="B6386" s="547">
        <v>2022</v>
      </c>
      <c r="C6386" s="547" t="s">
        <v>1613</v>
      </c>
      <c r="D6386" s="548">
        <v>11183.01</v>
      </c>
      <c r="E6386" s="548">
        <v>11183.01</v>
      </c>
    </row>
    <row r="6387" spans="1:5" hidden="1">
      <c r="A6387" s="547" t="s">
        <v>1677</v>
      </c>
      <c r="B6387" s="547">
        <v>2022</v>
      </c>
      <c r="C6387" s="547" t="s">
        <v>1612</v>
      </c>
      <c r="D6387" s="548">
        <v>312.91000000000003</v>
      </c>
      <c r="E6387" s="548">
        <v>312.91000000000003</v>
      </c>
    </row>
    <row r="6388" spans="1:5" hidden="1">
      <c r="A6388" s="547" t="s">
        <v>1677</v>
      </c>
      <c r="B6388" s="547">
        <v>2022</v>
      </c>
      <c r="C6388" s="547" t="s">
        <v>1611</v>
      </c>
      <c r="D6388" s="548">
        <v>330.26</v>
      </c>
      <c r="E6388" s="548">
        <v>330.26</v>
      </c>
    </row>
    <row r="6389" spans="1:5" hidden="1">
      <c r="A6389" s="547" t="s">
        <v>1677</v>
      </c>
      <c r="B6389" s="547">
        <v>2022</v>
      </c>
      <c r="C6389" s="547" t="s">
        <v>1610</v>
      </c>
      <c r="D6389" s="548">
        <v>114.91</v>
      </c>
      <c r="E6389" s="548">
        <v>114.91</v>
      </c>
    </row>
    <row r="6390" spans="1:5" hidden="1">
      <c r="A6390" s="547" t="s">
        <v>1677</v>
      </c>
      <c r="B6390" s="547">
        <v>2022</v>
      </c>
      <c r="C6390" s="547" t="s">
        <v>1609</v>
      </c>
      <c r="D6390" s="548">
        <v>653.61</v>
      </c>
      <c r="E6390" s="548">
        <v>653.61</v>
      </c>
    </row>
    <row r="6391" spans="1:5" hidden="1">
      <c r="A6391" s="547" t="s">
        <v>1677</v>
      </c>
      <c r="B6391" s="547">
        <v>2022</v>
      </c>
      <c r="C6391" s="547" t="s">
        <v>1608</v>
      </c>
      <c r="D6391" s="548">
        <v>4004.38</v>
      </c>
      <c r="E6391" s="548">
        <v>4004.38</v>
      </c>
    </row>
    <row r="6392" spans="1:5" hidden="1">
      <c r="A6392" s="547" t="s">
        <v>1677</v>
      </c>
      <c r="B6392" s="547">
        <v>2022</v>
      </c>
      <c r="C6392" s="547" t="s">
        <v>1607</v>
      </c>
      <c r="D6392" s="548">
        <v>6374.98</v>
      </c>
      <c r="E6392" s="548">
        <v>6331.28</v>
      </c>
    </row>
    <row r="6393" spans="1:5" hidden="1">
      <c r="A6393" s="547" t="s">
        <v>1677</v>
      </c>
      <c r="B6393" s="547">
        <v>2022</v>
      </c>
      <c r="C6393" s="547" t="s">
        <v>1606</v>
      </c>
      <c r="D6393" s="548">
        <v>3182.07</v>
      </c>
      <c r="E6393" s="548">
        <v>3182.07</v>
      </c>
    </row>
    <row r="6394" spans="1:5" hidden="1">
      <c r="A6394" s="547" t="s">
        <v>1677</v>
      </c>
      <c r="B6394" s="547">
        <v>2022</v>
      </c>
      <c r="C6394" s="547" t="s">
        <v>1605</v>
      </c>
      <c r="D6394" s="548">
        <v>11743.96</v>
      </c>
      <c r="E6394" s="548">
        <v>11743.96</v>
      </c>
    </row>
    <row r="6395" spans="1:5" hidden="1">
      <c r="A6395" s="547" t="s">
        <v>1677</v>
      </c>
      <c r="B6395" s="547">
        <v>2022</v>
      </c>
      <c r="C6395" s="547" t="s">
        <v>1604</v>
      </c>
      <c r="D6395" s="548">
        <v>10719.38</v>
      </c>
      <c r="E6395" s="548">
        <v>10764.37</v>
      </c>
    </row>
    <row r="6396" spans="1:5" hidden="1">
      <c r="A6396" s="547" t="s">
        <v>1677</v>
      </c>
      <c r="B6396" s="547">
        <v>2022</v>
      </c>
      <c r="C6396" s="547" t="s">
        <v>1603</v>
      </c>
      <c r="D6396" s="548">
        <v>12478.73</v>
      </c>
      <c r="E6396" s="548">
        <v>12478.73</v>
      </c>
    </row>
    <row r="6397" spans="1:5" hidden="1">
      <c r="A6397" s="547" t="s">
        <v>1677</v>
      </c>
      <c r="B6397" s="547">
        <v>2022</v>
      </c>
      <c r="C6397" s="547" t="s">
        <v>1602</v>
      </c>
      <c r="D6397" s="548">
        <v>21105.48</v>
      </c>
      <c r="E6397" s="548">
        <v>21105.48</v>
      </c>
    </row>
    <row r="6398" spans="1:5" hidden="1">
      <c r="A6398" s="547" t="s">
        <v>1677</v>
      </c>
      <c r="B6398" s="547">
        <v>2022</v>
      </c>
      <c r="C6398" s="547" t="s">
        <v>1601</v>
      </c>
      <c r="D6398" s="548">
        <v>66795.66</v>
      </c>
      <c r="E6398" s="548">
        <v>66795.66</v>
      </c>
    </row>
    <row r="6399" spans="1:5" hidden="1">
      <c r="A6399" s="547" t="s">
        <v>1677</v>
      </c>
      <c r="B6399" s="547">
        <v>2022</v>
      </c>
      <c r="C6399" s="547" t="s">
        <v>1600</v>
      </c>
      <c r="D6399" s="548">
        <v>1345.99</v>
      </c>
      <c r="E6399" s="548">
        <v>1345.99</v>
      </c>
    </row>
    <row r="6400" spans="1:5" hidden="1">
      <c r="A6400" s="547" t="s">
        <v>1677</v>
      </c>
      <c r="B6400" s="547">
        <v>2022</v>
      </c>
      <c r="C6400" s="547" t="s">
        <v>1599</v>
      </c>
      <c r="D6400" s="548">
        <v>356940.45</v>
      </c>
      <c r="E6400" s="548">
        <v>353950.41</v>
      </c>
    </row>
    <row r="6401" spans="1:5" hidden="1">
      <c r="A6401" s="547" t="s">
        <v>1677</v>
      </c>
      <c r="B6401" s="547">
        <v>2022</v>
      </c>
      <c r="C6401" s="547" t="s">
        <v>1597</v>
      </c>
      <c r="D6401" s="548">
        <v>263401.59999999998</v>
      </c>
      <c r="E6401" s="548">
        <v>260411.57</v>
      </c>
    </row>
    <row r="6402" spans="1:5" hidden="1">
      <c r="A6402" s="547" t="s">
        <v>1677</v>
      </c>
      <c r="B6402" s="547">
        <v>2022</v>
      </c>
      <c r="C6402" s="547" t="s">
        <v>1633</v>
      </c>
      <c r="D6402" s="548"/>
      <c r="E6402" s="548">
        <v>34270.67</v>
      </c>
    </row>
    <row r="6403" spans="1:5" hidden="1">
      <c r="A6403" s="547" t="s">
        <v>1677</v>
      </c>
      <c r="B6403" s="547">
        <v>2022</v>
      </c>
      <c r="C6403" s="547" t="s">
        <v>1632</v>
      </c>
      <c r="D6403" s="548"/>
      <c r="E6403" s="548"/>
    </row>
    <row r="6404" spans="1:5" hidden="1">
      <c r="A6404" s="547" t="s">
        <v>1677</v>
      </c>
      <c r="B6404" s="547">
        <v>2022</v>
      </c>
      <c r="C6404" s="547" t="s">
        <v>1631</v>
      </c>
      <c r="D6404" s="548"/>
      <c r="E6404" s="548">
        <v>7348.29</v>
      </c>
    </row>
    <row r="6405" spans="1:5" hidden="1">
      <c r="A6405" s="547" t="s">
        <v>1677</v>
      </c>
      <c r="B6405" s="547">
        <v>2022</v>
      </c>
      <c r="C6405" s="547" t="s">
        <v>1630</v>
      </c>
      <c r="D6405" s="548"/>
      <c r="E6405" s="548"/>
    </row>
    <row r="6406" spans="1:5" hidden="1">
      <c r="A6406" s="547" t="s">
        <v>1677</v>
      </c>
      <c r="B6406" s="547">
        <v>2022</v>
      </c>
      <c r="C6406" s="547" t="s">
        <v>1629</v>
      </c>
      <c r="D6406" s="548"/>
      <c r="E6406" s="548"/>
    </row>
    <row r="6407" spans="1:5" hidden="1">
      <c r="A6407" s="547" t="s">
        <v>1677</v>
      </c>
      <c r="B6407" s="547">
        <v>2023</v>
      </c>
      <c r="C6407" s="547" t="s">
        <v>1628</v>
      </c>
      <c r="D6407" s="548">
        <v>45782.86</v>
      </c>
      <c r="E6407" s="548"/>
    </row>
    <row r="6408" spans="1:5" hidden="1">
      <c r="A6408" s="547" t="s">
        <v>1677</v>
      </c>
      <c r="B6408" s="547">
        <v>2023</v>
      </c>
      <c r="C6408" s="547" t="s">
        <v>1627</v>
      </c>
      <c r="D6408" s="548">
        <v>45098.62</v>
      </c>
      <c r="E6408" s="548"/>
    </row>
    <row r="6409" spans="1:5" hidden="1">
      <c r="A6409" s="547" t="s">
        <v>1677</v>
      </c>
      <c r="B6409" s="547">
        <v>2023</v>
      </c>
      <c r="C6409" s="547" t="s">
        <v>1626</v>
      </c>
      <c r="D6409" s="548">
        <v>684.24</v>
      </c>
      <c r="E6409" s="548"/>
    </row>
    <row r="6410" spans="1:5" hidden="1">
      <c r="A6410" s="547" t="s">
        <v>1677</v>
      </c>
      <c r="B6410" s="547">
        <v>2023</v>
      </c>
      <c r="C6410" s="547" t="s">
        <v>1625</v>
      </c>
      <c r="D6410" s="548">
        <v>45252.32</v>
      </c>
      <c r="E6410" s="548"/>
    </row>
    <row r="6411" spans="1:5" hidden="1">
      <c r="A6411" s="547" t="s">
        <v>1677</v>
      </c>
      <c r="B6411" s="547">
        <v>2023</v>
      </c>
      <c r="C6411" s="547" t="s">
        <v>1624</v>
      </c>
      <c r="D6411" s="548">
        <v>6007.34</v>
      </c>
      <c r="E6411" s="548"/>
    </row>
    <row r="6412" spans="1:5" hidden="1">
      <c r="A6412" s="547" t="s">
        <v>1677</v>
      </c>
      <c r="B6412" s="547">
        <v>2023</v>
      </c>
      <c r="C6412" s="547" t="s">
        <v>1623</v>
      </c>
      <c r="D6412" s="548">
        <v>10836.1</v>
      </c>
      <c r="E6412" s="548"/>
    </row>
    <row r="6413" spans="1:5" hidden="1">
      <c r="A6413" s="547" t="s">
        <v>1677</v>
      </c>
      <c r="B6413" s="547">
        <v>2023</v>
      </c>
      <c r="C6413" s="547" t="s">
        <v>1622</v>
      </c>
      <c r="D6413" s="548">
        <v>1928.82</v>
      </c>
      <c r="E6413" s="548"/>
    </row>
    <row r="6414" spans="1:5" hidden="1">
      <c r="A6414" s="547" t="s">
        <v>1677</v>
      </c>
      <c r="B6414" s="547">
        <v>2023</v>
      </c>
      <c r="C6414" s="547" t="s">
        <v>1621</v>
      </c>
      <c r="D6414" s="548">
        <v>702.1</v>
      </c>
      <c r="E6414" s="548"/>
    </row>
    <row r="6415" spans="1:5" hidden="1">
      <c r="A6415" s="547" t="s">
        <v>1677</v>
      </c>
      <c r="B6415" s="547">
        <v>2023</v>
      </c>
      <c r="C6415" s="547" t="s">
        <v>1620</v>
      </c>
      <c r="D6415" s="548">
        <v>1457.26</v>
      </c>
      <c r="E6415" s="548"/>
    </row>
    <row r="6416" spans="1:5" hidden="1">
      <c r="A6416" s="547" t="s">
        <v>1677</v>
      </c>
      <c r="B6416" s="547">
        <v>2023</v>
      </c>
      <c r="C6416" s="547" t="s">
        <v>1619</v>
      </c>
      <c r="D6416" s="548">
        <v>45026.57</v>
      </c>
      <c r="E6416" s="548"/>
    </row>
    <row r="6417" spans="1:5" hidden="1">
      <c r="A6417" s="547" t="s">
        <v>1677</v>
      </c>
      <c r="B6417" s="547">
        <v>2023</v>
      </c>
      <c r="C6417" s="547" t="s">
        <v>1618</v>
      </c>
      <c r="D6417" s="548">
        <v>378.81</v>
      </c>
      <c r="E6417" s="548"/>
    </row>
    <row r="6418" spans="1:5" hidden="1">
      <c r="A6418" s="547" t="s">
        <v>1677</v>
      </c>
      <c r="B6418" s="547">
        <v>2023</v>
      </c>
      <c r="C6418" s="547" t="s">
        <v>1617</v>
      </c>
      <c r="D6418" s="548">
        <v>209.64</v>
      </c>
      <c r="E6418" s="548"/>
    </row>
    <row r="6419" spans="1:5" hidden="1">
      <c r="A6419" s="547" t="s">
        <v>1677</v>
      </c>
      <c r="B6419" s="547">
        <v>2023</v>
      </c>
      <c r="C6419" s="547" t="s">
        <v>1616</v>
      </c>
      <c r="D6419" s="548">
        <v>8.69</v>
      </c>
      <c r="E6419" s="548"/>
    </row>
    <row r="6420" spans="1:5" hidden="1">
      <c r="A6420" s="547" t="s">
        <v>1677</v>
      </c>
      <c r="B6420" s="547">
        <v>2023</v>
      </c>
      <c r="C6420" s="547" t="s">
        <v>1615</v>
      </c>
      <c r="D6420" s="548">
        <v>1988.39</v>
      </c>
      <c r="E6420" s="548"/>
    </row>
    <row r="6421" spans="1:5" hidden="1">
      <c r="A6421" s="547" t="s">
        <v>1677</v>
      </c>
      <c r="B6421" s="547">
        <v>2023</v>
      </c>
      <c r="C6421" s="547" t="s">
        <v>1614</v>
      </c>
      <c r="D6421" s="548">
        <v>555.02</v>
      </c>
      <c r="E6421" s="548"/>
    </row>
    <row r="6422" spans="1:5" hidden="1">
      <c r="A6422" s="547" t="s">
        <v>1677</v>
      </c>
      <c r="B6422" s="547">
        <v>2023</v>
      </c>
      <c r="C6422" s="547" t="s">
        <v>1613</v>
      </c>
      <c r="D6422" s="548">
        <v>12277.2</v>
      </c>
      <c r="E6422" s="548"/>
    </row>
    <row r="6423" spans="1:5" hidden="1">
      <c r="A6423" s="547" t="s">
        <v>1677</v>
      </c>
      <c r="B6423" s="547">
        <v>2023</v>
      </c>
      <c r="C6423" s="547" t="s">
        <v>1612</v>
      </c>
      <c r="D6423" s="548">
        <v>325.06</v>
      </c>
      <c r="E6423" s="548"/>
    </row>
    <row r="6424" spans="1:5" hidden="1">
      <c r="A6424" s="547" t="s">
        <v>1677</v>
      </c>
      <c r="B6424" s="547">
        <v>2023</v>
      </c>
      <c r="C6424" s="547" t="s">
        <v>1611</v>
      </c>
      <c r="D6424" s="548">
        <v>362.54</v>
      </c>
      <c r="E6424" s="548"/>
    </row>
    <row r="6425" spans="1:5" hidden="1">
      <c r="A6425" s="547" t="s">
        <v>1677</v>
      </c>
      <c r="B6425" s="547">
        <v>2023</v>
      </c>
      <c r="C6425" s="547" t="s">
        <v>1610</v>
      </c>
      <c r="D6425" s="548">
        <v>138.11000000000001</v>
      </c>
      <c r="E6425" s="548"/>
    </row>
    <row r="6426" spans="1:5" hidden="1">
      <c r="A6426" s="547" t="s">
        <v>1677</v>
      </c>
      <c r="B6426" s="547">
        <v>2023</v>
      </c>
      <c r="C6426" s="547" t="s">
        <v>1609</v>
      </c>
      <c r="D6426" s="548">
        <v>750.36</v>
      </c>
      <c r="E6426" s="548"/>
    </row>
    <row r="6427" spans="1:5" hidden="1">
      <c r="A6427" s="547" t="s">
        <v>1677</v>
      </c>
      <c r="B6427" s="547">
        <v>2023</v>
      </c>
      <c r="C6427" s="547" t="s">
        <v>1608</v>
      </c>
      <c r="D6427" s="548">
        <v>4145.7</v>
      </c>
      <c r="E6427" s="548"/>
    </row>
    <row r="6428" spans="1:5" hidden="1">
      <c r="A6428" s="547" t="s">
        <v>1677</v>
      </c>
      <c r="B6428" s="547">
        <v>2023</v>
      </c>
      <c r="C6428" s="547" t="s">
        <v>1607</v>
      </c>
      <c r="D6428" s="548">
        <v>7000.98</v>
      </c>
      <c r="E6428" s="548"/>
    </row>
    <row r="6429" spans="1:5" hidden="1">
      <c r="A6429" s="547" t="s">
        <v>1677</v>
      </c>
      <c r="B6429" s="547">
        <v>2023</v>
      </c>
      <c r="C6429" s="547" t="s">
        <v>1606</v>
      </c>
      <c r="D6429" s="548">
        <v>3496.23</v>
      </c>
      <c r="E6429" s="548"/>
    </row>
    <row r="6430" spans="1:5" hidden="1">
      <c r="A6430" s="547" t="s">
        <v>1677</v>
      </c>
      <c r="B6430" s="547">
        <v>2023</v>
      </c>
      <c r="C6430" s="547" t="s">
        <v>1605</v>
      </c>
      <c r="D6430" s="548">
        <v>13389.82</v>
      </c>
      <c r="E6430" s="548"/>
    </row>
    <row r="6431" spans="1:5" hidden="1">
      <c r="A6431" s="547" t="s">
        <v>1677</v>
      </c>
      <c r="B6431" s="547">
        <v>2023</v>
      </c>
      <c r="C6431" s="547" t="s">
        <v>1604</v>
      </c>
      <c r="D6431" s="548">
        <v>10680.42</v>
      </c>
      <c r="E6431" s="548"/>
    </row>
    <row r="6432" spans="1:5" hidden="1">
      <c r="A6432" s="547" t="s">
        <v>1677</v>
      </c>
      <c r="B6432" s="547">
        <v>2023</v>
      </c>
      <c r="C6432" s="547" t="s">
        <v>1603</v>
      </c>
      <c r="D6432" s="548">
        <v>14205.91</v>
      </c>
      <c r="E6432" s="548"/>
    </row>
    <row r="6433" spans="1:5" hidden="1">
      <c r="A6433" s="547" t="s">
        <v>1677</v>
      </c>
      <c r="B6433" s="547">
        <v>2023</v>
      </c>
      <c r="C6433" s="547" t="s">
        <v>1602</v>
      </c>
      <c r="D6433" s="548">
        <v>23139.62</v>
      </c>
      <c r="E6433" s="548"/>
    </row>
    <row r="6434" spans="1:5" hidden="1">
      <c r="A6434" s="547" t="s">
        <v>1677</v>
      </c>
      <c r="B6434" s="547">
        <v>2023</v>
      </c>
      <c r="C6434" s="547" t="s">
        <v>1601</v>
      </c>
      <c r="D6434" s="548">
        <v>70748.929999999993</v>
      </c>
      <c r="E6434" s="548"/>
    </row>
    <row r="6435" spans="1:5" hidden="1">
      <c r="A6435" s="547" t="s">
        <v>1677</v>
      </c>
      <c r="B6435" s="547">
        <v>2023</v>
      </c>
      <c r="C6435" s="547" t="s">
        <v>1600</v>
      </c>
      <c r="D6435" s="548">
        <v>1594.66</v>
      </c>
      <c r="E6435" s="548"/>
    </row>
    <row r="6436" spans="1:5" hidden="1">
      <c r="A6436" s="547" t="s">
        <v>1677</v>
      </c>
      <c r="B6436" s="547">
        <v>2023</v>
      </c>
      <c r="C6436" s="547" t="s">
        <v>1599</v>
      </c>
      <c r="D6436" s="548">
        <v>376433.32</v>
      </c>
      <c r="E6436" s="548"/>
    </row>
    <row r="6437" spans="1:5" hidden="1">
      <c r="A6437" s="547" t="s">
        <v>1677</v>
      </c>
      <c r="B6437" s="547">
        <v>2023</v>
      </c>
      <c r="C6437" s="547" t="s">
        <v>1597</v>
      </c>
      <c r="D6437" s="548">
        <v>277362.90999999997</v>
      </c>
      <c r="E6437" s="548"/>
    </row>
    <row r="6438" spans="1:5" hidden="1">
      <c r="A6438" s="547" t="s">
        <v>1676</v>
      </c>
      <c r="B6438" s="547">
        <v>2019</v>
      </c>
      <c r="C6438" s="547" t="s">
        <v>1628</v>
      </c>
      <c r="D6438" s="548">
        <v>2578.25</v>
      </c>
      <c r="E6438" s="548">
        <v>2476.67</v>
      </c>
    </row>
    <row r="6439" spans="1:5" hidden="1">
      <c r="A6439" s="547" t="s">
        <v>1676</v>
      </c>
      <c r="B6439" s="547">
        <v>2019</v>
      </c>
      <c r="C6439" s="547" t="s">
        <v>1627</v>
      </c>
      <c r="D6439" s="548">
        <v>2569.61</v>
      </c>
      <c r="E6439" s="548"/>
    </row>
    <row r="6440" spans="1:5" hidden="1">
      <c r="A6440" s="547" t="s">
        <v>1676</v>
      </c>
      <c r="B6440" s="547">
        <v>2019</v>
      </c>
      <c r="C6440" s="547" t="s">
        <v>1626</v>
      </c>
      <c r="D6440" s="548">
        <v>8.64</v>
      </c>
      <c r="E6440" s="548"/>
    </row>
    <row r="6441" spans="1:5" hidden="1">
      <c r="A6441" s="547" t="s">
        <v>1676</v>
      </c>
      <c r="B6441" s="547">
        <v>2019</v>
      </c>
      <c r="C6441" s="547" t="s">
        <v>1625</v>
      </c>
      <c r="D6441" s="548">
        <v>202.02</v>
      </c>
      <c r="E6441" s="548">
        <v>202.02</v>
      </c>
    </row>
    <row r="6442" spans="1:5" hidden="1">
      <c r="A6442" s="547" t="s">
        <v>1676</v>
      </c>
      <c r="B6442" s="547">
        <v>2019</v>
      </c>
      <c r="C6442" s="547" t="s">
        <v>1624</v>
      </c>
      <c r="D6442" s="548">
        <v>30.38</v>
      </c>
      <c r="E6442" s="548">
        <v>30.38</v>
      </c>
    </row>
    <row r="6443" spans="1:5" hidden="1">
      <c r="A6443" s="547" t="s">
        <v>1676</v>
      </c>
      <c r="B6443" s="547">
        <v>2019</v>
      </c>
      <c r="C6443" s="547" t="s">
        <v>1623</v>
      </c>
      <c r="D6443" s="548">
        <v>55.62</v>
      </c>
      <c r="E6443" s="548">
        <v>55.62</v>
      </c>
    </row>
    <row r="6444" spans="1:5" hidden="1">
      <c r="A6444" s="547" t="s">
        <v>1676</v>
      </c>
      <c r="B6444" s="547">
        <v>2019</v>
      </c>
      <c r="C6444" s="547" t="s">
        <v>1622</v>
      </c>
      <c r="D6444" s="548">
        <v>7.24</v>
      </c>
      <c r="E6444" s="548">
        <v>7.24</v>
      </c>
    </row>
    <row r="6445" spans="1:5" hidden="1">
      <c r="A6445" s="547" t="s">
        <v>1676</v>
      </c>
      <c r="B6445" s="547">
        <v>2019</v>
      </c>
      <c r="C6445" s="547" t="s">
        <v>1621</v>
      </c>
      <c r="D6445" s="548">
        <v>2.54</v>
      </c>
      <c r="E6445" s="548">
        <v>2.54</v>
      </c>
    </row>
    <row r="6446" spans="1:5" hidden="1">
      <c r="A6446" s="547" t="s">
        <v>1676</v>
      </c>
      <c r="B6446" s="547">
        <v>2019</v>
      </c>
      <c r="C6446" s="547" t="s">
        <v>1620</v>
      </c>
      <c r="D6446" s="548">
        <v>7.7</v>
      </c>
      <c r="E6446" s="548">
        <v>7.7</v>
      </c>
    </row>
    <row r="6447" spans="1:5" hidden="1">
      <c r="A6447" s="547" t="s">
        <v>1676</v>
      </c>
      <c r="B6447" s="547">
        <v>2019</v>
      </c>
      <c r="C6447" s="547" t="s">
        <v>1619</v>
      </c>
      <c r="D6447" s="548">
        <v>1440.77</v>
      </c>
      <c r="E6447" s="548">
        <v>1440.77</v>
      </c>
    </row>
    <row r="6448" spans="1:5" hidden="1">
      <c r="A6448" s="547" t="s">
        <v>1676</v>
      </c>
      <c r="B6448" s="547">
        <v>2019</v>
      </c>
      <c r="C6448" s="547" t="s">
        <v>1618</v>
      </c>
      <c r="D6448" s="548">
        <v>383.59</v>
      </c>
      <c r="E6448" s="548">
        <v>383.59</v>
      </c>
    </row>
    <row r="6449" spans="1:5" hidden="1">
      <c r="A6449" s="547" t="s">
        <v>1676</v>
      </c>
      <c r="B6449" s="547">
        <v>2019</v>
      </c>
      <c r="C6449" s="547" t="s">
        <v>1617</v>
      </c>
      <c r="D6449" s="548">
        <v>28.33</v>
      </c>
      <c r="E6449" s="548">
        <v>28.33</v>
      </c>
    </row>
    <row r="6450" spans="1:5" hidden="1">
      <c r="A6450" s="547" t="s">
        <v>1676</v>
      </c>
      <c r="B6450" s="547">
        <v>2019</v>
      </c>
      <c r="C6450" s="547" t="s">
        <v>1616</v>
      </c>
      <c r="D6450" s="548">
        <v>1.8</v>
      </c>
      <c r="E6450" s="548">
        <v>1.8</v>
      </c>
    </row>
    <row r="6451" spans="1:5" hidden="1">
      <c r="A6451" s="547" t="s">
        <v>1676</v>
      </c>
      <c r="B6451" s="547">
        <v>2019</v>
      </c>
      <c r="C6451" s="547" t="s">
        <v>1615</v>
      </c>
      <c r="D6451" s="548">
        <v>677.94</v>
      </c>
      <c r="E6451" s="548">
        <v>677.94</v>
      </c>
    </row>
    <row r="6452" spans="1:5" hidden="1">
      <c r="A6452" s="547" t="s">
        <v>1676</v>
      </c>
      <c r="B6452" s="547">
        <v>2019</v>
      </c>
      <c r="C6452" s="547" t="s">
        <v>1614</v>
      </c>
      <c r="D6452" s="548">
        <v>3.55</v>
      </c>
      <c r="E6452" s="548">
        <v>3.55</v>
      </c>
    </row>
    <row r="6453" spans="1:5" hidden="1">
      <c r="A6453" s="547" t="s">
        <v>1676</v>
      </c>
      <c r="B6453" s="547">
        <v>2019</v>
      </c>
      <c r="C6453" s="547" t="s">
        <v>1613</v>
      </c>
      <c r="D6453" s="548">
        <v>224.05</v>
      </c>
      <c r="E6453" s="548">
        <v>224.05</v>
      </c>
    </row>
    <row r="6454" spans="1:5" hidden="1">
      <c r="A6454" s="547" t="s">
        <v>1676</v>
      </c>
      <c r="B6454" s="547">
        <v>2019</v>
      </c>
      <c r="C6454" s="547" t="s">
        <v>1612</v>
      </c>
      <c r="D6454" s="548">
        <v>2.2799999999999998</v>
      </c>
      <c r="E6454" s="548">
        <v>2.2799999999999998</v>
      </c>
    </row>
    <row r="6455" spans="1:5" hidden="1">
      <c r="A6455" s="547" t="s">
        <v>1676</v>
      </c>
      <c r="B6455" s="547">
        <v>2019</v>
      </c>
      <c r="C6455" s="547" t="s">
        <v>1611</v>
      </c>
      <c r="D6455" s="548"/>
      <c r="E6455" s="548"/>
    </row>
    <row r="6456" spans="1:5" hidden="1">
      <c r="A6456" s="547" t="s">
        <v>1676</v>
      </c>
      <c r="B6456" s="547">
        <v>2019</v>
      </c>
      <c r="C6456" s="547" t="s">
        <v>1610</v>
      </c>
      <c r="D6456" s="548"/>
      <c r="E6456" s="548"/>
    </row>
    <row r="6457" spans="1:5" hidden="1">
      <c r="A6457" s="547" t="s">
        <v>1676</v>
      </c>
      <c r="B6457" s="547">
        <v>2019</v>
      </c>
      <c r="C6457" s="547" t="s">
        <v>1609</v>
      </c>
      <c r="D6457" s="548">
        <v>1.1000000000000001</v>
      </c>
      <c r="E6457" s="548">
        <v>1.1000000000000001</v>
      </c>
    </row>
    <row r="6458" spans="1:5" hidden="1">
      <c r="A6458" s="547" t="s">
        <v>1676</v>
      </c>
      <c r="B6458" s="547">
        <v>2019</v>
      </c>
      <c r="C6458" s="547" t="s">
        <v>1608</v>
      </c>
      <c r="D6458" s="548">
        <v>1.61</v>
      </c>
      <c r="E6458" s="548">
        <v>1.61</v>
      </c>
    </row>
    <row r="6459" spans="1:5" hidden="1">
      <c r="A6459" s="547" t="s">
        <v>1676</v>
      </c>
      <c r="B6459" s="547">
        <v>2019</v>
      </c>
      <c r="C6459" s="547" t="s">
        <v>1607</v>
      </c>
      <c r="D6459" s="548">
        <v>71.95</v>
      </c>
      <c r="E6459" s="548">
        <v>71.95</v>
      </c>
    </row>
    <row r="6460" spans="1:5" hidden="1">
      <c r="A6460" s="547" t="s">
        <v>1676</v>
      </c>
      <c r="B6460" s="547">
        <v>2019</v>
      </c>
      <c r="C6460" s="547" t="s">
        <v>1606</v>
      </c>
      <c r="D6460" s="548">
        <v>20.14</v>
      </c>
      <c r="E6460" s="548">
        <v>20.14</v>
      </c>
    </row>
    <row r="6461" spans="1:5" hidden="1">
      <c r="A6461" s="547" t="s">
        <v>1676</v>
      </c>
      <c r="B6461" s="547">
        <v>2019</v>
      </c>
      <c r="C6461" s="547" t="s">
        <v>1605</v>
      </c>
      <c r="D6461" s="548">
        <v>24.44</v>
      </c>
      <c r="E6461" s="548">
        <v>24.44</v>
      </c>
    </row>
    <row r="6462" spans="1:5" hidden="1">
      <c r="A6462" s="547" t="s">
        <v>1676</v>
      </c>
      <c r="B6462" s="547">
        <v>2019</v>
      </c>
      <c r="C6462" s="547" t="s">
        <v>1604</v>
      </c>
      <c r="D6462" s="548">
        <v>1919.45</v>
      </c>
      <c r="E6462" s="548">
        <v>1919.45</v>
      </c>
    </row>
    <row r="6463" spans="1:5" hidden="1">
      <c r="A6463" s="547" t="s">
        <v>1676</v>
      </c>
      <c r="B6463" s="547">
        <v>2019</v>
      </c>
      <c r="C6463" s="547" t="s">
        <v>1603</v>
      </c>
      <c r="D6463" s="548">
        <v>45.17</v>
      </c>
      <c r="E6463" s="548">
        <v>45.17</v>
      </c>
    </row>
    <row r="6464" spans="1:5" hidden="1">
      <c r="A6464" s="547" t="s">
        <v>1676</v>
      </c>
      <c r="B6464" s="547">
        <v>2019</v>
      </c>
      <c r="C6464" s="547" t="s">
        <v>1602</v>
      </c>
      <c r="D6464" s="548">
        <v>210.45</v>
      </c>
      <c r="E6464" s="548">
        <v>210.45</v>
      </c>
    </row>
    <row r="6465" spans="1:5" hidden="1">
      <c r="A6465" s="547" t="s">
        <v>1676</v>
      </c>
      <c r="B6465" s="547">
        <v>2019</v>
      </c>
      <c r="C6465" s="547" t="s">
        <v>1601</v>
      </c>
      <c r="D6465" s="548">
        <v>3412.84</v>
      </c>
      <c r="E6465" s="548">
        <v>3412.84</v>
      </c>
    </row>
    <row r="6466" spans="1:5" hidden="1">
      <c r="A6466" s="547" t="s">
        <v>1676</v>
      </c>
      <c r="B6466" s="547">
        <v>2019</v>
      </c>
      <c r="C6466" s="547" t="s">
        <v>1600</v>
      </c>
      <c r="D6466" s="548">
        <v>6.51</v>
      </c>
      <c r="E6466" s="548">
        <v>6.51</v>
      </c>
    </row>
    <row r="6467" spans="1:5" hidden="1">
      <c r="A6467" s="547" t="s">
        <v>1676</v>
      </c>
      <c r="B6467" s="547">
        <v>2019</v>
      </c>
      <c r="C6467" s="547" t="s">
        <v>1599</v>
      </c>
      <c r="D6467" s="548">
        <v>14806.51</v>
      </c>
      <c r="E6467" s="548">
        <v>14704.93</v>
      </c>
    </row>
    <row r="6468" spans="1:5" hidden="1">
      <c r="A6468" s="547" t="s">
        <v>1676</v>
      </c>
      <c r="B6468" s="547">
        <v>2019</v>
      </c>
      <c r="C6468" s="547" t="s">
        <v>1597</v>
      </c>
      <c r="D6468" s="548">
        <v>9918.9599999999991</v>
      </c>
      <c r="E6468" s="548">
        <v>9817.3799999999992</v>
      </c>
    </row>
    <row r="6469" spans="1:5" hidden="1">
      <c r="A6469" s="547" t="s">
        <v>1676</v>
      </c>
      <c r="B6469" s="547">
        <v>2019</v>
      </c>
      <c r="C6469" s="547" t="s">
        <v>1633</v>
      </c>
      <c r="D6469" s="548"/>
      <c r="E6469" s="548">
        <v>1624.84</v>
      </c>
    </row>
    <row r="6470" spans="1:5" hidden="1">
      <c r="A6470" s="547" t="s">
        <v>1676</v>
      </c>
      <c r="B6470" s="547">
        <v>2019</v>
      </c>
      <c r="C6470" s="547" t="s">
        <v>1632</v>
      </c>
      <c r="D6470" s="548"/>
      <c r="E6470" s="548"/>
    </row>
    <row r="6471" spans="1:5" hidden="1">
      <c r="A6471" s="547" t="s">
        <v>1676</v>
      </c>
      <c r="B6471" s="547">
        <v>2019</v>
      </c>
      <c r="C6471" s="547" t="s">
        <v>1631</v>
      </c>
      <c r="D6471" s="548"/>
      <c r="E6471" s="548">
        <v>843.19</v>
      </c>
    </row>
    <row r="6472" spans="1:5" hidden="1">
      <c r="A6472" s="547" t="s">
        <v>1676</v>
      </c>
      <c r="B6472" s="547">
        <v>2019</v>
      </c>
      <c r="C6472" s="547" t="s">
        <v>1630</v>
      </c>
      <c r="D6472" s="548"/>
      <c r="E6472" s="548"/>
    </row>
    <row r="6473" spans="1:5" hidden="1">
      <c r="A6473" s="547" t="s">
        <v>1676</v>
      </c>
      <c r="B6473" s="547">
        <v>2019</v>
      </c>
      <c r="C6473" s="547" t="s">
        <v>1629</v>
      </c>
      <c r="D6473" s="548"/>
      <c r="E6473" s="548"/>
    </row>
    <row r="6474" spans="1:5" hidden="1">
      <c r="A6474" s="547" t="s">
        <v>1676</v>
      </c>
      <c r="B6474" s="547">
        <v>2020</v>
      </c>
      <c r="C6474" s="547" t="s">
        <v>1628</v>
      </c>
      <c r="D6474" s="548">
        <v>1773.94</v>
      </c>
      <c r="E6474" s="548">
        <v>1692.85</v>
      </c>
    </row>
    <row r="6475" spans="1:5" hidden="1">
      <c r="A6475" s="547" t="s">
        <v>1676</v>
      </c>
      <c r="B6475" s="547">
        <v>2020</v>
      </c>
      <c r="C6475" s="547" t="s">
        <v>1627</v>
      </c>
      <c r="D6475" s="548">
        <v>1763.1</v>
      </c>
      <c r="E6475" s="548"/>
    </row>
    <row r="6476" spans="1:5" hidden="1">
      <c r="A6476" s="547" t="s">
        <v>1676</v>
      </c>
      <c r="B6476" s="547">
        <v>2020</v>
      </c>
      <c r="C6476" s="547" t="s">
        <v>1626</v>
      </c>
      <c r="D6476" s="548">
        <v>10.83</v>
      </c>
      <c r="E6476" s="548"/>
    </row>
    <row r="6477" spans="1:5" hidden="1">
      <c r="A6477" s="547" t="s">
        <v>1676</v>
      </c>
      <c r="B6477" s="547">
        <v>2020</v>
      </c>
      <c r="C6477" s="547" t="s">
        <v>1625</v>
      </c>
      <c r="D6477" s="548">
        <v>187.4</v>
      </c>
      <c r="E6477" s="548">
        <v>187.4</v>
      </c>
    </row>
    <row r="6478" spans="1:5" hidden="1">
      <c r="A6478" s="547" t="s">
        <v>1676</v>
      </c>
      <c r="B6478" s="547">
        <v>2020</v>
      </c>
      <c r="C6478" s="547" t="s">
        <v>1624</v>
      </c>
      <c r="D6478" s="548">
        <v>36.47</v>
      </c>
      <c r="E6478" s="548">
        <v>36.47</v>
      </c>
    </row>
    <row r="6479" spans="1:5" hidden="1">
      <c r="A6479" s="547" t="s">
        <v>1676</v>
      </c>
      <c r="B6479" s="547">
        <v>2020</v>
      </c>
      <c r="C6479" s="547" t="s">
        <v>1623</v>
      </c>
      <c r="D6479" s="548">
        <v>25.83</v>
      </c>
      <c r="E6479" s="548">
        <v>25.83</v>
      </c>
    </row>
    <row r="6480" spans="1:5" hidden="1">
      <c r="A6480" s="547" t="s">
        <v>1676</v>
      </c>
      <c r="B6480" s="547">
        <v>2020</v>
      </c>
      <c r="C6480" s="547" t="s">
        <v>1622</v>
      </c>
      <c r="D6480" s="548">
        <v>3.6</v>
      </c>
      <c r="E6480" s="548">
        <v>3.6</v>
      </c>
    </row>
    <row r="6481" spans="1:5" hidden="1">
      <c r="A6481" s="547" t="s">
        <v>1676</v>
      </c>
      <c r="B6481" s="547">
        <v>2020</v>
      </c>
      <c r="C6481" s="547" t="s">
        <v>1621</v>
      </c>
      <c r="D6481" s="548">
        <v>2.0099999999999998</v>
      </c>
      <c r="E6481" s="548">
        <v>2.0099999999999998</v>
      </c>
    </row>
    <row r="6482" spans="1:5" hidden="1">
      <c r="A6482" s="547" t="s">
        <v>1676</v>
      </c>
      <c r="B6482" s="547">
        <v>2020</v>
      </c>
      <c r="C6482" s="547" t="s">
        <v>1620</v>
      </c>
      <c r="D6482" s="548">
        <v>0.66</v>
      </c>
      <c r="E6482" s="548">
        <v>0.66</v>
      </c>
    </row>
    <row r="6483" spans="1:5" hidden="1">
      <c r="A6483" s="547" t="s">
        <v>1676</v>
      </c>
      <c r="B6483" s="547">
        <v>2020</v>
      </c>
      <c r="C6483" s="547" t="s">
        <v>1619</v>
      </c>
      <c r="D6483" s="548">
        <v>1248.93</v>
      </c>
      <c r="E6483" s="548">
        <v>1248.93</v>
      </c>
    </row>
    <row r="6484" spans="1:5" hidden="1">
      <c r="A6484" s="547" t="s">
        <v>1676</v>
      </c>
      <c r="B6484" s="547">
        <v>2020</v>
      </c>
      <c r="C6484" s="547" t="s">
        <v>1618</v>
      </c>
      <c r="D6484" s="548">
        <v>353.85</v>
      </c>
      <c r="E6484" s="548">
        <v>353.85</v>
      </c>
    </row>
    <row r="6485" spans="1:5" hidden="1">
      <c r="A6485" s="547" t="s">
        <v>1676</v>
      </c>
      <c r="B6485" s="547">
        <v>2020</v>
      </c>
      <c r="C6485" s="547" t="s">
        <v>1617</v>
      </c>
      <c r="D6485" s="548">
        <v>20.440000000000001</v>
      </c>
      <c r="E6485" s="548">
        <v>20.440000000000001</v>
      </c>
    </row>
    <row r="6486" spans="1:5" hidden="1">
      <c r="A6486" s="547" t="s">
        <v>1676</v>
      </c>
      <c r="B6486" s="547">
        <v>2020</v>
      </c>
      <c r="C6486" s="547" t="s">
        <v>1616</v>
      </c>
      <c r="D6486" s="548">
        <v>1.53</v>
      </c>
      <c r="E6486" s="548">
        <v>1.53</v>
      </c>
    </row>
    <row r="6487" spans="1:5" hidden="1">
      <c r="A6487" s="547" t="s">
        <v>1676</v>
      </c>
      <c r="B6487" s="547">
        <v>2020</v>
      </c>
      <c r="C6487" s="547" t="s">
        <v>1615</v>
      </c>
      <c r="D6487" s="548">
        <v>549.46</v>
      </c>
      <c r="E6487" s="548">
        <v>549.46</v>
      </c>
    </row>
    <row r="6488" spans="1:5" hidden="1">
      <c r="A6488" s="547" t="s">
        <v>1676</v>
      </c>
      <c r="B6488" s="547">
        <v>2020</v>
      </c>
      <c r="C6488" s="547" t="s">
        <v>1614</v>
      </c>
      <c r="D6488" s="548">
        <v>1.61</v>
      </c>
      <c r="E6488" s="548">
        <v>1.61</v>
      </c>
    </row>
    <row r="6489" spans="1:5" hidden="1">
      <c r="A6489" s="547" t="s">
        <v>1676</v>
      </c>
      <c r="B6489" s="547">
        <v>2020</v>
      </c>
      <c r="C6489" s="547" t="s">
        <v>1613</v>
      </c>
      <c r="D6489" s="548">
        <v>213.9</v>
      </c>
      <c r="E6489" s="548">
        <v>213.9</v>
      </c>
    </row>
    <row r="6490" spans="1:5" hidden="1">
      <c r="A6490" s="547" t="s">
        <v>1676</v>
      </c>
      <c r="B6490" s="547">
        <v>2020</v>
      </c>
      <c r="C6490" s="547" t="s">
        <v>1612</v>
      </c>
      <c r="D6490" s="548">
        <v>3.05</v>
      </c>
      <c r="E6490" s="548">
        <v>3.05</v>
      </c>
    </row>
    <row r="6491" spans="1:5" hidden="1">
      <c r="A6491" s="547" t="s">
        <v>1676</v>
      </c>
      <c r="B6491" s="547">
        <v>2020</v>
      </c>
      <c r="C6491" s="547" t="s">
        <v>1611</v>
      </c>
      <c r="D6491" s="548"/>
      <c r="E6491" s="548"/>
    </row>
    <row r="6492" spans="1:5" hidden="1">
      <c r="A6492" s="547" t="s">
        <v>1676</v>
      </c>
      <c r="B6492" s="547">
        <v>2020</v>
      </c>
      <c r="C6492" s="547" t="s">
        <v>1610</v>
      </c>
      <c r="D6492" s="548"/>
      <c r="E6492" s="548"/>
    </row>
    <row r="6493" spans="1:5" hidden="1">
      <c r="A6493" s="547" t="s">
        <v>1676</v>
      </c>
      <c r="B6493" s="547">
        <v>2020</v>
      </c>
      <c r="C6493" s="547" t="s">
        <v>1609</v>
      </c>
      <c r="D6493" s="548">
        <v>1.76</v>
      </c>
      <c r="E6493" s="548">
        <v>1.76</v>
      </c>
    </row>
    <row r="6494" spans="1:5" hidden="1">
      <c r="A6494" s="547" t="s">
        <v>1676</v>
      </c>
      <c r="B6494" s="547">
        <v>2020</v>
      </c>
      <c r="C6494" s="547" t="s">
        <v>1608</v>
      </c>
      <c r="D6494" s="548">
        <v>1.0900000000000001</v>
      </c>
      <c r="E6494" s="548">
        <v>1.0900000000000001</v>
      </c>
    </row>
    <row r="6495" spans="1:5" hidden="1">
      <c r="A6495" s="547" t="s">
        <v>1676</v>
      </c>
      <c r="B6495" s="547">
        <v>2020</v>
      </c>
      <c r="C6495" s="547" t="s">
        <v>1607</v>
      </c>
      <c r="D6495" s="548">
        <v>62.86</v>
      </c>
      <c r="E6495" s="548">
        <v>62.86</v>
      </c>
    </row>
    <row r="6496" spans="1:5" hidden="1">
      <c r="A6496" s="547" t="s">
        <v>1676</v>
      </c>
      <c r="B6496" s="547">
        <v>2020</v>
      </c>
      <c r="C6496" s="547" t="s">
        <v>1606</v>
      </c>
      <c r="D6496" s="548">
        <v>16.7</v>
      </c>
      <c r="E6496" s="548">
        <v>16.7</v>
      </c>
    </row>
    <row r="6497" spans="1:5" hidden="1">
      <c r="A6497" s="547" t="s">
        <v>1676</v>
      </c>
      <c r="B6497" s="547">
        <v>2020</v>
      </c>
      <c r="C6497" s="547" t="s">
        <v>1605</v>
      </c>
      <c r="D6497" s="548">
        <v>22.68</v>
      </c>
      <c r="E6497" s="548">
        <v>22.68</v>
      </c>
    </row>
    <row r="6498" spans="1:5" hidden="1">
      <c r="A6498" s="547" t="s">
        <v>1676</v>
      </c>
      <c r="B6498" s="547">
        <v>2020</v>
      </c>
      <c r="C6498" s="547" t="s">
        <v>1604</v>
      </c>
      <c r="D6498" s="548">
        <v>1784.62</v>
      </c>
      <c r="E6498" s="548">
        <v>1784.62</v>
      </c>
    </row>
    <row r="6499" spans="1:5" hidden="1">
      <c r="A6499" s="547" t="s">
        <v>1676</v>
      </c>
      <c r="B6499" s="547">
        <v>2020</v>
      </c>
      <c r="C6499" s="547" t="s">
        <v>1603</v>
      </c>
      <c r="D6499" s="548">
        <v>78.72</v>
      </c>
      <c r="E6499" s="548">
        <v>78.72</v>
      </c>
    </row>
    <row r="6500" spans="1:5" hidden="1">
      <c r="A6500" s="547" t="s">
        <v>1676</v>
      </c>
      <c r="B6500" s="547">
        <v>2020</v>
      </c>
      <c r="C6500" s="547" t="s">
        <v>1602</v>
      </c>
      <c r="D6500" s="548">
        <v>204.07</v>
      </c>
      <c r="E6500" s="548">
        <v>204.07</v>
      </c>
    </row>
    <row r="6501" spans="1:5" hidden="1">
      <c r="A6501" s="547" t="s">
        <v>1676</v>
      </c>
      <c r="B6501" s="547">
        <v>2020</v>
      </c>
      <c r="C6501" s="547" t="s">
        <v>1601</v>
      </c>
      <c r="D6501" s="548">
        <v>3153.59</v>
      </c>
      <c r="E6501" s="548">
        <v>3153.59</v>
      </c>
    </row>
    <row r="6502" spans="1:5" hidden="1">
      <c r="A6502" s="547" t="s">
        <v>1676</v>
      </c>
      <c r="B6502" s="547">
        <v>2020</v>
      </c>
      <c r="C6502" s="547" t="s">
        <v>1600</v>
      </c>
      <c r="D6502" s="548">
        <v>9.85</v>
      </c>
      <c r="E6502" s="548">
        <v>9.85</v>
      </c>
    </row>
    <row r="6503" spans="1:5" hidden="1">
      <c r="A6503" s="547" t="s">
        <v>1676</v>
      </c>
      <c r="B6503" s="547">
        <v>2020</v>
      </c>
      <c r="C6503" s="547" t="s">
        <v>1599</v>
      </c>
      <c r="D6503" s="548">
        <v>13002.42</v>
      </c>
      <c r="E6503" s="548">
        <v>12921.33</v>
      </c>
    </row>
    <row r="6504" spans="1:5" hidden="1">
      <c r="A6504" s="547" t="s">
        <v>1676</v>
      </c>
      <c r="B6504" s="547">
        <v>2020</v>
      </c>
      <c r="C6504" s="547" t="s">
        <v>1597</v>
      </c>
      <c r="D6504" s="548">
        <v>8509.69</v>
      </c>
      <c r="E6504" s="548">
        <v>8428.59</v>
      </c>
    </row>
    <row r="6505" spans="1:5" hidden="1">
      <c r="A6505" s="547" t="s">
        <v>1676</v>
      </c>
      <c r="B6505" s="547">
        <v>2020</v>
      </c>
      <c r="C6505" s="547" t="s">
        <v>1633</v>
      </c>
      <c r="D6505" s="548"/>
      <c r="E6505" s="548">
        <v>1191.69</v>
      </c>
    </row>
    <row r="6506" spans="1:5" hidden="1">
      <c r="A6506" s="547" t="s">
        <v>1676</v>
      </c>
      <c r="B6506" s="547">
        <v>2020</v>
      </c>
      <c r="C6506" s="547" t="s">
        <v>1632</v>
      </c>
      <c r="D6506" s="548"/>
      <c r="E6506" s="548"/>
    </row>
    <row r="6507" spans="1:5" hidden="1">
      <c r="A6507" s="547" t="s">
        <v>1676</v>
      </c>
      <c r="B6507" s="547">
        <v>2020</v>
      </c>
      <c r="C6507" s="547" t="s">
        <v>1631</v>
      </c>
      <c r="D6507" s="548"/>
      <c r="E6507" s="548">
        <v>490.32</v>
      </c>
    </row>
    <row r="6508" spans="1:5" hidden="1">
      <c r="A6508" s="547" t="s">
        <v>1676</v>
      </c>
      <c r="B6508" s="547">
        <v>2020</v>
      </c>
      <c r="C6508" s="547" t="s">
        <v>1630</v>
      </c>
      <c r="D6508" s="548"/>
      <c r="E6508" s="548"/>
    </row>
    <row r="6509" spans="1:5" hidden="1">
      <c r="A6509" s="547" t="s">
        <v>1676</v>
      </c>
      <c r="B6509" s="547">
        <v>2020</v>
      </c>
      <c r="C6509" s="547" t="s">
        <v>1629</v>
      </c>
      <c r="D6509" s="548"/>
      <c r="E6509" s="548"/>
    </row>
    <row r="6510" spans="1:5" hidden="1">
      <c r="A6510" s="547" t="s">
        <v>1676</v>
      </c>
      <c r="B6510" s="547">
        <v>2021</v>
      </c>
      <c r="C6510" s="547" t="s">
        <v>1628</v>
      </c>
      <c r="D6510" s="548">
        <v>1704.29</v>
      </c>
      <c r="E6510" s="548">
        <v>1590.84</v>
      </c>
    </row>
    <row r="6511" spans="1:5" hidden="1">
      <c r="A6511" s="547" t="s">
        <v>1676</v>
      </c>
      <c r="B6511" s="547">
        <v>2021</v>
      </c>
      <c r="C6511" s="547" t="s">
        <v>1627</v>
      </c>
      <c r="D6511" s="548">
        <v>1691.89</v>
      </c>
      <c r="E6511" s="548"/>
    </row>
    <row r="6512" spans="1:5" hidden="1">
      <c r="A6512" s="547" t="s">
        <v>1676</v>
      </c>
      <c r="B6512" s="547">
        <v>2021</v>
      </c>
      <c r="C6512" s="547" t="s">
        <v>1626</v>
      </c>
      <c r="D6512" s="548">
        <v>12.4</v>
      </c>
      <c r="E6512" s="548"/>
    </row>
    <row r="6513" spans="1:5" hidden="1">
      <c r="A6513" s="547" t="s">
        <v>1676</v>
      </c>
      <c r="B6513" s="547">
        <v>2021</v>
      </c>
      <c r="C6513" s="547" t="s">
        <v>1625</v>
      </c>
      <c r="D6513" s="548">
        <v>197.89</v>
      </c>
      <c r="E6513" s="548">
        <v>197.89</v>
      </c>
    </row>
    <row r="6514" spans="1:5" hidden="1">
      <c r="A6514" s="547" t="s">
        <v>1676</v>
      </c>
      <c r="B6514" s="547">
        <v>2021</v>
      </c>
      <c r="C6514" s="547" t="s">
        <v>1624</v>
      </c>
      <c r="D6514" s="548">
        <v>29.88</v>
      </c>
      <c r="E6514" s="548">
        <v>29.88</v>
      </c>
    </row>
    <row r="6515" spans="1:5" hidden="1">
      <c r="A6515" s="547" t="s">
        <v>1676</v>
      </c>
      <c r="B6515" s="547">
        <v>2021</v>
      </c>
      <c r="C6515" s="547" t="s">
        <v>1623</v>
      </c>
      <c r="D6515" s="548">
        <v>27.15</v>
      </c>
      <c r="E6515" s="548">
        <v>27.15</v>
      </c>
    </row>
    <row r="6516" spans="1:5" hidden="1">
      <c r="A6516" s="547" t="s">
        <v>1676</v>
      </c>
      <c r="B6516" s="547">
        <v>2021</v>
      </c>
      <c r="C6516" s="547" t="s">
        <v>1622</v>
      </c>
      <c r="D6516" s="548">
        <v>4.34</v>
      </c>
      <c r="E6516" s="548">
        <v>4.34</v>
      </c>
    </row>
    <row r="6517" spans="1:5" hidden="1">
      <c r="A6517" s="547" t="s">
        <v>1676</v>
      </c>
      <c r="B6517" s="547">
        <v>2021</v>
      </c>
      <c r="C6517" s="547" t="s">
        <v>1621</v>
      </c>
      <c r="D6517" s="548">
        <v>2.04</v>
      </c>
      <c r="E6517" s="548">
        <v>2.04</v>
      </c>
    </row>
    <row r="6518" spans="1:5" hidden="1">
      <c r="A6518" s="547" t="s">
        <v>1676</v>
      </c>
      <c r="B6518" s="547">
        <v>2021</v>
      </c>
      <c r="C6518" s="547" t="s">
        <v>1620</v>
      </c>
      <c r="D6518" s="548">
        <v>0.44</v>
      </c>
      <c r="E6518" s="548">
        <v>0.44</v>
      </c>
    </row>
    <row r="6519" spans="1:5" hidden="1">
      <c r="A6519" s="547" t="s">
        <v>1676</v>
      </c>
      <c r="B6519" s="547">
        <v>2021</v>
      </c>
      <c r="C6519" s="547" t="s">
        <v>1619</v>
      </c>
      <c r="D6519" s="548">
        <v>1334.11</v>
      </c>
      <c r="E6519" s="548">
        <v>1334.11</v>
      </c>
    </row>
    <row r="6520" spans="1:5" hidden="1">
      <c r="A6520" s="547" t="s">
        <v>1676</v>
      </c>
      <c r="B6520" s="547">
        <v>2021</v>
      </c>
      <c r="C6520" s="547" t="s">
        <v>1618</v>
      </c>
      <c r="D6520" s="548">
        <v>351.09</v>
      </c>
      <c r="E6520" s="548">
        <v>351.09</v>
      </c>
    </row>
    <row r="6521" spans="1:5" hidden="1">
      <c r="A6521" s="547" t="s">
        <v>1676</v>
      </c>
      <c r="B6521" s="547">
        <v>2021</v>
      </c>
      <c r="C6521" s="547" t="s">
        <v>1617</v>
      </c>
      <c r="D6521" s="548">
        <v>19.53</v>
      </c>
      <c r="E6521" s="548">
        <v>19.53</v>
      </c>
    </row>
    <row r="6522" spans="1:5" hidden="1">
      <c r="A6522" s="547" t="s">
        <v>1676</v>
      </c>
      <c r="B6522" s="547">
        <v>2021</v>
      </c>
      <c r="C6522" s="547" t="s">
        <v>1616</v>
      </c>
      <c r="D6522" s="548">
        <v>2.2000000000000002</v>
      </c>
      <c r="E6522" s="548">
        <v>2.2000000000000002</v>
      </c>
    </row>
    <row r="6523" spans="1:5" hidden="1">
      <c r="A6523" s="547" t="s">
        <v>1676</v>
      </c>
      <c r="B6523" s="547">
        <v>2021</v>
      </c>
      <c r="C6523" s="547" t="s">
        <v>1615</v>
      </c>
      <c r="D6523" s="548">
        <v>708.35</v>
      </c>
      <c r="E6523" s="548">
        <v>708.35</v>
      </c>
    </row>
    <row r="6524" spans="1:5" hidden="1">
      <c r="A6524" s="547" t="s">
        <v>1676</v>
      </c>
      <c r="B6524" s="547">
        <v>2021</v>
      </c>
      <c r="C6524" s="547" t="s">
        <v>1614</v>
      </c>
      <c r="D6524" s="548">
        <v>1.62</v>
      </c>
      <c r="E6524" s="548">
        <v>1.62</v>
      </c>
    </row>
    <row r="6525" spans="1:5" hidden="1">
      <c r="A6525" s="547" t="s">
        <v>1676</v>
      </c>
      <c r="B6525" s="547">
        <v>2021</v>
      </c>
      <c r="C6525" s="547" t="s">
        <v>1613</v>
      </c>
      <c r="D6525" s="548">
        <v>202.5</v>
      </c>
      <c r="E6525" s="548">
        <v>202.5</v>
      </c>
    </row>
    <row r="6526" spans="1:5" hidden="1">
      <c r="A6526" s="547" t="s">
        <v>1676</v>
      </c>
      <c r="B6526" s="547">
        <v>2021</v>
      </c>
      <c r="C6526" s="547" t="s">
        <v>1612</v>
      </c>
      <c r="D6526" s="548">
        <v>3.2</v>
      </c>
      <c r="E6526" s="548">
        <v>3.2</v>
      </c>
    </row>
    <row r="6527" spans="1:5" hidden="1">
      <c r="A6527" s="547" t="s">
        <v>1676</v>
      </c>
      <c r="B6527" s="547">
        <v>2021</v>
      </c>
      <c r="C6527" s="547" t="s">
        <v>1611</v>
      </c>
      <c r="D6527" s="548"/>
      <c r="E6527" s="548"/>
    </row>
    <row r="6528" spans="1:5" hidden="1">
      <c r="A6528" s="547" t="s">
        <v>1676</v>
      </c>
      <c r="B6528" s="547">
        <v>2021</v>
      </c>
      <c r="C6528" s="547" t="s">
        <v>1610</v>
      </c>
      <c r="D6528" s="548">
        <v>0.01</v>
      </c>
      <c r="E6528" s="548">
        <v>0.01</v>
      </c>
    </row>
    <row r="6529" spans="1:5" hidden="1">
      <c r="A6529" s="547" t="s">
        <v>1676</v>
      </c>
      <c r="B6529" s="547">
        <v>2021</v>
      </c>
      <c r="C6529" s="547" t="s">
        <v>1609</v>
      </c>
      <c r="D6529" s="548">
        <v>0.74</v>
      </c>
      <c r="E6529" s="548">
        <v>0.74</v>
      </c>
    </row>
    <row r="6530" spans="1:5" hidden="1">
      <c r="A6530" s="547" t="s">
        <v>1676</v>
      </c>
      <c r="B6530" s="547">
        <v>2021</v>
      </c>
      <c r="C6530" s="547" t="s">
        <v>1608</v>
      </c>
      <c r="D6530" s="548">
        <v>1.46</v>
      </c>
      <c r="E6530" s="548">
        <v>1.46</v>
      </c>
    </row>
    <row r="6531" spans="1:5" hidden="1">
      <c r="A6531" s="547" t="s">
        <v>1676</v>
      </c>
      <c r="B6531" s="547">
        <v>2021</v>
      </c>
      <c r="C6531" s="547" t="s">
        <v>1607</v>
      </c>
      <c r="D6531" s="548">
        <v>4.6100000000000003</v>
      </c>
      <c r="E6531" s="548">
        <v>4.6100000000000003</v>
      </c>
    </row>
    <row r="6532" spans="1:5" hidden="1">
      <c r="A6532" s="547" t="s">
        <v>1676</v>
      </c>
      <c r="B6532" s="547">
        <v>2021</v>
      </c>
      <c r="C6532" s="547" t="s">
        <v>1606</v>
      </c>
      <c r="D6532" s="548">
        <v>19.260000000000002</v>
      </c>
      <c r="E6532" s="548">
        <v>19.260000000000002</v>
      </c>
    </row>
    <row r="6533" spans="1:5" hidden="1">
      <c r="A6533" s="547" t="s">
        <v>1676</v>
      </c>
      <c r="B6533" s="547">
        <v>2021</v>
      </c>
      <c r="C6533" s="547" t="s">
        <v>1605</v>
      </c>
      <c r="D6533" s="548">
        <v>19.54</v>
      </c>
      <c r="E6533" s="548">
        <v>19.54</v>
      </c>
    </row>
    <row r="6534" spans="1:5" hidden="1">
      <c r="A6534" s="547" t="s">
        <v>1676</v>
      </c>
      <c r="B6534" s="547">
        <v>2021</v>
      </c>
      <c r="C6534" s="547" t="s">
        <v>1604</v>
      </c>
      <c r="D6534" s="548">
        <v>1813.59</v>
      </c>
      <c r="E6534" s="548">
        <v>1813.59</v>
      </c>
    </row>
    <row r="6535" spans="1:5" hidden="1">
      <c r="A6535" s="547" t="s">
        <v>1676</v>
      </c>
      <c r="B6535" s="547">
        <v>2021</v>
      </c>
      <c r="C6535" s="547" t="s">
        <v>1603</v>
      </c>
      <c r="D6535" s="548">
        <v>120.44</v>
      </c>
      <c r="E6535" s="548">
        <v>120.44</v>
      </c>
    </row>
    <row r="6536" spans="1:5" hidden="1">
      <c r="A6536" s="547" t="s">
        <v>1676</v>
      </c>
      <c r="B6536" s="547">
        <v>2021</v>
      </c>
      <c r="C6536" s="547" t="s">
        <v>1602</v>
      </c>
      <c r="D6536" s="548">
        <v>188.36</v>
      </c>
      <c r="E6536" s="548">
        <v>188.36</v>
      </c>
    </row>
    <row r="6537" spans="1:5" hidden="1">
      <c r="A6537" s="547" t="s">
        <v>1676</v>
      </c>
      <c r="B6537" s="547">
        <v>2021</v>
      </c>
      <c r="C6537" s="547" t="s">
        <v>1601</v>
      </c>
      <c r="D6537" s="548">
        <v>3463.94</v>
      </c>
      <c r="E6537" s="548">
        <v>3463.94</v>
      </c>
    </row>
    <row r="6538" spans="1:5" hidden="1">
      <c r="A6538" s="547" t="s">
        <v>1676</v>
      </c>
      <c r="B6538" s="547">
        <v>2021</v>
      </c>
      <c r="C6538" s="547" t="s">
        <v>1600</v>
      </c>
      <c r="D6538" s="548">
        <v>10.89</v>
      </c>
      <c r="E6538" s="548">
        <v>10.89</v>
      </c>
    </row>
    <row r="6539" spans="1:5" hidden="1">
      <c r="A6539" s="547" t="s">
        <v>1676</v>
      </c>
      <c r="B6539" s="547">
        <v>2021</v>
      </c>
      <c r="C6539" s="547" t="s">
        <v>1599</v>
      </c>
      <c r="D6539" s="548">
        <v>13750.52</v>
      </c>
      <c r="E6539" s="548">
        <v>13637.07</v>
      </c>
    </row>
    <row r="6540" spans="1:5" hidden="1">
      <c r="A6540" s="547" t="s">
        <v>1676</v>
      </c>
      <c r="B6540" s="547">
        <v>2021</v>
      </c>
      <c r="C6540" s="547" t="s">
        <v>1597</v>
      </c>
      <c r="D6540" s="548">
        <v>8897.35</v>
      </c>
      <c r="E6540" s="548">
        <v>8783.9</v>
      </c>
    </row>
    <row r="6541" spans="1:5" hidden="1">
      <c r="A6541" s="547" t="s">
        <v>1676</v>
      </c>
      <c r="B6541" s="547">
        <v>2021</v>
      </c>
      <c r="C6541" s="547" t="s">
        <v>1633</v>
      </c>
      <c r="D6541" s="548"/>
      <c r="E6541" s="548">
        <v>1194.78</v>
      </c>
    </row>
    <row r="6542" spans="1:5" hidden="1">
      <c r="A6542" s="547" t="s">
        <v>1676</v>
      </c>
      <c r="B6542" s="547">
        <v>2021</v>
      </c>
      <c r="C6542" s="547" t="s">
        <v>1632</v>
      </c>
      <c r="D6542" s="548"/>
      <c r="E6542" s="548"/>
    </row>
    <row r="6543" spans="1:5" hidden="1">
      <c r="A6543" s="547" t="s">
        <v>1676</v>
      </c>
      <c r="B6543" s="547">
        <v>2021</v>
      </c>
      <c r="C6543" s="547" t="s">
        <v>1631</v>
      </c>
      <c r="D6543" s="548"/>
      <c r="E6543" s="548">
        <v>383.66</v>
      </c>
    </row>
    <row r="6544" spans="1:5" hidden="1">
      <c r="A6544" s="547" t="s">
        <v>1676</v>
      </c>
      <c r="B6544" s="547">
        <v>2021</v>
      </c>
      <c r="C6544" s="547" t="s">
        <v>1630</v>
      </c>
      <c r="D6544" s="548"/>
      <c r="E6544" s="548"/>
    </row>
    <row r="6545" spans="1:5" hidden="1">
      <c r="A6545" s="547" t="s">
        <v>1676</v>
      </c>
      <c r="B6545" s="547">
        <v>2021</v>
      </c>
      <c r="C6545" s="547" t="s">
        <v>1629</v>
      </c>
      <c r="D6545" s="548"/>
      <c r="E6545" s="548"/>
    </row>
    <row r="6546" spans="1:5" hidden="1">
      <c r="A6546" s="547" t="s">
        <v>1676</v>
      </c>
      <c r="B6546" s="547">
        <v>2022</v>
      </c>
      <c r="C6546" s="547" t="s">
        <v>1628</v>
      </c>
      <c r="D6546" s="548">
        <v>1525.41</v>
      </c>
      <c r="E6546" s="548">
        <v>1432.08</v>
      </c>
    </row>
    <row r="6547" spans="1:5" hidden="1">
      <c r="A6547" s="547" t="s">
        <v>1676</v>
      </c>
      <c r="B6547" s="547">
        <v>2022</v>
      </c>
      <c r="C6547" s="547" t="s">
        <v>1627</v>
      </c>
      <c r="D6547" s="548">
        <v>1512.2</v>
      </c>
      <c r="E6547" s="548"/>
    </row>
    <row r="6548" spans="1:5" hidden="1">
      <c r="A6548" s="547" t="s">
        <v>1676</v>
      </c>
      <c r="B6548" s="547">
        <v>2022</v>
      </c>
      <c r="C6548" s="547" t="s">
        <v>1626</v>
      </c>
      <c r="D6548" s="548">
        <v>13.21</v>
      </c>
      <c r="E6548" s="548"/>
    </row>
    <row r="6549" spans="1:5" hidden="1">
      <c r="A6549" s="547" t="s">
        <v>1676</v>
      </c>
      <c r="B6549" s="547">
        <v>2022</v>
      </c>
      <c r="C6549" s="547" t="s">
        <v>1625</v>
      </c>
      <c r="D6549" s="548">
        <v>217.02</v>
      </c>
      <c r="E6549" s="548">
        <v>217.02</v>
      </c>
    </row>
    <row r="6550" spans="1:5" hidden="1">
      <c r="A6550" s="547" t="s">
        <v>1676</v>
      </c>
      <c r="B6550" s="547">
        <v>2022</v>
      </c>
      <c r="C6550" s="547" t="s">
        <v>1624</v>
      </c>
      <c r="D6550" s="548">
        <v>35.01</v>
      </c>
      <c r="E6550" s="548">
        <v>35.01</v>
      </c>
    </row>
    <row r="6551" spans="1:5" hidden="1">
      <c r="A6551" s="547" t="s">
        <v>1676</v>
      </c>
      <c r="B6551" s="547">
        <v>2022</v>
      </c>
      <c r="C6551" s="547" t="s">
        <v>1623</v>
      </c>
      <c r="D6551" s="548">
        <v>37.6</v>
      </c>
      <c r="E6551" s="548">
        <v>37.6</v>
      </c>
    </row>
    <row r="6552" spans="1:5" hidden="1">
      <c r="A6552" s="547" t="s">
        <v>1676</v>
      </c>
      <c r="B6552" s="547">
        <v>2022</v>
      </c>
      <c r="C6552" s="547" t="s">
        <v>1622</v>
      </c>
      <c r="D6552" s="548">
        <v>7.39</v>
      </c>
      <c r="E6552" s="548">
        <v>7.39</v>
      </c>
    </row>
    <row r="6553" spans="1:5" hidden="1">
      <c r="A6553" s="547" t="s">
        <v>1676</v>
      </c>
      <c r="B6553" s="547">
        <v>2022</v>
      </c>
      <c r="C6553" s="547" t="s">
        <v>1621</v>
      </c>
      <c r="D6553" s="548">
        <v>0.67</v>
      </c>
      <c r="E6553" s="548">
        <v>0.67</v>
      </c>
    </row>
    <row r="6554" spans="1:5" hidden="1">
      <c r="A6554" s="547" t="s">
        <v>1676</v>
      </c>
      <c r="B6554" s="547">
        <v>2022</v>
      </c>
      <c r="C6554" s="547" t="s">
        <v>1620</v>
      </c>
      <c r="D6554" s="548">
        <v>0.67</v>
      </c>
      <c r="E6554" s="548">
        <v>0.67</v>
      </c>
    </row>
    <row r="6555" spans="1:5" hidden="1">
      <c r="A6555" s="547" t="s">
        <v>1676</v>
      </c>
      <c r="B6555" s="547">
        <v>2022</v>
      </c>
      <c r="C6555" s="547" t="s">
        <v>1619</v>
      </c>
      <c r="D6555" s="548">
        <v>1501.26</v>
      </c>
      <c r="E6555" s="548">
        <v>1501.26</v>
      </c>
    </row>
    <row r="6556" spans="1:5" hidden="1">
      <c r="A6556" s="547" t="s">
        <v>1676</v>
      </c>
      <c r="B6556" s="547">
        <v>2022</v>
      </c>
      <c r="C6556" s="547" t="s">
        <v>1618</v>
      </c>
      <c r="D6556" s="548">
        <v>350.57</v>
      </c>
      <c r="E6556" s="548">
        <v>350.57</v>
      </c>
    </row>
    <row r="6557" spans="1:5" hidden="1">
      <c r="A6557" s="547" t="s">
        <v>1676</v>
      </c>
      <c r="B6557" s="547">
        <v>2022</v>
      </c>
      <c r="C6557" s="547" t="s">
        <v>1617</v>
      </c>
      <c r="D6557" s="548">
        <v>17.3</v>
      </c>
      <c r="E6557" s="548">
        <v>17.3</v>
      </c>
    </row>
    <row r="6558" spans="1:5" hidden="1">
      <c r="A6558" s="547" t="s">
        <v>1676</v>
      </c>
      <c r="B6558" s="547">
        <v>2022</v>
      </c>
      <c r="C6558" s="547" t="s">
        <v>1616</v>
      </c>
      <c r="D6558" s="548">
        <v>1.87</v>
      </c>
      <c r="E6558" s="548">
        <v>1.87</v>
      </c>
    </row>
    <row r="6559" spans="1:5" hidden="1">
      <c r="A6559" s="547" t="s">
        <v>1676</v>
      </c>
      <c r="B6559" s="547">
        <v>2022</v>
      </c>
      <c r="C6559" s="547" t="s">
        <v>1615</v>
      </c>
      <c r="D6559" s="548">
        <v>793.16</v>
      </c>
      <c r="E6559" s="548">
        <v>793.16</v>
      </c>
    </row>
    <row r="6560" spans="1:5" hidden="1">
      <c r="A6560" s="547" t="s">
        <v>1676</v>
      </c>
      <c r="B6560" s="547">
        <v>2022</v>
      </c>
      <c r="C6560" s="547" t="s">
        <v>1614</v>
      </c>
      <c r="D6560" s="548">
        <v>2.67</v>
      </c>
      <c r="E6560" s="548">
        <v>2.67</v>
      </c>
    </row>
    <row r="6561" spans="1:5" hidden="1">
      <c r="A6561" s="547" t="s">
        <v>1676</v>
      </c>
      <c r="B6561" s="547">
        <v>2022</v>
      </c>
      <c r="C6561" s="547" t="s">
        <v>1613</v>
      </c>
      <c r="D6561" s="548">
        <v>194.69</v>
      </c>
      <c r="E6561" s="548">
        <v>194.69</v>
      </c>
    </row>
    <row r="6562" spans="1:5" hidden="1">
      <c r="A6562" s="547" t="s">
        <v>1676</v>
      </c>
      <c r="B6562" s="547">
        <v>2022</v>
      </c>
      <c r="C6562" s="547" t="s">
        <v>1612</v>
      </c>
      <c r="D6562" s="548">
        <v>3.53</v>
      </c>
      <c r="E6562" s="548">
        <v>3.53</v>
      </c>
    </row>
    <row r="6563" spans="1:5" hidden="1">
      <c r="A6563" s="547" t="s">
        <v>1676</v>
      </c>
      <c r="B6563" s="547">
        <v>2022</v>
      </c>
      <c r="C6563" s="547" t="s">
        <v>1611</v>
      </c>
      <c r="D6563" s="548"/>
      <c r="E6563" s="548"/>
    </row>
    <row r="6564" spans="1:5" hidden="1">
      <c r="A6564" s="547" t="s">
        <v>1676</v>
      </c>
      <c r="B6564" s="547">
        <v>2022</v>
      </c>
      <c r="C6564" s="547" t="s">
        <v>1610</v>
      </c>
      <c r="D6564" s="548"/>
      <c r="E6564" s="548"/>
    </row>
    <row r="6565" spans="1:5" hidden="1">
      <c r="A6565" s="547" t="s">
        <v>1676</v>
      </c>
      <c r="B6565" s="547">
        <v>2022</v>
      </c>
      <c r="C6565" s="547" t="s">
        <v>1609</v>
      </c>
      <c r="D6565" s="548">
        <v>0.5</v>
      </c>
      <c r="E6565" s="548">
        <v>0.5</v>
      </c>
    </row>
    <row r="6566" spans="1:5" hidden="1">
      <c r="A6566" s="547" t="s">
        <v>1676</v>
      </c>
      <c r="B6566" s="547">
        <v>2022</v>
      </c>
      <c r="C6566" s="547" t="s">
        <v>1608</v>
      </c>
      <c r="D6566" s="548">
        <v>1.53</v>
      </c>
      <c r="E6566" s="548">
        <v>1.53</v>
      </c>
    </row>
    <row r="6567" spans="1:5" hidden="1">
      <c r="A6567" s="547" t="s">
        <v>1676</v>
      </c>
      <c r="B6567" s="547">
        <v>2022</v>
      </c>
      <c r="C6567" s="547" t="s">
        <v>1607</v>
      </c>
      <c r="D6567" s="548">
        <v>89.01</v>
      </c>
      <c r="E6567" s="548">
        <v>89.01</v>
      </c>
    </row>
    <row r="6568" spans="1:5" hidden="1">
      <c r="A6568" s="547" t="s">
        <v>1676</v>
      </c>
      <c r="B6568" s="547">
        <v>2022</v>
      </c>
      <c r="C6568" s="547" t="s">
        <v>1606</v>
      </c>
      <c r="D6568" s="548">
        <v>23.37</v>
      </c>
      <c r="E6568" s="548">
        <v>23.37</v>
      </c>
    </row>
    <row r="6569" spans="1:5" hidden="1">
      <c r="A6569" s="547" t="s">
        <v>1676</v>
      </c>
      <c r="B6569" s="547">
        <v>2022</v>
      </c>
      <c r="C6569" s="547" t="s">
        <v>1605</v>
      </c>
      <c r="D6569" s="548">
        <v>23.05</v>
      </c>
      <c r="E6569" s="548">
        <v>23.05</v>
      </c>
    </row>
    <row r="6570" spans="1:5" hidden="1">
      <c r="A6570" s="547" t="s">
        <v>1676</v>
      </c>
      <c r="B6570" s="547">
        <v>2022</v>
      </c>
      <c r="C6570" s="547" t="s">
        <v>1604</v>
      </c>
      <c r="D6570" s="548">
        <v>2218.5300000000002</v>
      </c>
      <c r="E6570" s="548">
        <v>2218.5300000000002</v>
      </c>
    </row>
    <row r="6571" spans="1:5" hidden="1">
      <c r="A6571" s="547" t="s">
        <v>1676</v>
      </c>
      <c r="B6571" s="547">
        <v>2022</v>
      </c>
      <c r="C6571" s="547" t="s">
        <v>1603</v>
      </c>
      <c r="D6571" s="548">
        <v>116.73</v>
      </c>
      <c r="E6571" s="548">
        <v>116.73</v>
      </c>
    </row>
    <row r="6572" spans="1:5" hidden="1">
      <c r="A6572" s="547" t="s">
        <v>1676</v>
      </c>
      <c r="B6572" s="547">
        <v>2022</v>
      </c>
      <c r="C6572" s="547" t="s">
        <v>1602</v>
      </c>
      <c r="D6572" s="548">
        <v>248.48</v>
      </c>
      <c r="E6572" s="548">
        <v>248.48</v>
      </c>
    </row>
    <row r="6573" spans="1:5" hidden="1">
      <c r="A6573" s="547" t="s">
        <v>1676</v>
      </c>
      <c r="B6573" s="547">
        <v>2022</v>
      </c>
      <c r="C6573" s="547" t="s">
        <v>1601</v>
      </c>
      <c r="D6573" s="548">
        <v>3314.85</v>
      </c>
      <c r="E6573" s="548">
        <v>3314.85</v>
      </c>
    </row>
    <row r="6574" spans="1:5" hidden="1">
      <c r="A6574" s="547" t="s">
        <v>1676</v>
      </c>
      <c r="B6574" s="547">
        <v>2022</v>
      </c>
      <c r="C6574" s="547" t="s">
        <v>1600</v>
      </c>
      <c r="D6574" s="548">
        <v>35.94</v>
      </c>
      <c r="E6574" s="548">
        <v>35.94</v>
      </c>
    </row>
    <row r="6575" spans="1:5" hidden="1">
      <c r="A6575" s="547" t="s">
        <v>1676</v>
      </c>
      <c r="B6575" s="547">
        <v>2022</v>
      </c>
      <c r="C6575" s="547" t="s">
        <v>1599</v>
      </c>
      <c r="D6575" s="548">
        <v>13901.61</v>
      </c>
      <c r="E6575" s="548">
        <v>13808.28</v>
      </c>
    </row>
    <row r="6576" spans="1:5" hidden="1">
      <c r="A6576" s="547" t="s">
        <v>1676</v>
      </c>
      <c r="B6576" s="547">
        <v>2022</v>
      </c>
      <c r="C6576" s="547" t="s">
        <v>1597</v>
      </c>
      <c r="D6576" s="548">
        <v>9259.58</v>
      </c>
      <c r="E6576" s="548">
        <v>9166.25</v>
      </c>
    </row>
    <row r="6577" spans="1:5" hidden="1">
      <c r="A6577" s="547" t="s">
        <v>1676</v>
      </c>
      <c r="B6577" s="547">
        <v>2022</v>
      </c>
      <c r="C6577" s="547" t="s">
        <v>1633</v>
      </c>
      <c r="D6577" s="548"/>
      <c r="E6577" s="548">
        <v>1144.99</v>
      </c>
    </row>
    <row r="6578" spans="1:5" hidden="1">
      <c r="A6578" s="547" t="s">
        <v>1676</v>
      </c>
      <c r="B6578" s="547">
        <v>2022</v>
      </c>
      <c r="C6578" s="547" t="s">
        <v>1632</v>
      </c>
      <c r="D6578" s="548"/>
      <c r="E6578" s="548"/>
    </row>
    <row r="6579" spans="1:5" hidden="1">
      <c r="A6579" s="547" t="s">
        <v>1676</v>
      </c>
      <c r="B6579" s="547">
        <v>2022</v>
      </c>
      <c r="C6579" s="547" t="s">
        <v>1631</v>
      </c>
      <c r="D6579" s="548"/>
      <c r="E6579" s="548">
        <v>273.88</v>
      </c>
    </row>
    <row r="6580" spans="1:5" hidden="1">
      <c r="A6580" s="547" t="s">
        <v>1676</v>
      </c>
      <c r="B6580" s="547">
        <v>2022</v>
      </c>
      <c r="C6580" s="547" t="s">
        <v>1630</v>
      </c>
      <c r="D6580" s="548"/>
      <c r="E6580" s="548"/>
    </row>
    <row r="6581" spans="1:5" hidden="1">
      <c r="A6581" s="547" t="s">
        <v>1676</v>
      </c>
      <c r="B6581" s="547">
        <v>2022</v>
      </c>
      <c r="C6581" s="547" t="s">
        <v>1629</v>
      </c>
      <c r="D6581" s="548"/>
      <c r="E6581" s="548"/>
    </row>
    <row r="6582" spans="1:5" hidden="1">
      <c r="A6582" s="547" t="s">
        <v>1676</v>
      </c>
      <c r="B6582" s="547">
        <v>2023</v>
      </c>
      <c r="C6582" s="547" t="s">
        <v>1628</v>
      </c>
      <c r="D6582" s="548">
        <v>1379.61</v>
      </c>
      <c r="E6582" s="548"/>
    </row>
    <row r="6583" spans="1:5" hidden="1">
      <c r="A6583" s="547" t="s">
        <v>1676</v>
      </c>
      <c r="B6583" s="547">
        <v>2023</v>
      </c>
      <c r="C6583" s="547" t="s">
        <v>1627</v>
      </c>
      <c r="D6583" s="548">
        <v>1365.91</v>
      </c>
      <c r="E6583" s="548"/>
    </row>
    <row r="6584" spans="1:5" hidden="1">
      <c r="A6584" s="547" t="s">
        <v>1676</v>
      </c>
      <c r="B6584" s="547">
        <v>2023</v>
      </c>
      <c r="C6584" s="547" t="s">
        <v>1626</v>
      </c>
      <c r="D6584" s="548">
        <v>13.7</v>
      </c>
      <c r="E6584" s="548"/>
    </row>
    <row r="6585" spans="1:5" hidden="1">
      <c r="A6585" s="547" t="s">
        <v>1676</v>
      </c>
      <c r="B6585" s="547">
        <v>2023</v>
      </c>
      <c r="C6585" s="547" t="s">
        <v>1625</v>
      </c>
      <c r="D6585" s="548">
        <v>188.74</v>
      </c>
      <c r="E6585" s="548"/>
    </row>
    <row r="6586" spans="1:5" hidden="1">
      <c r="A6586" s="547" t="s">
        <v>1676</v>
      </c>
      <c r="B6586" s="547">
        <v>2023</v>
      </c>
      <c r="C6586" s="547" t="s">
        <v>1624</v>
      </c>
      <c r="D6586" s="548">
        <v>37.51</v>
      </c>
      <c r="E6586" s="548"/>
    </row>
    <row r="6587" spans="1:5" hidden="1">
      <c r="A6587" s="547" t="s">
        <v>1676</v>
      </c>
      <c r="B6587" s="547">
        <v>2023</v>
      </c>
      <c r="C6587" s="547" t="s">
        <v>1623</v>
      </c>
      <c r="D6587" s="548">
        <v>42.06</v>
      </c>
      <c r="E6587" s="548"/>
    </row>
    <row r="6588" spans="1:5" hidden="1">
      <c r="A6588" s="547" t="s">
        <v>1676</v>
      </c>
      <c r="B6588" s="547">
        <v>2023</v>
      </c>
      <c r="C6588" s="547" t="s">
        <v>1622</v>
      </c>
      <c r="D6588" s="548">
        <v>8.92</v>
      </c>
      <c r="E6588" s="548"/>
    </row>
    <row r="6589" spans="1:5" hidden="1">
      <c r="A6589" s="547" t="s">
        <v>1676</v>
      </c>
      <c r="B6589" s="547">
        <v>2023</v>
      </c>
      <c r="C6589" s="547" t="s">
        <v>1621</v>
      </c>
      <c r="D6589" s="548">
        <v>0.32</v>
      </c>
      <c r="E6589" s="548"/>
    </row>
    <row r="6590" spans="1:5" hidden="1">
      <c r="A6590" s="547" t="s">
        <v>1676</v>
      </c>
      <c r="B6590" s="547">
        <v>2023</v>
      </c>
      <c r="C6590" s="547" t="s">
        <v>1620</v>
      </c>
      <c r="D6590" s="548">
        <v>2.69</v>
      </c>
      <c r="E6590" s="548"/>
    </row>
    <row r="6591" spans="1:5" hidden="1">
      <c r="A6591" s="547" t="s">
        <v>1676</v>
      </c>
      <c r="B6591" s="547">
        <v>2023</v>
      </c>
      <c r="C6591" s="547" t="s">
        <v>1619</v>
      </c>
      <c r="D6591" s="548">
        <v>1544.06</v>
      </c>
      <c r="E6591" s="548"/>
    </row>
    <row r="6592" spans="1:5" hidden="1">
      <c r="A6592" s="547" t="s">
        <v>1676</v>
      </c>
      <c r="B6592" s="547">
        <v>2023</v>
      </c>
      <c r="C6592" s="547" t="s">
        <v>1618</v>
      </c>
      <c r="D6592" s="548">
        <v>340.95</v>
      </c>
      <c r="E6592" s="548"/>
    </row>
    <row r="6593" spans="1:5" hidden="1">
      <c r="A6593" s="547" t="s">
        <v>1676</v>
      </c>
      <c r="B6593" s="547">
        <v>2023</v>
      </c>
      <c r="C6593" s="547" t="s">
        <v>1617</v>
      </c>
      <c r="D6593" s="548">
        <v>17.48</v>
      </c>
      <c r="E6593" s="548"/>
    </row>
    <row r="6594" spans="1:5" hidden="1">
      <c r="A6594" s="547" t="s">
        <v>1676</v>
      </c>
      <c r="B6594" s="547">
        <v>2023</v>
      </c>
      <c r="C6594" s="547" t="s">
        <v>1616</v>
      </c>
      <c r="D6594" s="548">
        <v>0.67</v>
      </c>
      <c r="E6594" s="548"/>
    </row>
    <row r="6595" spans="1:5" hidden="1">
      <c r="A6595" s="547" t="s">
        <v>1676</v>
      </c>
      <c r="B6595" s="547">
        <v>2023</v>
      </c>
      <c r="C6595" s="547" t="s">
        <v>1615</v>
      </c>
      <c r="D6595" s="548">
        <v>869.59</v>
      </c>
      <c r="E6595" s="548"/>
    </row>
    <row r="6596" spans="1:5" hidden="1">
      <c r="A6596" s="547" t="s">
        <v>1676</v>
      </c>
      <c r="B6596" s="547">
        <v>2023</v>
      </c>
      <c r="C6596" s="547" t="s">
        <v>1614</v>
      </c>
      <c r="D6596" s="548">
        <v>3.61</v>
      </c>
      <c r="E6596" s="548"/>
    </row>
    <row r="6597" spans="1:5" hidden="1">
      <c r="A6597" s="547" t="s">
        <v>1676</v>
      </c>
      <c r="B6597" s="547">
        <v>2023</v>
      </c>
      <c r="C6597" s="547" t="s">
        <v>1613</v>
      </c>
      <c r="D6597" s="548">
        <v>179.09</v>
      </c>
      <c r="E6597" s="548"/>
    </row>
    <row r="6598" spans="1:5" hidden="1">
      <c r="A6598" s="547" t="s">
        <v>1676</v>
      </c>
      <c r="B6598" s="547">
        <v>2023</v>
      </c>
      <c r="C6598" s="547" t="s">
        <v>1612</v>
      </c>
      <c r="D6598" s="548">
        <v>13.76</v>
      </c>
      <c r="E6598" s="548"/>
    </row>
    <row r="6599" spans="1:5" hidden="1">
      <c r="A6599" s="547" t="s">
        <v>1676</v>
      </c>
      <c r="B6599" s="547">
        <v>2023</v>
      </c>
      <c r="C6599" s="547" t="s">
        <v>1611</v>
      </c>
      <c r="D6599" s="548"/>
      <c r="E6599" s="548"/>
    </row>
    <row r="6600" spans="1:5" hidden="1">
      <c r="A6600" s="547" t="s">
        <v>1676</v>
      </c>
      <c r="B6600" s="547">
        <v>2023</v>
      </c>
      <c r="C6600" s="547" t="s">
        <v>1610</v>
      </c>
      <c r="D6600" s="548"/>
      <c r="E6600" s="548"/>
    </row>
    <row r="6601" spans="1:5" hidden="1">
      <c r="A6601" s="547" t="s">
        <v>1676</v>
      </c>
      <c r="B6601" s="547">
        <v>2023</v>
      </c>
      <c r="C6601" s="547" t="s">
        <v>1609</v>
      </c>
      <c r="D6601" s="548">
        <v>0.9</v>
      </c>
      <c r="E6601" s="548"/>
    </row>
    <row r="6602" spans="1:5" hidden="1">
      <c r="A6602" s="547" t="s">
        <v>1676</v>
      </c>
      <c r="B6602" s="547">
        <v>2023</v>
      </c>
      <c r="C6602" s="547" t="s">
        <v>1608</v>
      </c>
      <c r="D6602" s="548">
        <v>1.5</v>
      </c>
      <c r="E6602" s="548"/>
    </row>
    <row r="6603" spans="1:5" hidden="1">
      <c r="A6603" s="547" t="s">
        <v>1676</v>
      </c>
      <c r="B6603" s="547">
        <v>2023</v>
      </c>
      <c r="C6603" s="547" t="s">
        <v>1607</v>
      </c>
      <c r="D6603" s="548">
        <v>73.41</v>
      </c>
      <c r="E6603" s="548"/>
    </row>
    <row r="6604" spans="1:5" hidden="1">
      <c r="A6604" s="547" t="s">
        <v>1676</v>
      </c>
      <c r="B6604" s="547">
        <v>2023</v>
      </c>
      <c r="C6604" s="547" t="s">
        <v>1606</v>
      </c>
      <c r="D6604" s="548">
        <v>19.89</v>
      </c>
      <c r="E6604" s="548"/>
    </row>
    <row r="6605" spans="1:5" hidden="1">
      <c r="A6605" s="547" t="s">
        <v>1676</v>
      </c>
      <c r="B6605" s="547">
        <v>2023</v>
      </c>
      <c r="C6605" s="547" t="s">
        <v>1605</v>
      </c>
      <c r="D6605" s="548">
        <v>23.21</v>
      </c>
      <c r="E6605" s="548"/>
    </row>
    <row r="6606" spans="1:5" hidden="1">
      <c r="A6606" s="547" t="s">
        <v>1676</v>
      </c>
      <c r="B6606" s="547">
        <v>2023</v>
      </c>
      <c r="C6606" s="547" t="s">
        <v>1604</v>
      </c>
      <c r="D6606" s="548">
        <v>2175.8000000000002</v>
      </c>
      <c r="E6606" s="548"/>
    </row>
    <row r="6607" spans="1:5" hidden="1">
      <c r="A6607" s="547" t="s">
        <v>1676</v>
      </c>
      <c r="B6607" s="547">
        <v>2023</v>
      </c>
      <c r="C6607" s="547" t="s">
        <v>1603</v>
      </c>
      <c r="D6607" s="548">
        <v>164.12</v>
      </c>
      <c r="E6607" s="548"/>
    </row>
    <row r="6608" spans="1:5" hidden="1">
      <c r="A6608" s="547" t="s">
        <v>1676</v>
      </c>
      <c r="B6608" s="547">
        <v>2023</v>
      </c>
      <c r="C6608" s="547" t="s">
        <v>1602</v>
      </c>
      <c r="D6608" s="548">
        <v>238.92</v>
      </c>
      <c r="E6608" s="548"/>
    </row>
    <row r="6609" spans="1:5" hidden="1">
      <c r="A6609" s="547" t="s">
        <v>1676</v>
      </c>
      <c r="B6609" s="547">
        <v>2023</v>
      </c>
      <c r="C6609" s="547" t="s">
        <v>1601</v>
      </c>
      <c r="D6609" s="548">
        <v>3486.16</v>
      </c>
      <c r="E6609" s="548"/>
    </row>
    <row r="6610" spans="1:5" hidden="1">
      <c r="A6610" s="547" t="s">
        <v>1676</v>
      </c>
      <c r="B6610" s="547">
        <v>2023</v>
      </c>
      <c r="C6610" s="547" t="s">
        <v>1600</v>
      </c>
      <c r="D6610" s="548">
        <v>38.200000000000003</v>
      </c>
      <c r="E6610" s="548"/>
    </row>
    <row r="6611" spans="1:5" hidden="1">
      <c r="A6611" s="547" t="s">
        <v>1676</v>
      </c>
      <c r="B6611" s="547">
        <v>2023</v>
      </c>
      <c r="C6611" s="547" t="s">
        <v>1599</v>
      </c>
      <c r="D6611" s="548">
        <v>14188.83</v>
      </c>
      <c r="E6611" s="548"/>
    </row>
    <row r="6612" spans="1:5" hidden="1">
      <c r="A6612" s="547" t="s">
        <v>1676</v>
      </c>
      <c r="B6612" s="547">
        <v>2023</v>
      </c>
      <c r="C6612" s="547" t="s">
        <v>1597</v>
      </c>
      <c r="D6612" s="548">
        <v>9307.1200000000008</v>
      </c>
      <c r="E6612" s="548"/>
    </row>
    <row r="6613" spans="1:5" hidden="1">
      <c r="A6613" s="547" t="s">
        <v>1675</v>
      </c>
      <c r="B6613" s="547">
        <v>2019</v>
      </c>
      <c r="C6613" s="547" t="s">
        <v>1628</v>
      </c>
      <c r="D6613" s="548">
        <v>1953.8</v>
      </c>
      <c r="E6613" s="548">
        <v>1850.19</v>
      </c>
    </row>
    <row r="6614" spans="1:5" hidden="1">
      <c r="A6614" s="547" t="s">
        <v>1675</v>
      </c>
      <c r="B6614" s="547">
        <v>2019</v>
      </c>
      <c r="C6614" s="547" t="s">
        <v>1627</v>
      </c>
      <c r="D6614" s="548">
        <v>1950.46</v>
      </c>
      <c r="E6614" s="548"/>
    </row>
    <row r="6615" spans="1:5" hidden="1">
      <c r="A6615" s="547" t="s">
        <v>1675</v>
      </c>
      <c r="B6615" s="547">
        <v>2019</v>
      </c>
      <c r="C6615" s="547" t="s">
        <v>1626</v>
      </c>
      <c r="D6615" s="548">
        <v>3.34</v>
      </c>
      <c r="E6615" s="548"/>
    </row>
    <row r="6616" spans="1:5" hidden="1">
      <c r="A6616" s="547" t="s">
        <v>1675</v>
      </c>
      <c r="B6616" s="547">
        <v>2019</v>
      </c>
      <c r="C6616" s="547" t="s">
        <v>1625</v>
      </c>
      <c r="D6616" s="548">
        <v>47.52</v>
      </c>
      <c r="E6616" s="548">
        <v>47.52</v>
      </c>
    </row>
    <row r="6617" spans="1:5" hidden="1">
      <c r="A6617" s="547" t="s">
        <v>1675</v>
      </c>
      <c r="B6617" s="547">
        <v>2019</v>
      </c>
      <c r="C6617" s="547" t="s">
        <v>1624</v>
      </c>
      <c r="D6617" s="548">
        <v>5.97</v>
      </c>
      <c r="E6617" s="548">
        <v>5.97</v>
      </c>
    </row>
    <row r="6618" spans="1:5" hidden="1">
      <c r="A6618" s="547" t="s">
        <v>1675</v>
      </c>
      <c r="B6618" s="547">
        <v>2019</v>
      </c>
      <c r="C6618" s="547" t="s">
        <v>1623</v>
      </c>
      <c r="D6618" s="548">
        <v>32.19</v>
      </c>
      <c r="E6618" s="548">
        <v>32.19</v>
      </c>
    </row>
    <row r="6619" spans="1:5" hidden="1">
      <c r="A6619" s="547" t="s">
        <v>1675</v>
      </c>
      <c r="B6619" s="547">
        <v>2019</v>
      </c>
      <c r="C6619" s="547" t="s">
        <v>1622</v>
      </c>
      <c r="D6619" s="548">
        <v>1.96</v>
      </c>
      <c r="E6619" s="548">
        <v>1.96</v>
      </c>
    </row>
    <row r="6620" spans="1:5" hidden="1">
      <c r="A6620" s="547" t="s">
        <v>1675</v>
      </c>
      <c r="B6620" s="547">
        <v>2019</v>
      </c>
      <c r="C6620" s="547" t="s">
        <v>1621</v>
      </c>
      <c r="D6620" s="548">
        <v>2.54</v>
      </c>
      <c r="E6620" s="548">
        <v>2.54</v>
      </c>
    </row>
    <row r="6621" spans="1:5" hidden="1">
      <c r="A6621" s="547" t="s">
        <v>1675</v>
      </c>
      <c r="B6621" s="547">
        <v>2019</v>
      </c>
      <c r="C6621" s="547" t="s">
        <v>1620</v>
      </c>
      <c r="D6621" s="548">
        <v>7.5</v>
      </c>
      <c r="E6621" s="548">
        <v>7.5</v>
      </c>
    </row>
    <row r="6622" spans="1:5" hidden="1">
      <c r="A6622" s="547" t="s">
        <v>1675</v>
      </c>
      <c r="B6622" s="547">
        <v>2019</v>
      </c>
      <c r="C6622" s="547" t="s">
        <v>1619</v>
      </c>
      <c r="D6622" s="548">
        <v>529.29</v>
      </c>
      <c r="E6622" s="548">
        <v>529.29</v>
      </c>
    </row>
    <row r="6623" spans="1:5" hidden="1">
      <c r="A6623" s="547" t="s">
        <v>1675</v>
      </c>
      <c r="B6623" s="547">
        <v>2019</v>
      </c>
      <c r="C6623" s="547" t="s">
        <v>1618</v>
      </c>
      <c r="D6623" s="548">
        <v>0.31</v>
      </c>
      <c r="E6623" s="548">
        <v>0.31</v>
      </c>
    </row>
    <row r="6624" spans="1:5" hidden="1">
      <c r="A6624" s="547" t="s">
        <v>1675</v>
      </c>
      <c r="B6624" s="547">
        <v>2019</v>
      </c>
      <c r="C6624" s="547" t="s">
        <v>1617</v>
      </c>
      <c r="D6624" s="548">
        <v>7.28</v>
      </c>
      <c r="E6624" s="548">
        <v>7.28</v>
      </c>
    </row>
    <row r="6625" spans="1:5" hidden="1">
      <c r="A6625" s="547" t="s">
        <v>1675</v>
      </c>
      <c r="B6625" s="547">
        <v>2019</v>
      </c>
      <c r="C6625" s="547" t="s">
        <v>1616</v>
      </c>
      <c r="D6625" s="548">
        <v>1.1000000000000001</v>
      </c>
      <c r="E6625" s="548">
        <v>1.1000000000000001</v>
      </c>
    </row>
    <row r="6626" spans="1:5" hidden="1">
      <c r="A6626" s="547" t="s">
        <v>1675</v>
      </c>
      <c r="B6626" s="547">
        <v>2019</v>
      </c>
      <c r="C6626" s="547" t="s">
        <v>1615</v>
      </c>
      <c r="D6626" s="548">
        <v>222.35</v>
      </c>
      <c r="E6626" s="548">
        <v>222.35</v>
      </c>
    </row>
    <row r="6627" spans="1:5" hidden="1">
      <c r="A6627" s="547" t="s">
        <v>1675</v>
      </c>
      <c r="B6627" s="547">
        <v>2019</v>
      </c>
      <c r="C6627" s="547" t="s">
        <v>1614</v>
      </c>
      <c r="D6627" s="548">
        <v>0.38</v>
      </c>
      <c r="E6627" s="548">
        <v>0.38</v>
      </c>
    </row>
    <row r="6628" spans="1:5" hidden="1">
      <c r="A6628" s="547" t="s">
        <v>1675</v>
      </c>
      <c r="B6628" s="547">
        <v>2019</v>
      </c>
      <c r="C6628" s="547" t="s">
        <v>1613</v>
      </c>
      <c r="D6628" s="548">
        <v>224.05</v>
      </c>
      <c r="E6628" s="548">
        <v>224.05</v>
      </c>
    </row>
    <row r="6629" spans="1:5" hidden="1">
      <c r="A6629" s="547" t="s">
        <v>1675</v>
      </c>
      <c r="B6629" s="547">
        <v>2019</v>
      </c>
      <c r="C6629" s="547" t="s">
        <v>1612</v>
      </c>
      <c r="D6629" s="548">
        <v>1.43</v>
      </c>
      <c r="E6629" s="548">
        <v>1.43</v>
      </c>
    </row>
    <row r="6630" spans="1:5" hidden="1">
      <c r="A6630" s="547" t="s">
        <v>1675</v>
      </c>
      <c r="B6630" s="547">
        <v>2019</v>
      </c>
      <c r="C6630" s="547" t="s">
        <v>1611</v>
      </c>
      <c r="D6630" s="548"/>
      <c r="E6630" s="548"/>
    </row>
    <row r="6631" spans="1:5" hidden="1">
      <c r="A6631" s="547" t="s">
        <v>1675</v>
      </c>
      <c r="B6631" s="547">
        <v>2019</v>
      </c>
      <c r="C6631" s="547" t="s">
        <v>1610</v>
      </c>
      <c r="D6631" s="548"/>
      <c r="E6631" s="548"/>
    </row>
    <row r="6632" spans="1:5" hidden="1">
      <c r="A6632" s="547" t="s">
        <v>1675</v>
      </c>
      <c r="B6632" s="547">
        <v>2019</v>
      </c>
      <c r="C6632" s="547" t="s">
        <v>1609</v>
      </c>
      <c r="D6632" s="548">
        <v>0.13</v>
      </c>
      <c r="E6632" s="548">
        <v>0.13</v>
      </c>
    </row>
    <row r="6633" spans="1:5" hidden="1">
      <c r="A6633" s="547" t="s">
        <v>1675</v>
      </c>
      <c r="B6633" s="547">
        <v>2019</v>
      </c>
      <c r="C6633" s="547" t="s">
        <v>1608</v>
      </c>
      <c r="D6633" s="548"/>
      <c r="E6633" s="548"/>
    </row>
    <row r="6634" spans="1:5" hidden="1">
      <c r="A6634" s="547" t="s">
        <v>1675</v>
      </c>
      <c r="B6634" s="547">
        <v>2019</v>
      </c>
      <c r="C6634" s="547" t="s">
        <v>1607</v>
      </c>
      <c r="D6634" s="548">
        <v>71.58</v>
      </c>
      <c r="E6634" s="548">
        <v>71.58</v>
      </c>
    </row>
    <row r="6635" spans="1:5" hidden="1">
      <c r="A6635" s="547" t="s">
        <v>1675</v>
      </c>
      <c r="B6635" s="547">
        <v>2019</v>
      </c>
      <c r="C6635" s="547" t="s">
        <v>1606</v>
      </c>
      <c r="D6635" s="548"/>
      <c r="E6635" s="548"/>
    </row>
    <row r="6636" spans="1:5" hidden="1">
      <c r="A6636" s="547" t="s">
        <v>1675</v>
      </c>
      <c r="B6636" s="547">
        <v>2019</v>
      </c>
      <c r="C6636" s="547" t="s">
        <v>1605</v>
      </c>
      <c r="D6636" s="548">
        <v>0.69</v>
      </c>
      <c r="E6636" s="548">
        <v>0.69</v>
      </c>
    </row>
    <row r="6637" spans="1:5" hidden="1">
      <c r="A6637" s="547" t="s">
        <v>1675</v>
      </c>
      <c r="B6637" s="547">
        <v>2019</v>
      </c>
      <c r="C6637" s="547" t="s">
        <v>1604</v>
      </c>
      <c r="D6637" s="548">
        <v>183.12</v>
      </c>
      <c r="E6637" s="548">
        <v>183.12</v>
      </c>
    </row>
    <row r="6638" spans="1:5" hidden="1">
      <c r="A6638" s="547" t="s">
        <v>1675</v>
      </c>
      <c r="B6638" s="547">
        <v>2019</v>
      </c>
      <c r="C6638" s="547" t="s">
        <v>1603</v>
      </c>
      <c r="D6638" s="548">
        <v>23.68</v>
      </c>
      <c r="E6638" s="548">
        <v>23.68</v>
      </c>
    </row>
    <row r="6639" spans="1:5" hidden="1">
      <c r="A6639" s="547" t="s">
        <v>1675</v>
      </c>
      <c r="B6639" s="547">
        <v>2019</v>
      </c>
      <c r="C6639" s="547" t="s">
        <v>1602</v>
      </c>
      <c r="D6639" s="548">
        <v>24.06</v>
      </c>
      <c r="E6639" s="548">
        <v>24.06</v>
      </c>
    </row>
    <row r="6640" spans="1:5" hidden="1">
      <c r="A6640" s="547" t="s">
        <v>1675</v>
      </c>
      <c r="B6640" s="547">
        <v>2019</v>
      </c>
      <c r="C6640" s="547" t="s">
        <v>1601</v>
      </c>
      <c r="D6640" s="548">
        <v>1261.8800000000001</v>
      </c>
      <c r="E6640" s="548">
        <v>1261.8800000000001</v>
      </c>
    </row>
    <row r="6641" spans="1:5" hidden="1">
      <c r="A6641" s="547" t="s">
        <v>1675</v>
      </c>
      <c r="B6641" s="547">
        <v>2019</v>
      </c>
      <c r="C6641" s="547" t="s">
        <v>1600</v>
      </c>
      <c r="D6641" s="548">
        <v>2.88</v>
      </c>
      <c r="E6641" s="548">
        <v>2.88</v>
      </c>
    </row>
    <row r="6642" spans="1:5" hidden="1">
      <c r="A6642" s="547" t="s">
        <v>1675</v>
      </c>
      <c r="B6642" s="547">
        <v>2019</v>
      </c>
      <c r="C6642" s="547" t="s">
        <v>1599</v>
      </c>
      <c r="D6642" s="548">
        <v>5883.54</v>
      </c>
      <c r="E6642" s="548">
        <v>5779.93</v>
      </c>
    </row>
    <row r="6643" spans="1:5" hidden="1">
      <c r="A6643" s="547" t="s">
        <v>1675</v>
      </c>
      <c r="B6643" s="547">
        <v>2019</v>
      </c>
      <c r="C6643" s="547" t="s">
        <v>1597</v>
      </c>
      <c r="D6643" s="548">
        <v>4076.39</v>
      </c>
      <c r="E6643" s="548">
        <v>3972.78</v>
      </c>
    </row>
    <row r="6644" spans="1:5" hidden="1">
      <c r="A6644" s="547" t="s">
        <v>1675</v>
      </c>
      <c r="B6644" s="547">
        <v>2019</v>
      </c>
      <c r="C6644" s="547" t="s">
        <v>1633</v>
      </c>
      <c r="D6644" s="548"/>
      <c r="E6644" s="548">
        <v>1146.4100000000001</v>
      </c>
    </row>
    <row r="6645" spans="1:5" hidden="1">
      <c r="A6645" s="547" t="s">
        <v>1675</v>
      </c>
      <c r="B6645" s="547">
        <v>2019</v>
      </c>
      <c r="C6645" s="547" t="s">
        <v>1632</v>
      </c>
      <c r="D6645" s="548"/>
      <c r="E6645" s="548"/>
    </row>
    <row r="6646" spans="1:5" hidden="1">
      <c r="A6646" s="547" t="s">
        <v>1675</v>
      </c>
      <c r="B6646" s="547">
        <v>2019</v>
      </c>
      <c r="C6646" s="547" t="s">
        <v>1631</v>
      </c>
      <c r="D6646" s="548"/>
      <c r="E6646" s="548">
        <v>700.44</v>
      </c>
    </row>
    <row r="6647" spans="1:5" hidden="1">
      <c r="A6647" s="547" t="s">
        <v>1675</v>
      </c>
      <c r="B6647" s="547">
        <v>2019</v>
      </c>
      <c r="C6647" s="547" t="s">
        <v>1630</v>
      </c>
      <c r="D6647" s="548"/>
      <c r="E6647" s="548"/>
    </row>
    <row r="6648" spans="1:5" hidden="1">
      <c r="A6648" s="547" t="s">
        <v>1675</v>
      </c>
      <c r="B6648" s="547">
        <v>2019</v>
      </c>
      <c r="C6648" s="547" t="s">
        <v>1629</v>
      </c>
      <c r="D6648" s="548"/>
      <c r="E6648" s="548"/>
    </row>
    <row r="6649" spans="1:5" hidden="1">
      <c r="A6649" s="547" t="s">
        <v>1675</v>
      </c>
      <c r="B6649" s="547">
        <v>2020</v>
      </c>
      <c r="C6649" s="547" t="s">
        <v>1628</v>
      </c>
      <c r="D6649" s="548">
        <v>1322.73</v>
      </c>
      <c r="E6649" s="548">
        <v>1240.31</v>
      </c>
    </row>
    <row r="6650" spans="1:5" hidden="1">
      <c r="A6650" s="547" t="s">
        <v>1675</v>
      </c>
      <c r="B6650" s="547">
        <v>2020</v>
      </c>
      <c r="C6650" s="547" t="s">
        <v>1627</v>
      </c>
      <c r="D6650" s="548">
        <v>1320.21</v>
      </c>
      <c r="E6650" s="548"/>
    </row>
    <row r="6651" spans="1:5" hidden="1">
      <c r="A6651" s="547" t="s">
        <v>1675</v>
      </c>
      <c r="B6651" s="547">
        <v>2020</v>
      </c>
      <c r="C6651" s="547" t="s">
        <v>1626</v>
      </c>
      <c r="D6651" s="548">
        <v>2.52</v>
      </c>
      <c r="E6651" s="548"/>
    </row>
    <row r="6652" spans="1:5" hidden="1">
      <c r="A6652" s="547" t="s">
        <v>1675</v>
      </c>
      <c r="B6652" s="547">
        <v>2020</v>
      </c>
      <c r="C6652" s="547" t="s">
        <v>1625</v>
      </c>
      <c r="D6652" s="548">
        <v>4.7699999999999996</v>
      </c>
      <c r="E6652" s="548">
        <v>4.7699999999999996</v>
      </c>
    </row>
    <row r="6653" spans="1:5" hidden="1">
      <c r="A6653" s="547" t="s">
        <v>1675</v>
      </c>
      <c r="B6653" s="547">
        <v>2020</v>
      </c>
      <c r="C6653" s="547" t="s">
        <v>1624</v>
      </c>
      <c r="D6653" s="548">
        <v>5.41</v>
      </c>
      <c r="E6653" s="548">
        <v>5.41</v>
      </c>
    </row>
    <row r="6654" spans="1:5" hidden="1">
      <c r="A6654" s="547" t="s">
        <v>1675</v>
      </c>
      <c r="B6654" s="547">
        <v>2020</v>
      </c>
      <c r="C6654" s="547" t="s">
        <v>1623</v>
      </c>
      <c r="D6654" s="548">
        <v>0.5</v>
      </c>
      <c r="E6654" s="548">
        <v>0.5</v>
      </c>
    </row>
    <row r="6655" spans="1:5" hidden="1">
      <c r="A6655" s="547" t="s">
        <v>1675</v>
      </c>
      <c r="B6655" s="547">
        <v>2020</v>
      </c>
      <c r="C6655" s="547" t="s">
        <v>1622</v>
      </c>
      <c r="D6655" s="548"/>
      <c r="E6655" s="548"/>
    </row>
    <row r="6656" spans="1:5" hidden="1">
      <c r="A6656" s="547" t="s">
        <v>1675</v>
      </c>
      <c r="B6656" s="547">
        <v>2020</v>
      </c>
      <c r="C6656" s="547" t="s">
        <v>1621</v>
      </c>
      <c r="D6656" s="548">
        <v>2.0099999999999998</v>
      </c>
      <c r="E6656" s="548">
        <v>2.0099999999999998</v>
      </c>
    </row>
    <row r="6657" spans="1:5" hidden="1">
      <c r="A6657" s="547" t="s">
        <v>1675</v>
      </c>
      <c r="B6657" s="547">
        <v>2020</v>
      </c>
      <c r="C6657" s="547" t="s">
        <v>1620</v>
      </c>
      <c r="D6657" s="548">
        <v>0.66</v>
      </c>
      <c r="E6657" s="548">
        <v>0.66</v>
      </c>
    </row>
    <row r="6658" spans="1:5" hidden="1">
      <c r="A6658" s="547" t="s">
        <v>1675</v>
      </c>
      <c r="B6658" s="547">
        <v>2020</v>
      </c>
      <c r="C6658" s="547" t="s">
        <v>1619</v>
      </c>
      <c r="D6658" s="548">
        <v>500.09</v>
      </c>
      <c r="E6658" s="548">
        <v>500.09</v>
      </c>
    </row>
    <row r="6659" spans="1:5" hidden="1">
      <c r="A6659" s="547" t="s">
        <v>1675</v>
      </c>
      <c r="B6659" s="547">
        <v>2020</v>
      </c>
      <c r="C6659" s="547" t="s">
        <v>1618</v>
      </c>
      <c r="D6659" s="548">
        <v>0.12</v>
      </c>
      <c r="E6659" s="548">
        <v>0.12</v>
      </c>
    </row>
    <row r="6660" spans="1:5" hidden="1">
      <c r="A6660" s="547" t="s">
        <v>1675</v>
      </c>
      <c r="B6660" s="547">
        <v>2020</v>
      </c>
      <c r="C6660" s="547" t="s">
        <v>1617</v>
      </c>
      <c r="D6660" s="548">
        <v>4.74</v>
      </c>
      <c r="E6660" s="548">
        <v>4.74</v>
      </c>
    </row>
    <row r="6661" spans="1:5" hidden="1">
      <c r="A6661" s="547" t="s">
        <v>1675</v>
      </c>
      <c r="B6661" s="547">
        <v>2020</v>
      </c>
      <c r="C6661" s="547" t="s">
        <v>1616</v>
      </c>
      <c r="D6661" s="548">
        <v>0.9</v>
      </c>
      <c r="E6661" s="548">
        <v>0.9</v>
      </c>
    </row>
    <row r="6662" spans="1:5" hidden="1">
      <c r="A6662" s="547" t="s">
        <v>1675</v>
      </c>
      <c r="B6662" s="547">
        <v>2020</v>
      </c>
      <c r="C6662" s="547" t="s">
        <v>1615</v>
      </c>
      <c r="D6662" s="548">
        <v>214.81</v>
      </c>
      <c r="E6662" s="548">
        <v>214.81</v>
      </c>
    </row>
    <row r="6663" spans="1:5" hidden="1">
      <c r="A6663" s="547" t="s">
        <v>1675</v>
      </c>
      <c r="B6663" s="547">
        <v>2020</v>
      </c>
      <c r="C6663" s="547" t="s">
        <v>1614</v>
      </c>
      <c r="D6663" s="548">
        <v>0.28000000000000003</v>
      </c>
      <c r="E6663" s="548">
        <v>0.28000000000000003</v>
      </c>
    </row>
    <row r="6664" spans="1:5" hidden="1">
      <c r="A6664" s="547" t="s">
        <v>1675</v>
      </c>
      <c r="B6664" s="547">
        <v>2020</v>
      </c>
      <c r="C6664" s="547" t="s">
        <v>1613</v>
      </c>
      <c r="D6664" s="548">
        <v>213.9</v>
      </c>
      <c r="E6664" s="548">
        <v>213.9</v>
      </c>
    </row>
    <row r="6665" spans="1:5" hidden="1">
      <c r="A6665" s="547" t="s">
        <v>1675</v>
      </c>
      <c r="B6665" s="547">
        <v>2020</v>
      </c>
      <c r="C6665" s="547" t="s">
        <v>1612</v>
      </c>
      <c r="D6665" s="548">
        <v>1.73</v>
      </c>
      <c r="E6665" s="548">
        <v>1.73</v>
      </c>
    </row>
    <row r="6666" spans="1:5" hidden="1">
      <c r="A6666" s="547" t="s">
        <v>1675</v>
      </c>
      <c r="B6666" s="547">
        <v>2020</v>
      </c>
      <c r="C6666" s="547" t="s">
        <v>1611</v>
      </c>
      <c r="D6666" s="548"/>
      <c r="E6666" s="548"/>
    </row>
    <row r="6667" spans="1:5" hidden="1">
      <c r="A6667" s="547" t="s">
        <v>1675</v>
      </c>
      <c r="B6667" s="547">
        <v>2020</v>
      </c>
      <c r="C6667" s="547" t="s">
        <v>1610</v>
      </c>
      <c r="D6667" s="548"/>
      <c r="E6667" s="548"/>
    </row>
    <row r="6668" spans="1:5" hidden="1">
      <c r="A6668" s="547" t="s">
        <v>1675</v>
      </c>
      <c r="B6668" s="547">
        <v>2020</v>
      </c>
      <c r="C6668" s="547" t="s">
        <v>1609</v>
      </c>
      <c r="D6668" s="548">
        <v>0.47</v>
      </c>
      <c r="E6668" s="548">
        <v>0.47</v>
      </c>
    </row>
    <row r="6669" spans="1:5" hidden="1">
      <c r="A6669" s="547" t="s">
        <v>1675</v>
      </c>
      <c r="B6669" s="547">
        <v>2020</v>
      </c>
      <c r="C6669" s="547" t="s">
        <v>1608</v>
      </c>
      <c r="D6669" s="548"/>
      <c r="E6669" s="548"/>
    </row>
    <row r="6670" spans="1:5" hidden="1">
      <c r="A6670" s="547" t="s">
        <v>1675</v>
      </c>
      <c r="B6670" s="547">
        <v>2020</v>
      </c>
      <c r="C6670" s="547" t="s">
        <v>1607</v>
      </c>
      <c r="D6670" s="548">
        <v>62.48</v>
      </c>
      <c r="E6670" s="548">
        <v>62.48</v>
      </c>
    </row>
    <row r="6671" spans="1:5" hidden="1">
      <c r="A6671" s="547" t="s">
        <v>1675</v>
      </c>
      <c r="B6671" s="547">
        <v>2020</v>
      </c>
      <c r="C6671" s="547" t="s">
        <v>1606</v>
      </c>
      <c r="D6671" s="548"/>
      <c r="E6671" s="548"/>
    </row>
    <row r="6672" spans="1:5" hidden="1">
      <c r="A6672" s="547" t="s">
        <v>1675</v>
      </c>
      <c r="B6672" s="547">
        <v>2020</v>
      </c>
      <c r="C6672" s="547" t="s">
        <v>1605</v>
      </c>
      <c r="D6672" s="548">
        <v>0.67</v>
      </c>
      <c r="E6672" s="548">
        <v>0.67</v>
      </c>
    </row>
    <row r="6673" spans="1:5" hidden="1">
      <c r="A6673" s="547" t="s">
        <v>1675</v>
      </c>
      <c r="B6673" s="547">
        <v>2020</v>
      </c>
      <c r="C6673" s="547" t="s">
        <v>1604</v>
      </c>
      <c r="D6673" s="548">
        <v>110.48</v>
      </c>
      <c r="E6673" s="548">
        <v>110.48</v>
      </c>
    </row>
    <row r="6674" spans="1:5" hidden="1">
      <c r="A6674" s="547" t="s">
        <v>1675</v>
      </c>
      <c r="B6674" s="547">
        <v>2020</v>
      </c>
      <c r="C6674" s="547" t="s">
        <v>1603</v>
      </c>
      <c r="D6674" s="548">
        <v>26.79</v>
      </c>
      <c r="E6674" s="548">
        <v>26.79</v>
      </c>
    </row>
    <row r="6675" spans="1:5" hidden="1">
      <c r="A6675" s="547" t="s">
        <v>1675</v>
      </c>
      <c r="B6675" s="547">
        <v>2020</v>
      </c>
      <c r="C6675" s="547" t="s">
        <v>1602</v>
      </c>
      <c r="D6675" s="548">
        <v>21.4</v>
      </c>
      <c r="E6675" s="548">
        <v>21.4</v>
      </c>
    </row>
    <row r="6676" spans="1:5" hidden="1">
      <c r="A6676" s="547" t="s">
        <v>1675</v>
      </c>
      <c r="B6676" s="547">
        <v>2020</v>
      </c>
      <c r="C6676" s="547" t="s">
        <v>1601</v>
      </c>
      <c r="D6676" s="548">
        <v>1116.93</v>
      </c>
      <c r="E6676" s="548">
        <v>1116.93</v>
      </c>
    </row>
    <row r="6677" spans="1:5" hidden="1">
      <c r="A6677" s="547" t="s">
        <v>1675</v>
      </c>
      <c r="B6677" s="547">
        <v>2020</v>
      </c>
      <c r="C6677" s="547" t="s">
        <v>1600</v>
      </c>
      <c r="D6677" s="548">
        <v>1.1299999999999999</v>
      </c>
      <c r="E6677" s="548">
        <v>1.1299999999999999</v>
      </c>
    </row>
    <row r="6678" spans="1:5" hidden="1">
      <c r="A6678" s="547" t="s">
        <v>1675</v>
      </c>
      <c r="B6678" s="547">
        <v>2020</v>
      </c>
      <c r="C6678" s="547" t="s">
        <v>1599</v>
      </c>
      <c r="D6678" s="548">
        <v>4704.09</v>
      </c>
      <c r="E6678" s="548">
        <v>4621.67</v>
      </c>
    </row>
    <row r="6679" spans="1:5" hidden="1">
      <c r="A6679" s="547" t="s">
        <v>1675</v>
      </c>
      <c r="B6679" s="547">
        <v>2020</v>
      </c>
      <c r="C6679" s="547" t="s">
        <v>1597</v>
      </c>
      <c r="D6679" s="548">
        <v>3112.88</v>
      </c>
      <c r="E6679" s="548">
        <v>3030.46</v>
      </c>
    </row>
    <row r="6680" spans="1:5" hidden="1">
      <c r="A6680" s="547" t="s">
        <v>1675</v>
      </c>
      <c r="B6680" s="547">
        <v>2020</v>
      </c>
      <c r="C6680" s="547" t="s">
        <v>1633</v>
      </c>
      <c r="D6680" s="548"/>
      <c r="E6680" s="548">
        <v>769.07</v>
      </c>
    </row>
    <row r="6681" spans="1:5" hidden="1">
      <c r="A6681" s="547" t="s">
        <v>1675</v>
      </c>
      <c r="B6681" s="547">
        <v>2020</v>
      </c>
      <c r="C6681" s="547" t="s">
        <v>1632</v>
      </c>
      <c r="D6681" s="548"/>
      <c r="E6681" s="548"/>
    </row>
    <row r="6682" spans="1:5" hidden="1">
      <c r="A6682" s="547" t="s">
        <v>1675</v>
      </c>
      <c r="B6682" s="547">
        <v>2020</v>
      </c>
      <c r="C6682" s="547" t="s">
        <v>1631</v>
      </c>
      <c r="D6682" s="548"/>
      <c r="E6682" s="548">
        <v>468.72</v>
      </c>
    </row>
    <row r="6683" spans="1:5" hidden="1">
      <c r="A6683" s="547" t="s">
        <v>1675</v>
      </c>
      <c r="B6683" s="547">
        <v>2020</v>
      </c>
      <c r="C6683" s="547" t="s">
        <v>1630</v>
      </c>
      <c r="D6683" s="548"/>
      <c r="E6683" s="548"/>
    </row>
    <row r="6684" spans="1:5" hidden="1">
      <c r="A6684" s="547" t="s">
        <v>1675</v>
      </c>
      <c r="B6684" s="547">
        <v>2020</v>
      </c>
      <c r="C6684" s="547" t="s">
        <v>1629</v>
      </c>
      <c r="D6684" s="548"/>
      <c r="E6684" s="548"/>
    </row>
    <row r="6685" spans="1:5" hidden="1">
      <c r="A6685" s="547" t="s">
        <v>1675</v>
      </c>
      <c r="B6685" s="547">
        <v>2021</v>
      </c>
      <c r="C6685" s="547" t="s">
        <v>1628</v>
      </c>
      <c r="D6685" s="548">
        <v>1118.08</v>
      </c>
      <c r="E6685" s="548">
        <v>1004.04</v>
      </c>
    </row>
    <row r="6686" spans="1:5" hidden="1">
      <c r="A6686" s="547" t="s">
        <v>1675</v>
      </c>
      <c r="B6686" s="547">
        <v>2021</v>
      </c>
      <c r="C6686" s="547" t="s">
        <v>1627</v>
      </c>
      <c r="D6686" s="548">
        <v>1113.69</v>
      </c>
      <c r="E6686" s="548"/>
    </row>
    <row r="6687" spans="1:5" hidden="1">
      <c r="A6687" s="547" t="s">
        <v>1675</v>
      </c>
      <c r="B6687" s="547">
        <v>2021</v>
      </c>
      <c r="C6687" s="547" t="s">
        <v>1626</v>
      </c>
      <c r="D6687" s="548">
        <v>4.3899999999999997</v>
      </c>
      <c r="E6687" s="548"/>
    </row>
    <row r="6688" spans="1:5" hidden="1">
      <c r="A6688" s="547" t="s">
        <v>1675</v>
      </c>
      <c r="B6688" s="547">
        <v>2021</v>
      </c>
      <c r="C6688" s="547" t="s">
        <v>1625</v>
      </c>
      <c r="D6688" s="548">
        <v>6.58</v>
      </c>
      <c r="E6688" s="548">
        <v>6.58</v>
      </c>
    </row>
    <row r="6689" spans="1:5" hidden="1">
      <c r="A6689" s="547" t="s">
        <v>1675</v>
      </c>
      <c r="B6689" s="547">
        <v>2021</v>
      </c>
      <c r="C6689" s="547" t="s">
        <v>1624</v>
      </c>
      <c r="D6689" s="548">
        <v>1.59</v>
      </c>
      <c r="E6689" s="548">
        <v>1.59</v>
      </c>
    </row>
    <row r="6690" spans="1:5" hidden="1">
      <c r="A6690" s="547" t="s">
        <v>1675</v>
      </c>
      <c r="B6690" s="547">
        <v>2021</v>
      </c>
      <c r="C6690" s="547" t="s">
        <v>1623</v>
      </c>
      <c r="D6690" s="548">
        <v>0.82</v>
      </c>
      <c r="E6690" s="548">
        <v>0.82</v>
      </c>
    </row>
    <row r="6691" spans="1:5" hidden="1">
      <c r="A6691" s="547" t="s">
        <v>1675</v>
      </c>
      <c r="B6691" s="547">
        <v>2021</v>
      </c>
      <c r="C6691" s="547" t="s">
        <v>1622</v>
      </c>
      <c r="D6691" s="548"/>
      <c r="E6691" s="548"/>
    </row>
    <row r="6692" spans="1:5" hidden="1">
      <c r="A6692" s="547" t="s">
        <v>1675</v>
      </c>
      <c r="B6692" s="547">
        <v>2021</v>
      </c>
      <c r="C6692" s="547" t="s">
        <v>1621</v>
      </c>
      <c r="D6692" s="548"/>
      <c r="E6692" s="548"/>
    </row>
    <row r="6693" spans="1:5" hidden="1">
      <c r="A6693" s="547" t="s">
        <v>1675</v>
      </c>
      <c r="B6693" s="547">
        <v>2021</v>
      </c>
      <c r="C6693" s="547" t="s">
        <v>1620</v>
      </c>
      <c r="D6693" s="548">
        <v>0.44</v>
      </c>
      <c r="E6693" s="548">
        <v>0.44</v>
      </c>
    </row>
    <row r="6694" spans="1:5" hidden="1">
      <c r="A6694" s="547" t="s">
        <v>1675</v>
      </c>
      <c r="B6694" s="547">
        <v>2021</v>
      </c>
      <c r="C6694" s="547" t="s">
        <v>1619</v>
      </c>
      <c r="D6694" s="548">
        <v>507.27</v>
      </c>
      <c r="E6694" s="548">
        <v>507.27</v>
      </c>
    </row>
    <row r="6695" spans="1:5" hidden="1">
      <c r="A6695" s="547" t="s">
        <v>1675</v>
      </c>
      <c r="B6695" s="547">
        <v>2021</v>
      </c>
      <c r="C6695" s="547" t="s">
        <v>1618</v>
      </c>
      <c r="D6695" s="548">
        <v>0.14000000000000001</v>
      </c>
      <c r="E6695" s="548">
        <v>0.14000000000000001</v>
      </c>
    </row>
    <row r="6696" spans="1:5" hidden="1">
      <c r="A6696" s="547" t="s">
        <v>1675</v>
      </c>
      <c r="B6696" s="547">
        <v>2021</v>
      </c>
      <c r="C6696" s="547" t="s">
        <v>1617</v>
      </c>
      <c r="D6696" s="548">
        <v>4.45</v>
      </c>
      <c r="E6696" s="548">
        <v>4.45</v>
      </c>
    </row>
    <row r="6697" spans="1:5" hidden="1">
      <c r="A6697" s="547" t="s">
        <v>1675</v>
      </c>
      <c r="B6697" s="547">
        <v>2021</v>
      </c>
      <c r="C6697" s="547" t="s">
        <v>1616</v>
      </c>
      <c r="D6697" s="548">
        <v>0.75</v>
      </c>
      <c r="E6697" s="548">
        <v>0.75</v>
      </c>
    </row>
    <row r="6698" spans="1:5" hidden="1">
      <c r="A6698" s="547" t="s">
        <v>1675</v>
      </c>
      <c r="B6698" s="547">
        <v>2021</v>
      </c>
      <c r="C6698" s="547" t="s">
        <v>1615</v>
      </c>
      <c r="D6698" s="548">
        <v>292.3</v>
      </c>
      <c r="E6698" s="548">
        <v>292.3</v>
      </c>
    </row>
    <row r="6699" spans="1:5" hidden="1">
      <c r="A6699" s="547" t="s">
        <v>1675</v>
      </c>
      <c r="B6699" s="547">
        <v>2021</v>
      </c>
      <c r="C6699" s="547" t="s">
        <v>1614</v>
      </c>
      <c r="D6699" s="548">
        <v>0.35</v>
      </c>
      <c r="E6699" s="548">
        <v>0.35</v>
      </c>
    </row>
    <row r="6700" spans="1:5" hidden="1">
      <c r="A6700" s="547" t="s">
        <v>1675</v>
      </c>
      <c r="B6700" s="547">
        <v>2021</v>
      </c>
      <c r="C6700" s="547" t="s">
        <v>1613</v>
      </c>
      <c r="D6700" s="548">
        <v>202.5</v>
      </c>
      <c r="E6700" s="548">
        <v>202.5</v>
      </c>
    </row>
    <row r="6701" spans="1:5" hidden="1">
      <c r="A6701" s="547" t="s">
        <v>1675</v>
      </c>
      <c r="B6701" s="547">
        <v>2021</v>
      </c>
      <c r="C6701" s="547" t="s">
        <v>1612</v>
      </c>
      <c r="D6701" s="548">
        <v>1.99</v>
      </c>
      <c r="E6701" s="548">
        <v>1.99</v>
      </c>
    </row>
    <row r="6702" spans="1:5" hidden="1">
      <c r="A6702" s="547" t="s">
        <v>1675</v>
      </c>
      <c r="B6702" s="547">
        <v>2021</v>
      </c>
      <c r="C6702" s="547" t="s">
        <v>1611</v>
      </c>
      <c r="D6702" s="548"/>
      <c r="E6702" s="548"/>
    </row>
    <row r="6703" spans="1:5" hidden="1">
      <c r="A6703" s="547" t="s">
        <v>1675</v>
      </c>
      <c r="B6703" s="547">
        <v>2021</v>
      </c>
      <c r="C6703" s="547" t="s">
        <v>1610</v>
      </c>
      <c r="D6703" s="548"/>
      <c r="E6703" s="548"/>
    </row>
    <row r="6704" spans="1:5" hidden="1">
      <c r="A6704" s="547" t="s">
        <v>1675</v>
      </c>
      <c r="B6704" s="547">
        <v>2021</v>
      </c>
      <c r="C6704" s="547" t="s">
        <v>1609</v>
      </c>
      <c r="D6704" s="548"/>
      <c r="E6704" s="548"/>
    </row>
    <row r="6705" spans="1:5" hidden="1">
      <c r="A6705" s="547" t="s">
        <v>1675</v>
      </c>
      <c r="B6705" s="547">
        <v>2021</v>
      </c>
      <c r="C6705" s="547" t="s">
        <v>1608</v>
      </c>
      <c r="D6705" s="548">
        <v>0.11</v>
      </c>
      <c r="E6705" s="548">
        <v>0.11</v>
      </c>
    </row>
    <row r="6706" spans="1:5" hidden="1">
      <c r="A6706" s="547" t="s">
        <v>1675</v>
      </c>
      <c r="B6706" s="547">
        <v>2021</v>
      </c>
      <c r="C6706" s="547" t="s">
        <v>1607</v>
      </c>
      <c r="D6706" s="548">
        <v>3.97</v>
      </c>
      <c r="E6706" s="548">
        <v>3.97</v>
      </c>
    </row>
    <row r="6707" spans="1:5" hidden="1">
      <c r="A6707" s="547" t="s">
        <v>1675</v>
      </c>
      <c r="B6707" s="547">
        <v>2021</v>
      </c>
      <c r="C6707" s="547" t="s">
        <v>1606</v>
      </c>
      <c r="D6707" s="548"/>
      <c r="E6707" s="548"/>
    </row>
    <row r="6708" spans="1:5" hidden="1">
      <c r="A6708" s="547" t="s">
        <v>1675</v>
      </c>
      <c r="B6708" s="547">
        <v>2021</v>
      </c>
      <c r="C6708" s="547" t="s">
        <v>1605</v>
      </c>
      <c r="D6708" s="548">
        <v>0.71</v>
      </c>
      <c r="E6708" s="548">
        <v>0.71</v>
      </c>
    </row>
    <row r="6709" spans="1:5" hidden="1">
      <c r="A6709" s="547" t="s">
        <v>1675</v>
      </c>
      <c r="B6709" s="547">
        <v>2021</v>
      </c>
      <c r="C6709" s="547" t="s">
        <v>1604</v>
      </c>
      <c r="D6709" s="548">
        <v>117.8</v>
      </c>
      <c r="E6709" s="548">
        <v>117.8</v>
      </c>
    </row>
    <row r="6710" spans="1:5" hidden="1">
      <c r="A6710" s="547" t="s">
        <v>1675</v>
      </c>
      <c r="B6710" s="547">
        <v>2021</v>
      </c>
      <c r="C6710" s="547" t="s">
        <v>1603</v>
      </c>
      <c r="D6710" s="548">
        <v>32.93</v>
      </c>
      <c r="E6710" s="548">
        <v>32.93</v>
      </c>
    </row>
    <row r="6711" spans="1:5" hidden="1">
      <c r="A6711" s="547" t="s">
        <v>1675</v>
      </c>
      <c r="B6711" s="547">
        <v>2021</v>
      </c>
      <c r="C6711" s="547" t="s">
        <v>1602</v>
      </c>
      <c r="D6711" s="548">
        <v>27.82</v>
      </c>
      <c r="E6711" s="548">
        <v>27.82</v>
      </c>
    </row>
    <row r="6712" spans="1:5" hidden="1">
      <c r="A6712" s="547" t="s">
        <v>1675</v>
      </c>
      <c r="B6712" s="547">
        <v>2021</v>
      </c>
      <c r="C6712" s="547" t="s">
        <v>1601</v>
      </c>
      <c r="D6712" s="548">
        <v>1202.76</v>
      </c>
      <c r="E6712" s="548">
        <v>1202.76</v>
      </c>
    </row>
    <row r="6713" spans="1:5" hidden="1">
      <c r="A6713" s="547" t="s">
        <v>1675</v>
      </c>
      <c r="B6713" s="547">
        <v>2021</v>
      </c>
      <c r="C6713" s="547" t="s">
        <v>1600</v>
      </c>
      <c r="D6713" s="548">
        <v>1.04</v>
      </c>
      <c r="E6713" s="548">
        <v>1.04</v>
      </c>
    </row>
    <row r="6714" spans="1:5" hidden="1">
      <c r="A6714" s="547" t="s">
        <v>1675</v>
      </c>
      <c r="B6714" s="547">
        <v>2021</v>
      </c>
      <c r="C6714" s="547" t="s">
        <v>1599</v>
      </c>
      <c r="D6714" s="548">
        <v>4702.2700000000004</v>
      </c>
      <c r="E6714" s="548">
        <v>4588.24</v>
      </c>
    </row>
    <row r="6715" spans="1:5" hidden="1">
      <c r="A6715" s="547" t="s">
        <v>1675</v>
      </c>
      <c r="B6715" s="547">
        <v>2021</v>
      </c>
      <c r="C6715" s="547" t="s">
        <v>1597</v>
      </c>
      <c r="D6715" s="548">
        <v>3017.13</v>
      </c>
      <c r="E6715" s="548">
        <v>2903.09</v>
      </c>
    </row>
    <row r="6716" spans="1:5" hidden="1">
      <c r="A6716" s="547" t="s">
        <v>1675</v>
      </c>
      <c r="B6716" s="547">
        <v>2021</v>
      </c>
      <c r="C6716" s="547" t="s">
        <v>1633</v>
      </c>
      <c r="D6716" s="548"/>
      <c r="E6716" s="548">
        <v>745.21</v>
      </c>
    </row>
    <row r="6717" spans="1:5" hidden="1">
      <c r="A6717" s="547" t="s">
        <v>1675</v>
      </c>
      <c r="B6717" s="547">
        <v>2021</v>
      </c>
      <c r="C6717" s="547" t="s">
        <v>1632</v>
      </c>
      <c r="D6717" s="548"/>
      <c r="E6717" s="548"/>
    </row>
    <row r="6718" spans="1:5" hidden="1">
      <c r="A6718" s="547" t="s">
        <v>1675</v>
      </c>
      <c r="B6718" s="547">
        <v>2021</v>
      </c>
      <c r="C6718" s="547" t="s">
        <v>1631</v>
      </c>
      <c r="D6718" s="548"/>
      <c r="E6718" s="548">
        <v>254.44</v>
      </c>
    </row>
    <row r="6719" spans="1:5" hidden="1">
      <c r="A6719" s="547" t="s">
        <v>1675</v>
      </c>
      <c r="B6719" s="547">
        <v>2021</v>
      </c>
      <c r="C6719" s="547" t="s">
        <v>1630</v>
      </c>
      <c r="D6719" s="548"/>
      <c r="E6719" s="548"/>
    </row>
    <row r="6720" spans="1:5" hidden="1">
      <c r="A6720" s="547" t="s">
        <v>1675</v>
      </c>
      <c r="B6720" s="547">
        <v>2021</v>
      </c>
      <c r="C6720" s="547" t="s">
        <v>1629</v>
      </c>
      <c r="D6720" s="548"/>
      <c r="E6720" s="548"/>
    </row>
    <row r="6721" spans="1:5" hidden="1">
      <c r="A6721" s="547" t="s">
        <v>1675</v>
      </c>
      <c r="B6721" s="547">
        <v>2022</v>
      </c>
      <c r="C6721" s="547" t="s">
        <v>1628</v>
      </c>
      <c r="D6721" s="548">
        <v>1034.3800000000001</v>
      </c>
      <c r="E6721" s="548">
        <v>940.1</v>
      </c>
    </row>
    <row r="6722" spans="1:5" hidden="1">
      <c r="A6722" s="547" t="s">
        <v>1675</v>
      </c>
      <c r="B6722" s="547">
        <v>2022</v>
      </c>
      <c r="C6722" s="547" t="s">
        <v>1627</v>
      </c>
      <c r="D6722" s="548">
        <v>1030.93</v>
      </c>
      <c r="E6722" s="548"/>
    </row>
    <row r="6723" spans="1:5" hidden="1">
      <c r="A6723" s="547" t="s">
        <v>1675</v>
      </c>
      <c r="B6723" s="547">
        <v>2022</v>
      </c>
      <c r="C6723" s="547" t="s">
        <v>1626</v>
      </c>
      <c r="D6723" s="548">
        <v>3.45</v>
      </c>
      <c r="E6723" s="548"/>
    </row>
    <row r="6724" spans="1:5" hidden="1">
      <c r="A6724" s="547" t="s">
        <v>1675</v>
      </c>
      <c r="B6724" s="547">
        <v>2022</v>
      </c>
      <c r="C6724" s="547" t="s">
        <v>1625</v>
      </c>
      <c r="D6724" s="548">
        <v>8.07</v>
      </c>
      <c r="E6724" s="548">
        <v>8.07</v>
      </c>
    </row>
    <row r="6725" spans="1:5" hidden="1">
      <c r="A6725" s="547" t="s">
        <v>1675</v>
      </c>
      <c r="B6725" s="547">
        <v>2022</v>
      </c>
      <c r="C6725" s="547" t="s">
        <v>1624</v>
      </c>
      <c r="D6725" s="548">
        <v>0.19</v>
      </c>
      <c r="E6725" s="548">
        <v>0.19</v>
      </c>
    </row>
    <row r="6726" spans="1:5" hidden="1">
      <c r="A6726" s="547" t="s">
        <v>1675</v>
      </c>
      <c r="B6726" s="547">
        <v>2022</v>
      </c>
      <c r="C6726" s="547" t="s">
        <v>1623</v>
      </c>
      <c r="D6726" s="548">
        <v>1.87</v>
      </c>
      <c r="E6726" s="548">
        <v>1.87</v>
      </c>
    </row>
    <row r="6727" spans="1:5" hidden="1">
      <c r="A6727" s="547" t="s">
        <v>1675</v>
      </c>
      <c r="B6727" s="547">
        <v>2022</v>
      </c>
      <c r="C6727" s="547" t="s">
        <v>1622</v>
      </c>
      <c r="D6727" s="548"/>
      <c r="E6727" s="548"/>
    </row>
    <row r="6728" spans="1:5" hidden="1">
      <c r="A6728" s="547" t="s">
        <v>1675</v>
      </c>
      <c r="B6728" s="547">
        <v>2022</v>
      </c>
      <c r="C6728" s="547" t="s">
        <v>1621</v>
      </c>
      <c r="D6728" s="548">
        <v>0.33</v>
      </c>
      <c r="E6728" s="548">
        <v>0.33</v>
      </c>
    </row>
    <row r="6729" spans="1:5" hidden="1">
      <c r="A6729" s="547" t="s">
        <v>1675</v>
      </c>
      <c r="B6729" s="547">
        <v>2022</v>
      </c>
      <c r="C6729" s="547" t="s">
        <v>1620</v>
      </c>
      <c r="D6729" s="548">
        <v>0.28999999999999998</v>
      </c>
      <c r="E6729" s="548">
        <v>0.28999999999999998</v>
      </c>
    </row>
    <row r="6730" spans="1:5" hidden="1">
      <c r="A6730" s="547" t="s">
        <v>1675</v>
      </c>
      <c r="B6730" s="547">
        <v>2022</v>
      </c>
      <c r="C6730" s="547" t="s">
        <v>1619</v>
      </c>
      <c r="D6730" s="548">
        <v>558.26</v>
      </c>
      <c r="E6730" s="548">
        <v>558.26</v>
      </c>
    </row>
    <row r="6731" spans="1:5" hidden="1">
      <c r="A6731" s="547" t="s">
        <v>1675</v>
      </c>
      <c r="B6731" s="547">
        <v>2022</v>
      </c>
      <c r="C6731" s="547" t="s">
        <v>1618</v>
      </c>
      <c r="D6731" s="548">
        <v>0.09</v>
      </c>
      <c r="E6731" s="548">
        <v>0.09</v>
      </c>
    </row>
    <row r="6732" spans="1:5" hidden="1">
      <c r="A6732" s="547" t="s">
        <v>1675</v>
      </c>
      <c r="B6732" s="547">
        <v>2022</v>
      </c>
      <c r="C6732" s="547" t="s">
        <v>1617</v>
      </c>
      <c r="D6732" s="548">
        <v>3.88</v>
      </c>
      <c r="E6732" s="548">
        <v>3.88</v>
      </c>
    </row>
    <row r="6733" spans="1:5" hidden="1">
      <c r="A6733" s="547" t="s">
        <v>1675</v>
      </c>
      <c r="B6733" s="547">
        <v>2022</v>
      </c>
      <c r="C6733" s="547" t="s">
        <v>1616</v>
      </c>
      <c r="D6733" s="548">
        <v>0.56000000000000005</v>
      </c>
      <c r="E6733" s="548">
        <v>0.56000000000000005</v>
      </c>
    </row>
    <row r="6734" spans="1:5" hidden="1">
      <c r="A6734" s="547" t="s">
        <v>1675</v>
      </c>
      <c r="B6734" s="547">
        <v>2022</v>
      </c>
      <c r="C6734" s="547" t="s">
        <v>1615</v>
      </c>
      <c r="D6734" s="548">
        <v>267.3</v>
      </c>
      <c r="E6734" s="548">
        <v>267.3</v>
      </c>
    </row>
    <row r="6735" spans="1:5" hidden="1">
      <c r="A6735" s="547" t="s">
        <v>1675</v>
      </c>
      <c r="B6735" s="547">
        <v>2022</v>
      </c>
      <c r="C6735" s="547" t="s">
        <v>1614</v>
      </c>
      <c r="D6735" s="548">
        <v>0.4</v>
      </c>
      <c r="E6735" s="548">
        <v>0.4</v>
      </c>
    </row>
    <row r="6736" spans="1:5" hidden="1">
      <c r="A6736" s="547" t="s">
        <v>1675</v>
      </c>
      <c r="B6736" s="547">
        <v>2022</v>
      </c>
      <c r="C6736" s="547" t="s">
        <v>1613</v>
      </c>
      <c r="D6736" s="548">
        <v>194.69</v>
      </c>
      <c r="E6736" s="548">
        <v>194.69</v>
      </c>
    </row>
    <row r="6737" spans="1:5" hidden="1">
      <c r="A6737" s="547" t="s">
        <v>1675</v>
      </c>
      <c r="B6737" s="547">
        <v>2022</v>
      </c>
      <c r="C6737" s="547" t="s">
        <v>1612</v>
      </c>
      <c r="D6737" s="548">
        <v>2.46</v>
      </c>
      <c r="E6737" s="548">
        <v>2.46</v>
      </c>
    </row>
    <row r="6738" spans="1:5" hidden="1">
      <c r="A6738" s="547" t="s">
        <v>1675</v>
      </c>
      <c r="B6738" s="547">
        <v>2022</v>
      </c>
      <c r="C6738" s="547" t="s">
        <v>1611</v>
      </c>
      <c r="D6738" s="548"/>
      <c r="E6738" s="548"/>
    </row>
    <row r="6739" spans="1:5" hidden="1">
      <c r="A6739" s="547" t="s">
        <v>1675</v>
      </c>
      <c r="B6739" s="547">
        <v>2022</v>
      </c>
      <c r="C6739" s="547" t="s">
        <v>1610</v>
      </c>
      <c r="D6739" s="548"/>
      <c r="E6739" s="548"/>
    </row>
    <row r="6740" spans="1:5" hidden="1">
      <c r="A6740" s="547" t="s">
        <v>1675</v>
      </c>
      <c r="B6740" s="547">
        <v>2022</v>
      </c>
      <c r="C6740" s="547" t="s">
        <v>1609</v>
      </c>
      <c r="D6740" s="548"/>
      <c r="E6740" s="548"/>
    </row>
    <row r="6741" spans="1:5" hidden="1">
      <c r="A6741" s="547" t="s">
        <v>1675</v>
      </c>
      <c r="B6741" s="547">
        <v>2022</v>
      </c>
      <c r="C6741" s="547" t="s">
        <v>1608</v>
      </c>
      <c r="D6741" s="548">
        <v>0.35</v>
      </c>
      <c r="E6741" s="548">
        <v>0.35</v>
      </c>
    </row>
    <row r="6742" spans="1:5" hidden="1">
      <c r="A6742" s="547" t="s">
        <v>1675</v>
      </c>
      <c r="B6742" s="547">
        <v>2022</v>
      </c>
      <c r="C6742" s="547" t="s">
        <v>1607</v>
      </c>
      <c r="D6742" s="548">
        <v>87.81</v>
      </c>
      <c r="E6742" s="548">
        <v>87.81</v>
      </c>
    </row>
    <row r="6743" spans="1:5" hidden="1">
      <c r="A6743" s="547" t="s">
        <v>1675</v>
      </c>
      <c r="B6743" s="547">
        <v>2022</v>
      </c>
      <c r="C6743" s="547" t="s">
        <v>1606</v>
      </c>
      <c r="D6743" s="548"/>
      <c r="E6743" s="548"/>
    </row>
    <row r="6744" spans="1:5" hidden="1">
      <c r="A6744" s="547" t="s">
        <v>1675</v>
      </c>
      <c r="B6744" s="547">
        <v>2022</v>
      </c>
      <c r="C6744" s="547" t="s">
        <v>1605</v>
      </c>
      <c r="D6744" s="548">
        <v>0.72</v>
      </c>
      <c r="E6744" s="548">
        <v>0.72</v>
      </c>
    </row>
    <row r="6745" spans="1:5" hidden="1">
      <c r="A6745" s="547" t="s">
        <v>1675</v>
      </c>
      <c r="B6745" s="547">
        <v>2022</v>
      </c>
      <c r="C6745" s="547" t="s">
        <v>1604</v>
      </c>
      <c r="D6745" s="548">
        <v>154.72</v>
      </c>
      <c r="E6745" s="548">
        <v>154.72</v>
      </c>
    </row>
    <row r="6746" spans="1:5" hidden="1">
      <c r="A6746" s="547" t="s">
        <v>1675</v>
      </c>
      <c r="B6746" s="547">
        <v>2022</v>
      </c>
      <c r="C6746" s="547" t="s">
        <v>1603</v>
      </c>
      <c r="D6746" s="548">
        <v>44.46</v>
      </c>
      <c r="E6746" s="548">
        <v>44.46</v>
      </c>
    </row>
    <row r="6747" spans="1:5" hidden="1">
      <c r="A6747" s="547" t="s">
        <v>1675</v>
      </c>
      <c r="B6747" s="547">
        <v>2022</v>
      </c>
      <c r="C6747" s="547" t="s">
        <v>1602</v>
      </c>
      <c r="D6747" s="548">
        <v>33.46</v>
      </c>
      <c r="E6747" s="548">
        <v>33.46</v>
      </c>
    </row>
    <row r="6748" spans="1:5" hidden="1">
      <c r="A6748" s="547" t="s">
        <v>1675</v>
      </c>
      <c r="B6748" s="547">
        <v>2022</v>
      </c>
      <c r="C6748" s="547" t="s">
        <v>1601</v>
      </c>
      <c r="D6748" s="548">
        <v>1168.4100000000001</v>
      </c>
      <c r="E6748" s="548">
        <v>1168.4100000000001</v>
      </c>
    </row>
    <row r="6749" spans="1:5" hidden="1">
      <c r="A6749" s="547" t="s">
        <v>1675</v>
      </c>
      <c r="B6749" s="547">
        <v>2022</v>
      </c>
      <c r="C6749" s="547" t="s">
        <v>1600</v>
      </c>
      <c r="D6749" s="548">
        <v>19.96</v>
      </c>
      <c r="E6749" s="548">
        <v>19.96</v>
      </c>
    </row>
    <row r="6750" spans="1:5" hidden="1">
      <c r="A6750" s="547" t="s">
        <v>1675</v>
      </c>
      <c r="B6750" s="547">
        <v>2022</v>
      </c>
      <c r="C6750" s="547" t="s">
        <v>1599</v>
      </c>
      <c r="D6750" s="548">
        <v>4660.6099999999997</v>
      </c>
      <c r="E6750" s="548">
        <v>4566.33</v>
      </c>
    </row>
    <row r="6751" spans="1:5" hidden="1">
      <c r="A6751" s="547" t="s">
        <v>1675</v>
      </c>
      <c r="B6751" s="547">
        <v>2022</v>
      </c>
      <c r="C6751" s="547" t="s">
        <v>1597</v>
      </c>
      <c r="D6751" s="548">
        <v>3024.4</v>
      </c>
      <c r="E6751" s="548">
        <v>2930.12</v>
      </c>
    </row>
    <row r="6752" spans="1:5" hidden="1">
      <c r="A6752" s="547" t="s">
        <v>1675</v>
      </c>
      <c r="B6752" s="547">
        <v>2022</v>
      </c>
      <c r="C6752" s="547" t="s">
        <v>1633</v>
      </c>
      <c r="D6752" s="548"/>
      <c r="E6752" s="548">
        <v>799.8</v>
      </c>
    </row>
    <row r="6753" spans="1:5" hidden="1">
      <c r="A6753" s="547" t="s">
        <v>1675</v>
      </c>
      <c r="B6753" s="547">
        <v>2022</v>
      </c>
      <c r="C6753" s="547" t="s">
        <v>1632</v>
      </c>
      <c r="D6753" s="548"/>
      <c r="E6753" s="548"/>
    </row>
    <row r="6754" spans="1:5" hidden="1">
      <c r="A6754" s="547" t="s">
        <v>1675</v>
      </c>
      <c r="B6754" s="547">
        <v>2022</v>
      </c>
      <c r="C6754" s="547" t="s">
        <v>1631</v>
      </c>
      <c r="D6754" s="548"/>
      <c r="E6754" s="548">
        <v>136.85</v>
      </c>
    </row>
    <row r="6755" spans="1:5" hidden="1">
      <c r="A6755" s="547" t="s">
        <v>1675</v>
      </c>
      <c r="B6755" s="547">
        <v>2022</v>
      </c>
      <c r="C6755" s="547" t="s">
        <v>1630</v>
      </c>
      <c r="D6755" s="548"/>
      <c r="E6755" s="548"/>
    </row>
    <row r="6756" spans="1:5" hidden="1">
      <c r="A6756" s="547" t="s">
        <v>1675</v>
      </c>
      <c r="B6756" s="547">
        <v>2022</v>
      </c>
      <c r="C6756" s="547" t="s">
        <v>1629</v>
      </c>
      <c r="D6756" s="548"/>
      <c r="E6756" s="548"/>
    </row>
    <row r="6757" spans="1:5" hidden="1">
      <c r="A6757" s="547" t="s">
        <v>1675</v>
      </c>
      <c r="B6757" s="547">
        <v>2023</v>
      </c>
      <c r="C6757" s="547" t="s">
        <v>1628</v>
      </c>
      <c r="D6757" s="548">
        <v>944.4</v>
      </c>
      <c r="E6757" s="548"/>
    </row>
    <row r="6758" spans="1:5" hidden="1">
      <c r="A6758" s="547" t="s">
        <v>1675</v>
      </c>
      <c r="B6758" s="547">
        <v>2023</v>
      </c>
      <c r="C6758" s="547" t="s">
        <v>1627</v>
      </c>
      <c r="D6758" s="548">
        <v>940.71</v>
      </c>
      <c r="E6758" s="548"/>
    </row>
    <row r="6759" spans="1:5" hidden="1">
      <c r="A6759" s="547" t="s">
        <v>1675</v>
      </c>
      <c r="B6759" s="547">
        <v>2023</v>
      </c>
      <c r="C6759" s="547" t="s">
        <v>1626</v>
      </c>
      <c r="D6759" s="548">
        <v>3.69</v>
      </c>
      <c r="E6759" s="548"/>
    </row>
    <row r="6760" spans="1:5" hidden="1">
      <c r="A6760" s="547" t="s">
        <v>1675</v>
      </c>
      <c r="B6760" s="547">
        <v>2023</v>
      </c>
      <c r="C6760" s="547" t="s">
        <v>1625</v>
      </c>
      <c r="D6760" s="548">
        <v>0.41</v>
      </c>
      <c r="E6760" s="548"/>
    </row>
    <row r="6761" spans="1:5" hidden="1">
      <c r="A6761" s="547" t="s">
        <v>1675</v>
      </c>
      <c r="B6761" s="547">
        <v>2023</v>
      </c>
      <c r="C6761" s="547" t="s">
        <v>1624</v>
      </c>
      <c r="D6761" s="548">
        <v>1.28</v>
      </c>
      <c r="E6761" s="548"/>
    </row>
    <row r="6762" spans="1:5" hidden="1">
      <c r="A6762" s="547" t="s">
        <v>1675</v>
      </c>
      <c r="B6762" s="547">
        <v>2023</v>
      </c>
      <c r="C6762" s="547" t="s">
        <v>1623</v>
      </c>
      <c r="D6762" s="548"/>
      <c r="E6762" s="548"/>
    </row>
    <row r="6763" spans="1:5" hidden="1">
      <c r="A6763" s="547" t="s">
        <v>1675</v>
      </c>
      <c r="B6763" s="547">
        <v>2023</v>
      </c>
      <c r="C6763" s="547" t="s">
        <v>1622</v>
      </c>
      <c r="D6763" s="548"/>
      <c r="E6763" s="548"/>
    </row>
    <row r="6764" spans="1:5" hidden="1">
      <c r="A6764" s="547" t="s">
        <v>1675</v>
      </c>
      <c r="B6764" s="547">
        <v>2023</v>
      </c>
      <c r="C6764" s="547" t="s">
        <v>1621</v>
      </c>
      <c r="D6764" s="548">
        <v>0.32</v>
      </c>
      <c r="E6764" s="548"/>
    </row>
    <row r="6765" spans="1:5" hidden="1">
      <c r="A6765" s="547" t="s">
        <v>1675</v>
      </c>
      <c r="B6765" s="547">
        <v>2023</v>
      </c>
      <c r="C6765" s="547" t="s">
        <v>1620</v>
      </c>
      <c r="D6765" s="548">
        <v>0.44</v>
      </c>
      <c r="E6765" s="548"/>
    </row>
    <row r="6766" spans="1:5" hidden="1">
      <c r="A6766" s="547" t="s">
        <v>1675</v>
      </c>
      <c r="B6766" s="547">
        <v>2023</v>
      </c>
      <c r="C6766" s="547" t="s">
        <v>1619</v>
      </c>
      <c r="D6766" s="548">
        <v>604.86</v>
      </c>
      <c r="E6766" s="548"/>
    </row>
    <row r="6767" spans="1:5" hidden="1">
      <c r="A6767" s="547" t="s">
        <v>1675</v>
      </c>
      <c r="B6767" s="547">
        <v>2023</v>
      </c>
      <c r="C6767" s="547" t="s">
        <v>1618</v>
      </c>
      <c r="D6767" s="548">
        <v>0.23</v>
      </c>
      <c r="E6767" s="548"/>
    </row>
    <row r="6768" spans="1:5" hidden="1">
      <c r="A6768" s="547" t="s">
        <v>1675</v>
      </c>
      <c r="B6768" s="547">
        <v>2023</v>
      </c>
      <c r="C6768" s="547" t="s">
        <v>1617</v>
      </c>
      <c r="D6768" s="548">
        <v>3.85</v>
      </c>
      <c r="E6768" s="548"/>
    </row>
    <row r="6769" spans="1:5" hidden="1">
      <c r="A6769" s="547" t="s">
        <v>1675</v>
      </c>
      <c r="B6769" s="547">
        <v>2023</v>
      </c>
      <c r="C6769" s="547" t="s">
        <v>1616</v>
      </c>
      <c r="D6769" s="548">
        <v>0.23</v>
      </c>
      <c r="E6769" s="548"/>
    </row>
    <row r="6770" spans="1:5" hidden="1">
      <c r="A6770" s="547" t="s">
        <v>1675</v>
      </c>
      <c r="B6770" s="547">
        <v>2023</v>
      </c>
      <c r="C6770" s="547" t="s">
        <v>1615</v>
      </c>
      <c r="D6770" s="548">
        <v>337.7</v>
      </c>
      <c r="E6770" s="548"/>
    </row>
    <row r="6771" spans="1:5" hidden="1">
      <c r="A6771" s="547" t="s">
        <v>1675</v>
      </c>
      <c r="B6771" s="547">
        <v>2023</v>
      </c>
      <c r="C6771" s="547" t="s">
        <v>1614</v>
      </c>
      <c r="D6771" s="548">
        <v>0.32</v>
      </c>
      <c r="E6771" s="548"/>
    </row>
    <row r="6772" spans="1:5" hidden="1">
      <c r="A6772" s="547" t="s">
        <v>1675</v>
      </c>
      <c r="B6772" s="547">
        <v>2023</v>
      </c>
      <c r="C6772" s="547" t="s">
        <v>1613</v>
      </c>
      <c r="D6772" s="548">
        <v>179.09</v>
      </c>
      <c r="E6772" s="548"/>
    </row>
    <row r="6773" spans="1:5" hidden="1">
      <c r="A6773" s="547" t="s">
        <v>1675</v>
      </c>
      <c r="B6773" s="547">
        <v>2023</v>
      </c>
      <c r="C6773" s="547" t="s">
        <v>1612</v>
      </c>
      <c r="D6773" s="548">
        <v>10.24</v>
      </c>
      <c r="E6773" s="548"/>
    </row>
    <row r="6774" spans="1:5" hidden="1">
      <c r="A6774" s="547" t="s">
        <v>1675</v>
      </c>
      <c r="B6774" s="547">
        <v>2023</v>
      </c>
      <c r="C6774" s="547" t="s">
        <v>1611</v>
      </c>
      <c r="D6774" s="548"/>
      <c r="E6774" s="548"/>
    </row>
    <row r="6775" spans="1:5" hidden="1">
      <c r="A6775" s="547" t="s">
        <v>1675</v>
      </c>
      <c r="B6775" s="547">
        <v>2023</v>
      </c>
      <c r="C6775" s="547" t="s">
        <v>1610</v>
      </c>
      <c r="D6775" s="548"/>
      <c r="E6775" s="548"/>
    </row>
    <row r="6776" spans="1:5" hidden="1">
      <c r="A6776" s="547" t="s">
        <v>1675</v>
      </c>
      <c r="B6776" s="547">
        <v>2023</v>
      </c>
      <c r="C6776" s="547" t="s">
        <v>1609</v>
      </c>
      <c r="D6776" s="548"/>
      <c r="E6776" s="548"/>
    </row>
    <row r="6777" spans="1:5" hidden="1">
      <c r="A6777" s="547" t="s">
        <v>1675</v>
      </c>
      <c r="B6777" s="547">
        <v>2023</v>
      </c>
      <c r="C6777" s="547" t="s">
        <v>1608</v>
      </c>
      <c r="D6777" s="548"/>
      <c r="E6777" s="548"/>
    </row>
    <row r="6778" spans="1:5" hidden="1">
      <c r="A6778" s="547" t="s">
        <v>1675</v>
      </c>
      <c r="B6778" s="547">
        <v>2023</v>
      </c>
      <c r="C6778" s="547" t="s">
        <v>1607</v>
      </c>
      <c r="D6778" s="548">
        <v>72.61</v>
      </c>
      <c r="E6778" s="548"/>
    </row>
    <row r="6779" spans="1:5" hidden="1">
      <c r="A6779" s="547" t="s">
        <v>1675</v>
      </c>
      <c r="B6779" s="547">
        <v>2023</v>
      </c>
      <c r="C6779" s="547" t="s">
        <v>1606</v>
      </c>
      <c r="D6779" s="548"/>
      <c r="E6779" s="548"/>
    </row>
    <row r="6780" spans="1:5" hidden="1">
      <c r="A6780" s="547" t="s">
        <v>1675</v>
      </c>
      <c r="B6780" s="547">
        <v>2023</v>
      </c>
      <c r="C6780" s="547" t="s">
        <v>1605</v>
      </c>
      <c r="D6780" s="548">
        <v>0.61</v>
      </c>
      <c r="E6780" s="548"/>
    </row>
    <row r="6781" spans="1:5" hidden="1">
      <c r="A6781" s="547" t="s">
        <v>1675</v>
      </c>
      <c r="B6781" s="547">
        <v>2023</v>
      </c>
      <c r="C6781" s="547" t="s">
        <v>1604</v>
      </c>
      <c r="D6781" s="548">
        <v>146.52000000000001</v>
      </c>
      <c r="E6781" s="548"/>
    </row>
    <row r="6782" spans="1:5" hidden="1">
      <c r="A6782" s="547" t="s">
        <v>1675</v>
      </c>
      <c r="B6782" s="547">
        <v>2023</v>
      </c>
      <c r="C6782" s="547" t="s">
        <v>1603</v>
      </c>
      <c r="D6782" s="548">
        <v>58.66</v>
      </c>
      <c r="E6782" s="548"/>
    </row>
    <row r="6783" spans="1:5" hidden="1">
      <c r="A6783" s="547" t="s">
        <v>1675</v>
      </c>
      <c r="B6783" s="547">
        <v>2023</v>
      </c>
      <c r="C6783" s="547" t="s">
        <v>1602</v>
      </c>
      <c r="D6783" s="548">
        <v>36.1</v>
      </c>
      <c r="E6783" s="548"/>
    </row>
    <row r="6784" spans="1:5" hidden="1">
      <c r="A6784" s="547" t="s">
        <v>1675</v>
      </c>
      <c r="B6784" s="547">
        <v>2023</v>
      </c>
      <c r="C6784" s="547" t="s">
        <v>1601</v>
      </c>
      <c r="D6784" s="548">
        <v>1219.98</v>
      </c>
      <c r="E6784" s="548"/>
    </row>
    <row r="6785" spans="1:5" hidden="1">
      <c r="A6785" s="547" t="s">
        <v>1675</v>
      </c>
      <c r="B6785" s="547">
        <v>2023</v>
      </c>
      <c r="C6785" s="547" t="s">
        <v>1600</v>
      </c>
      <c r="D6785" s="548">
        <v>21.57</v>
      </c>
      <c r="E6785" s="548"/>
    </row>
    <row r="6786" spans="1:5" hidden="1">
      <c r="A6786" s="547" t="s">
        <v>1675</v>
      </c>
      <c r="B6786" s="547">
        <v>2023</v>
      </c>
      <c r="C6786" s="547" t="s">
        <v>1599</v>
      </c>
      <c r="D6786" s="548">
        <v>4742.87</v>
      </c>
      <c r="E6786" s="548"/>
    </row>
    <row r="6787" spans="1:5" hidden="1">
      <c r="A6787" s="547" t="s">
        <v>1675</v>
      </c>
      <c r="B6787" s="547">
        <v>2023</v>
      </c>
      <c r="C6787" s="547" t="s">
        <v>1597</v>
      </c>
      <c r="D6787" s="548">
        <v>3034.53</v>
      </c>
      <c r="E6787" s="548"/>
    </row>
    <row r="6788" spans="1:5" hidden="1">
      <c r="A6788" s="547" t="s">
        <v>1674</v>
      </c>
      <c r="B6788" s="547">
        <v>2019</v>
      </c>
      <c r="C6788" s="547" t="s">
        <v>1628</v>
      </c>
      <c r="D6788" s="548">
        <v>81.150000000000006</v>
      </c>
      <c r="E6788" s="548">
        <v>81.19</v>
      </c>
    </row>
    <row r="6789" spans="1:5" hidden="1">
      <c r="A6789" s="547" t="s">
        <v>1674</v>
      </c>
      <c r="B6789" s="547">
        <v>2019</v>
      </c>
      <c r="C6789" s="547" t="s">
        <v>1627</v>
      </c>
      <c r="D6789" s="548">
        <v>81.150000000000006</v>
      </c>
      <c r="E6789" s="548"/>
    </row>
    <row r="6790" spans="1:5" hidden="1">
      <c r="A6790" s="547" t="s">
        <v>1674</v>
      </c>
      <c r="B6790" s="547">
        <v>2019</v>
      </c>
      <c r="C6790" s="547" t="s">
        <v>1626</v>
      </c>
      <c r="D6790" s="548"/>
      <c r="E6790" s="548"/>
    </row>
    <row r="6791" spans="1:5" hidden="1">
      <c r="A6791" s="547" t="s">
        <v>1674</v>
      </c>
      <c r="B6791" s="547">
        <v>2019</v>
      </c>
      <c r="C6791" s="547" t="s">
        <v>1625</v>
      </c>
      <c r="D6791" s="548"/>
      <c r="E6791" s="548"/>
    </row>
    <row r="6792" spans="1:5" hidden="1">
      <c r="A6792" s="547" t="s">
        <v>1674</v>
      </c>
      <c r="B6792" s="547">
        <v>2019</v>
      </c>
      <c r="C6792" s="547" t="s">
        <v>1624</v>
      </c>
      <c r="D6792" s="548"/>
      <c r="E6792" s="548"/>
    </row>
    <row r="6793" spans="1:5" hidden="1">
      <c r="A6793" s="547" t="s">
        <v>1674</v>
      </c>
      <c r="B6793" s="547">
        <v>2019</v>
      </c>
      <c r="C6793" s="547" t="s">
        <v>1623</v>
      </c>
      <c r="D6793" s="548"/>
      <c r="E6793" s="548"/>
    </row>
    <row r="6794" spans="1:5" hidden="1">
      <c r="A6794" s="547" t="s">
        <v>1674</v>
      </c>
      <c r="B6794" s="547">
        <v>2019</v>
      </c>
      <c r="C6794" s="547" t="s">
        <v>1622</v>
      </c>
      <c r="D6794" s="548"/>
      <c r="E6794" s="548"/>
    </row>
    <row r="6795" spans="1:5" hidden="1">
      <c r="A6795" s="547" t="s">
        <v>1674</v>
      </c>
      <c r="B6795" s="547">
        <v>2019</v>
      </c>
      <c r="C6795" s="547" t="s">
        <v>1621</v>
      </c>
      <c r="D6795" s="548"/>
      <c r="E6795" s="548"/>
    </row>
    <row r="6796" spans="1:5" hidden="1">
      <c r="A6796" s="547" t="s">
        <v>1674</v>
      </c>
      <c r="B6796" s="547">
        <v>2019</v>
      </c>
      <c r="C6796" s="547" t="s">
        <v>1620</v>
      </c>
      <c r="D6796" s="548"/>
      <c r="E6796" s="548"/>
    </row>
    <row r="6797" spans="1:5" hidden="1">
      <c r="A6797" s="547" t="s">
        <v>1674</v>
      </c>
      <c r="B6797" s="547">
        <v>2019</v>
      </c>
      <c r="C6797" s="547" t="s">
        <v>1619</v>
      </c>
      <c r="D6797" s="548">
        <v>497.42</v>
      </c>
      <c r="E6797" s="548">
        <v>497.42</v>
      </c>
    </row>
    <row r="6798" spans="1:5" hidden="1">
      <c r="A6798" s="547" t="s">
        <v>1674</v>
      </c>
      <c r="B6798" s="547">
        <v>2019</v>
      </c>
      <c r="C6798" s="547" t="s">
        <v>1618</v>
      </c>
      <c r="D6798" s="548">
        <v>383.15</v>
      </c>
      <c r="E6798" s="548">
        <v>383.15</v>
      </c>
    </row>
    <row r="6799" spans="1:5" hidden="1">
      <c r="A6799" s="547" t="s">
        <v>1674</v>
      </c>
      <c r="B6799" s="547">
        <v>2019</v>
      </c>
      <c r="C6799" s="547" t="s">
        <v>1617</v>
      </c>
      <c r="D6799" s="548">
        <v>10.28</v>
      </c>
      <c r="E6799" s="548">
        <v>10.28</v>
      </c>
    </row>
    <row r="6800" spans="1:5" hidden="1">
      <c r="A6800" s="547" t="s">
        <v>1674</v>
      </c>
      <c r="B6800" s="547">
        <v>2019</v>
      </c>
      <c r="C6800" s="547" t="s">
        <v>1616</v>
      </c>
      <c r="D6800" s="548"/>
      <c r="E6800" s="548"/>
    </row>
    <row r="6801" spans="1:5" hidden="1">
      <c r="A6801" s="547" t="s">
        <v>1674</v>
      </c>
      <c r="B6801" s="547">
        <v>2019</v>
      </c>
      <c r="C6801" s="547" t="s">
        <v>1615</v>
      </c>
      <c r="D6801" s="548">
        <v>59.09</v>
      </c>
      <c r="E6801" s="548">
        <v>59.09</v>
      </c>
    </row>
    <row r="6802" spans="1:5" hidden="1">
      <c r="A6802" s="547" t="s">
        <v>1674</v>
      </c>
      <c r="B6802" s="547">
        <v>2019</v>
      </c>
      <c r="C6802" s="547" t="s">
        <v>1614</v>
      </c>
      <c r="D6802" s="548">
        <v>1.24</v>
      </c>
      <c r="E6802" s="548">
        <v>1.24</v>
      </c>
    </row>
    <row r="6803" spans="1:5" hidden="1">
      <c r="A6803" s="547" t="s">
        <v>1674</v>
      </c>
      <c r="B6803" s="547">
        <v>2019</v>
      </c>
      <c r="C6803" s="547" t="s">
        <v>1613</v>
      </c>
      <c r="D6803" s="548"/>
      <c r="E6803" s="548"/>
    </row>
    <row r="6804" spans="1:5" hidden="1">
      <c r="A6804" s="547" t="s">
        <v>1674</v>
      </c>
      <c r="B6804" s="547">
        <v>2019</v>
      </c>
      <c r="C6804" s="547" t="s">
        <v>1612</v>
      </c>
      <c r="D6804" s="548">
        <v>0.02</v>
      </c>
      <c r="E6804" s="548">
        <v>0.02</v>
      </c>
    </row>
    <row r="6805" spans="1:5" hidden="1">
      <c r="A6805" s="547" t="s">
        <v>1674</v>
      </c>
      <c r="B6805" s="547">
        <v>2019</v>
      </c>
      <c r="C6805" s="547" t="s">
        <v>1611</v>
      </c>
      <c r="D6805" s="548"/>
      <c r="E6805" s="548"/>
    </row>
    <row r="6806" spans="1:5" hidden="1">
      <c r="A6806" s="547" t="s">
        <v>1674</v>
      </c>
      <c r="B6806" s="547">
        <v>2019</v>
      </c>
      <c r="C6806" s="547" t="s">
        <v>1610</v>
      </c>
      <c r="D6806" s="548"/>
      <c r="E6806" s="548"/>
    </row>
    <row r="6807" spans="1:5" hidden="1">
      <c r="A6807" s="547" t="s">
        <v>1674</v>
      </c>
      <c r="B6807" s="547">
        <v>2019</v>
      </c>
      <c r="C6807" s="547" t="s">
        <v>1609</v>
      </c>
      <c r="D6807" s="548"/>
      <c r="E6807" s="548"/>
    </row>
    <row r="6808" spans="1:5" hidden="1">
      <c r="A6808" s="547" t="s">
        <v>1674</v>
      </c>
      <c r="B6808" s="547">
        <v>2019</v>
      </c>
      <c r="C6808" s="547" t="s">
        <v>1608</v>
      </c>
      <c r="D6808" s="548"/>
      <c r="E6808" s="548"/>
    </row>
    <row r="6809" spans="1:5" hidden="1">
      <c r="A6809" s="547" t="s">
        <v>1674</v>
      </c>
      <c r="B6809" s="547">
        <v>2019</v>
      </c>
      <c r="C6809" s="547" t="s">
        <v>1607</v>
      </c>
      <c r="D6809" s="548">
        <v>0.22</v>
      </c>
      <c r="E6809" s="548">
        <v>0.22</v>
      </c>
    </row>
    <row r="6810" spans="1:5" hidden="1">
      <c r="A6810" s="547" t="s">
        <v>1674</v>
      </c>
      <c r="B6810" s="547">
        <v>2019</v>
      </c>
      <c r="C6810" s="547" t="s">
        <v>1606</v>
      </c>
      <c r="D6810" s="548">
        <v>20.14</v>
      </c>
      <c r="E6810" s="548">
        <v>20.14</v>
      </c>
    </row>
    <row r="6811" spans="1:5" hidden="1">
      <c r="A6811" s="547" t="s">
        <v>1674</v>
      </c>
      <c r="B6811" s="547">
        <v>2019</v>
      </c>
      <c r="C6811" s="547" t="s">
        <v>1605</v>
      </c>
      <c r="D6811" s="548">
        <v>23.29</v>
      </c>
      <c r="E6811" s="548">
        <v>23.29</v>
      </c>
    </row>
    <row r="6812" spans="1:5" hidden="1">
      <c r="A6812" s="547" t="s">
        <v>1674</v>
      </c>
      <c r="B6812" s="547">
        <v>2019</v>
      </c>
      <c r="C6812" s="547" t="s">
        <v>1604</v>
      </c>
      <c r="D6812" s="548">
        <v>1689.28</v>
      </c>
      <c r="E6812" s="548">
        <v>1689.28</v>
      </c>
    </row>
    <row r="6813" spans="1:5" hidden="1">
      <c r="A6813" s="547" t="s">
        <v>1674</v>
      </c>
      <c r="B6813" s="547">
        <v>2019</v>
      </c>
      <c r="C6813" s="547" t="s">
        <v>1603</v>
      </c>
      <c r="D6813" s="548">
        <v>8.08</v>
      </c>
      <c r="E6813" s="548">
        <v>8.08</v>
      </c>
    </row>
    <row r="6814" spans="1:5" hidden="1">
      <c r="A6814" s="547" t="s">
        <v>1674</v>
      </c>
      <c r="B6814" s="547">
        <v>2019</v>
      </c>
      <c r="C6814" s="547" t="s">
        <v>1602</v>
      </c>
      <c r="D6814" s="548">
        <v>94.74</v>
      </c>
      <c r="E6814" s="548">
        <v>94.74</v>
      </c>
    </row>
    <row r="6815" spans="1:5" hidden="1">
      <c r="A6815" s="547" t="s">
        <v>1674</v>
      </c>
      <c r="B6815" s="547">
        <v>2019</v>
      </c>
      <c r="C6815" s="547" t="s">
        <v>1601</v>
      </c>
      <c r="D6815" s="548">
        <v>533.92999999999995</v>
      </c>
      <c r="E6815" s="548">
        <v>533.92999999999995</v>
      </c>
    </row>
    <row r="6816" spans="1:5" hidden="1">
      <c r="A6816" s="547" t="s">
        <v>1674</v>
      </c>
      <c r="B6816" s="547">
        <v>2019</v>
      </c>
      <c r="C6816" s="547" t="s">
        <v>1600</v>
      </c>
      <c r="D6816" s="548"/>
      <c r="E6816" s="548"/>
    </row>
    <row r="6817" spans="1:5" hidden="1">
      <c r="A6817" s="547" t="s">
        <v>1674</v>
      </c>
      <c r="B6817" s="547">
        <v>2019</v>
      </c>
      <c r="C6817" s="547" t="s">
        <v>1599</v>
      </c>
      <c r="D6817" s="548">
        <v>3669.23</v>
      </c>
      <c r="E6817" s="548">
        <v>3669.27</v>
      </c>
    </row>
    <row r="6818" spans="1:5" hidden="1">
      <c r="A6818" s="547" t="s">
        <v>1674</v>
      </c>
      <c r="B6818" s="547">
        <v>2019</v>
      </c>
      <c r="C6818" s="547" t="s">
        <v>1597</v>
      </c>
      <c r="D6818" s="548">
        <v>2904.59</v>
      </c>
      <c r="E6818" s="548">
        <v>2904.63</v>
      </c>
    </row>
    <row r="6819" spans="1:5" hidden="1">
      <c r="A6819" s="547" t="s">
        <v>1674</v>
      </c>
      <c r="B6819" s="547">
        <v>2019</v>
      </c>
      <c r="C6819" s="547" t="s">
        <v>1633</v>
      </c>
      <c r="D6819" s="548"/>
      <c r="E6819" s="548">
        <v>81.19</v>
      </c>
    </row>
    <row r="6820" spans="1:5" hidden="1">
      <c r="A6820" s="547" t="s">
        <v>1674</v>
      </c>
      <c r="B6820" s="547">
        <v>2019</v>
      </c>
      <c r="C6820" s="547" t="s">
        <v>1632</v>
      </c>
      <c r="D6820" s="548"/>
      <c r="E6820" s="548"/>
    </row>
    <row r="6821" spans="1:5" hidden="1">
      <c r="A6821" s="547" t="s">
        <v>1674</v>
      </c>
      <c r="B6821" s="547">
        <v>2019</v>
      </c>
      <c r="C6821" s="547" t="s">
        <v>1631</v>
      </c>
      <c r="D6821" s="548"/>
      <c r="E6821" s="548"/>
    </row>
    <row r="6822" spans="1:5" hidden="1">
      <c r="A6822" s="547" t="s">
        <v>1674</v>
      </c>
      <c r="B6822" s="547">
        <v>2019</v>
      </c>
      <c r="C6822" s="547" t="s">
        <v>1630</v>
      </c>
      <c r="D6822" s="548"/>
      <c r="E6822" s="548"/>
    </row>
    <row r="6823" spans="1:5" hidden="1">
      <c r="A6823" s="547" t="s">
        <v>1674</v>
      </c>
      <c r="B6823" s="547">
        <v>2019</v>
      </c>
      <c r="C6823" s="547" t="s">
        <v>1629</v>
      </c>
      <c r="D6823" s="548"/>
      <c r="E6823" s="548"/>
    </row>
    <row r="6824" spans="1:5" hidden="1">
      <c r="A6824" s="547" t="s">
        <v>1674</v>
      </c>
      <c r="B6824" s="547">
        <v>2020</v>
      </c>
      <c r="C6824" s="547" t="s">
        <v>1628</v>
      </c>
      <c r="D6824" s="548">
        <v>49.01</v>
      </c>
      <c r="E6824" s="548">
        <v>49.1</v>
      </c>
    </row>
    <row r="6825" spans="1:5" hidden="1">
      <c r="A6825" s="547" t="s">
        <v>1674</v>
      </c>
      <c r="B6825" s="547">
        <v>2020</v>
      </c>
      <c r="C6825" s="547" t="s">
        <v>1627</v>
      </c>
      <c r="D6825" s="548">
        <v>49.01</v>
      </c>
      <c r="E6825" s="548"/>
    </row>
    <row r="6826" spans="1:5" hidden="1">
      <c r="A6826" s="547" t="s">
        <v>1674</v>
      </c>
      <c r="B6826" s="547">
        <v>2020</v>
      </c>
      <c r="C6826" s="547" t="s">
        <v>1626</v>
      </c>
      <c r="D6826" s="548"/>
      <c r="E6826" s="548"/>
    </row>
    <row r="6827" spans="1:5" hidden="1">
      <c r="A6827" s="547" t="s">
        <v>1674</v>
      </c>
      <c r="B6827" s="547">
        <v>2020</v>
      </c>
      <c r="C6827" s="547" t="s">
        <v>1625</v>
      </c>
      <c r="D6827" s="548"/>
      <c r="E6827" s="548"/>
    </row>
    <row r="6828" spans="1:5" hidden="1">
      <c r="A6828" s="547" t="s">
        <v>1674</v>
      </c>
      <c r="B6828" s="547">
        <v>2020</v>
      </c>
      <c r="C6828" s="547" t="s">
        <v>1624</v>
      </c>
      <c r="D6828" s="548"/>
      <c r="E6828" s="548"/>
    </row>
    <row r="6829" spans="1:5" hidden="1">
      <c r="A6829" s="547" t="s">
        <v>1674</v>
      </c>
      <c r="B6829" s="547">
        <v>2020</v>
      </c>
      <c r="C6829" s="547" t="s">
        <v>1623</v>
      </c>
      <c r="D6829" s="548"/>
      <c r="E6829" s="548"/>
    </row>
    <row r="6830" spans="1:5" hidden="1">
      <c r="A6830" s="547" t="s">
        <v>1674</v>
      </c>
      <c r="B6830" s="547">
        <v>2020</v>
      </c>
      <c r="C6830" s="547" t="s">
        <v>1622</v>
      </c>
      <c r="D6830" s="548"/>
      <c r="E6830" s="548"/>
    </row>
    <row r="6831" spans="1:5" hidden="1">
      <c r="A6831" s="547" t="s">
        <v>1674</v>
      </c>
      <c r="B6831" s="547">
        <v>2020</v>
      </c>
      <c r="C6831" s="547" t="s">
        <v>1621</v>
      </c>
      <c r="D6831" s="548"/>
      <c r="E6831" s="548"/>
    </row>
    <row r="6832" spans="1:5" hidden="1">
      <c r="A6832" s="547" t="s">
        <v>1674</v>
      </c>
      <c r="B6832" s="547">
        <v>2020</v>
      </c>
      <c r="C6832" s="547" t="s">
        <v>1620</v>
      </c>
      <c r="D6832" s="548"/>
      <c r="E6832" s="548"/>
    </row>
    <row r="6833" spans="1:5" hidden="1">
      <c r="A6833" s="547" t="s">
        <v>1674</v>
      </c>
      <c r="B6833" s="547">
        <v>2020</v>
      </c>
      <c r="C6833" s="547" t="s">
        <v>1619</v>
      </c>
      <c r="D6833" s="548">
        <v>437.32</v>
      </c>
      <c r="E6833" s="548">
        <v>437.32</v>
      </c>
    </row>
    <row r="6834" spans="1:5" hidden="1">
      <c r="A6834" s="547" t="s">
        <v>1674</v>
      </c>
      <c r="B6834" s="547">
        <v>2020</v>
      </c>
      <c r="C6834" s="547" t="s">
        <v>1618</v>
      </c>
      <c r="D6834" s="548">
        <v>353.6</v>
      </c>
      <c r="E6834" s="548">
        <v>353.6</v>
      </c>
    </row>
    <row r="6835" spans="1:5" hidden="1">
      <c r="A6835" s="547" t="s">
        <v>1674</v>
      </c>
      <c r="B6835" s="547">
        <v>2020</v>
      </c>
      <c r="C6835" s="547" t="s">
        <v>1617</v>
      </c>
      <c r="D6835" s="548">
        <v>8.31</v>
      </c>
      <c r="E6835" s="548">
        <v>8.31</v>
      </c>
    </row>
    <row r="6836" spans="1:5" hidden="1">
      <c r="A6836" s="547" t="s">
        <v>1674</v>
      </c>
      <c r="B6836" s="547">
        <v>2020</v>
      </c>
      <c r="C6836" s="547" t="s">
        <v>1616</v>
      </c>
      <c r="D6836" s="548"/>
      <c r="E6836" s="548"/>
    </row>
    <row r="6837" spans="1:5" hidden="1">
      <c r="A6837" s="547" t="s">
        <v>1674</v>
      </c>
      <c r="B6837" s="547">
        <v>2020</v>
      </c>
      <c r="C6837" s="547" t="s">
        <v>1615</v>
      </c>
      <c r="D6837" s="548">
        <v>36.43</v>
      </c>
      <c r="E6837" s="548">
        <v>36.43</v>
      </c>
    </row>
    <row r="6838" spans="1:5" hidden="1">
      <c r="A6838" s="547" t="s">
        <v>1674</v>
      </c>
      <c r="B6838" s="547">
        <v>2020</v>
      </c>
      <c r="C6838" s="547" t="s">
        <v>1614</v>
      </c>
      <c r="D6838" s="548">
        <v>0.42</v>
      </c>
      <c r="E6838" s="548">
        <v>0.42</v>
      </c>
    </row>
    <row r="6839" spans="1:5" hidden="1">
      <c r="A6839" s="547" t="s">
        <v>1674</v>
      </c>
      <c r="B6839" s="547">
        <v>2020</v>
      </c>
      <c r="C6839" s="547" t="s">
        <v>1613</v>
      </c>
      <c r="D6839" s="548"/>
      <c r="E6839" s="548"/>
    </row>
    <row r="6840" spans="1:5" hidden="1">
      <c r="A6840" s="547" t="s">
        <v>1674</v>
      </c>
      <c r="B6840" s="547">
        <v>2020</v>
      </c>
      <c r="C6840" s="547" t="s">
        <v>1612</v>
      </c>
      <c r="D6840" s="548">
        <v>0.01</v>
      </c>
      <c r="E6840" s="548">
        <v>0.01</v>
      </c>
    </row>
    <row r="6841" spans="1:5" hidden="1">
      <c r="A6841" s="547" t="s">
        <v>1674</v>
      </c>
      <c r="B6841" s="547">
        <v>2020</v>
      </c>
      <c r="C6841" s="547" t="s">
        <v>1611</v>
      </c>
      <c r="D6841" s="548"/>
      <c r="E6841" s="548"/>
    </row>
    <row r="6842" spans="1:5" hidden="1">
      <c r="A6842" s="547" t="s">
        <v>1674</v>
      </c>
      <c r="B6842" s="547">
        <v>2020</v>
      </c>
      <c r="C6842" s="547" t="s">
        <v>1610</v>
      </c>
      <c r="D6842" s="548"/>
      <c r="E6842" s="548"/>
    </row>
    <row r="6843" spans="1:5" hidden="1">
      <c r="A6843" s="547" t="s">
        <v>1674</v>
      </c>
      <c r="B6843" s="547">
        <v>2020</v>
      </c>
      <c r="C6843" s="547" t="s">
        <v>1609</v>
      </c>
      <c r="D6843" s="548"/>
      <c r="E6843" s="548"/>
    </row>
    <row r="6844" spans="1:5" hidden="1">
      <c r="A6844" s="547" t="s">
        <v>1674</v>
      </c>
      <c r="B6844" s="547">
        <v>2020</v>
      </c>
      <c r="C6844" s="547" t="s">
        <v>1608</v>
      </c>
      <c r="D6844" s="548"/>
      <c r="E6844" s="548"/>
    </row>
    <row r="6845" spans="1:5" hidden="1">
      <c r="A6845" s="547" t="s">
        <v>1674</v>
      </c>
      <c r="B6845" s="547">
        <v>2020</v>
      </c>
      <c r="C6845" s="547" t="s">
        <v>1607</v>
      </c>
      <c r="D6845" s="548">
        <v>0.17</v>
      </c>
      <c r="E6845" s="548">
        <v>0.17</v>
      </c>
    </row>
    <row r="6846" spans="1:5" hidden="1">
      <c r="A6846" s="547" t="s">
        <v>1674</v>
      </c>
      <c r="B6846" s="547">
        <v>2020</v>
      </c>
      <c r="C6846" s="547" t="s">
        <v>1606</v>
      </c>
      <c r="D6846" s="548">
        <v>16.7</v>
      </c>
      <c r="E6846" s="548">
        <v>16.7</v>
      </c>
    </row>
    <row r="6847" spans="1:5" hidden="1">
      <c r="A6847" s="547" t="s">
        <v>1674</v>
      </c>
      <c r="B6847" s="547">
        <v>2020</v>
      </c>
      <c r="C6847" s="547" t="s">
        <v>1605</v>
      </c>
      <c r="D6847" s="548">
        <v>21.69</v>
      </c>
      <c r="E6847" s="548">
        <v>21.69</v>
      </c>
    </row>
    <row r="6848" spans="1:5" hidden="1">
      <c r="A6848" s="547" t="s">
        <v>1674</v>
      </c>
      <c r="B6848" s="547">
        <v>2020</v>
      </c>
      <c r="C6848" s="547" t="s">
        <v>1604</v>
      </c>
      <c r="D6848" s="548">
        <v>1614.22</v>
      </c>
      <c r="E6848" s="548">
        <v>1614.22</v>
      </c>
    </row>
    <row r="6849" spans="1:5" hidden="1">
      <c r="A6849" s="547" t="s">
        <v>1674</v>
      </c>
      <c r="B6849" s="547">
        <v>2020</v>
      </c>
      <c r="C6849" s="547" t="s">
        <v>1603</v>
      </c>
      <c r="D6849" s="548">
        <v>20.52</v>
      </c>
      <c r="E6849" s="548">
        <v>20.52</v>
      </c>
    </row>
    <row r="6850" spans="1:5" hidden="1">
      <c r="A6850" s="547" t="s">
        <v>1674</v>
      </c>
      <c r="B6850" s="547">
        <v>2020</v>
      </c>
      <c r="C6850" s="547" t="s">
        <v>1602</v>
      </c>
      <c r="D6850" s="548">
        <v>91.57</v>
      </c>
      <c r="E6850" s="548">
        <v>91.57</v>
      </c>
    </row>
    <row r="6851" spans="1:5" hidden="1">
      <c r="A6851" s="547" t="s">
        <v>1674</v>
      </c>
      <c r="B6851" s="547">
        <v>2020</v>
      </c>
      <c r="C6851" s="547" t="s">
        <v>1601</v>
      </c>
      <c r="D6851" s="548">
        <v>569.42999999999995</v>
      </c>
      <c r="E6851" s="548">
        <v>569.42999999999995</v>
      </c>
    </row>
    <row r="6852" spans="1:5" hidden="1">
      <c r="A6852" s="547" t="s">
        <v>1674</v>
      </c>
      <c r="B6852" s="547">
        <v>2020</v>
      </c>
      <c r="C6852" s="547" t="s">
        <v>1600</v>
      </c>
      <c r="D6852" s="548"/>
      <c r="E6852" s="548"/>
    </row>
    <row r="6853" spans="1:5" hidden="1">
      <c r="A6853" s="547" t="s">
        <v>1674</v>
      </c>
      <c r="B6853" s="547">
        <v>2020</v>
      </c>
      <c r="C6853" s="547" t="s">
        <v>1599</v>
      </c>
      <c r="D6853" s="548">
        <v>3593.29</v>
      </c>
      <c r="E6853" s="548">
        <v>3593.39</v>
      </c>
    </row>
    <row r="6854" spans="1:5" hidden="1">
      <c r="A6854" s="547" t="s">
        <v>1674</v>
      </c>
      <c r="B6854" s="547">
        <v>2020</v>
      </c>
      <c r="C6854" s="547" t="s">
        <v>1597</v>
      </c>
      <c r="D6854" s="548">
        <v>2782.07</v>
      </c>
      <c r="E6854" s="548">
        <v>2782.16</v>
      </c>
    </row>
    <row r="6855" spans="1:5" hidden="1">
      <c r="A6855" s="547" t="s">
        <v>1674</v>
      </c>
      <c r="B6855" s="547">
        <v>2020</v>
      </c>
      <c r="C6855" s="547" t="s">
        <v>1633</v>
      </c>
      <c r="D6855" s="548"/>
      <c r="E6855" s="548">
        <v>49.1</v>
      </c>
    </row>
    <row r="6856" spans="1:5" hidden="1">
      <c r="A6856" s="547" t="s">
        <v>1674</v>
      </c>
      <c r="B6856" s="547">
        <v>2020</v>
      </c>
      <c r="C6856" s="547" t="s">
        <v>1632</v>
      </c>
      <c r="D6856" s="548"/>
      <c r="E6856" s="548"/>
    </row>
    <row r="6857" spans="1:5" hidden="1">
      <c r="A6857" s="547" t="s">
        <v>1674</v>
      </c>
      <c r="B6857" s="547">
        <v>2020</v>
      </c>
      <c r="C6857" s="547" t="s">
        <v>1631</v>
      </c>
      <c r="D6857" s="548"/>
      <c r="E6857" s="548"/>
    </row>
    <row r="6858" spans="1:5" hidden="1">
      <c r="A6858" s="547" t="s">
        <v>1674</v>
      </c>
      <c r="B6858" s="547">
        <v>2020</v>
      </c>
      <c r="C6858" s="547" t="s">
        <v>1630</v>
      </c>
      <c r="D6858" s="548"/>
      <c r="E6858" s="548"/>
    </row>
    <row r="6859" spans="1:5" hidden="1">
      <c r="A6859" s="547" t="s">
        <v>1674</v>
      </c>
      <c r="B6859" s="547">
        <v>2020</v>
      </c>
      <c r="C6859" s="547" t="s">
        <v>1629</v>
      </c>
      <c r="D6859" s="548"/>
      <c r="E6859" s="548"/>
    </row>
    <row r="6860" spans="1:5" hidden="1">
      <c r="A6860" s="547" t="s">
        <v>1674</v>
      </c>
      <c r="B6860" s="547">
        <v>2021</v>
      </c>
      <c r="C6860" s="547" t="s">
        <v>1628</v>
      </c>
      <c r="D6860" s="548">
        <v>47.3</v>
      </c>
      <c r="E6860" s="548">
        <v>47.08</v>
      </c>
    </row>
    <row r="6861" spans="1:5" hidden="1">
      <c r="A6861" s="547" t="s">
        <v>1674</v>
      </c>
      <c r="B6861" s="547">
        <v>2021</v>
      </c>
      <c r="C6861" s="547" t="s">
        <v>1627</v>
      </c>
      <c r="D6861" s="548">
        <v>47.3</v>
      </c>
      <c r="E6861" s="548"/>
    </row>
    <row r="6862" spans="1:5" hidden="1">
      <c r="A6862" s="547" t="s">
        <v>1674</v>
      </c>
      <c r="B6862" s="547">
        <v>2021</v>
      </c>
      <c r="C6862" s="547" t="s">
        <v>1626</v>
      </c>
      <c r="D6862" s="548"/>
      <c r="E6862" s="548"/>
    </row>
    <row r="6863" spans="1:5" hidden="1">
      <c r="A6863" s="547" t="s">
        <v>1674</v>
      </c>
      <c r="B6863" s="547">
        <v>2021</v>
      </c>
      <c r="C6863" s="547" t="s">
        <v>1625</v>
      </c>
      <c r="D6863" s="548"/>
      <c r="E6863" s="548"/>
    </row>
    <row r="6864" spans="1:5" hidden="1">
      <c r="A6864" s="547" t="s">
        <v>1674</v>
      </c>
      <c r="B6864" s="547">
        <v>2021</v>
      </c>
      <c r="C6864" s="547" t="s">
        <v>1624</v>
      </c>
      <c r="D6864" s="548"/>
      <c r="E6864" s="548"/>
    </row>
    <row r="6865" spans="1:5" hidden="1">
      <c r="A6865" s="547" t="s">
        <v>1674</v>
      </c>
      <c r="B6865" s="547">
        <v>2021</v>
      </c>
      <c r="C6865" s="547" t="s">
        <v>1623</v>
      </c>
      <c r="D6865" s="548"/>
      <c r="E6865" s="548"/>
    </row>
    <row r="6866" spans="1:5" hidden="1">
      <c r="A6866" s="547" t="s">
        <v>1674</v>
      </c>
      <c r="B6866" s="547">
        <v>2021</v>
      </c>
      <c r="C6866" s="547" t="s">
        <v>1622</v>
      </c>
      <c r="D6866" s="548"/>
      <c r="E6866" s="548"/>
    </row>
    <row r="6867" spans="1:5" hidden="1">
      <c r="A6867" s="547" t="s">
        <v>1674</v>
      </c>
      <c r="B6867" s="547">
        <v>2021</v>
      </c>
      <c r="C6867" s="547" t="s">
        <v>1621</v>
      </c>
      <c r="D6867" s="548"/>
      <c r="E6867" s="548"/>
    </row>
    <row r="6868" spans="1:5" hidden="1">
      <c r="A6868" s="547" t="s">
        <v>1674</v>
      </c>
      <c r="B6868" s="547">
        <v>2021</v>
      </c>
      <c r="C6868" s="547" t="s">
        <v>1620</v>
      </c>
      <c r="D6868" s="548"/>
      <c r="E6868" s="548"/>
    </row>
    <row r="6869" spans="1:5" hidden="1">
      <c r="A6869" s="547" t="s">
        <v>1674</v>
      </c>
      <c r="B6869" s="547">
        <v>2021</v>
      </c>
      <c r="C6869" s="547" t="s">
        <v>1619</v>
      </c>
      <c r="D6869" s="548">
        <v>451.92</v>
      </c>
      <c r="E6869" s="548">
        <v>451.92</v>
      </c>
    </row>
    <row r="6870" spans="1:5" hidden="1">
      <c r="A6870" s="547" t="s">
        <v>1674</v>
      </c>
      <c r="B6870" s="547">
        <v>2021</v>
      </c>
      <c r="C6870" s="547" t="s">
        <v>1618</v>
      </c>
      <c r="D6870" s="548">
        <v>350.82</v>
      </c>
      <c r="E6870" s="548">
        <v>350.82</v>
      </c>
    </row>
    <row r="6871" spans="1:5" hidden="1">
      <c r="A6871" s="547" t="s">
        <v>1674</v>
      </c>
      <c r="B6871" s="547">
        <v>2021</v>
      </c>
      <c r="C6871" s="547" t="s">
        <v>1617</v>
      </c>
      <c r="D6871" s="548">
        <v>8.51</v>
      </c>
      <c r="E6871" s="548">
        <v>8.51</v>
      </c>
    </row>
    <row r="6872" spans="1:5" hidden="1">
      <c r="A6872" s="547" t="s">
        <v>1674</v>
      </c>
      <c r="B6872" s="547">
        <v>2021</v>
      </c>
      <c r="C6872" s="547" t="s">
        <v>1616</v>
      </c>
      <c r="D6872" s="548">
        <v>0.87</v>
      </c>
      <c r="E6872" s="548">
        <v>0.87</v>
      </c>
    </row>
    <row r="6873" spans="1:5" hidden="1">
      <c r="A6873" s="547" t="s">
        <v>1674</v>
      </c>
      <c r="B6873" s="547">
        <v>2021</v>
      </c>
      <c r="C6873" s="547" t="s">
        <v>1615</v>
      </c>
      <c r="D6873" s="548">
        <v>53.63</v>
      </c>
      <c r="E6873" s="548">
        <v>53.63</v>
      </c>
    </row>
    <row r="6874" spans="1:5" hidden="1">
      <c r="A6874" s="547" t="s">
        <v>1674</v>
      </c>
      <c r="B6874" s="547">
        <v>2021</v>
      </c>
      <c r="C6874" s="547" t="s">
        <v>1614</v>
      </c>
      <c r="D6874" s="548">
        <v>0.05</v>
      </c>
      <c r="E6874" s="548">
        <v>0.05</v>
      </c>
    </row>
    <row r="6875" spans="1:5" hidden="1">
      <c r="A6875" s="547" t="s">
        <v>1674</v>
      </c>
      <c r="B6875" s="547">
        <v>2021</v>
      </c>
      <c r="C6875" s="547" t="s">
        <v>1613</v>
      </c>
      <c r="D6875" s="548"/>
      <c r="E6875" s="548"/>
    </row>
    <row r="6876" spans="1:5" hidden="1">
      <c r="A6876" s="547" t="s">
        <v>1674</v>
      </c>
      <c r="B6876" s="547">
        <v>2021</v>
      </c>
      <c r="C6876" s="547" t="s">
        <v>1612</v>
      </c>
      <c r="D6876" s="548">
        <v>0.02</v>
      </c>
      <c r="E6876" s="548">
        <v>0.02</v>
      </c>
    </row>
    <row r="6877" spans="1:5" hidden="1">
      <c r="A6877" s="547" t="s">
        <v>1674</v>
      </c>
      <c r="B6877" s="547">
        <v>2021</v>
      </c>
      <c r="C6877" s="547" t="s">
        <v>1611</v>
      </c>
      <c r="D6877" s="548"/>
      <c r="E6877" s="548"/>
    </row>
    <row r="6878" spans="1:5" hidden="1">
      <c r="A6878" s="547" t="s">
        <v>1674</v>
      </c>
      <c r="B6878" s="547">
        <v>2021</v>
      </c>
      <c r="C6878" s="547" t="s">
        <v>1610</v>
      </c>
      <c r="D6878" s="548"/>
      <c r="E6878" s="548"/>
    </row>
    <row r="6879" spans="1:5" hidden="1">
      <c r="A6879" s="547" t="s">
        <v>1674</v>
      </c>
      <c r="B6879" s="547">
        <v>2021</v>
      </c>
      <c r="C6879" s="547" t="s">
        <v>1609</v>
      </c>
      <c r="D6879" s="548"/>
      <c r="E6879" s="548"/>
    </row>
    <row r="6880" spans="1:5" hidden="1">
      <c r="A6880" s="547" t="s">
        <v>1674</v>
      </c>
      <c r="B6880" s="547">
        <v>2021</v>
      </c>
      <c r="C6880" s="547" t="s">
        <v>1608</v>
      </c>
      <c r="D6880" s="548"/>
      <c r="E6880" s="548"/>
    </row>
    <row r="6881" spans="1:5" hidden="1">
      <c r="A6881" s="547" t="s">
        <v>1674</v>
      </c>
      <c r="B6881" s="547">
        <v>2021</v>
      </c>
      <c r="C6881" s="547" t="s">
        <v>1607</v>
      </c>
      <c r="D6881" s="548">
        <v>0.53</v>
      </c>
      <c r="E6881" s="548">
        <v>0.53</v>
      </c>
    </row>
    <row r="6882" spans="1:5" hidden="1">
      <c r="A6882" s="547" t="s">
        <v>1674</v>
      </c>
      <c r="B6882" s="547">
        <v>2021</v>
      </c>
      <c r="C6882" s="547" t="s">
        <v>1606</v>
      </c>
      <c r="D6882" s="548">
        <v>19.260000000000002</v>
      </c>
      <c r="E6882" s="548">
        <v>19.260000000000002</v>
      </c>
    </row>
    <row r="6883" spans="1:5" hidden="1">
      <c r="A6883" s="547" t="s">
        <v>1674</v>
      </c>
      <c r="B6883" s="547">
        <v>2021</v>
      </c>
      <c r="C6883" s="547" t="s">
        <v>1605</v>
      </c>
      <c r="D6883" s="548">
        <v>18.22</v>
      </c>
      <c r="E6883" s="548">
        <v>18.22</v>
      </c>
    </row>
    <row r="6884" spans="1:5" hidden="1">
      <c r="A6884" s="547" t="s">
        <v>1674</v>
      </c>
      <c r="B6884" s="547">
        <v>2021</v>
      </c>
      <c r="C6884" s="547" t="s">
        <v>1604</v>
      </c>
      <c r="D6884" s="548">
        <v>1642.85</v>
      </c>
      <c r="E6884" s="548">
        <v>1642.85</v>
      </c>
    </row>
    <row r="6885" spans="1:5" hidden="1">
      <c r="A6885" s="547" t="s">
        <v>1674</v>
      </c>
      <c r="B6885" s="547">
        <v>2021</v>
      </c>
      <c r="C6885" s="547" t="s">
        <v>1603</v>
      </c>
      <c r="D6885" s="548">
        <v>29.54</v>
      </c>
      <c r="E6885" s="548">
        <v>29.54</v>
      </c>
    </row>
    <row r="6886" spans="1:5" hidden="1">
      <c r="A6886" s="547" t="s">
        <v>1674</v>
      </c>
      <c r="B6886" s="547">
        <v>2021</v>
      </c>
      <c r="C6886" s="547" t="s">
        <v>1602</v>
      </c>
      <c r="D6886" s="548">
        <v>68.55</v>
      </c>
      <c r="E6886" s="548">
        <v>68.55</v>
      </c>
    </row>
    <row r="6887" spans="1:5" hidden="1">
      <c r="A6887" s="547" t="s">
        <v>1674</v>
      </c>
      <c r="B6887" s="547">
        <v>2021</v>
      </c>
      <c r="C6887" s="547" t="s">
        <v>1601</v>
      </c>
      <c r="D6887" s="548">
        <v>722.7</v>
      </c>
      <c r="E6887" s="548">
        <v>722.7</v>
      </c>
    </row>
    <row r="6888" spans="1:5" hidden="1">
      <c r="A6888" s="547" t="s">
        <v>1674</v>
      </c>
      <c r="B6888" s="547">
        <v>2021</v>
      </c>
      <c r="C6888" s="547" t="s">
        <v>1600</v>
      </c>
      <c r="D6888" s="548"/>
      <c r="E6888" s="548"/>
    </row>
    <row r="6889" spans="1:5" hidden="1">
      <c r="A6889" s="547" t="s">
        <v>1674</v>
      </c>
      <c r="B6889" s="547">
        <v>2021</v>
      </c>
      <c r="C6889" s="547" t="s">
        <v>1599</v>
      </c>
      <c r="D6889" s="548">
        <v>3975.4</v>
      </c>
      <c r="E6889" s="548">
        <v>3975.18</v>
      </c>
    </row>
    <row r="6890" spans="1:5" hidden="1">
      <c r="A6890" s="547" t="s">
        <v>1674</v>
      </c>
      <c r="B6890" s="547">
        <v>2021</v>
      </c>
      <c r="C6890" s="547" t="s">
        <v>1597</v>
      </c>
      <c r="D6890" s="548">
        <v>2962.85</v>
      </c>
      <c r="E6890" s="548">
        <v>2962.63</v>
      </c>
    </row>
    <row r="6891" spans="1:5" hidden="1">
      <c r="A6891" s="547" t="s">
        <v>1674</v>
      </c>
      <c r="B6891" s="547">
        <v>2021</v>
      </c>
      <c r="C6891" s="547" t="s">
        <v>1633</v>
      </c>
      <c r="D6891" s="548"/>
      <c r="E6891" s="548">
        <v>47.08</v>
      </c>
    </row>
    <row r="6892" spans="1:5" hidden="1">
      <c r="A6892" s="547" t="s">
        <v>1674</v>
      </c>
      <c r="B6892" s="547">
        <v>2021</v>
      </c>
      <c r="C6892" s="547" t="s">
        <v>1632</v>
      </c>
      <c r="D6892" s="548"/>
      <c r="E6892" s="548"/>
    </row>
    <row r="6893" spans="1:5" hidden="1">
      <c r="A6893" s="547" t="s">
        <v>1674</v>
      </c>
      <c r="B6893" s="547">
        <v>2021</v>
      </c>
      <c r="C6893" s="547" t="s">
        <v>1631</v>
      </c>
      <c r="D6893" s="548"/>
      <c r="E6893" s="548"/>
    </row>
    <row r="6894" spans="1:5" hidden="1">
      <c r="A6894" s="547" t="s">
        <v>1674</v>
      </c>
      <c r="B6894" s="547">
        <v>2021</v>
      </c>
      <c r="C6894" s="547" t="s">
        <v>1630</v>
      </c>
      <c r="D6894" s="548"/>
      <c r="E6894" s="548"/>
    </row>
    <row r="6895" spans="1:5" hidden="1">
      <c r="A6895" s="547" t="s">
        <v>1674</v>
      </c>
      <c r="B6895" s="547">
        <v>2021</v>
      </c>
      <c r="C6895" s="547" t="s">
        <v>1629</v>
      </c>
      <c r="D6895" s="548"/>
      <c r="E6895" s="548"/>
    </row>
    <row r="6896" spans="1:5" hidden="1">
      <c r="A6896" s="547" t="s">
        <v>1674</v>
      </c>
      <c r="B6896" s="547">
        <v>2022</v>
      </c>
      <c r="C6896" s="547" t="s">
        <v>1628</v>
      </c>
      <c r="D6896" s="548">
        <v>42.6</v>
      </c>
      <c r="E6896" s="548">
        <v>42.35</v>
      </c>
    </row>
    <row r="6897" spans="1:5" hidden="1">
      <c r="A6897" s="547" t="s">
        <v>1674</v>
      </c>
      <c r="B6897" s="547">
        <v>2022</v>
      </c>
      <c r="C6897" s="547" t="s">
        <v>1627</v>
      </c>
      <c r="D6897" s="548">
        <v>42.6</v>
      </c>
      <c r="E6897" s="548"/>
    </row>
    <row r="6898" spans="1:5" hidden="1">
      <c r="A6898" s="547" t="s">
        <v>1674</v>
      </c>
      <c r="B6898" s="547">
        <v>2022</v>
      </c>
      <c r="C6898" s="547" t="s">
        <v>1626</v>
      </c>
      <c r="D6898" s="548"/>
      <c r="E6898" s="548"/>
    </row>
    <row r="6899" spans="1:5" hidden="1">
      <c r="A6899" s="547" t="s">
        <v>1674</v>
      </c>
      <c r="B6899" s="547">
        <v>2022</v>
      </c>
      <c r="C6899" s="547" t="s">
        <v>1625</v>
      </c>
      <c r="D6899" s="548"/>
      <c r="E6899" s="548"/>
    </row>
    <row r="6900" spans="1:5" hidden="1">
      <c r="A6900" s="547" t="s">
        <v>1674</v>
      </c>
      <c r="B6900" s="547">
        <v>2022</v>
      </c>
      <c r="C6900" s="547" t="s">
        <v>1624</v>
      </c>
      <c r="D6900" s="548"/>
      <c r="E6900" s="548"/>
    </row>
    <row r="6901" spans="1:5" hidden="1">
      <c r="A6901" s="547" t="s">
        <v>1674</v>
      </c>
      <c r="B6901" s="547">
        <v>2022</v>
      </c>
      <c r="C6901" s="547" t="s">
        <v>1623</v>
      </c>
      <c r="D6901" s="548"/>
      <c r="E6901" s="548"/>
    </row>
    <row r="6902" spans="1:5" hidden="1">
      <c r="A6902" s="547" t="s">
        <v>1674</v>
      </c>
      <c r="B6902" s="547">
        <v>2022</v>
      </c>
      <c r="C6902" s="547" t="s">
        <v>1622</v>
      </c>
      <c r="D6902" s="548"/>
      <c r="E6902" s="548"/>
    </row>
    <row r="6903" spans="1:5" hidden="1">
      <c r="A6903" s="547" t="s">
        <v>1674</v>
      </c>
      <c r="B6903" s="547">
        <v>2022</v>
      </c>
      <c r="C6903" s="547" t="s">
        <v>1621</v>
      </c>
      <c r="D6903" s="548"/>
      <c r="E6903" s="548"/>
    </row>
    <row r="6904" spans="1:5" hidden="1">
      <c r="A6904" s="547" t="s">
        <v>1674</v>
      </c>
      <c r="B6904" s="547">
        <v>2022</v>
      </c>
      <c r="C6904" s="547" t="s">
        <v>1620</v>
      </c>
      <c r="D6904" s="548"/>
      <c r="E6904" s="548"/>
    </row>
    <row r="6905" spans="1:5" hidden="1">
      <c r="A6905" s="547" t="s">
        <v>1674</v>
      </c>
      <c r="B6905" s="547">
        <v>2022</v>
      </c>
      <c r="C6905" s="547" t="s">
        <v>1619</v>
      </c>
      <c r="D6905" s="548">
        <v>466.03</v>
      </c>
      <c r="E6905" s="548">
        <v>466.03</v>
      </c>
    </row>
    <row r="6906" spans="1:5" hidden="1">
      <c r="A6906" s="547" t="s">
        <v>1674</v>
      </c>
      <c r="B6906" s="547">
        <v>2022</v>
      </c>
      <c r="C6906" s="547" t="s">
        <v>1618</v>
      </c>
      <c r="D6906" s="548">
        <v>350.46</v>
      </c>
      <c r="E6906" s="548">
        <v>350.46</v>
      </c>
    </row>
    <row r="6907" spans="1:5" hidden="1">
      <c r="A6907" s="547" t="s">
        <v>1674</v>
      </c>
      <c r="B6907" s="547">
        <v>2022</v>
      </c>
      <c r="C6907" s="547" t="s">
        <v>1617</v>
      </c>
      <c r="D6907" s="548">
        <v>7.07</v>
      </c>
      <c r="E6907" s="548">
        <v>7.07</v>
      </c>
    </row>
    <row r="6908" spans="1:5" hidden="1">
      <c r="A6908" s="547" t="s">
        <v>1674</v>
      </c>
      <c r="B6908" s="547">
        <v>2022</v>
      </c>
      <c r="C6908" s="547" t="s">
        <v>1616</v>
      </c>
      <c r="D6908" s="548">
        <v>0.87</v>
      </c>
      <c r="E6908" s="548">
        <v>0.87</v>
      </c>
    </row>
    <row r="6909" spans="1:5" hidden="1">
      <c r="A6909" s="547" t="s">
        <v>1674</v>
      </c>
      <c r="B6909" s="547">
        <v>2022</v>
      </c>
      <c r="C6909" s="547" t="s">
        <v>1615</v>
      </c>
      <c r="D6909" s="548">
        <v>61.26</v>
      </c>
      <c r="E6909" s="548">
        <v>61.26</v>
      </c>
    </row>
    <row r="6910" spans="1:5" hidden="1">
      <c r="A6910" s="547" t="s">
        <v>1674</v>
      </c>
      <c r="B6910" s="547">
        <v>2022</v>
      </c>
      <c r="C6910" s="547" t="s">
        <v>1614</v>
      </c>
      <c r="D6910" s="548"/>
      <c r="E6910" s="548"/>
    </row>
    <row r="6911" spans="1:5" hidden="1">
      <c r="A6911" s="547" t="s">
        <v>1674</v>
      </c>
      <c r="B6911" s="547">
        <v>2022</v>
      </c>
      <c r="C6911" s="547" t="s">
        <v>1613</v>
      </c>
      <c r="D6911" s="548"/>
      <c r="E6911" s="548"/>
    </row>
    <row r="6912" spans="1:5" hidden="1">
      <c r="A6912" s="547" t="s">
        <v>1674</v>
      </c>
      <c r="B6912" s="547">
        <v>2022</v>
      </c>
      <c r="C6912" s="547" t="s">
        <v>1612</v>
      </c>
      <c r="D6912" s="548"/>
      <c r="E6912" s="548"/>
    </row>
    <row r="6913" spans="1:5" hidden="1">
      <c r="A6913" s="547" t="s">
        <v>1674</v>
      </c>
      <c r="B6913" s="547">
        <v>2022</v>
      </c>
      <c r="C6913" s="547" t="s">
        <v>1611</v>
      </c>
      <c r="D6913" s="548"/>
      <c r="E6913" s="548"/>
    </row>
    <row r="6914" spans="1:5" hidden="1">
      <c r="A6914" s="547" t="s">
        <v>1674</v>
      </c>
      <c r="B6914" s="547">
        <v>2022</v>
      </c>
      <c r="C6914" s="547" t="s">
        <v>1610</v>
      </c>
      <c r="D6914" s="548"/>
      <c r="E6914" s="548"/>
    </row>
    <row r="6915" spans="1:5" hidden="1">
      <c r="A6915" s="547" t="s">
        <v>1674</v>
      </c>
      <c r="B6915" s="547">
        <v>2022</v>
      </c>
      <c r="C6915" s="547" t="s">
        <v>1609</v>
      </c>
      <c r="D6915" s="548"/>
      <c r="E6915" s="548"/>
    </row>
    <row r="6916" spans="1:5" hidden="1">
      <c r="A6916" s="547" t="s">
        <v>1674</v>
      </c>
      <c r="B6916" s="547">
        <v>2022</v>
      </c>
      <c r="C6916" s="547" t="s">
        <v>1608</v>
      </c>
      <c r="D6916" s="548"/>
      <c r="E6916" s="548"/>
    </row>
    <row r="6917" spans="1:5" hidden="1">
      <c r="A6917" s="547" t="s">
        <v>1674</v>
      </c>
      <c r="B6917" s="547">
        <v>2022</v>
      </c>
      <c r="C6917" s="547" t="s">
        <v>1607</v>
      </c>
      <c r="D6917" s="548">
        <v>1.1200000000000001</v>
      </c>
      <c r="E6917" s="548">
        <v>1.1200000000000001</v>
      </c>
    </row>
    <row r="6918" spans="1:5" hidden="1">
      <c r="A6918" s="547" t="s">
        <v>1674</v>
      </c>
      <c r="B6918" s="547">
        <v>2022</v>
      </c>
      <c r="C6918" s="547" t="s">
        <v>1606</v>
      </c>
      <c r="D6918" s="548">
        <v>23.37</v>
      </c>
      <c r="E6918" s="548">
        <v>23.37</v>
      </c>
    </row>
    <row r="6919" spans="1:5" hidden="1">
      <c r="A6919" s="547" t="s">
        <v>1674</v>
      </c>
      <c r="B6919" s="547">
        <v>2022</v>
      </c>
      <c r="C6919" s="547" t="s">
        <v>1605</v>
      </c>
      <c r="D6919" s="548">
        <v>21.88</v>
      </c>
      <c r="E6919" s="548">
        <v>21.88</v>
      </c>
    </row>
    <row r="6920" spans="1:5" hidden="1">
      <c r="A6920" s="547" t="s">
        <v>1674</v>
      </c>
      <c r="B6920" s="547">
        <v>2022</v>
      </c>
      <c r="C6920" s="547" t="s">
        <v>1604</v>
      </c>
      <c r="D6920" s="548">
        <v>2005.4</v>
      </c>
      <c r="E6920" s="548">
        <v>2005.4</v>
      </c>
    </row>
    <row r="6921" spans="1:5" hidden="1">
      <c r="A6921" s="547" t="s">
        <v>1674</v>
      </c>
      <c r="B6921" s="547">
        <v>2022</v>
      </c>
      <c r="C6921" s="547" t="s">
        <v>1603</v>
      </c>
      <c r="D6921" s="548">
        <v>39.19</v>
      </c>
      <c r="E6921" s="548">
        <v>39.19</v>
      </c>
    </row>
    <row r="6922" spans="1:5" hidden="1">
      <c r="A6922" s="547" t="s">
        <v>1674</v>
      </c>
      <c r="B6922" s="547">
        <v>2022</v>
      </c>
      <c r="C6922" s="547" t="s">
        <v>1602</v>
      </c>
      <c r="D6922" s="548">
        <v>71.56</v>
      </c>
      <c r="E6922" s="548">
        <v>71.56</v>
      </c>
    </row>
    <row r="6923" spans="1:5" hidden="1">
      <c r="A6923" s="547" t="s">
        <v>1674</v>
      </c>
      <c r="B6923" s="547">
        <v>2022</v>
      </c>
      <c r="C6923" s="547" t="s">
        <v>1601</v>
      </c>
      <c r="D6923" s="548">
        <v>684.72</v>
      </c>
      <c r="E6923" s="548">
        <v>684.72</v>
      </c>
    </row>
    <row r="6924" spans="1:5" hidden="1">
      <c r="A6924" s="547" t="s">
        <v>1674</v>
      </c>
      <c r="B6924" s="547">
        <v>2022</v>
      </c>
      <c r="C6924" s="547" t="s">
        <v>1600</v>
      </c>
      <c r="D6924" s="548"/>
      <c r="E6924" s="548"/>
    </row>
    <row r="6925" spans="1:5" hidden="1">
      <c r="A6925" s="547" t="s">
        <v>1674</v>
      </c>
      <c r="B6925" s="547">
        <v>2022</v>
      </c>
      <c r="C6925" s="547" t="s">
        <v>1599</v>
      </c>
      <c r="D6925" s="548">
        <v>4268.3599999999997</v>
      </c>
      <c r="E6925" s="548">
        <v>4268.12</v>
      </c>
    </row>
    <row r="6926" spans="1:5" hidden="1">
      <c r="A6926" s="547" t="s">
        <v>1674</v>
      </c>
      <c r="B6926" s="547">
        <v>2022</v>
      </c>
      <c r="C6926" s="547" t="s">
        <v>1597</v>
      </c>
      <c r="D6926" s="548">
        <v>3309.5</v>
      </c>
      <c r="E6926" s="548">
        <v>3309.25</v>
      </c>
    </row>
    <row r="6927" spans="1:5" hidden="1">
      <c r="A6927" s="547" t="s">
        <v>1674</v>
      </c>
      <c r="B6927" s="547">
        <v>2022</v>
      </c>
      <c r="C6927" s="547" t="s">
        <v>1633</v>
      </c>
      <c r="D6927" s="548"/>
      <c r="E6927" s="548">
        <v>42.35</v>
      </c>
    </row>
    <row r="6928" spans="1:5" hidden="1">
      <c r="A6928" s="547" t="s">
        <v>1674</v>
      </c>
      <c r="B6928" s="547">
        <v>2022</v>
      </c>
      <c r="C6928" s="547" t="s">
        <v>1632</v>
      </c>
      <c r="D6928" s="548"/>
      <c r="E6928" s="548"/>
    </row>
    <row r="6929" spans="1:5" hidden="1">
      <c r="A6929" s="547" t="s">
        <v>1674</v>
      </c>
      <c r="B6929" s="547">
        <v>2022</v>
      </c>
      <c r="C6929" s="547" t="s">
        <v>1631</v>
      </c>
      <c r="D6929" s="548"/>
      <c r="E6929" s="548"/>
    </row>
    <row r="6930" spans="1:5" hidden="1">
      <c r="A6930" s="547" t="s">
        <v>1674</v>
      </c>
      <c r="B6930" s="547">
        <v>2022</v>
      </c>
      <c r="C6930" s="547" t="s">
        <v>1630</v>
      </c>
      <c r="D6930" s="548"/>
      <c r="E6930" s="548"/>
    </row>
    <row r="6931" spans="1:5" hidden="1">
      <c r="A6931" s="547" t="s">
        <v>1674</v>
      </c>
      <c r="B6931" s="547">
        <v>2022</v>
      </c>
      <c r="C6931" s="547" t="s">
        <v>1629</v>
      </c>
      <c r="D6931" s="548"/>
      <c r="E6931" s="548"/>
    </row>
    <row r="6932" spans="1:5" hidden="1">
      <c r="A6932" s="547" t="s">
        <v>1674</v>
      </c>
      <c r="B6932" s="547">
        <v>2023</v>
      </c>
      <c r="C6932" s="547" t="s">
        <v>1628</v>
      </c>
      <c r="D6932" s="548">
        <v>36.56</v>
      </c>
      <c r="E6932" s="548"/>
    </row>
    <row r="6933" spans="1:5" hidden="1">
      <c r="A6933" s="547" t="s">
        <v>1674</v>
      </c>
      <c r="B6933" s="547">
        <v>2023</v>
      </c>
      <c r="C6933" s="547" t="s">
        <v>1627</v>
      </c>
      <c r="D6933" s="548">
        <v>36.56</v>
      </c>
      <c r="E6933" s="548"/>
    </row>
    <row r="6934" spans="1:5" hidden="1">
      <c r="A6934" s="547" t="s">
        <v>1674</v>
      </c>
      <c r="B6934" s="547">
        <v>2023</v>
      </c>
      <c r="C6934" s="547" t="s">
        <v>1626</v>
      </c>
      <c r="D6934" s="548"/>
      <c r="E6934" s="548"/>
    </row>
    <row r="6935" spans="1:5" hidden="1">
      <c r="A6935" s="547" t="s">
        <v>1674</v>
      </c>
      <c r="B6935" s="547">
        <v>2023</v>
      </c>
      <c r="C6935" s="547" t="s">
        <v>1625</v>
      </c>
      <c r="D6935" s="548"/>
      <c r="E6935" s="548"/>
    </row>
    <row r="6936" spans="1:5" hidden="1">
      <c r="A6936" s="547" t="s">
        <v>1674</v>
      </c>
      <c r="B6936" s="547">
        <v>2023</v>
      </c>
      <c r="C6936" s="547" t="s">
        <v>1624</v>
      </c>
      <c r="D6936" s="548"/>
      <c r="E6936" s="548"/>
    </row>
    <row r="6937" spans="1:5" hidden="1">
      <c r="A6937" s="547" t="s">
        <v>1674</v>
      </c>
      <c r="B6937" s="547">
        <v>2023</v>
      </c>
      <c r="C6937" s="547" t="s">
        <v>1623</v>
      </c>
      <c r="D6937" s="548"/>
      <c r="E6937" s="548"/>
    </row>
    <row r="6938" spans="1:5" hidden="1">
      <c r="A6938" s="547" t="s">
        <v>1674</v>
      </c>
      <c r="B6938" s="547">
        <v>2023</v>
      </c>
      <c r="C6938" s="547" t="s">
        <v>1622</v>
      </c>
      <c r="D6938" s="548"/>
      <c r="E6938" s="548"/>
    </row>
    <row r="6939" spans="1:5" hidden="1">
      <c r="A6939" s="547" t="s">
        <v>1674</v>
      </c>
      <c r="B6939" s="547">
        <v>2023</v>
      </c>
      <c r="C6939" s="547" t="s">
        <v>1621</v>
      </c>
      <c r="D6939" s="548"/>
      <c r="E6939" s="548"/>
    </row>
    <row r="6940" spans="1:5" hidden="1">
      <c r="A6940" s="547" t="s">
        <v>1674</v>
      </c>
      <c r="B6940" s="547">
        <v>2023</v>
      </c>
      <c r="C6940" s="547" t="s">
        <v>1620</v>
      </c>
      <c r="D6940" s="548"/>
      <c r="E6940" s="548"/>
    </row>
    <row r="6941" spans="1:5" hidden="1">
      <c r="A6941" s="547" t="s">
        <v>1674</v>
      </c>
      <c r="B6941" s="547">
        <v>2023</v>
      </c>
      <c r="C6941" s="547" t="s">
        <v>1619</v>
      </c>
      <c r="D6941" s="548">
        <v>444.13</v>
      </c>
      <c r="E6941" s="548"/>
    </row>
    <row r="6942" spans="1:5" hidden="1">
      <c r="A6942" s="547" t="s">
        <v>1674</v>
      </c>
      <c r="B6942" s="547">
        <v>2023</v>
      </c>
      <c r="C6942" s="547" t="s">
        <v>1618</v>
      </c>
      <c r="D6942" s="548">
        <v>335.25</v>
      </c>
      <c r="E6942" s="548"/>
    </row>
    <row r="6943" spans="1:5" hidden="1">
      <c r="A6943" s="547" t="s">
        <v>1674</v>
      </c>
      <c r="B6943" s="547">
        <v>2023</v>
      </c>
      <c r="C6943" s="547" t="s">
        <v>1617</v>
      </c>
      <c r="D6943" s="548">
        <v>7.88</v>
      </c>
      <c r="E6943" s="548"/>
    </row>
    <row r="6944" spans="1:5" hidden="1">
      <c r="A6944" s="547" t="s">
        <v>1674</v>
      </c>
      <c r="B6944" s="547">
        <v>2023</v>
      </c>
      <c r="C6944" s="547" t="s">
        <v>1616</v>
      </c>
      <c r="D6944" s="548"/>
      <c r="E6944" s="548"/>
    </row>
    <row r="6945" spans="1:5" hidden="1">
      <c r="A6945" s="547" t="s">
        <v>1674</v>
      </c>
      <c r="B6945" s="547">
        <v>2023</v>
      </c>
      <c r="C6945" s="547" t="s">
        <v>1615</v>
      </c>
      <c r="D6945" s="548">
        <v>57.63</v>
      </c>
      <c r="E6945" s="548"/>
    </row>
    <row r="6946" spans="1:5" hidden="1">
      <c r="A6946" s="547" t="s">
        <v>1674</v>
      </c>
      <c r="B6946" s="547">
        <v>2023</v>
      </c>
      <c r="C6946" s="547" t="s">
        <v>1614</v>
      </c>
      <c r="D6946" s="548"/>
      <c r="E6946" s="548"/>
    </row>
    <row r="6947" spans="1:5" hidden="1">
      <c r="A6947" s="547" t="s">
        <v>1674</v>
      </c>
      <c r="B6947" s="547">
        <v>2023</v>
      </c>
      <c r="C6947" s="547" t="s">
        <v>1613</v>
      </c>
      <c r="D6947" s="548"/>
      <c r="E6947" s="548"/>
    </row>
    <row r="6948" spans="1:5" hidden="1">
      <c r="A6948" s="547" t="s">
        <v>1674</v>
      </c>
      <c r="B6948" s="547">
        <v>2023</v>
      </c>
      <c r="C6948" s="547" t="s">
        <v>1612</v>
      </c>
      <c r="D6948" s="548">
        <v>0.25</v>
      </c>
      <c r="E6948" s="548"/>
    </row>
    <row r="6949" spans="1:5" hidden="1">
      <c r="A6949" s="547" t="s">
        <v>1674</v>
      </c>
      <c r="B6949" s="547">
        <v>2023</v>
      </c>
      <c r="C6949" s="547" t="s">
        <v>1611</v>
      </c>
      <c r="D6949" s="548"/>
      <c r="E6949" s="548"/>
    </row>
    <row r="6950" spans="1:5" hidden="1">
      <c r="A6950" s="547" t="s">
        <v>1674</v>
      </c>
      <c r="B6950" s="547">
        <v>2023</v>
      </c>
      <c r="C6950" s="547" t="s">
        <v>1610</v>
      </c>
      <c r="D6950" s="548"/>
      <c r="E6950" s="548"/>
    </row>
    <row r="6951" spans="1:5" hidden="1">
      <c r="A6951" s="547" t="s">
        <v>1674</v>
      </c>
      <c r="B6951" s="547">
        <v>2023</v>
      </c>
      <c r="C6951" s="547" t="s">
        <v>1609</v>
      </c>
      <c r="D6951" s="548"/>
      <c r="E6951" s="548"/>
    </row>
    <row r="6952" spans="1:5" hidden="1">
      <c r="A6952" s="547" t="s">
        <v>1674</v>
      </c>
      <c r="B6952" s="547">
        <v>2023</v>
      </c>
      <c r="C6952" s="547" t="s">
        <v>1608</v>
      </c>
      <c r="D6952" s="548"/>
      <c r="E6952" s="548"/>
    </row>
    <row r="6953" spans="1:5" hidden="1">
      <c r="A6953" s="547" t="s">
        <v>1674</v>
      </c>
      <c r="B6953" s="547">
        <v>2023</v>
      </c>
      <c r="C6953" s="547" t="s">
        <v>1607</v>
      </c>
      <c r="D6953" s="548">
        <v>0.72</v>
      </c>
      <c r="E6953" s="548"/>
    </row>
    <row r="6954" spans="1:5" hidden="1">
      <c r="A6954" s="547" t="s">
        <v>1674</v>
      </c>
      <c r="B6954" s="547">
        <v>2023</v>
      </c>
      <c r="C6954" s="547" t="s">
        <v>1606</v>
      </c>
      <c r="D6954" s="548">
        <v>19.89</v>
      </c>
      <c r="E6954" s="548"/>
    </row>
    <row r="6955" spans="1:5" hidden="1">
      <c r="A6955" s="547" t="s">
        <v>1674</v>
      </c>
      <c r="B6955" s="547">
        <v>2023</v>
      </c>
      <c r="C6955" s="547" t="s">
        <v>1605</v>
      </c>
      <c r="D6955" s="548">
        <v>22.51</v>
      </c>
      <c r="E6955" s="548"/>
    </row>
    <row r="6956" spans="1:5" hidden="1">
      <c r="A6956" s="547" t="s">
        <v>1674</v>
      </c>
      <c r="B6956" s="547">
        <v>2023</v>
      </c>
      <c r="C6956" s="547" t="s">
        <v>1604</v>
      </c>
      <c r="D6956" s="548">
        <v>1936.89</v>
      </c>
      <c r="E6956" s="548"/>
    </row>
    <row r="6957" spans="1:5" hidden="1">
      <c r="A6957" s="547" t="s">
        <v>1674</v>
      </c>
      <c r="B6957" s="547">
        <v>2023</v>
      </c>
      <c r="C6957" s="547" t="s">
        <v>1603</v>
      </c>
      <c r="D6957" s="548">
        <v>25.19</v>
      </c>
      <c r="E6957" s="548"/>
    </row>
    <row r="6958" spans="1:5" hidden="1">
      <c r="A6958" s="547" t="s">
        <v>1674</v>
      </c>
      <c r="B6958" s="547">
        <v>2023</v>
      </c>
      <c r="C6958" s="547" t="s">
        <v>1602</v>
      </c>
      <c r="D6958" s="548">
        <v>61.82</v>
      </c>
      <c r="E6958" s="548"/>
    </row>
    <row r="6959" spans="1:5" hidden="1">
      <c r="A6959" s="547" t="s">
        <v>1674</v>
      </c>
      <c r="B6959" s="547">
        <v>2023</v>
      </c>
      <c r="C6959" s="547" t="s">
        <v>1601</v>
      </c>
      <c r="D6959" s="548">
        <v>730.04</v>
      </c>
      <c r="E6959" s="548"/>
    </row>
    <row r="6960" spans="1:5" hidden="1">
      <c r="A6960" s="547" t="s">
        <v>1674</v>
      </c>
      <c r="B6960" s="547">
        <v>2023</v>
      </c>
      <c r="C6960" s="547" t="s">
        <v>1600</v>
      </c>
      <c r="D6960" s="548"/>
      <c r="E6960" s="548"/>
    </row>
    <row r="6961" spans="1:5" hidden="1">
      <c r="A6961" s="547" t="s">
        <v>1674</v>
      </c>
      <c r="B6961" s="547">
        <v>2023</v>
      </c>
      <c r="C6961" s="547" t="s">
        <v>1599</v>
      </c>
      <c r="D6961" s="548">
        <v>4256.8999999999996</v>
      </c>
      <c r="E6961" s="548"/>
    </row>
    <row r="6962" spans="1:5" hidden="1">
      <c r="A6962" s="547" t="s">
        <v>1674</v>
      </c>
      <c r="B6962" s="547">
        <v>2023</v>
      </c>
      <c r="C6962" s="547" t="s">
        <v>1597</v>
      </c>
      <c r="D6962" s="548">
        <v>3234.62</v>
      </c>
      <c r="E6962" s="548"/>
    </row>
    <row r="6963" spans="1:5" hidden="1">
      <c r="A6963" s="547" t="s">
        <v>1673</v>
      </c>
      <c r="B6963" s="547">
        <v>2019</v>
      </c>
      <c r="C6963" s="547" t="s">
        <v>1628</v>
      </c>
      <c r="D6963" s="548">
        <v>144.47</v>
      </c>
      <c r="E6963" s="548">
        <v>145.01</v>
      </c>
    </row>
    <row r="6964" spans="1:5" hidden="1">
      <c r="A6964" s="547" t="s">
        <v>1673</v>
      </c>
      <c r="B6964" s="547">
        <v>2019</v>
      </c>
      <c r="C6964" s="547" t="s">
        <v>1627</v>
      </c>
      <c r="D6964" s="548">
        <v>142.54</v>
      </c>
      <c r="E6964" s="548"/>
    </row>
    <row r="6965" spans="1:5" hidden="1">
      <c r="A6965" s="547" t="s">
        <v>1673</v>
      </c>
      <c r="B6965" s="547">
        <v>2019</v>
      </c>
      <c r="C6965" s="547" t="s">
        <v>1626</v>
      </c>
      <c r="D6965" s="548">
        <v>1.93</v>
      </c>
      <c r="E6965" s="548"/>
    </row>
    <row r="6966" spans="1:5" hidden="1">
      <c r="A6966" s="547" t="s">
        <v>1673</v>
      </c>
      <c r="B6966" s="547">
        <v>2019</v>
      </c>
      <c r="C6966" s="547" t="s">
        <v>1625</v>
      </c>
      <c r="D6966" s="548">
        <v>143.52000000000001</v>
      </c>
      <c r="E6966" s="548">
        <v>143.52000000000001</v>
      </c>
    </row>
    <row r="6967" spans="1:5" hidden="1">
      <c r="A6967" s="547" t="s">
        <v>1673</v>
      </c>
      <c r="B6967" s="547">
        <v>2019</v>
      </c>
      <c r="C6967" s="547" t="s">
        <v>1624</v>
      </c>
      <c r="D6967" s="548">
        <v>18.11</v>
      </c>
      <c r="E6967" s="548">
        <v>18.11</v>
      </c>
    </row>
    <row r="6968" spans="1:5" hidden="1">
      <c r="A6968" s="547" t="s">
        <v>1673</v>
      </c>
      <c r="B6968" s="547">
        <v>2019</v>
      </c>
      <c r="C6968" s="547" t="s">
        <v>1623</v>
      </c>
      <c r="D6968" s="548">
        <v>23.43</v>
      </c>
      <c r="E6968" s="548">
        <v>23.43</v>
      </c>
    </row>
    <row r="6969" spans="1:5" hidden="1">
      <c r="A6969" s="547" t="s">
        <v>1673</v>
      </c>
      <c r="B6969" s="547">
        <v>2019</v>
      </c>
      <c r="C6969" s="547" t="s">
        <v>1622</v>
      </c>
      <c r="D6969" s="548">
        <v>1.51</v>
      </c>
      <c r="E6969" s="548">
        <v>1.51</v>
      </c>
    </row>
    <row r="6970" spans="1:5" hidden="1">
      <c r="A6970" s="547" t="s">
        <v>1673</v>
      </c>
      <c r="B6970" s="547">
        <v>2019</v>
      </c>
      <c r="C6970" s="547" t="s">
        <v>1621</v>
      </c>
      <c r="D6970" s="548"/>
      <c r="E6970" s="548"/>
    </row>
    <row r="6971" spans="1:5" hidden="1">
      <c r="A6971" s="547" t="s">
        <v>1673</v>
      </c>
      <c r="B6971" s="547">
        <v>2019</v>
      </c>
      <c r="C6971" s="547" t="s">
        <v>1620</v>
      </c>
      <c r="D6971" s="548">
        <v>0.2</v>
      </c>
      <c r="E6971" s="548">
        <v>0.2</v>
      </c>
    </row>
    <row r="6972" spans="1:5" hidden="1">
      <c r="A6972" s="547" t="s">
        <v>1673</v>
      </c>
      <c r="B6972" s="547">
        <v>2019</v>
      </c>
      <c r="C6972" s="547" t="s">
        <v>1619</v>
      </c>
      <c r="D6972" s="548">
        <v>63.58</v>
      </c>
      <c r="E6972" s="548">
        <v>63.58</v>
      </c>
    </row>
    <row r="6973" spans="1:5" hidden="1">
      <c r="A6973" s="547" t="s">
        <v>1673</v>
      </c>
      <c r="B6973" s="547">
        <v>2019</v>
      </c>
      <c r="C6973" s="547" t="s">
        <v>1618</v>
      </c>
      <c r="D6973" s="548"/>
      <c r="E6973" s="548"/>
    </row>
    <row r="6974" spans="1:5" hidden="1">
      <c r="A6974" s="547" t="s">
        <v>1673</v>
      </c>
      <c r="B6974" s="547">
        <v>2019</v>
      </c>
      <c r="C6974" s="547" t="s">
        <v>1617</v>
      </c>
      <c r="D6974" s="548">
        <v>1.19</v>
      </c>
      <c r="E6974" s="548">
        <v>1.19</v>
      </c>
    </row>
    <row r="6975" spans="1:5" hidden="1">
      <c r="A6975" s="547" t="s">
        <v>1673</v>
      </c>
      <c r="B6975" s="547">
        <v>2019</v>
      </c>
      <c r="C6975" s="547" t="s">
        <v>1616</v>
      </c>
      <c r="D6975" s="548"/>
      <c r="E6975" s="548"/>
    </row>
    <row r="6976" spans="1:5" hidden="1">
      <c r="A6976" s="547" t="s">
        <v>1673</v>
      </c>
      <c r="B6976" s="547">
        <v>2019</v>
      </c>
      <c r="C6976" s="547" t="s">
        <v>1615</v>
      </c>
      <c r="D6976" s="548">
        <v>61.99</v>
      </c>
      <c r="E6976" s="548">
        <v>61.99</v>
      </c>
    </row>
    <row r="6977" spans="1:5" hidden="1">
      <c r="A6977" s="547" t="s">
        <v>1673</v>
      </c>
      <c r="B6977" s="547">
        <v>2019</v>
      </c>
      <c r="C6977" s="547" t="s">
        <v>1614</v>
      </c>
      <c r="D6977" s="548">
        <v>7.0000000000000007E-2</v>
      </c>
      <c r="E6977" s="548">
        <v>7.0000000000000007E-2</v>
      </c>
    </row>
    <row r="6978" spans="1:5" hidden="1">
      <c r="A6978" s="547" t="s">
        <v>1673</v>
      </c>
      <c r="B6978" s="547">
        <v>2019</v>
      </c>
      <c r="C6978" s="547" t="s">
        <v>1613</v>
      </c>
      <c r="D6978" s="548"/>
      <c r="E6978" s="548"/>
    </row>
    <row r="6979" spans="1:5" hidden="1">
      <c r="A6979" s="547" t="s">
        <v>1673</v>
      </c>
      <c r="B6979" s="547">
        <v>2019</v>
      </c>
      <c r="C6979" s="547" t="s">
        <v>1612</v>
      </c>
      <c r="D6979" s="548">
        <v>0.32</v>
      </c>
      <c r="E6979" s="548">
        <v>0.32</v>
      </c>
    </row>
    <row r="6980" spans="1:5" hidden="1">
      <c r="A6980" s="547" t="s">
        <v>1673</v>
      </c>
      <c r="B6980" s="547">
        <v>2019</v>
      </c>
      <c r="C6980" s="547" t="s">
        <v>1611</v>
      </c>
      <c r="D6980" s="548"/>
      <c r="E6980" s="548"/>
    </row>
    <row r="6981" spans="1:5" hidden="1">
      <c r="A6981" s="547" t="s">
        <v>1673</v>
      </c>
      <c r="B6981" s="547">
        <v>2019</v>
      </c>
      <c r="C6981" s="547" t="s">
        <v>1610</v>
      </c>
      <c r="D6981" s="548"/>
      <c r="E6981" s="548"/>
    </row>
    <row r="6982" spans="1:5" hidden="1">
      <c r="A6982" s="547" t="s">
        <v>1673</v>
      </c>
      <c r="B6982" s="547">
        <v>2019</v>
      </c>
      <c r="C6982" s="547" t="s">
        <v>1609</v>
      </c>
      <c r="D6982" s="548"/>
      <c r="E6982" s="548"/>
    </row>
    <row r="6983" spans="1:5" hidden="1">
      <c r="A6983" s="547" t="s">
        <v>1673</v>
      </c>
      <c r="B6983" s="547">
        <v>2019</v>
      </c>
      <c r="C6983" s="547" t="s">
        <v>1608</v>
      </c>
      <c r="D6983" s="548"/>
      <c r="E6983" s="548"/>
    </row>
    <row r="6984" spans="1:5" hidden="1">
      <c r="A6984" s="547" t="s">
        <v>1673</v>
      </c>
      <c r="B6984" s="547">
        <v>2019</v>
      </c>
      <c r="C6984" s="547" t="s">
        <v>1607</v>
      </c>
      <c r="D6984" s="548"/>
      <c r="E6984" s="548"/>
    </row>
    <row r="6985" spans="1:5" hidden="1">
      <c r="A6985" s="547" t="s">
        <v>1673</v>
      </c>
      <c r="B6985" s="547">
        <v>2019</v>
      </c>
      <c r="C6985" s="547" t="s">
        <v>1606</v>
      </c>
      <c r="D6985" s="548"/>
      <c r="E6985" s="548"/>
    </row>
    <row r="6986" spans="1:5" hidden="1">
      <c r="A6986" s="547" t="s">
        <v>1673</v>
      </c>
      <c r="B6986" s="547">
        <v>2019</v>
      </c>
      <c r="C6986" s="547" t="s">
        <v>1605</v>
      </c>
      <c r="D6986" s="548">
        <v>0.01</v>
      </c>
      <c r="E6986" s="548">
        <v>0.01</v>
      </c>
    </row>
    <row r="6987" spans="1:5" hidden="1">
      <c r="A6987" s="547" t="s">
        <v>1673</v>
      </c>
      <c r="B6987" s="547">
        <v>2019</v>
      </c>
      <c r="C6987" s="547" t="s">
        <v>1604</v>
      </c>
      <c r="D6987" s="548">
        <v>0.2</v>
      </c>
      <c r="E6987" s="548">
        <v>0.2</v>
      </c>
    </row>
    <row r="6988" spans="1:5" hidden="1">
      <c r="A6988" s="547" t="s">
        <v>1673</v>
      </c>
      <c r="B6988" s="547">
        <v>2019</v>
      </c>
      <c r="C6988" s="547" t="s">
        <v>1603</v>
      </c>
      <c r="D6988" s="548"/>
      <c r="E6988" s="548"/>
    </row>
    <row r="6989" spans="1:5" hidden="1">
      <c r="A6989" s="547" t="s">
        <v>1673</v>
      </c>
      <c r="B6989" s="547">
        <v>2019</v>
      </c>
      <c r="C6989" s="547" t="s">
        <v>1602</v>
      </c>
      <c r="D6989" s="548">
        <v>5.53</v>
      </c>
      <c r="E6989" s="548">
        <v>5.53</v>
      </c>
    </row>
    <row r="6990" spans="1:5" hidden="1">
      <c r="A6990" s="547" t="s">
        <v>1673</v>
      </c>
      <c r="B6990" s="547">
        <v>2019</v>
      </c>
      <c r="C6990" s="547" t="s">
        <v>1601</v>
      </c>
      <c r="D6990" s="548">
        <v>515.29</v>
      </c>
      <c r="E6990" s="548">
        <v>515.29</v>
      </c>
    </row>
    <row r="6991" spans="1:5" hidden="1">
      <c r="A6991" s="547" t="s">
        <v>1673</v>
      </c>
      <c r="B6991" s="547">
        <v>2019</v>
      </c>
      <c r="C6991" s="547" t="s">
        <v>1600</v>
      </c>
      <c r="D6991" s="548">
        <v>1.04</v>
      </c>
      <c r="E6991" s="548">
        <v>1.04</v>
      </c>
    </row>
    <row r="6992" spans="1:5" hidden="1">
      <c r="A6992" s="547" t="s">
        <v>1673</v>
      </c>
      <c r="B6992" s="547">
        <v>2019</v>
      </c>
      <c r="C6992" s="547" t="s">
        <v>1599</v>
      </c>
      <c r="D6992" s="548">
        <v>1654.83</v>
      </c>
      <c r="E6992" s="548">
        <v>1655.37</v>
      </c>
    </row>
    <row r="6993" spans="1:5" hidden="1">
      <c r="A6993" s="547" t="s">
        <v>1673</v>
      </c>
      <c r="B6993" s="547">
        <v>2019</v>
      </c>
      <c r="C6993" s="547" t="s">
        <v>1597</v>
      </c>
      <c r="D6993" s="548">
        <v>916.88</v>
      </c>
      <c r="E6993" s="548">
        <v>917.42</v>
      </c>
    </row>
    <row r="6994" spans="1:5" hidden="1">
      <c r="A6994" s="547" t="s">
        <v>1673</v>
      </c>
      <c r="B6994" s="547">
        <v>2019</v>
      </c>
      <c r="C6994" s="547" t="s">
        <v>1633</v>
      </c>
      <c r="D6994" s="548"/>
      <c r="E6994" s="548">
        <v>140.09</v>
      </c>
    </row>
    <row r="6995" spans="1:5" hidden="1">
      <c r="A6995" s="547" t="s">
        <v>1673</v>
      </c>
      <c r="B6995" s="547">
        <v>2019</v>
      </c>
      <c r="C6995" s="547" t="s">
        <v>1632</v>
      </c>
      <c r="D6995" s="548"/>
      <c r="E6995" s="548"/>
    </row>
    <row r="6996" spans="1:5" hidden="1">
      <c r="A6996" s="547" t="s">
        <v>1673</v>
      </c>
      <c r="B6996" s="547">
        <v>2019</v>
      </c>
      <c r="C6996" s="547" t="s">
        <v>1631</v>
      </c>
      <c r="D6996" s="548"/>
      <c r="E6996" s="548">
        <v>2.99</v>
      </c>
    </row>
    <row r="6997" spans="1:5" hidden="1">
      <c r="A6997" s="547" t="s">
        <v>1673</v>
      </c>
      <c r="B6997" s="547">
        <v>2019</v>
      </c>
      <c r="C6997" s="547" t="s">
        <v>1630</v>
      </c>
      <c r="D6997" s="548"/>
      <c r="E6997" s="548"/>
    </row>
    <row r="6998" spans="1:5" hidden="1">
      <c r="A6998" s="547" t="s">
        <v>1673</v>
      </c>
      <c r="B6998" s="547">
        <v>2019</v>
      </c>
      <c r="C6998" s="547" t="s">
        <v>1629</v>
      </c>
      <c r="D6998" s="548"/>
      <c r="E6998" s="548"/>
    </row>
    <row r="6999" spans="1:5" hidden="1">
      <c r="A6999" s="547" t="s">
        <v>1673</v>
      </c>
      <c r="B6999" s="547">
        <v>2020</v>
      </c>
      <c r="C6999" s="547" t="s">
        <v>1628</v>
      </c>
      <c r="D6999" s="548">
        <v>128.65</v>
      </c>
      <c r="E6999" s="548">
        <v>128.88999999999999</v>
      </c>
    </row>
    <row r="7000" spans="1:5" hidden="1">
      <c r="A7000" s="547" t="s">
        <v>1673</v>
      </c>
      <c r="B7000" s="547">
        <v>2020</v>
      </c>
      <c r="C7000" s="547" t="s">
        <v>1627</v>
      </c>
      <c r="D7000" s="548">
        <v>123.85</v>
      </c>
      <c r="E7000" s="548"/>
    </row>
    <row r="7001" spans="1:5" hidden="1">
      <c r="A7001" s="547" t="s">
        <v>1673</v>
      </c>
      <c r="B7001" s="547">
        <v>2020</v>
      </c>
      <c r="C7001" s="547" t="s">
        <v>1626</v>
      </c>
      <c r="D7001" s="548">
        <v>4.8</v>
      </c>
      <c r="E7001" s="548"/>
    </row>
    <row r="7002" spans="1:5" hidden="1">
      <c r="A7002" s="547" t="s">
        <v>1673</v>
      </c>
      <c r="B7002" s="547">
        <v>2020</v>
      </c>
      <c r="C7002" s="547" t="s">
        <v>1625</v>
      </c>
      <c r="D7002" s="548">
        <v>164.78</v>
      </c>
      <c r="E7002" s="548">
        <v>164.78</v>
      </c>
    </row>
    <row r="7003" spans="1:5" hidden="1">
      <c r="A7003" s="547" t="s">
        <v>1673</v>
      </c>
      <c r="B7003" s="547">
        <v>2020</v>
      </c>
      <c r="C7003" s="547" t="s">
        <v>1624</v>
      </c>
      <c r="D7003" s="548">
        <v>15.8</v>
      </c>
      <c r="E7003" s="548">
        <v>15.8</v>
      </c>
    </row>
    <row r="7004" spans="1:5" hidden="1">
      <c r="A7004" s="547" t="s">
        <v>1673</v>
      </c>
      <c r="B7004" s="547">
        <v>2020</v>
      </c>
      <c r="C7004" s="547" t="s">
        <v>1623</v>
      </c>
      <c r="D7004" s="548">
        <v>25.33</v>
      </c>
      <c r="E7004" s="548">
        <v>25.33</v>
      </c>
    </row>
    <row r="7005" spans="1:5" hidden="1">
      <c r="A7005" s="547" t="s">
        <v>1673</v>
      </c>
      <c r="B7005" s="547">
        <v>2020</v>
      </c>
      <c r="C7005" s="547" t="s">
        <v>1622</v>
      </c>
      <c r="D7005" s="548">
        <v>0.28000000000000003</v>
      </c>
      <c r="E7005" s="548">
        <v>0.28000000000000003</v>
      </c>
    </row>
    <row r="7006" spans="1:5" hidden="1">
      <c r="A7006" s="547" t="s">
        <v>1673</v>
      </c>
      <c r="B7006" s="547">
        <v>2020</v>
      </c>
      <c r="C7006" s="547" t="s">
        <v>1621</v>
      </c>
      <c r="D7006" s="548"/>
      <c r="E7006" s="548"/>
    </row>
    <row r="7007" spans="1:5" hidden="1">
      <c r="A7007" s="547" t="s">
        <v>1673</v>
      </c>
      <c r="B7007" s="547">
        <v>2020</v>
      </c>
      <c r="C7007" s="547" t="s">
        <v>1620</v>
      </c>
      <c r="D7007" s="548"/>
      <c r="E7007" s="548"/>
    </row>
    <row r="7008" spans="1:5" hidden="1">
      <c r="A7008" s="547" t="s">
        <v>1673</v>
      </c>
      <c r="B7008" s="547">
        <v>2020</v>
      </c>
      <c r="C7008" s="547" t="s">
        <v>1619</v>
      </c>
      <c r="D7008" s="548">
        <v>52.16</v>
      </c>
      <c r="E7008" s="548">
        <v>52.16</v>
      </c>
    </row>
    <row r="7009" spans="1:5" hidden="1">
      <c r="A7009" s="547" t="s">
        <v>1673</v>
      </c>
      <c r="B7009" s="547">
        <v>2020</v>
      </c>
      <c r="C7009" s="547" t="s">
        <v>1618</v>
      </c>
      <c r="D7009" s="548"/>
      <c r="E7009" s="548"/>
    </row>
    <row r="7010" spans="1:5" hidden="1">
      <c r="A7010" s="547" t="s">
        <v>1673</v>
      </c>
      <c r="B7010" s="547">
        <v>2020</v>
      </c>
      <c r="C7010" s="547" t="s">
        <v>1617</v>
      </c>
      <c r="D7010" s="548">
        <v>0.88</v>
      </c>
      <c r="E7010" s="548">
        <v>0.88</v>
      </c>
    </row>
    <row r="7011" spans="1:5" hidden="1">
      <c r="A7011" s="547" t="s">
        <v>1673</v>
      </c>
      <c r="B7011" s="547">
        <v>2020</v>
      </c>
      <c r="C7011" s="547" t="s">
        <v>1616</v>
      </c>
      <c r="D7011" s="548">
        <v>0.01</v>
      </c>
      <c r="E7011" s="548">
        <v>0.01</v>
      </c>
    </row>
    <row r="7012" spans="1:5" hidden="1">
      <c r="A7012" s="547" t="s">
        <v>1673</v>
      </c>
      <c r="B7012" s="547">
        <v>2020</v>
      </c>
      <c r="C7012" s="547" t="s">
        <v>1615</v>
      </c>
      <c r="D7012" s="548">
        <v>50.84</v>
      </c>
      <c r="E7012" s="548">
        <v>50.84</v>
      </c>
    </row>
    <row r="7013" spans="1:5" hidden="1">
      <c r="A7013" s="547" t="s">
        <v>1673</v>
      </c>
      <c r="B7013" s="547">
        <v>2020</v>
      </c>
      <c r="C7013" s="547" t="s">
        <v>1614</v>
      </c>
      <c r="D7013" s="548">
        <v>0.01</v>
      </c>
      <c r="E7013" s="548">
        <v>0.01</v>
      </c>
    </row>
    <row r="7014" spans="1:5" hidden="1">
      <c r="A7014" s="547" t="s">
        <v>1673</v>
      </c>
      <c r="B7014" s="547">
        <v>2020</v>
      </c>
      <c r="C7014" s="547" t="s">
        <v>1613</v>
      </c>
      <c r="D7014" s="548"/>
      <c r="E7014" s="548"/>
    </row>
    <row r="7015" spans="1:5" hidden="1">
      <c r="A7015" s="547" t="s">
        <v>1673</v>
      </c>
      <c r="B7015" s="547">
        <v>2020</v>
      </c>
      <c r="C7015" s="547" t="s">
        <v>1612</v>
      </c>
      <c r="D7015" s="548">
        <v>0.41</v>
      </c>
      <c r="E7015" s="548">
        <v>0.41</v>
      </c>
    </row>
    <row r="7016" spans="1:5" hidden="1">
      <c r="A7016" s="547" t="s">
        <v>1673</v>
      </c>
      <c r="B7016" s="547">
        <v>2020</v>
      </c>
      <c r="C7016" s="547" t="s">
        <v>1611</v>
      </c>
      <c r="D7016" s="548"/>
      <c r="E7016" s="548"/>
    </row>
    <row r="7017" spans="1:5" hidden="1">
      <c r="A7017" s="547" t="s">
        <v>1673</v>
      </c>
      <c r="B7017" s="547">
        <v>2020</v>
      </c>
      <c r="C7017" s="547" t="s">
        <v>1610</v>
      </c>
      <c r="D7017" s="548"/>
      <c r="E7017" s="548"/>
    </row>
    <row r="7018" spans="1:5" hidden="1">
      <c r="A7018" s="547" t="s">
        <v>1673</v>
      </c>
      <c r="B7018" s="547">
        <v>2020</v>
      </c>
      <c r="C7018" s="547" t="s">
        <v>1609</v>
      </c>
      <c r="D7018" s="548"/>
      <c r="E7018" s="548"/>
    </row>
    <row r="7019" spans="1:5" hidden="1">
      <c r="A7019" s="547" t="s">
        <v>1673</v>
      </c>
      <c r="B7019" s="547">
        <v>2020</v>
      </c>
      <c r="C7019" s="547" t="s">
        <v>1608</v>
      </c>
      <c r="D7019" s="548"/>
      <c r="E7019" s="548"/>
    </row>
    <row r="7020" spans="1:5" hidden="1">
      <c r="A7020" s="547" t="s">
        <v>1673</v>
      </c>
      <c r="B7020" s="547">
        <v>2020</v>
      </c>
      <c r="C7020" s="547" t="s">
        <v>1607</v>
      </c>
      <c r="D7020" s="548"/>
      <c r="E7020" s="548"/>
    </row>
    <row r="7021" spans="1:5" hidden="1">
      <c r="A7021" s="547" t="s">
        <v>1673</v>
      </c>
      <c r="B7021" s="547">
        <v>2020</v>
      </c>
      <c r="C7021" s="547" t="s">
        <v>1606</v>
      </c>
      <c r="D7021" s="548"/>
      <c r="E7021" s="548"/>
    </row>
    <row r="7022" spans="1:5" hidden="1">
      <c r="A7022" s="547" t="s">
        <v>1673</v>
      </c>
      <c r="B7022" s="547">
        <v>2020</v>
      </c>
      <c r="C7022" s="547" t="s">
        <v>1605</v>
      </c>
      <c r="D7022" s="548">
        <v>0.01</v>
      </c>
      <c r="E7022" s="548">
        <v>0.01</v>
      </c>
    </row>
    <row r="7023" spans="1:5" hidden="1">
      <c r="A7023" s="547" t="s">
        <v>1673</v>
      </c>
      <c r="B7023" s="547">
        <v>2020</v>
      </c>
      <c r="C7023" s="547" t="s">
        <v>1604</v>
      </c>
      <c r="D7023" s="548">
        <v>0.68</v>
      </c>
      <c r="E7023" s="548">
        <v>0.68</v>
      </c>
    </row>
    <row r="7024" spans="1:5" hidden="1">
      <c r="A7024" s="547" t="s">
        <v>1673</v>
      </c>
      <c r="B7024" s="547">
        <v>2020</v>
      </c>
      <c r="C7024" s="547" t="s">
        <v>1603</v>
      </c>
      <c r="D7024" s="548"/>
      <c r="E7024" s="548"/>
    </row>
    <row r="7025" spans="1:5" hidden="1">
      <c r="A7025" s="547" t="s">
        <v>1673</v>
      </c>
      <c r="B7025" s="547">
        <v>2020</v>
      </c>
      <c r="C7025" s="547" t="s">
        <v>1602</v>
      </c>
      <c r="D7025" s="548">
        <v>4.45</v>
      </c>
      <c r="E7025" s="548">
        <v>4.45</v>
      </c>
    </row>
    <row r="7026" spans="1:5" hidden="1">
      <c r="A7026" s="547" t="s">
        <v>1673</v>
      </c>
      <c r="B7026" s="547">
        <v>2020</v>
      </c>
      <c r="C7026" s="547" t="s">
        <v>1601</v>
      </c>
      <c r="D7026" s="548">
        <v>549.9</v>
      </c>
      <c r="E7026" s="548">
        <v>549.9</v>
      </c>
    </row>
    <row r="7027" spans="1:5" hidden="1">
      <c r="A7027" s="547" t="s">
        <v>1673</v>
      </c>
      <c r="B7027" s="547">
        <v>2020</v>
      </c>
      <c r="C7027" s="547" t="s">
        <v>1600</v>
      </c>
      <c r="D7027" s="548">
        <v>2.39</v>
      </c>
      <c r="E7027" s="548">
        <v>2.39</v>
      </c>
    </row>
    <row r="7028" spans="1:5" hidden="1">
      <c r="A7028" s="547" t="s">
        <v>1673</v>
      </c>
      <c r="B7028" s="547">
        <v>2020</v>
      </c>
      <c r="C7028" s="547" t="s">
        <v>1599</v>
      </c>
      <c r="D7028" s="548">
        <v>1727.84</v>
      </c>
      <c r="E7028" s="548">
        <v>1728.07</v>
      </c>
    </row>
    <row r="7029" spans="1:5" hidden="1">
      <c r="A7029" s="547" t="s">
        <v>1673</v>
      </c>
      <c r="B7029" s="547">
        <v>2020</v>
      </c>
      <c r="C7029" s="547" t="s">
        <v>1597</v>
      </c>
      <c r="D7029" s="548">
        <v>944.42</v>
      </c>
      <c r="E7029" s="548">
        <v>944.66</v>
      </c>
    </row>
    <row r="7030" spans="1:5" hidden="1">
      <c r="A7030" s="547" t="s">
        <v>1673</v>
      </c>
      <c r="B7030" s="547">
        <v>2020</v>
      </c>
      <c r="C7030" s="547" t="s">
        <v>1633</v>
      </c>
      <c r="D7030" s="548"/>
      <c r="E7030" s="548">
        <v>121.31</v>
      </c>
    </row>
    <row r="7031" spans="1:5" hidden="1">
      <c r="A7031" s="547" t="s">
        <v>1673</v>
      </c>
      <c r="B7031" s="547">
        <v>2020</v>
      </c>
      <c r="C7031" s="547" t="s">
        <v>1632</v>
      </c>
      <c r="D7031" s="548"/>
      <c r="E7031" s="548"/>
    </row>
    <row r="7032" spans="1:5" hidden="1">
      <c r="A7032" s="547" t="s">
        <v>1673</v>
      </c>
      <c r="B7032" s="547">
        <v>2020</v>
      </c>
      <c r="C7032" s="547" t="s">
        <v>1631</v>
      </c>
      <c r="D7032" s="548"/>
      <c r="E7032" s="548">
        <v>2.77</v>
      </c>
    </row>
    <row r="7033" spans="1:5" hidden="1">
      <c r="A7033" s="547" t="s">
        <v>1673</v>
      </c>
      <c r="B7033" s="547">
        <v>2020</v>
      </c>
      <c r="C7033" s="547" t="s">
        <v>1630</v>
      </c>
      <c r="D7033" s="548"/>
      <c r="E7033" s="548"/>
    </row>
    <row r="7034" spans="1:5" hidden="1">
      <c r="A7034" s="547" t="s">
        <v>1673</v>
      </c>
      <c r="B7034" s="547">
        <v>2020</v>
      </c>
      <c r="C7034" s="547" t="s">
        <v>1629</v>
      </c>
      <c r="D7034" s="548"/>
      <c r="E7034" s="548"/>
    </row>
    <row r="7035" spans="1:5" hidden="1">
      <c r="A7035" s="547" t="s">
        <v>1673</v>
      </c>
      <c r="B7035" s="547">
        <v>2021</v>
      </c>
      <c r="C7035" s="547" t="s">
        <v>1628</v>
      </c>
      <c r="D7035" s="548">
        <v>171.31</v>
      </c>
      <c r="E7035" s="548">
        <v>171.31</v>
      </c>
    </row>
    <row r="7036" spans="1:5" hidden="1">
      <c r="A7036" s="547" t="s">
        <v>1673</v>
      </c>
      <c r="B7036" s="547">
        <v>2021</v>
      </c>
      <c r="C7036" s="547" t="s">
        <v>1627</v>
      </c>
      <c r="D7036" s="548">
        <v>165.51</v>
      </c>
      <c r="E7036" s="548"/>
    </row>
    <row r="7037" spans="1:5" hidden="1">
      <c r="A7037" s="547" t="s">
        <v>1673</v>
      </c>
      <c r="B7037" s="547">
        <v>2021</v>
      </c>
      <c r="C7037" s="547" t="s">
        <v>1626</v>
      </c>
      <c r="D7037" s="548">
        <v>5.81</v>
      </c>
      <c r="E7037" s="548"/>
    </row>
    <row r="7038" spans="1:5" hidden="1">
      <c r="A7038" s="547" t="s">
        <v>1673</v>
      </c>
      <c r="B7038" s="547">
        <v>2021</v>
      </c>
      <c r="C7038" s="547" t="s">
        <v>1625</v>
      </c>
      <c r="D7038" s="548">
        <v>177.14</v>
      </c>
      <c r="E7038" s="548">
        <v>177.14</v>
      </c>
    </row>
    <row r="7039" spans="1:5" hidden="1">
      <c r="A7039" s="547" t="s">
        <v>1673</v>
      </c>
      <c r="B7039" s="547">
        <v>2021</v>
      </c>
      <c r="C7039" s="547" t="s">
        <v>1624</v>
      </c>
      <c r="D7039" s="548">
        <v>15.83</v>
      </c>
      <c r="E7039" s="548">
        <v>15.83</v>
      </c>
    </row>
    <row r="7040" spans="1:5" hidden="1">
      <c r="A7040" s="547" t="s">
        <v>1673</v>
      </c>
      <c r="B7040" s="547">
        <v>2021</v>
      </c>
      <c r="C7040" s="547" t="s">
        <v>1623</v>
      </c>
      <c r="D7040" s="548">
        <v>26.33</v>
      </c>
      <c r="E7040" s="548">
        <v>26.33</v>
      </c>
    </row>
    <row r="7041" spans="1:5" hidden="1">
      <c r="A7041" s="547" t="s">
        <v>1673</v>
      </c>
      <c r="B7041" s="547">
        <v>2021</v>
      </c>
      <c r="C7041" s="547" t="s">
        <v>1622</v>
      </c>
      <c r="D7041" s="548">
        <v>0.87</v>
      </c>
      <c r="E7041" s="548">
        <v>0.87</v>
      </c>
    </row>
    <row r="7042" spans="1:5" hidden="1">
      <c r="A7042" s="547" t="s">
        <v>1673</v>
      </c>
      <c r="B7042" s="547">
        <v>2021</v>
      </c>
      <c r="C7042" s="547" t="s">
        <v>1621</v>
      </c>
      <c r="D7042" s="548"/>
      <c r="E7042" s="548"/>
    </row>
    <row r="7043" spans="1:5" hidden="1">
      <c r="A7043" s="547" t="s">
        <v>1673</v>
      </c>
      <c r="B7043" s="547">
        <v>2021</v>
      </c>
      <c r="C7043" s="547" t="s">
        <v>1620</v>
      </c>
      <c r="D7043" s="548"/>
      <c r="E7043" s="548"/>
    </row>
    <row r="7044" spans="1:5" hidden="1">
      <c r="A7044" s="547" t="s">
        <v>1673</v>
      </c>
      <c r="B7044" s="547">
        <v>2021</v>
      </c>
      <c r="C7044" s="547" t="s">
        <v>1619</v>
      </c>
      <c r="D7044" s="548">
        <v>77.37</v>
      </c>
      <c r="E7044" s="548">
        <v>77.37</v>
      </c>
    </row>
    <row r="7045" spans="1:5" hidden="1">
      <c r="A7045" s="547" t="s">
        <v>1673</v>
      </c>
      <c r="B7045" s="547">
        <v>2021</v>
      </c>
      <c r="C7045" s="547" t="s">
        <v>1618</v>
      </c>
      <c r="D7045" s="548"/>
      <c r="E7045" s="548"/>
    </row>
    <row r="7046" spans="1:5" hidden="1">
      <c r="A7046" s="547" t="s">
        <v>1673</v>
      </c>
      <c r="B7046" s="547">
        <v>2021</v>
      </c>
      <c r="C7046" s="547" t="s">
        <v>1617</v>
      </c>
      <c r="D7046" s="548">
        <v>0.81</v>
      </c>
      <c r="E7046" s="548">
        <v>0.81</v>
      </c>
    </row>
    <row r="7047" spans="1:5" hidden="1">
      <c r="A7047" s="547" t="s">
        <v>1673</v>
      </c>
      <c r="B7047" s="547">
        <v>2021</v>
      </c>
      <c r="C7047" s="547" t="s">
        <v>1616</v>
      </c>
      <c r="D7047" s="548"/>
      <c r="E7047" s="548"/>
    </row>
    <row r="7048" spans="1:5" hidden="1">
      <c r="A7048" s="547" t="s">
        <v>1673</v>
      </c>
      <c r="B7048" s="547">
        <v>2021</v>
      </c>
      <c r="C7048" s="547" t="s">
        <v>1615</v>
      </c>
      <c r="D7048" s="548">
        <v>75.66</v>
      </c>
      <c r="E7048" s="548">
        <v>75.66</v>
      </c>
    </row>
    <row r="7049" spans="1:5" hidden="1">
      <c r="A7049" s="547" t="s">
        <v>1673</v>
      </c>
      <c r="B7049" s="547">
        <v>2021</v>
      </c>
      <c r="C7049" s="547" t="s">
        <v>1614</v>
      </c>
      <c r="D7049" s="548">
        <v>0.16</v>
      </c>
      <c r="E7049" s="548">
        <v>0.16</v>
      </c>
    </row>
    <row r="7050" spans="1:5" hidden="1">
      <c r="A7050" s="547" t="s">
        <v>1673</v>
      </c>
      <c r="B7050" s="547">
        <v>2021</v>
      </c>
      <c r="C7050" s="547" t="s">
        <v>1613</v>
      </c>
      <c r="D7050" s="548"/>
      <c r="E7050" s="548"/>
    </row>
    <row r="7051" spans="1:5" hidden="1">
      <c r="A7051" s="547" t="s">
        <v>1673</v>
      </c>
      <c r="B7051" s="547">
        <v>2021</v>
      </c>
      <c r="C7051" s="547" t="s">
        <v>1612</v>
      </c>
      <c r="D7051" s="548">
        <v>0.41</v>
      </c>
      <c r="E7051" s="548">
        <v>0.41</v>
      </c>
    </row>
    <row r="7052" spans="1:5" hidden="1">
      <c r="A7052" s="547" t="s">
        <v>1673</v>
      </c>
      <c r="B7052" s="547">
        <v>2021</v>
      </c>
      <c r="C7052" s="547" t="s">
        <v>1611</v>
      </c>
      <c r="D7052" s="548"/>
      <c r="E7052" s="548"/>
    </row>
    <row r="7053" spans="1:5" hidden="1">
      <c r="A7053" s="547" t="s">
        <v>1673</v>
      </c>
      <c r="B7053" s="547">
        <v>2021</v>
      </c>
      <c r="C7053" s="547" t="s">
        <v>1610</v>
      </c>
      <c r="D7053" s="548">
        <v>0.01</v>
      </c>
      <c r="E7053" s="548">
        <v>0.01</v>
      </c>
    </row>
    <row r="7054" spans="1:5" hidden="1">
      <c r="A7054" s="547" t="s">
        <v>1673</v>
      </c>
      <c r="B7054" s="547">
        <v>2021</v>
      </c>
      <c r="C7054" s="547" t="s">
        <v>1609</v>
      </c>
      <c r="D7054" s="548"/>
      <c r="E7054" s="548"/>
    </row>
    <row r="7055" spans="1:5" hidden="1">
      <c r="A7055" s="547" t="s">
        <v>1673</v>
      </c>
      <c r="B7055" s="547">
        <v>2021</v>
      </c>
      <c r="C7055" s="547" t="s">
        <v>1608</v>
      </c>
      <c r="D7055" s="548"/>
      <c r="E7055" s="548"/>
    </row>
    <row r="7056" spans="1:5" hidden="1">
      <c r="A7056" s="547" t="s">
        <v>1673</v>
      </c>
      <c r="B7056" s="547">
        <v>2021</v>
      </c>
      <c r="C7056" s="547" t="s">
        <v>1607</v>
      </c>
      <c r="D7056" s="548"/>
      <c r="E7056" s="548"/>
    </row>
    <row r="7057" spans="1:5" hidden="1">
      <c r="A7057" s="547" t="s">
        <v>1673</v>
      </c>
      <c r="B7057" s="547">
        <v>2021</v>
      </c>
      <c r="C7057" s="547" t="s">
        <v>1606</v>
      </c>
      <c r="D7057" s="548"/>
      <c r="E7057" s="548"/>
    </row>
    <row r="7058" spans="1:5" hidden="1">
      <c r="A7058" s="547" t="s">
        <v>1673</v>
      </c>
      <c r="B7058" s="547">
        <v>2021</v>
      </c>
      <c r="C7058" s="547" t="s">
        <v>1605</v>
      </c>
      <c r="D7058" s="548">
        <v>0.32</v>
      </c>
      <c r="E7058" s="548">
        <v>0.32</v>
      </c>
    </row>
    <row r="7059" spans="1:5" hidden="1">
      <c r="A7059" s="547" t="s">
        <v>1673</v>
      </c>
      <c r="B7059" s="547">
        <v>2021</v>
      </c>
      <c r="C7059" s="547" t="s">
        <v>1604</v>
      </c>
      <c r="D7059" s="548">
        <v>0.84</v>
      </c>
      <c r="E7059" s="548">
        <v>0.84</v>
      </c>
    </row>
    <row r="7060" spans="1:5" hidden="1">
      <c r="A7060" s="547" t="s">
        <v>1673</v>
      </c>
      <c r="B7060" s="547">
        <v>2021</v>
      </c>
      <c r="C7060" s="547" t="s">
        <v>1603</v>
      </c>
      <c r="D7060" s="548"/>
      <c r="E7060" s="548"/>
    </row>
    <row r="7061" spans="1:5" hidden="1">
      <c r="A7061" s="547" t="s">
        <v>1673</v>
      </c>
      <c r="B7061" s="547">
        <v>2021</v>
      </c>
      <c r="C7061" s="547" t="s">
        <v>1602</v>
      </c>
      <c r="D7061" s="548">
        <v>5.73</v>
      </c>
      <c r="E7061" s="548">
        <v>5.73</v>
      </c>
    </row>
    <row r="7062" spans="1:5" hidden="1">
      <c r="A7062" s="547" t="s">
        <v>1673</v>
      </c>
      <c r="B7062" s="547">
        <v>2021</v>
      </c>
      <c r="C7062" s="547" t="s">
        <v>1601</v>
      </c>
      <c r="D7062" s="548">
        <v>592.4</v>
      </c>
      <c r="E7062" s="548">
        <v>592.4</v>
      </c>
    </row>
    <row r="7063" spans="1:5" hidden="1">
      <c r="A7063" s="547" t="s">
        <v>1673</v>
      </c>
      <c r="B7063" s="547">
        <v>2021</v>
      </c>
      <c r="C7063" s="547" t="s">
        <v>1600</v>
      </c>
      <c r="D7063" s="548">
        <v>0.66</v>
      </c>
      <c r="E7063" s="548">
        <v>0.66</v>
      </c>
    </row>
    <row r="7064" spans="1:5" hidden="1">
      <c r="A7064" s="547" t="s">
        <v>1673</v>
      </c>
      <c r="B7064" s="547">
        <v>2021</v>
      </c>
      <c r="C7064" s="547" t="s">
        <v>1599</v>
      </c>
      <c r="D7064" s="548">
        <v>1898.47</v>
      </c>
      <c r="E7064" s="548">
        <v>1898.47</v>
      </c>
    </row>
    <row r="7065" spans="1:5" hidden="1">
      <c r="A7065" s="547" t="s">
        <v>1673</v>
      </c>
      <c r="B7065" s="547">
        <v>2021</v>
      </c>
      <c r="C7065" s="547" t="s">
        <v>1597</v>
      </c>
      <c r="D7065" s="548">
        <v>1068.48</v>
      </c>
      <c r="E7065" s="548">
        <v>1068.48</v>
      </c>
    </row>
    <row r="7066" spans="1:5" hidden="1">
      <c r="A7066" s="547" t="s">
        <v>1673</v>
      </c>
      <c r="B7066" s="547">
        <v>2021</v>
      </c>
      <c r="C7066" s="547" t="s">
        <v>1633</v>
      </c>
      <c r="D7066" s="548"/>
      <c r="E7066" s="548">
        <v>162.29</v>
      </c>
    </row>
    <row r="7067" spans="1:5" hidden="1">
      <c r="A7067" s="547" t="s">
        <v>1673</v>
      </c>
      <c r="B7067" s="547">
        <v>2021</v>
      </c>
      <c r="C7067" s="547" t="s">
        <v>1632</v>
      </c>
      <c r="D7067" s="548"/>
      <c r="E7067" s="548"/>
    </row>
    <row r="7068" spans="1:5" hidden="1">
      <c r="A7068" s="547" t="s">
        <v>1673</v>
      </c>
      <c r="B7068" s="547">
        <v>2021</v>
      </c>
      <c r="C7068" s="547" t="s">
        <v>1631</v>
      </c>
      <c r="D7068" s="548"/>
      <c r="E7068" s="548">
        <v>3.22</v>
      </c>
    </row>
    <row r="7069" spans="1:5" hidden="1">
      <c r="A7069" s="547" t="s">
        <v>1673</v>
      </c>
      <c r="B7069" s="547">
        <v>2021</v>
      </c>
      <c r="C7069" s="547" t="s">
        <v>1630</v>
      </c>
      <c r="D7069" s="548"/>
      <c r="E7069" s="548"/>
    </row>
    <row r="7070" spans="1:5" hidden="1">
      <c r="A7070" s="547" t="s">
        <v>1673</v>
      </c>
      <c r="B7070" s="547">
        <v>2021</v>
      </c>
      <c r="C7070" s="547" t="s">
        <v>1629</v>
      </c>
      <c r="D7070" s="548"/>
      <c r="E7070" s="548"/>
    </row>
    <row r="7071" spans="1:5" hidden="1">
      <c r="A7071" s="547" t="s">
        <v>1673</v>
      </c>
      <c r="B7071" s="547">
        <v>2022</v>
      </c>
      <c r="C7071" s="547" t="s">
        <v>1628</v>
      </c>
      <c r="D7071" s="548">
        <v>151.33000000000001</v>
      </c>
      <c r="E7071" s="548">
        <v>151.19999999999999</v>
      </c>
    </row>
    <row r="7072" spans="1:5" hidden="1">
      <c r="A7072" s="547" t="s">
        <v>1673</v>
      </c>
      <c r="B7072" s="547">
        <v>2022</v>
      </c>
      <c r="C7072" s="547" t="s">
        <v>1627</v>
      </c>
      <c r="D7072" s="548">
        <v>145.47999999999999</v>
      </c>
      <c r="E7072" s="548"/>
    </row>
    <row r="7073" spans="1:5" hidden="1">
      <c r="A7073" s="547" t="s">
        <v>1673</v>
      </c>
      <c r="B7073" s="547">
        <v>2022</v>
      </c>
      <c r="C7073" s="547" t="s">
        <v>1626</v>
      </c>
      <c r="D7073" s="548">
        <v>5.85</v>
      </c>
      <c r="E7073" s="548"/>
    </row>
    <row r="7074" spans="1:5" hidden="1">
      <c r="A7074" s="547" t="s">
        <v>1673</v>
      </c>
      <c r="B7074" s="547">
        <v>2022</v>
      </c>
      <c r="C7074" s="547" t="s">
        <v>1625</v>
      </c>
      <c r="D7074" s="548">
        <v>194.5</v>
      </c>
      <c r="E7074" s="548">
        <v>194.5</v>
      </c>
    </row>
    <row r="7075" spans="1:5" hidden="1">
      <c r="A7075" s="547" t="s">
        <v>1673</v>
      </c>
      <c r="B7075" s="547">
        <v>2022</v>
      </c>
      <c r="C7075" s="547" t="s">
        <v>1624</v>
      </c>
      <c r="D7075" s="548">
        <v>20.190000000000001</v>
      </c>
      <c r="E7075" s="548">
        <v>20.190000000000001</v>
      </c>
    </row>
    <row r="7076" spans="1:5" hidden="1">
      <c r="A7076" s="547" t="s">
        <v>1673</v>
      </c>
      <c r="B7076" s="547">
        <v>2022</v>
      </c>
      <c r="C7076" s="547" t="s">
        <v>1623</v>
      </c>
      <c r="D7076" s="548">
        <v>35.729999999999997</v>
      </c>
      <c r="E7076" s="548">
        <v>35.729999999999997</v>
      </c>
    </row>
    <row r="7077" spans="1:5" hidden="1">
      <c r="A7077" s="547" t="s">
        <v>1673</v>
      </c>
      <c r="B7077" s="547">
        <v>2022</v>
      </c>
      <c r="C7077" s="547" t="s">
        <v>1622</v>
      </c>
      <c r="D7077" s="548">
        <v>4.01</v>
      </c>
      <c r="E7077" s="548">
        <v>4.01</v>
      </c>
    </row>
    <row r="7078" spans="1:5" hidden="1">
      <c r="A7078" s="547" t="s">
        <v>1673</v>
      </c>
      <c r="B7078" s="547">
        <v>2022</v>
      </c>
      <c r="C7078" s="547" t="s">
        <v>1621</v>
      </c>
      <c r="D7078" s="548"/>
      <c r="E7078" s="548"/>
    </row>
    <row r="7079" spans="1:5" hidden="1">
      <c r="A7079" s="547" t="s">
        <v>1673</v>
      </c>
      <c r="B7079" s="547">
        <v>2022</v>
      </c>
      <c r="C7079" s="547" t="s">
        <v>1620</v>
      </c>
      <c r="D7079" s="548"/>
      <c r="E7079" s="548"/>
    </row>
    <row r="7080" spans="1:5" hidden="1">
      <c r="A7080" s="547" t="s">
        <v>1673</v>
      </c>
      <c r="B7080" s="547">
        <v>2022</v>
      </c>
      <c r="C7080" s="547" t="s">
        <v>1619</v>
      </c>
      <c r="D7080" s="548">
        <v>80.3</v>
      </c>
      <c r="E7080" s="548">
        <v>80.3</v>
      </c>
    </row>
    <row r="7081" spans="1:5" hidden="1">
      <c r="A7081" s="547" t="s">
        <v>1673</v>
      </c>
      <c r="B7081" s="547">
        <v>2022</v>
      </c>
      <c r="C7081" s="547" t="s">
        <v>1618</v>
      </c>
      <c r="D7081" s="548"/>
      <c r="E7081" s="548"/>
    </row>
    <row r="7082" spans="1:5" hidden="1">
      <c r="A7082" s="547" t="s">
        <v>1673</v>
      </c>
      <c r="B7082" s="547">
        <v>2022</v>
      </c>
      <c r="C7082" s="547" t="s">
        <v>1617</v>
      </c>
      <c r="D7082" s="548">
        <v>0.8</v>
      </c>
      <c r="E7082" s="548">
        <v>0.8</v>
      </c>
    </row>
    <row r="7083" spans="1:5" hidden="1">
      <c r="A7083" s="547" t="s">
        <v>1673</v>
      </c>
      <c r="B7083" s="547">
        <v>2022</v>
      </c>
      <c r="C7083" s="547" t="s">
        <v>1616</v>
      </c>
      <c r="D7083" s="548"/>
      <c r="E7083" s="548"/>
    </row>
    <row r="7084" spans="1:5" hidden="1">
      <c r="A7084" s="547" t="s">
        <v>1673</v>
      </c>
      <c r="B7084" s="547">
        <v>2022</v>
      </c>
      <c r="C7084" s="547" t="s">
        <v>1615</v>
      </c>
      <c r="D7084" s="548">
        <v>79.09</v>
      </c>
      <c r="E7084" s="548">
        <v>79.09</v>
      </c>
    </row>
    <row r="7085" spans="1:5" hidden="1">
      <c r="A7085" s="547" t="s">
        <v>1673</v>
      </c>
      <c r="B7085" s="547">
        <v>2022</v>
      </c>
      <c r="C7085" s="547" t="s">
        <v>1614</v>
      </c>
      <c r="D7085" s="548">
        <v>0.04</v>
      </c>
      <c r="E7085" s="548">
        <v>0.04</v>
      </c>
    </row>
    <row r="7086" spans="1:5" hidden="1">
      <c r="A7086" s="547" t="s">
        <v>1673</v>
      </c>
      <c r="B7086" s="547">
        <v>2022</v>
      </c>
      <c r="C7086" s="547" t="s">
        <v>1613</v>
      </c>
      <c r="D7086" s="548"/>
      <c r="E7086" s="548"/>
    </row>
    <row r="7087" spans="1:5" hidden="1">
      <c r="A7087" s="547" t="s">
        <v>1673</v>
      </c>
      <c r="B7087" s="547">
        <v>2022</v>
      </c>
      <c r="C7087" s="547" t="s">
        <v>1612</v>
      </c>
      <c r="D7087" s="548">
        <v>0.36</v>
      </c>
      <c r="E7087" s="548">
        <v>0.36</v>
      </c>
    </row>
    <row r="7088" spans="1:5" hidden="1">
      <c r="A7088" s="547" t="s">
        <v>1673</v>
      </c>
      <c r="B7088" s="547">
        <v>2022</v>
      </c>
      <c r="C7088" s="547" t="s">
        <v>1611</v>
      </c>
      <c r="D7088" s="548"/>
      <c r="E7088" s="548"/>
    </row>
    <row r="7089" spans="1:5" hidden="1">
      <c r="A7089" s="547" t="s">
        <v>1673</v>
      </c>
      <c r="B7089" s="547">
        <v>2022</v>
      </c>
      <c r="C7089" s="547" t="s">
        <v>1610</v>
      </c>
      <c r="D7089" s="548"/>
      <c r="E7089" s="548"/>
    </row>
    <row r="7090" spans="1:5" hidden="1">
      <c r="A7090" s="547" t="s">
        <v>1673</v>
      </c>
      <c r="B7090" s="547">
        <v>2022</v>
      </c>
      <c r="C7090" s="547" t="s">
        <v>1609</v>
      </c>
      <c r="D7090" s="548"/>
      <c r="E7090" s="548"/>
    </row>
    <row r="7091" spans="1:5" hidden="1">
      <c r="A7091" s="547" t="s">
        <v>1673</v>
      </c>
      <c r="B7091" s="547">
        <v>2022</v>
      </c>
      <c r="C7091" s="547" t="s">
        <v>1608</v>
      </c>
      <c r="D7091" s="548"/>
      <c r="E7091" s="548"/>
    </row>
    <row r="7092" spans="1:5" hidden="1">
      <c r="A7092" s="547" t="s">
        <v>1673</v>
      </c>
      <c r="B7092" s="547">
        <v>2022</v>
      </c>
      <c r="C7092" s="547" t="s">
        <v>1607</v>
      </c>
      <c r="D7092" s="548"/>
      <c r="E7092" s="548"/>
    </row>
    <row r="7093" spans="1:5" hidden="1">
      <c r="A7093" s="547" t="s">
        <v>1673</v>
      </c>
      <c r="B7093" s="547">
        <v>2022</v>
      </c>
      <c r="C7093" s="547" t="s">
        <v>1606</v>
      </c>
      <c r="D7093" s="548"/>
      <c r="E7093" s="548"/>
    </row>
    <row r="7094" spans="1:5" hidden="1">
      <c r="A7094" s="547" t="s">
        <v>1673</v>
      </c>
      <c r="B7094" s="547">
        <v>2022</v>
      </c>
      <c r="C7094" s="547" t="s">
        <v>1605</v>
      </c>
      <c r="D7094" s="548">
        <v>0.01</v>
      </c>
      <c r="E7094" s="548">
        <v>0.01</v>
      </c>
    </row>
    <row r="7095" spans="1:5" hidden="1">
      <c r="A7095" s="547" t="s">
        <v>1673</v>
      </c>
      <c r="B7095" s="547">
        <v>2022</v>
      </c>
      <c r="C7095" s="547" t="s">
        <v>1604</v>
      </c>
      <c r="D7095" s="548">
        <v>0.96</v>
      </c>
      <c r="E7095" s="548">
        <v>0.96</v>
      </c>
    </row>
    <row r="7096" spans="1:5" hidden="1">
      <c r="A7096" s="547" t="s">
        <v>1673</v>
      </c>
      <c r="B7096" s="547">
        <v>2022</v>
      </c>
      <c r="C7096" s="547" t="s">
        <v>1603</v>
      </c>
      <c r="D7096" s="548"/>
      <c r="E7096" s="548"/>
    </row>
    <row r="7097" spans="1:5" hidden="1">
      <c r="A7097" s="547" t="s">
        <v>1673</v>
      </c>
      <c r="B7097" s="547">
        <v>2022</v>
      </c>
      <c r="C7097" s="547" t="s">
        <v>1602</v>
      </c>
      <c r="D7097" s="548">
        <v>5.04</v>
      </c>
      <c r="E7097" s="548">
        <v>5.04</v>
      </c>
    </row>
    <row r="7098" spans="1:5" hidden="1">
      <c r="A7098" s="547" t="s">
        <v>1673</v>
      </c>
      <c r="B7098" s="547">
        <v>2022</v>
      </c>
      <c r="C7098" s="547" t="s">
        <v>1601</v>
      </c>
      <c r="D7098" s="548">
        <v>532</v>
      </c>
      <c r="E7098" s="548">
        <v>532</v>
      </c>
    </row>
    <row r="7099" spans="1:5" hidden="1">
      <c r="A7099" s="547" t="s">
        <v>1673</v>
      </c>
      <c r="B7099" s="547">
        <v>2022</v>
      </c>
      <c r="C7099" s="547" t="s">
        <v>1600</v>
      </c>
      <c r="D7099" s="548">
        <v>0.77</v>
      </c>
      <c r="E7099" s="548">
        <v>0.77</v>
      </c>
    </row>
    <row r="7100" spans="1:5" hidden="1">
      <c r="A7100" s="547" t="s">
        <v>1673</v>
      </c>
      <c r="B7100" s="547">
        <v>2022</v>
      </c>
      <c r="C7100" s="547" t="s">
        <v>1599</v>
      </c>
      <c r="D7100" s="548">
        <v>1769.82</v>
      </c>
      <c r="E7100" s="548">
        <v>1769.69</v>
      </c>
    </row>
    <row r="7101" spans="1:5" hidden="1">
      <c r="A7101" s="547" t="s">
        <v>1673</v>
      </c>
      <c r="B7101" s="547">
        <v>2022</v>
      </c>
      <c r="C7101" s="547" t="s">
        <v>1597</v>
      </c>
      <c r="D7101" s="548">
        <v>1024.82</v>
      </c>
      <c r="E7101" s="548">
        <v>1024.7</v>
      </c>
    </row>
    <row r="7102" spans="1:5" hidden="1">
      <c r="A7102" s="547" t="s">
        <v>1673</v>
      </c>
      <c r="B7102" s="547">
        <v>2022</v>
      </c>
      <c r="C7102" s="547" t="s">
        <v>1633</v>
      </c>
      <c r="D7102" s="548"/>
      <c r="E7102" s="548">
        <v>142.13999999999999</v>
      </c>
    </row>
    <row r="7103" spans="1:5" hidden="1">
      <c r="A7103" s="547" t="s">
        <v>1673</v>
      </c>
      <c r="B7103" s="547">
        <v>2022</v>
      </c>
      <c r="C7103" s="547" t="s">
        <v>1632</v>
      </c>
      <c r="D7103" s="548"/>
      <c r="E7103" s="548"/>
    </row>
    <row r="7104" spans="1:5" hidden="1">
      <c r="A7104" s="547" t="s">
        <v>1673</v>
      </c>
      <c r="B7104" s="547">
        <v>2022</v>
      </c>
      <c r="C7104" s="547" t="s">
        <v>1631</v>
      </c>
      <c r="D7104" s="548"/>
      <c r="E7104" s="548">
        <v>3.22</v>
      </c>
    </row>
    <row r="7105" spans="1:5" hidden="1">
      <c r="A7105" s="547" t="s">
        <v>1673</v>
      </c>
      <c r="B7105" s="547">
        <v>2022</v>
      </c>
      <c r="C7105" s="547" t="s">
        <v>1630</v>
      </c>
      <c r="D7105" s="548"/>
      <c r="E7105" s="548"/>
    </row>
    <row r="7106" spans="1:5" hidden="1">
      <c r="A7106" s="547" t="s">
        <v>1673</v>
      </c>
      <c r="B7106" s="547">
        <v>2022</v>
      </c>
      <c r="C7106" s="547" t="s">
        <v>1629</v>
      </c>
      <c r="D7106" s="548"/>
      <c r="E7106" s="548"/>
    </row>
    <row r="7107" spans="1:5" hidden="1">
      <c r="A7107" s="547" t="s">
        <v>1673</v>
      </c>
      <c r="B7107" s="547">
        <v>2023</v>
      </c>
      <c r="C7107" s="547" t="s">
        <v>1628</v>
      </c>
      <c r="D7107" s="548">
        <v>113.25</v>
      </c>
      <c r="E7107" s="548"/>
    </row>
    <row r="7108" spans="1:5" hidden="1">
      <c r="A7108" s="547" t="s">
        <v>1673</v>
      </c>
      <c r="B7108" s="547">
        <v>2023</v>
      </c>
      <c r="C7108" s="547" t="s">
        <v>1627</v>
      </c>
      <c r="D7108" s="548">
        <v>111.26</v>
      </c>
      <c r="E7108" s="548"/>
    </row>
    <row r="7109" spans="1:5" hidden="1">
      <c r="A7109" s="547" t="s">
        <v>1673</v>
      </c>
      <c r="B7109" s="547">
        <v>2023</v>
      </c>
      <c r="C7109" s="547" t="s">
        <v>1626</v>
      </c>
      <c r="D7109" s="548">
        <v>1.99</v>
      </c>
      <c r="E7109" s="548"/>
    </row>
    <row r="7110" spans="1:5" hidden="1">
      <c r="A7110" s="547" t="s">
        <v>1673</v>
      </c>
      <c r="B7110" s="547">
        <v>2023</v>
      </c>
      <c r="C7110" s="547" t="s">
        <v>1625</v>
      </c>
      <c r="D7110" s="548">
        <v>170.92</v>
      </c>
      <c r="E7110" s="548"/>
    </row>
    <row r="7111" spans="1:5" hidden="1">
      <c r="A7111" s="547" t="s">
        <v>1673</v>
      </c>
      <c r="B7111" s="547">
        <v>2023</v>
      </c>
      <c r="C7111" s="547" t="s">
        <v>1624</v>
      </c>
      <c r="D7111" s="548">
        <v>19.670000000000002</v>
      </c>
      <c r="E7111" s="548"/>
    </row>
    <row r="7112" spans="1:5" hidden="1">
      <c r="A7112" s="547" t="s">
        <v>1673</v>
      </c>
      <c r="B7112" s="547">
        <v>2023</v>
      </c>
      <c r="C7112" s="547" t="s">
        <v>1623</v>
      </c>
      <c r="D7112" s="548">
        <v>42.06</v>
      </c>
      <c r="E7112" s="548"/>
    </row>
    <row r="7113" spans="1:5" hidden="1">
      <c r="A7113" s="547" t="s">
        <v>1673</v>
      </c>
      <c r="B7113" s="547">
        <v>2023</v>
      </c>
      <c r="C7113" s="547" t="s">
        <v>1622</v>
      </c>
      <c r="D7113" s="548">
        <v>5.75</v>
      </c>
      <c r="E7113" s="548"/>
    </row>
    <row r="7114" spans="1:5" hidden="1">
      <c r="A7114" s="547" t="s">
        <v>1673</v>
      </c>
      <c r="B7114" s="547">
        <v>2023</v>
      </c>
      <c r="C7114" s="547" t="s">
        <v>1621</v>
      </c>
      <c r="D7114" s="548"/>
      <c r="E7114" s="548"/>
    </row>
    <row r="7115" spans="1:5" hidden="1">
      <c r="A7115" s="547" t="s">
        <v>1673</v>
      </c>
      <c r="B7115" s="547">
        <v>2023</v>
      </c>
      <c r="C7115" s="547" t="s">
        <v>1620</v>
      </c>
      <c r="D7115" s="548">
        <v>2.14</v>
      </c>
      <c r="E7115" s="548"/>
    </row>
    <row r="7116" spans="1:5" hidden="1">
      <c r="A7116" s="547" t="s">
        <v>1673</v>
      </c>
      <c r="B7116" s="547">
        <v>2023</v>
      </c>
      <c r="C7116" s="547" t="s">
        <v>1619</v>
      </c>
      <c r="D7116" s="548">
        <v>70.599999999999994</v>
      </c>
      <c r="E7116" s="548"/>
    </row>
    <row r="7117" spans="1:5" hidden="1">
      <c r="A7117" s="547" t="s">
        <v>1673</v>
      </c>
      <c r="B7117" s="547">
        <v>2023</v>
      </c>
      <c r="C7117" s="547" t="s">
        <v>1618</v>
      </c>
      <c r="D7117" s="548"/>
      <c r="E7117" s="548"/>
    </row>
    <row r="7118" spans="1:5" hidden="1">
      <c r="A7118" s="547" t="s">
        <v>1673</v>
      </c>
      <c r="B7118" s="547">
        <v>2023</v>
      </c>
      <c r="C7118" s="547" t="s">
        <v>1617</v>
      </c>
      <c r="D7118" s="548">
        <v>0.64</v>
      </c>
      <c r="E7118" s="548"/>
    </row>
    <row r="7119" spans="1:5" hidden="1">
      <c r="A7119" s="547" t="s">
        <v>1673</v>
      </c>
      <c r="B7119" s="547">
        <v>2023</v>
      </c>
      <c r="C7119" s="547" t="s">
        <v>1616</v>
      </c>
      <c r="D7119" s="548"/>
      <c r="E7119" s="548"/>
    </row>
    <row r="7120" spans="1:5" hidden="1">
      <c r="A7120" s="547" t="s">
        <v>1673</v>
      </c>
      <c r="B7120" s="547">
        <v>2023</v>
      </c>
      <c r="C7120" s="547" t="s">
        <v>1615</v>
      </c>
      <c r="D7120" s="548">
        <v>68.510000000000005</v>
      </c>
      <c r="E7120" s="548"/>
    </row>
    <row r="7121" spans="1:5" hidden="1">
      <c r="A7121" s="547" t="s">
        <v>1673</v>
      </c>
      <c r="B7121" s="547">
        <v>2023</v>
      </c>
      <c r="C7121" s="547" t="s">
        <v>1614</v>
      </c>
      <c r="D7121" s="548"/>
      <c r="E7121" s="548"/>
    </row>
    <row r="7122" spans="1:5" hidden="1">
      <c r="A7122" s="547" t="s">
        <v>1673</v>
      </c>
      <c r="B7122" s="547">
        <v>2023</v>
      </c>
      <c r="C7122" s="547" t="s">
        <v>1613</v>
      </c>
      <c r="D7122" s="548"/>
      <c r="E7122" s="548"/>
    </row>
    <row r="7123" spans="1:5" hidden="1">
      <c r="A7123" s="547" t="s">
        <v>1673</v>
      </c>
      <c r="B7123" s="547">
        <v>2023</v>
      </c>
      <c r="C7123" s="547" t="s">
        <v>1612</v>
      </c>
      <c r="D7123" s="548">
        <v>1.45</v>
      </c>
      <c r="E7123" s="548"/>
    </row>
    <row r="7124" spans="1:5" hidden="1">
      <c r="A7124" s="547" t="s">
        <v>1673</v>
      </c>
      <c r="B7124" s="547">
        <v>2023</v>
      </c>
      <c r="C7124" s="547" t="s">
        <v>1611</v>
      </c>
      <c r="D7124" s="548"/>
      <c r="E7124" s="548"/>
    </row>
    <row r="7125" spans="1:5" hidden="1">
      <c r="A7125" s="547" t="s">
        <v>1673</v>
      </c>
      <c r="B7125" s="547">
        <v>2023</v>
      </c>
      <c r="C7125" s="547" t="s">
        <v>1610</v>
      </c>
      <c r="D7125" s="548"/>
      <c r="E7125" s="548"/>
    </row>
    <row r="7126" spans="1:5" hidden="1">
      <c r="A7126" s="547" t="s">
        <v>1673</v>
      </c>
      <c r="B7126" s="547">
        <v>2023</v>
      </c>
      <c r="C7126" s="547" t="s">
        <v>1609</v>
      </c>
      <c r="D7126" s="548"/>
      <c r="E7126" s="548"/>
    </row>
    <row r="7127" spans="1:5" hidden="1">
      <c r="A7127" s="547" t="s">
        <v>1673</v>
      </c>
      <c r="B7127" s="547">
        <v>2023</v>
      </c>
      <c r="C7127" s="547" t="s">
        <v>1608</v>
      </c>
      <c r="D7127" s="548"/>
      <c r="E7127" s="548"/>
    </row>
    <row r="7128" spans="1:5" hidden="1">
      <c r="A7128" s="547" t="s">
        <v>1673</v>
      </c>
      <c r="B7128" s="547">
        <v>2023</v>
      </c>
      <c r="C7128" s="547" t="s">
        <v>1607</v>
      </c>
      <c r="D7128" s="548"/>
      <c r="E7128" s="548"/>
    </row>
    <row r="7129" spans="1:5" hidden="1">
      <c r="A7129" s="547" t="s">
        <v>1673</v>
      </c>
      <c r="B7129" s="547">
        <v>2023</v>
      </c>
      <c r="C7129" s="547" t="s">
        <v>1606</v>
      </c>
      <c r="D7129" s="548"/>
      <c r="E7129" s="548"/>
    </row>
    <row r="7130" spans="1:5" hidden="1">
      <c r="A7130" s="547" t="s">
        <v>1673</v>
      </c>
      <c r="B7130" s="547">
        <v>2023</v>
      </c>
      <c r="C7130" s="547" t="s">
        <v>1605</v>
      </c>
      <c r="D7130" s="548"/>
      <c r="E7130" s="548"/>
    </row>
    <row r="7131" spans="1:5" hidden="1">
      <c r="A7131" s="547" t="s">
        <v>1673</v>
      </c>
      <c r="B7131" s="547">
        <v>2023</v>
      </c>
      <c r="C7131" s="547" t="s">
        <v>1604</v>
      </c>
      <c r="D7131" s="548">
        <v>0.44</v>
      </c>
      <c r="E7131" s="548"/>
    </row>
    <row r="7132" spans="1:5" hidden="1">
      <c r="A7132" s="547" t="s">
        <v>1673</v>
      </c>
      <c r="B7132" s="547">
        <v>2023</v>
      </c>
      <c r="C7132" s="547" t="s">
        <v>1603</v>
      </c>
      <c r="D7132" s="548"/>
      <c r="E7132" s="548"/>
    </row>
    <row r="7133" spans="1:5" hidden="1">
      <c r="A7133" s="547" t="s">
        <v>1673</v>
      </c>
      <c r="B7133" s="547">
        <v>2023</v>
      </c>
      <c r="C7133" s="547" t="s">
        <v>1602</v>
      </c>
      <c r="D7133" s="548">
        <v>4.68</v>
      </c>
      <c r="E7133" s="548"/>
    </row>
    <row r="7134" spans="1:5" hidden="1">
      <c r="A7134" s="547" t="s">
        <v>1673</v>
      </c>
      <c r="B7134" s="547">
        <v>2023</v>
      </c>
      <c r="C7134" s="547" t="s">
        <v>1601</v>
      </c>
      <c r="D7134" s="548">
        <v>534.84</v>
      </c>
      <c r="E7134" s="548"/>
    </row>
    <row r="7135" spans="1:5" hidden="1">
      <c r="A7135" s="547" t="s">
        <v>1673</v>
      </c>
      <c r="B7135" s="547">
        <v>2023</v>
      </c>
      <c r="C7135" s="547" t="s">
        <v>1600</v>
      </c>
      <c r="D7135" s="548">
        <v>0.86</v>
      </c>
      <c r="E7135" s="548"/>
    </row>
    <row r="7136" spans="1:5" hidden="1">
      <c r="A7136" s="547" t="s">
        <v>1673</v>
      </c>
      <c r="B7136" s="547">
        <v>2023</v>
      </c>
      <c r="C7136" s="547" t="s">
        <v>1599</v>
      </c>
      <c r="D7136" s="548">
        <v>1714.15</v>
      </c>
      <c r="E7136" s="548"/>
    </row>
    <row r="7137" spans="1:5" hidden="1">
      <c r="A7137" s="547" t="s">
        <v>1673</v>
      </c>
      <c r="B7137" s="547">
        <v>2023</v>
      </c>
      <c r="C7137" s="547" t="s">
        <v>1597</v>
      </c>
      <c r="D7137" s="548">
        <v>965.21</v>
      </c>
      <c r="E7137" s="548"/>
    </row>
    <row r="7138" spans="1:5" hidden="1">
      <c r="A7138" s="547" t="s">
        <v>1672</v>
      </c>
      <c r="B7138" s="547">
        <v>2019</v>
      </c>
      <c r="C7138" s="547" t="s">
        <v>1628</v>
      </c>
      <c r="D7138" s="548">
        <v>55.23</v>
      </c>
      <c r="E7138" s="548">
        <v>55.83</v>
      </c>
    </row>
    <row r="7139" spans="1:5" hidden="1">
      <c r="A7139" s="547" t="s">
        <v>1672</v>
      </c>
      <c r="B7139" s="547">
        <v>2019</v>
      </c>
      <c r="C7139" s="547" t="s">
        <v>1627</v>
      </c>
      <c r="D7139" s="548">
        <v>54.91</v>
      </c>
      <c r="E7139" s="548"/>
    </row>
    <row r="7140" spans="1:5" hidden="1">
      <c r="A7140" s="547" t="s">
        <v>1672</v>
      </c>
      <c r="B7140" s="547">
        <v>2019</v>
      </c>
      <c r="C7140" s="547" t="s">
        <v>1626</v>
      </c>
      <c r="D7140" s="548">
        <v>0.32</v>
      </c>
      <c r="E7140" s="548"/>
    </row>
    <row r="7141" spans="1:5" hidden="1">
      <c r="A7141" s="547" t="s">
        <v>1672</v>
      </c>
      <c r="B7141" s="547">
        <v>2019</v>
      </c>
      <c r="C7141" s="547" t="s">
        <v>1625</v>
      </c>
      <c r="D7141" s="548">
        <v>3.46</v>
      </c>
      <c r="E7141" s="548">
        <v>3.46</v>
      </c>
    </row>
    <row r="7142" spans="1:5" hidden="1">
      <c r="A7142" s="547" t="s">
        <v>1672</v>
      </c>
      <c r="B7142" s="547">
        <v>2019</v>
      </c>
      <c r="C7142" s="547" t="s">
        <v>1624</v>
      </c>
      <c r="D7142" s="548"/>
      <c r="E7142" s="548"/>
    </row>
    <row r="7143" spans="1:5" hidden="1">
      <c r="A7143" s="547" t="s">
        <v>1672</v>
      </c>
      <c r="B7143" s="547">
        <v>2019</v>
      </c>
      <c r="C7143" s="547" t="s">
        <v>1623</v>
      </c>
      <c r="D7143" s="548"/>
      <c r="E7143" s="548"/>
    </row>
    <row r="7144" spans="1:5" hidden="1">
      <c r="A7144" s="547" t="s">
        <v>1672</v>
      </c>
      <c r="B7144" s="547">
        <v>2019</v>
      </c>
      <c r="C7144" s="547" t="s">
        <v>1622</v>
      </c>
      <c r="D7144" s="548"/>
      <c r="E7144" s="548"/>
    </row>
    <row r="7145" spans="1:5" hidden="1">
      <c r="A7145" s="547" t="s">
        <v>1672</v>
      </c>
      <c r="B7145" s="547">
        <v>2019</v>
      </c>
      <c r="C7145" s="547" t="s">
        <v>1621</v>
      </c>
      <c r="D7145" s="548"/>
      <c r="E7145" s="548"/>
    </row>
    <row r="7146" spans="1:5" hidden="1">
      <c r="A7146" s="547" t="s">
        <v>1672</v>
      </c>
      <c r="B7146" s="547">
        <v>2019</v>
      </c>
      <c r="C7146" s="547" t="s">
        <v>1620</v>
      </c>
      <c r="D7146" s="548"/>
      <c r="E7146" s="548"/>
    </row>
    <row r="7147" spans="1:5" hidden="1">
      <c r="A7147" s="547" t="s">
        <v>1672</v>
      </c>
      <c r="B7147" s="547">
        <v>2019</v>
      </c>
      <c r="C7147" s="547" t="s">
        <v>1619</v>
      </c>
      <c r="D7147" s="548">
        <v>36.5</v>
      </c>
      <c r="E7147" s="548">
        <v>36.5</v>
      </c>
    </row>
    <row r="7148" spans="1:5" hidden="1">
      <c r="A7148" s="547" t="s">
        <v>1672</v>
      </c>
      <c r="B7148" s="547">
        <v>2019</v>
      </c>
      <c r="C7148" s="547" t="s">
        <v>1618</v>
      </c>
      <c r="D7148" s="548"/>
      <c r="E7148" s="548"/>
    </row>
    <row r="7149" spans="1:5" hidden="1">
      <c r="A7149" s="547" t="s">
        <v>1672</v>
      </c>
      <c r="B7149" s="547">
        <v>2019</v>
      </c>
      <c r="C7149" s="547" t="s">
        <v>1617</v>
      </c>
      <c r="D7149" s="548">
        <v>2.42</v>
      </c>
      <c r="E7149" s="548">
        <v>2.42</v>
      </c>
    </row>
    <row r="7150" spans="1:5" hidden="1">
      <c r="A7150" s="547" t="s">
        <v>1672</v>
      </c>
      <c r="B7150" s="547">
        <v>2019</v>
      </c>
      <c r="C7150" s="547" t="s">
        <v>1616</v>
      </c>
      <c r="D7150" s="548">
        <v>0.67</v>
      </c>
      <c r="E7150" s="548">
        <v>0.67</v>
      </c>
    </row>
    <row r="7151" spans="1:5" hidden="1">
      <c r="A7151" s="547" t="s">
        <v>1672</v>
      </c>
      <c r="B7151" s="547">
        <v>2019</v>
      </c>
      <c r="C7151" s="547" t="s">
        <v>1615</v>
      </c>
      <c r="D7151" s="548">
        <v>31.79</v>
      </c>
      <c r="E7151" s="548">
        <v>31.79</v>
      </c>
    </row>
    <row r="7152" spans="1:5" hidden="1">
      <c r="A7152" s="547" t="s">
        <v>1672</v>
      </c>
      <c r="B7152" s="547">
        <v>2019</v>
      </c>
      <c r="C7152" s="547" t="s">
        <v>1614</v>
      </c>
      <c r="D7152" s="548">
        <v>1.38</v>
      </c>
      <c r="E7152" s="548">
        <v>1.38</v>
      </c>
    </row>
    <row r="7153" spans="1:5" hidden="1">
      <c r="A7153" s="547" t="s">
        <v>1672</v>
      </c>
      <c r="B7153" s="547">
        <v>2019</v>
      </c>
      <c r="C7153" s="547" t="s">
        <v>1613</v>
      </c>
      <c r="D7153" s="548"/>
      <c r="E7153" s="548"/>
    </row>
    <row r="7154" spans="1:5" hidden="1">
      <c r="A7154" s="547" t="s">
        <v>1672</v>
      </c>
      <c r="B7154" s="547">
        <v>2019</v>
      </c>
      <c r="C7154" s="547" t="s">
        <v>1612</v>
      </c>
      <c r="D7154" s="548">
        <v>0.05</v>
      </c>
      <c r="E7154" s="548">
        <v>0.05</v>
      </c>
    </row>
    <row r="7155" spans="1:5" hidden="1">
      <c r="A7155" s="547" t="s">
        <v>1672</v>
      </c>
      <c r="B7155" s="547">
        <v>2019</v>
      </c>
      <c r="C7155" s="547" t="s">
        <v>1611</v>
      </c>
      <c r="D7155" s="548"/>
      <c r="E7155" s="548"/>
    </row>
    <row r="7156" spans="1:5" hidden="1">
      <c r="A7156" s="547" t="s">
        <v>1672</v>
      </c>
      <c r="B7156" s="547">
        <v>2019</v>
      </c>
      <c r="C7156" s="547" t="s">
        <v>1610</v>
      </c>
      <c r="D7156" s="548"/>
      <c r="E7156" s="548"/>
    </row>
    <row r="7157" spans="1:5" hidden="1">
      <c r="A7157" s="547" t="s">
        <v>1672</v>
      </c>
      <c r="B7157" s="547">
        <v>2019</v>
      </c>
      <c r="C7157" s="547" t="s">
        <v>1609</v>
      </c>
      <c r="D7157" s="548">
        <v>0.19</v>
      </c>
      <c r="E7157" s="548">
        <v>0.19</v>
      </c>
    </row>
    <row r="7158" spans="1:5" hidden="1">
      <c r="A7158" s="547" t="s">
        <v>1672</v>
      </c>
      <c r="B7158" s="547">
        <v>2019</v>
      </c>
      <c r="C7158" s="547" t="s">
        <v>1608</v>
      </c>
      <c r="D7158" s="548"/>
      <c r="E7158" s="548"/>
    </row>
    <row r="7159" spans="1:5" hidden="1">
      <c r="A7159" s="547" t="s">
        <v>1672</v>
      </c>
      <c r="B7159" s="547">
        <v>2019</v>
      </c>
      <c r="C7159" s="547" t="s">
        <v>1607</v>
      </c>
      <c r="D7159" s="548"/>
      <c r="E7159" s="548"/>
    </row>
    <row r="7160" spans="1:5" hidden="1">
      <c r="A7160" s="547" t="s">
        <v>1672</v>
      </c>
      <c r="B7160" s="547">
        <v>2019</v>
      </c>
      <c r="C7160" s="547" t="s">
        <v>1606</v>
      </c>
      <c r="D7160" s="548"/>
      <c r="E7160" s="548"/>
    </row>
    <row r="7161" spans="1:5" hidden="1">
      <c r="A7161" s="547" t="s">
        <v>1672</v>
      </c>
      <c r="B7161" s="547">
        <v>2019</v>
      </c>
      <c r="C7161" s="547" t="s">
        <v>1605</v>
      </c>
      <c r="D7161" s="548"/>
      <c r="E7161" s="548"/>
    </row>
    <row r="7162" spans="1:5" hidden="1">
      <c r="A7162" s="547" t="s">
        <v>1672</v>
      </c>
      <c r="B7162" s="547">
        <v>2019</v>
      </c>
      <c r="C7162" s="547" t="s">
        <v>1604</v>
      </c>
      <c r="D7162" s="548">
        <v>8.48</v>
      </c>
      <c r="E7162" s="548">
        <v>8.48</v>
      </c>
    </row>
    <row r="7163" spans="1:5" hidden="1">
      <c r="A7163" s="547" t="s">
        <v>1672</v>
      </c>
      <c r="B7163" s="547">
        <v>2019</v>
      </c>
      <c r="C7163" s="547" t="s">
        <v>1603</v>
      </c>
      <c r="D7163" s="548"/>
      <c r="E7163" s="548"/>
    </row>
    <row r="7164" spans="1:5" hidden="1">
      <c r="A7164" s="547" t="s">
        <v>1672</v>
      </c>
      <c r="B7164" s="547">
        <v>2019</v>
      </c>
      <c r="C7164" s="547" t="s">
        <v>1602</v>
      </c>
      <c r="D7164" s="548"/>
      <c r="E7164" s="548"/>
    </row>
    <row r="7165" spans="1:5" hidden="1">
      <c r="A7165" s="547" t="s">
        <v>1672</v>
      </c>
      <c r="B7165" s="547">
        <v>2019</v>
      </c>
      <c r="C7165" s="547" t="s">
        <v>1601</v>
      </c>
      <c r="D7165" s="548">
        <v>474.61</v>
      </c>
      <c r="E7165" s="548">
        <v>474.61</v>
      </c>
    </row>
    <row r="7166" spans="1:5" hidden="1">
      <c r="A7166" s="547" t="s">
        <v>1672</v>
      </c>
      <c r="B7166" s="547">
        <v>2019</v>
      </c>
      <c r="C7166" s="547" t="s">
        <v>1600</v>
      </c>
      <c r="D7166" s="548">
        <v>2.41</v>
      </c>
      <c r="E7166" s="548">
        <v>2.41</v>
      </c>
    </row>
    <row r="7167" spans="1:5" hidden="1">
      <c r="A7167" s="547" t="s">
        <v>1672</v>
      </c>
      <c r="B7167" s="547">
        <v>2019</v>
      </c>
      <c r="C7167" s="547" t="s">
        <v>1599</v>
      </c>
      <c r="D7167" s="548">
        <v>1260.3800000000001</v>
      </c>
      <c r="E7167" s="548">
        <v>1260.98</v>
      </c>
    </row>
    <row r="7168" spans="1:5" hidden="1">
      <c r="A7168" s="547" t="s">
        <v>1672</v>
      </c>
      <c r="B7168" s="547">
        <v>2019</v>
      </c>
      <c r="C7168" s="547" t="s">
        <v>1597</v>
      </c>
      <c r="D7168" s="548">
        <v>580.69000000000005</v>
      </c>
      <c r="E7168" s="548">
        <v>581.29</v>
      </c>
    </row>
    <row r="7169" spans="1:5" hidden="1">
      <c r="A7169" s="547" t="s">
        <v>1672</v>
      </c>
      <c r="B7169" s="547">
        <v>2019</v>
      </c>
      <c r="C7169" s="547" t="s">
        <v>1633</v>
      </c>
      <c r="D7169" s="548"/>
      <c r="E7169" s="548">
        <v>54.52</v>
      </c>
    </row>
    <row r="7170" spans="1:5" hidden="1">
      <c r="A7170" s="547" t="s">
        <v>1672</v>
      </c>
      <c r="B7170" s="547">
        <v>2019</v>
      </c>
      <c r="C7170" s="547" t="s">
        <v>1632</v>
      </c>
      <c r="D7170" s="548"/>
      <c r="E7170" s="548"/>
    </row>
    <row r="7171" spans="1:5" hidden="1">
      <c r="A7171" s="547" t="s">
        <v>1672</v>
      </c>
      <c r="B7171" s="547">
        <v>2019</v>
      </c>
      <c r="C7171" s="547" t="s">
        <v>1631</v>
      </c>
      <c r="D7171" s="548"/>
      <c r="E7171" s="548">
        <v>0.99</v>
      </c>
    </row>
    <row r="7172" spans="1:5" hidden="1">
      <c r="A7172" s="547" t="s">
        <v>1672</v>
      </c>
      <c r="B7172" s="547">
        <v>2019</v>
      </c>
      <c r="C7172" s="547" t="s">
        <v>1630</v>
      </c>
      <c r="D7172" s="548"/>
      <c r="E7172" s="548"/>
    </row>
    <row r="7173" spans="1:5" hidden="1">
      <c r="A7173" s="547" t="s">
        <v>1672</v>
      </c>
      <c r="B7173" s="547">
        <v>2019</v>
      </c>
      <c r="C7173" s="547" t="s">
        <v>1629</v>
      </c>
      <c r="D7173" s="548"/>
      <c r="E7173" s="548"/>
    </row>
    <row r="7174" spans="1:5" hidden="1">
      <c r="A7174" s="547" t="s">
        <v>1672</v>
      </c>
      <c r="B7174" s="547">
        <v>2020</v>
      </c>
      <c r="C7174" s="547" t="s">
        <v>1628</v>
      </c>
      <c r="D7174" s="548">
        <v>53.12</v>
      </c>
      <c r="E7174" s="548">
        <v>53.54</v>
      </c>
    </row>
    <row r="7175" spans="1:5" hidden="1">
      <c r="A7175" s="547" t="s">
        <v>1672</v>
      </c>
      <c r="B7175" s="547">
        <v>2020</v>
      </c>
      <c r="C7175" s="547" t="s">
        <v>1627</v>
      </c>
      <c r="D7175" s="548">
        <v>53.12</v>
      </c>
      <c r="E7175" s="548"/>
    </row>
    <row r="7176" spans="1:5" hidden="1">
      <c r="A7176" s="547" t="s">
        <v>1672</v>
      </c>
      <c r="B7176" s="547">
        <v>2020</v>
      </c>
      <c r="C7176" s="547" t="s">
        <v>1626</v>
      </c>
      <c r="D7176" s="548"/>
      <c r="E7176" s="548"/>
    </row>
    <row r="7177" spans="1:5" hidden="1">
      <c r="A7177" s="547" t="s">
        <v>1672</v>
      </c>
      <c r="B7177" s="547">
        <v>2020</v>
      </c>
      <c r="C7177" s="547" t="s">
        <v>1625</v>
      </c>
      <c r="D7177" s="548">
        <v>3.54</v>
      </c>
      <c r="E7177" s="548">
        <v>3.54</v>
      </c>
    </row>
    <row r="7178" spans="1:5" hidden="1">
      <c r="A7178" s="547" t="s">
        <v>1672</v>
      </c>
      <c r="B7178" s="547">
        <v>2020</v>
      </c>
      <c r="C7178" s="547" t="s">
        <v>1624</v>
      </c>
      <c r="D7178" s="548">
        <v>5.76</v>
      </c>
      <c r="E7178" s="548">
        <v>5.76</v>
      </c>
    </row>
    <row r="7179" spans="1:5" hidden="1">
      <c r="A7179" s="547" t="s">
        <v>1672</v>
      </c>
      <c r="B7179" s="547">
        <v>2020</v>
      </c>
      <c r="C7179" s="547" t="s">
        <v>1623</v>
      </c>
      <c r="D7179" s="548"/>
      <c r="E7179" s="548"/>
    </row>
    <row r="7180" spans="1:5" hidden="1">
      <c r="A7180" s="547" t="s">
        <v>1672</v>
      </c>
      <c r="B7180" s="547">
        <v>2020</v>
      </c>
      <c r="C7180" s="547" t="s">
        <v>1622</v>
      </c>
      <c r="D7180" s="548"/>
      <c r="E7180" s="548"/>
    </row>
    <row r="7181" spans="1:5" hidden="1">
      <c r="A7181" s="547" t="s">
        <v>1672</v>
      </c>
      <c r="B7181" s="547">
        <v>2020</v>
      </c>
      <c r="C7181" s="547" t="s">
        <v>1621</v>
      </c>
      <c r="D7181" s="548"/>
      <c r="E7181" s="548"/>
    </row>
    <row r="7182" spans="1:5" hidden="1">
      <c r="A7182" s="547" t="s">
        <v>1672</v>
      </c>
      <c r="B7182" s="547">
        <v>2020</v>
      </c>
      <c r="C7182" s="547" t="s">
        <v>1620</v>
      </c>
      <c r="D7182" s="548"/>
      <c r="E7182" s="548"/>
    </row>
    <row r="7183" spans="1:5" hidden="1">
      <c r="A7183" s="547" t="s">
        <v>1672</v>
      </c>
      <c r="B7183" s="547">
        <v>2020</v>
      </c>
      <c r="C7183" s="547" t="s">
        <v>1619</v>
      </c>
      <c r="D7183" s="548">
        <v>27.94</v>
      </c>
      <c r="E7183" s="548">
        <v>27.94</v>
      </c>
    </row>
    <row r="7184" spans="1:5" hidden="1">
      <c r="A7184" s="547" t="s">
        <v>1672</v>
      </c>
      <c r="B7184" s="547">
        <v>2020</v>
      </c>
      <c r="C7184" s="547" t="s">
        <v>1618</v>
      </c>
      <c r="D7184" s="548"/>
      <c r="E7184" s="548"/>
    </row>
    <row r="7185" spans="1:5" hidden="1">
      <c r="A7185" s="547" t="s">
        <v>1672</v>
      </c>
      <c r="B7185" s="547">
        <v>2020</v>
      </c>
      <c r="C7185" s="547" t="s">
        <v>1617</v>
      </c>
      <c r="D7185" s="548">
        <v>1.57</v>
      </c>
      <c r="E7185" s="548">
        <v>1.57</v>
      </c>
    </row>
    <row r="7186" spans="1:5" hidden="1">
      <c r="A7186" s="547" t="s">
        <v>1672</v>
      </c>
      <c r="B7186" s="547">
        <v>2020</v>
      </c>
      <c r="C7186" s="547" t="s">
        <v>1616</v>
      </c>
      <c r="D7186" s="548">
        <v>0.6</v>
      </c>
      <c r="E7186" s="548">
        <v>0.6</v>
      </c>
    </row>
    <row r="7187" spans="1:5" hidden="1">
      <c r="A7187" s="547" t="s">
        <v>1672</v>
      </c>
      <c r="B7187" s="547">
        <v>2020</v>
      </c>
      <c r="C7187" s="547" t="s">
        <v>1615</v>
      </c>
      <c r="D7187" s="548">
        <v>24.14</v>
      </c>
      <c r="E7187" s="548">
        <v>24.14</v>
      </c>
    </row>
    <row r="7188" spans="1:5" hidden="1">
      <c r="A7188" s="547" t="s">
        <v>1672</v>
      </c>
      <c r="B7188" s="547">
        <v>2020</v>
      </c>
      <c r="C7188" s="547" t="s">
        <v>1614</v>
      </c>
      <c r="D7188" s="548">
        <v>0.74</v>
      </c>
      <c r="E7188" s="548">
        <v>0.74</v>
      </c>
    </row>
    <row r="7189" spans="1:5" hidden="1">
      <c r="A7189" s="547" t="s">
        <v>1672</v>
      </c>
      <c r="B7189" s="547">
        <v>2020</v>
      </c>
      <c r="C7189" s="547" t="s">
        <v>1613</v>
      </c>
      <c r="D7189" s="548"/>
      <c r="E7189" s="548"/>
    </row>
    <row r="7190" spans="1:5" hidden="1">
      <c r="A7190" s="547" t="s">
        <v>1672</v>
      </c>
      <c r="B7190" s="547">
        <v>2020</v>
      </c>
      <c r="C7190" s="547" t="s">
        <v>1612</v>
      </c>
      <c r="D7190" s="548">
        <v>0.05</v>
      </c>
      <c r="E7190" s="548">
        <v>0.05</v>
      </c>
    </row>
    <row r="7191" spans="1:5" hidden="1">
      <c r="A7191" s="547" t="s">
        <v>1672</v>
      </c>
      <c r="B7191" s="547">
        <v>2020</v>
      </c>
      <c r="C7191" s="547" t="s">
        <v>1611</v>
      </c>
      <c r="D7191" s="548"/>
      <c r="E7191" s="548"/>
    </row>
    <row r="7192" spans="1:5" hidden="1">
      <c r="A7192" s="547" t="s">
        <v>1672</v>
      </c>
      <c r="B7192" s="547">
        <v>2020</v>
      </c>
      <c r="C7192" s="547" t="s">
        <v>1610</v>
      </c>
      <c r="D7192" s="548"/>
      <c r="E7192" s="548"/>
    </row>
    <row r="7193" spans="1:5" hidden="1">
      <c r="A7193" s="547" t="s">
        <v>1672</v>
      </c>
      <c r="B7193" s="547">
        <v>2020</v>
      </c>
      <c r="C7193" s="547" t="s">
        <v>1609</v>
      </c>
      <c r="D7193" s="548">
        <v>0.52</v>
      </c>
      <c r="E7193" s="548">
        <v>0.52</v>
      </c>
    </row>
    <row r="7194" spans="1:5" hidden="1">
      <c r="A7194" s="547" t="s">
        <v>1672</v>
      </c>
      <c r="B7194" s="547">
        <v>2020</v>
      </c>
      <c r="C7194" s="547" t="s">
        <v>1608</v>
      </c>
      <c r="D7194" s="548">
        <v>0.33</v>
      </c>
      <c r="E7194" s="548">
        <v>0.33</v>
      </c>
    </row>
    <row r="7195" spans="1:5" hidden="1">
      <c r="A7195" s="547" t="s">
        <v>1672</v>
      </c>
      <c r="B7195" s="547">
        <v>2020</v>
      </c>
      <c r="C7195" s="547" t="s">
        <v>1607</v>
      </c>
      <c r="D7195" s="548"/>
      <c r="E7195" s="548"/>
    </row>
    <row r="7196" spans="1:5" hidden="1">
      <c r="A7196" s="547" t="s">
        <v>1672</v>
      </c>
      <c r="B7196" s="547">
        <v>2020</v>
      </c>
      <c r="C7196" s="547" t="s">
        <v>1606</v>
      </c>
      <c r="D7196" s="548"/>
      <c r="E7196" s="548"/>
    </row>
    <row r="7197" spans="1:5" hidden="1">
      <c r="A7197" s="547" t="s">
        <v>1672</v>
      </c>
      <c r="B7197" s="547">
        <v>2020</v>
      </c>
      <c r="C7197" s="547" t="s">
        <v>1605</v>
      </c>
      <c r="D7197" s="548"/>
      <c r="E7197" s="548"/>
    </row>
    <row r="7198" spans="1:5" hidden="1">
      <c r="A7198" s="547" t="s">
        <v>1672</v>
      </c>
      <c r="B7198" s="547">
        <v>2020</v>
      </c>
      <c r="C7198" s="547" t="s">
        <v>1604</v>
      </c>
      <c r="D7198" s="548">
        <v>10.63</v>
      </c>
      <c r="E7198" s="548">
        <v>10.63</v>
      </c>
    </row>
    <row r="7199" spans="1:5" hidden="1">
      <c r="A7199" s="547" t="s">
        <v>1672</v>
      </c>
      <c r="B7199" s="547">
        <v>2020</v>
      </c>
      <c r="C7199" s="547" t="s">
        <v>1603</v>
      </c>
      <c r="D7199" s="548"/>
      <c r="E7199" s="548"/>
    </row>
    <row r="7200" spans="1:5" hidden="1">
      <c r="A7200" s="547" t="s">
        <v>1672</v>
      </c>
      <c r="B7200" s="547">
        <v>2020</v>
      </c>
      <c r="C7200" s="547" t="s">
        <v>1602</v>
      </c>
      <c r="D7200" s="548">
        <v>0.01</v>
      </c>
      <c r="E7200" s="548">
        <v>0.01</v>
      </c>
    </row>
    <row r="7201" spans="1:5" hidden="1">
      <c r="A7201" s="547" t="s">
        <v>1672</v>
      </c>
      <c r="B7201" s="547">
        <v>2020</v>
      </c>
      <c r="C7201" s="547" t="s">
        <v>1601</v>
      </c>
      <c r="D7201" s="548">
        <v>404.92</v>
      </c>
      <c r="E7201" s="548">
        <v>404.92</v>
      </c>
    </row>
    <row r="7202" spans="1:5" hidden="1">
      <c r="A7202" s="547" t="s">
        <v>1672</v>
      </c>
      <c r="B7202" s="547">
        <v>2020</v>
      </c>
      <c r="C7202" s="547" t="s">
        <v>1600</v>
      </c>
      <c r="D7202" s="548">
        <v>6.01</v>
      </c>
      <c r="E7202" s="548">
        <v>6.01</v>
      </c>
    </row>
    <row r="7203" spans="1:5" hidden="1">
      <c r="A7203" s="547" t="s">
        <v>1672</v>
      </c>
      <c r="B7203" s="547">
        <v>2020</v>
      </c>
      <c r="C7203" s="547" t="s">
        <v>1599</v>
      </c>
      <c r="D7203" s="548">
        <v>1088.8</v>
      </c>
      <c r="E7203" s="548">
        <v>1089.22</v>
      </c>
    </row>
    <row r="7204" spans="1:5" hidden="1">
      <c r="A7204" s="547" t="s">
        <v>1672</v>
      </c>
      <c r="B7204" s="547">
        <v>2020</v>
      </c>
      <c r="C7204" s="547" t="s">
        <v>1597</v>
      </c>
      <c r="D7204" s="548">
        <v>511.93</v>
      </c>
      <c r="E7204" s="548">
        <v>512.36</v>
      </c>
    </row>
    <row r="7205" spans="1:5" hidden="1">
      <c r="A7205" s="547" t="s">
        <v>1672</v>
      </c>
      <c r="B7205" s="547">
        <v>2020</v>
      </c>
      <c r="C7205" s="547" t="s">
        <v>1633</v>
      </c>
      <c r="D7205" s="548"/>
      <c r="E7205" s="548">
        <v>52.86</v>
      </c>
    </row>
    <row r="7206" spans="1:5" hidden="1">
      <c r="A7206" s="547" t="s">
        <v>1672</v>
      </c>
      <c r="B7206" s="547">
        <v>2020</v>
      </c>
      <c r="C7206" s="547" t="s">
        <v>1632</v>
      </c>
      <c r="D7206" s="548"/>
      <c r="E7206" s="548"/>
    </row>
    <row r="7207" spans="1:5" hidden="1">
      <c r="A7207" s="547" t="s">
        <v>1672</v>
      </c>
      <c r="B7207" s="547">
        <v>2020</v>
      </c>
      <c r="C7207" s="547" t="s">
        <v>1631</v>
      </c>
      <c r="D7207" s="548"/>
      <c r="E7207" s="548">
        <v>0.68</v>
      </c>
    </row>
    <row r="7208" spans="1:5" hidden="1">
      <c r="A7208" s="547" t="s">
        <v>1672</v>
      </c>
      <c r="B7208" s="547">
        <v>2020</v>
      </c>
      <c r="C7208" s="547" t="s">
        <v>1630</v>
      </c>
      <c r="D7208" s="548"/>
      <c r="E7208" s="548"/>
    </row>
    <row r="7209" spans="1:5" hidden="1">
      <c r="A7209" s="547" t="s">
        <v>1672</v>
      </c>
      <c r="B7209" s="547">
        <v>2020</v>
      </c>
      <c r="C7209" s="547" t="s">
        <v>1629</v>
      </c>
      <c r="D7209" s="548"/>
      <c r="E7209" s="548"/>
    </row>
    <row r="7210" spans="1:5" hidden="1">
      <c r="A7210" s="547" t="s">
        <v>1672</v>
      </c>
      <c r="B7210" s="547">
        <v>2021</v>
      </c>
      <c r="C7210" s="547" t="s">
        <v>1628</v>
      </c>
      <c r="D7210" s="548">
        <v>59.63</v>
      </c>
      <c r="E7210" s="548">
        <v>60.54</v>
      </c>
    </row>
    <row r="7211" spans="1:5" hidden="1">
      <c r="A7211" s="547" t="s">
        <v>1672</v>
      </c>
      <c r="B7211" s="547">
        <v>2021</v>
      </c>
      <c r="C7211" s="547" t="s">
        <v>1627</v>
      </c>
      <c r="D7211" s="548">
        <v>59.63</v>
      </c>
      <c r="E7211" s="548"/>
    </row>
    <row r="7212" spans="1:5" hidden="1">
      <c r="A7212" s="547" t="s">
        <v>1672</v>
      </c>
      <c r="B7212" s="547">
        <v>2021</v>
      </c>
      <c r="C7212" s="547" t="s">
        <v>1626</v>
      </c>
      <c r="D7212" s="548"/>
      <c r="E7212" s="548"/>
    </row>
    <row r="7213" spans="1:5" hidden="1">
      <c r="A7213" s="547" t="s">
        <v>1672</v>
      </c>
      <c r="B7213" s="547">
        <v>2021</v>
      </c>
      <c r="C7213" s="547" t="s">
        <v>1625</v>
      </c>
      <c r="D7213" s="548">
        <v>2.73</v>
      </c>
      <c r="E7213" s="548">
        <v>2.73</v>
      </c>
    </row>
    <row r="7214" spans="1:5" hidden="1">
      <c r="A7214" s="547" t="s">
        <v>1672</v>
      </c>
      <c r="B7214" s="547">
        <v>2021</v>
      </c>
      <c r="C7214" s="547" t="s">
        <v>1624</v>
      </c>
      <c r="D7214" s="548"/>
      <c r="E7214" s="548"/>
    </row>
    <row r="7215" spans="1:5" hidden="1">
      <c r="A7215" s="547" t="s">
        <v>1672</v>
      </c>
      <c r="B7215" s="547">
        <v>2021</v>
      </c>
      <c r="C7215" s="547" t="s">
        <v>1623</v>
      </c>
      <c r="D7215" s="548"/>
      <c r="E7215" s="548"/>
    </row>
    <row r="7216" spans="1:5" hidden="1">
      <c r="A7216" s="547" t="s">
        <v>1672</v>
      </c>
      <c r="B7216" s="547">
        <v>2021</v>
      </c>
      <c r="C7216" s="547" t="s">
        <v>1622</v>
      </c>
      <c r="D7216" s="548"/>
      <c r="E7216" s="548"/>
    </row>
    <row r="7217" spans="1:5" hidden="1">
      <c r="A7217" s="547" t="s">
        <v>1672</v>
      </c>
      <c r="B7217" s="547">
        <v>2021</v>
      </c>
      <c r="C7217" s="547" t="s">
        <v>1621</v>
      </c>
      <c r="D7217" s="548">
        <v>2.04</v>
      </c>
      <c r="E7217" s="548">
        <v>2.04</v>
      </c>
    </row>
    <row r="7218" spans="1:5" hidden="1">
      <c r="A7218" s="547" t="s">
        <v>1672</v>
      </c>
      <c r="B7218" s="547">
        <v>2021</v>
      </c>
      <c r="C7218" s="547" t="s">
        <v>1620</v>
      </c>
      <c r="D7218" s="548"/>
      <c r="E7218" s="548"/>
    </row>
    <row r="7219" spans="1:5" hidden="1">
      <c r="A7219" s="547" t="s">
        <v>1672</v>
      </c>
      <c r="B7219" s="547">
        <v>2021</v>
      </c>
      <c r="C7219" s="547" t="s">
        <v>1619</v>
      </c>
      <c r="D7219" s="548">
        <v>32.630000000000003</v>
      </c>
      <c r="E7219" s="548">
        <v>32.630000000000003</v>
      </c>
    </row>
    <row r="7220" spans="1:5" hidden="1">
      <c r="A7220" s="547" t="s">
        <v>1672</v>
      </c>
      <c r="B7220" s="547">
        <v>2021</v>
      </c>
      <c r="C7220" s="547" t="s">
        <v>1618</v>
      </c>
      <c r="D7220" s="548"/>
      <c r="E7220" s="548"/>
    </row>
    <row r="7221" spans="1:5" hidden="1">
      <c r="A7221" s="547" t="s">
        <v>1672</v>
      </c>
      <c r="B7221" s="547">
        <v>2021</v>
      </c>
      <c r="C7221" s="547" t="s">
        <v>1617</v>
      </c>
      <c r="D7221" s="548">
        <v>1.02</v>
      </c>
      <c r="E7221" s="548">
        <v>1.02</v>
      </c>
    </row>
    <row r="7222" spans="1:5" hidden="1">
      <c r="A7222" s="547" t="s">
        <v>1672</v>
      </c>
      <c r="B7222" s="547">
        <v>2021</v>
      </c>
      <c r="C7222" s="547" t="s">
        <v>1616</v>
      </c>
      <c r="D7222" s="548">
        <v>0.55000000000000004</v>
      </c>
      <c r="E7222" s="548">
        <v>0.55000000000000004</v>
      </c>
    </row>
    <row r="7223" spans="1:5" hidden="1">
      <c r="A7223" s="547" t="s">
        <v>1672</v>
      </c>
      <c r="B7223" s="547">
        <v>2021</v>
      </c>
      <c r="C7223" s="547" t="s">
        <v>1615</v>
      </c>
      <c r="D7223" s="548">
        <v>29.25</v>
      </c>
      <c r="E7223" s="548">
        <v>29.25</v>
      </c>
    </row>
    <row r="7224" spans="1:5" hidden="1">
      <c r="A7224" s="547" t="s">
        <v>1672</v>
      </c>
      <c r="B7224" s="547">
        <v>2021</v>
      </c>
      <c r="C7224" s="547" t="s">
        <v>1614</v>
      </c>
      <c r="D7224" s="548">
        <v>0.94</v>
      </c>
      <c r="E7224" s="548">
        <v>0.94</v>
      </c>
    </row>
    <row r="7225" spans="1:5" hidden="1">
      <c r="A7225" s="547" t="s">
        <v>1672</v>
      </c>
      <c r="B7225" s="547">
        <v>2021</v>
      </c>
      <c r="C7225" s="547" t="s">
        <v>1613</v>
      </c>
      <c r="D7225" s="548"/>
      <c r="E7225" s="548"/>
    </row>
    <row r="7226" spans="1:5" hidden="1">
      <c r="A7226" s="547" t="s">
        <v>1672</v>
      </c>
      <c r="B7226" s="547">
        <v>2021</v>
      </c>
      <c r="C7226" s="547" t="s">
        <v>1612</v>
      </c>
      <c r="D7226" s="548">
        <v>7.0000000000000007E-2</v>
      </c>
      <c r="E7226" s="548">
        <v>7.0000000000000007E-2</v>
      </c>
    </row>
    <row r="7227" spans="1:5" hidden="1">
      <c r="A7227" s="547" t="s">
        <v>1672</v>
      </c>
      <c r="B7227" s="547">
        <v>2021</v>
      </c>
      <c r="C7227" s="547" t="s">
        <v>1611</v>
      </c>
      <c r="D7227" s="548"/>
      <c r="E7227" s="548"/>
    </row>
    <row r="7228" spans="1:5" hidden="1">
      <c r="A7228" s="547" t="s">
        <v>1672</v>
      </c>
      <c r="B7228" s="547">
        <v>2021</v>
      </c>
      <c r="C7228" s="547" t="s">
        <v>1610</v>
      </c>
      <c r="D7228" s="548"/>
      <c r="E7228" s="548"/>
    </row>
    <row r="7229" spans="1:5" hidden="1">
      <c r="A7229" s="547" t="s">
        <v>1672</v>
      </c>
      <c r="B7229" s="547">
        <v>2021</v>
      </c>
      <c r="C7229" s="547" t="s">
        <v>1609</v>
      </c>
      <c r="D7229" s="548">
        <v>0.3</v>
      </c>
      <c r="E7229" s="548">
        <v>0.3</v>
      </c>
    </row>
    <row r="7230" spans="1:5" hidden="1">
      <c r="A7230" s="547" t="s">
        <v>1672</v>
      </c>
      <c r="B7230" s="547">
        <v>2021</v>
      </c>
      <c r="C7230" s="547" t="s">
        <v>1608</v>
      </c>
      <c r="D7230" s="548">
        <v>0.5</v>
      </c>
      <c r="E7230" s="548">
        <v>0.5</v>
      </c>
    </row>
    <row r="7231" spans="1:5" hidden="1">
      <c r="A7231" s="547" t="s">
        <v>1672</v>
      </c>
      <c r="B7231" s="547">
        <v>2021</v>
      </c>
      <c r="C7231" s="547" t="s">
        <v>1607</v>
      </c>
      <c r="D7231" s="548"/>
      <c r="E7231" s="548"/>
    </row>
    <row r="7232" spans="1:5" hidden="1">
      <c r="A7232" s="547" t="s">
        <v>1672</v>
      </c>
      <c r="B7232" s="547">
        <v>2021</v>
      </c>
      <c r="C7232" s="547" t="s">
        <v>1606</v>
      </c>
      <c r="D7232" s="548"/>
      <c r="E7232" s="548"/>
    </row>
    <row r="7233" spans="1:5" hidden="1">
      <c r="A7233" s="547" t="s">
        <v>1672</v>
      </c>
      <c r="B7233" s="547">
        <v>2021</v>
      </c>
      <c r="C7233" s="547" t="s">
        <v>1605</v>
      </c>
      <c r="D7233" s="548"/>
      <c r="E7233" s="548"/>
    </row>
    <row r="7234" spans="1:5" hidden="1">
      <c r="A7234" s="547" t="s">
        <v>1672</v>
      </c>
      <c r="B7234" s="547">
        <v>2021</v>
      </c>
      <c r="C7234" s="547" t="s">
        <v>1604</v>
      </c>
      <c r="D7234" s="548">
        <v>8.92</v>
      </c>
      <c r="E7234" s="548">
        <v>8.92</v>
      </c>
    </row>
    <row r="7235" spans="1:5" hidden="1">
      <c r="A7235" s="547" t="s">
        <v>1672</v>
      </c>
      <c r="B7235" s="547">
        <v>2021</v>
      </c>
      <c r="C7235" s="547" t="s">
        <v>1603</v>
      </c>
      <c r="D7235" s="548"/>
      <c r="E7235" s="548"/>
    </row>
    <row r="7236" spans="1:5" hidden="1">
      <c r="A7236" s="547" t="s">
        <v>1672</v>
      </c>
      <c r="B7236" s="547">
        <v>2021</v>
      </c>
      <c r="C7236" s="547" t="s">
        <v>1602</v>
      </c>
      <c r="D7236" s="548">
        <v>0.13</v>
      </c>
      <c r="E7236" s="548">
        <v>0.13</v>
      </c>
    </row>
    <row r="7237" spans="1:5" hidden="1">
      <c r="A7237" s="547" t="s">
        <v>1672</v>
      </c>
      <c r="B7237" s="547">
        <v>2021</v>
      </c>
      <c r="C7237" s="547" t="s">
        <v>1601</v>
      </c>
      <c r="D7237" s="548">
        <v>402.32</v>
      </c>
      <c r="E7237" s="548">
        <v>402.32</v>
      </c>
    </row>
    <row r="7238" spans="1:5" hidden="1">
      <c r="A7238" s="547" t="s">
        <v>1672</v>
      </c>
      <c r="B7238" s="547">
        <v>2021</v>
      </c>
      <c r="C7238" s="547" t="s">
        <v>1600</v>
      </c>
      <c r="D7238" s="548">
        <v>8.8699999999999992</v>
      </c>
      <c r="E7238" s="548">
        <v>8.8699999999999992</v>
      </c>
    </row>
    <row r="7239" spans="1:5" hidden="1">
      <c r="A7239" s="547" t="s">
        <v>1672</v>
      </c>
      <c r="B7239" s="547">
        <v>2021</v>
      </c>
      <c r="C7239" s="547" t="s">
        <v>1599</v>
      </c>
      <c r="D7239" s="548">
        <v>1080.94</v>
      </c>
      <c r="E7239" s="548">
        <v>1081.8499999999999</v>
      </c>
    </row>
    <row r="7240" spans="1:5" hidden="1">
      <c r="A7240" s="547" t="s">
        <v>1672</v>
      </c>
      <c r="B7240" s="547">
        <v>2021</v>
      </c>
      <c r="C7240" s="547" t="s">
        <v>1597</v>
      </c>
      <c r="D7240" s="548">
        <v>517.27</v>
      </c>
      <c r="E7240" s="548">
        <v>518.17999999999995</v>
      </c>
    </row>
    <row r="7241" spans="1:5" hidden="1">
      <c r="A7241" s="547" t="s">
        <v>1672</v>
      </c>
      <c r="B7241" s="547">
        <v>2021</v>
      </c>
      <c r="C7241" s="547" t="s">
        <v>1633</v>
      </c>
      <c r="D7241" s="548"/>
      <c r="E7241" s="548">
        <v>59.97</v>
      </c>
    </row>
    <row r="7242" spans="1:5" hidden="1">
      <c r="A7242" s="547" t="s">
        <v>1672</v>
      </c>
      <c r="B7242" s="547">
        <v>2021</v>
      </c>
      <c r="C7242" s="547" t="s">
        <v>1632</v>
      </c>
      <c r="D7242" s="548"/>
      <c r="E7242" s="548"/>
    </row>
    <row r="7243" spans="1:5" hidden="1">
      <c r="A7243" s="547" t="s">
        <v>1672</v>
      </c>
      <c r="B7243" s="547">
        <v>2021</v>
      </c>
      <c r="C7243" s="547" t="s">
        <v>1631</v>
      </c>
      <c r="D7243" s="548"/>
      <c r="E7243" s="548">
        <v>0.56999999999999995</v>
      </c>
    </row>
    <row r="7244" spans="1:5" hidden="1">
      <c r="A7244" s="547" t="s">
        <v>1672</v>
      </c>
      <c r="B7244" s="547">
        <v>2021</v>
      </c>
      <c r="C7244" s="547" t="s">
        <v>1630</v>
      </c>
      <c r="D7244" s="548"/>
      <c r="E7244" s="548"/>
    </row>
    <row r="7245" spans="1:5" hidden="1">
      <c r="A7245" s="547" t="s">
        <v>1672</v>
      </c>
      <c r="B7245" s="547">
        <v>2021</v>
      </c>
      <c r="C7245" s="547" t="s">
        <v>1629</v>
      </c>
      <c r="D7245" s="548"/>
      <c r="E7245" s="548"/>
    </row>
    <row r="7246" spans="1:5" hidden="1">
      <c r="A7246" s="547" t="s">
        <v>1672</v>
      </c>
      <c r="B7246" s="547">
        <v>2022</v>
      </c>
      <c r="C7246" s="547" t="s">
        <v>1628</v>
      </c>
      <c r="D7246" s="548">
        <v>48.64</v>
      </c>
      <c r="E7246" s="548">
        <v>49.79</v>
      </c>
    </row>
    <row r="7247" spans="1:5" hidden="1">
      <c r="A7247" s="547" t="s">
        <v>1672</v>
      </c>
      <c r="B7247" s="547">
        <v>2022</v>
      </c>
      <c r="C7247" s="547" t="s">
        <v>1627</v>
      </c>
      <c r="D7247" s="548">
        <v>48.64</v>
      </c>
      <c r="E7247" s="548"/>
    </row>
    <row r="7248" spans="1:5" hidden="1">
      <c r="A7248" s="547" t="s">
        <v>1672</v>
      </c>
      <c r="B7248" s="547">
        <v>2022</v>
      </c>
      <c r="C7248" s="547" t="s">
        <v>1626</v>
      </c>
      <c r="D7248" s="548"/>
      <c r="E7248" s="548"/>
    </row>
    <row r="7249" spans="1:5" hidden="1">
      <c r="A7249" s="547" t="s">
        <v>1672</v>
      </c>
      <c r="B7249" s="547">
        <v>2022</v>
      </c>
      <c r="C7249" s="547" t="s">
        <v>1625</v>
      </c>
      <c r="D7249" s="548">
        <v>3.7</v>
      </c>
      <c r="E7249" s="548">
        <v>3.7</v>
      </c>
    </row>
    <row r="7250" spans="1:5" hidden="1">
      <c r="A7250" s="547" t="s">
        <v>1672</v>
      </c>
      <c r="B7250" s="547">
        <v>2022</v>
      </c>
      <c r="C7250" s="547" t="s">
        <v>1624</v>
      </c>
      <c r="D7250" s="548"/>
      <c r="E7250" s="548"/>
    </row>
    <row r="7251" spans="1:5" hidden="1">
      <c r="A7251" s="547" t="s">
        <v>1672</v>
      </c>
      <c r="B7251" s="547">
        <v>2022</v>
      </c>
      <c r="C7251" s="547" t="s">
        <v>1623</v>
      </c>
      <c r="D7251" s="548"/>
      <c r="E7251" s="548"/>
    </row>
    <row r="7252" spans="1:5" hidden="1">
      <c r="A7252" s="547" t="s">
        <v>1672</v>
      </c>
      <c r="B7252" s="547">
        <v>2022</v>
      </c>
      <c r="C7252" s="547" t="s">
        <v>1622</v>
      </c>
      <c r="D7252" s="548"/>
      <c r="E7252" s="548"/>
    </row>
    <row r="7253" spans="1:5" hidden="1">
      <c r="A7253" s="547" t="s">
        <v>1672</v>
      </c>
      <c r="B7253" s="547">
        <v>2022</v>
      </c>
      <c r="C7253" s="547" t="s">
        <v>1621</v>
      </c>
      <c r="D7253" s="548">
        <v>0.34</v>
      </c>
      <c r="E7253" s="548">
        <v>0.34</v>
      </c>
    </row>
    <row r="7254" spans="1:5" hidden="1">
      <c r="A7254" s="547" t="s">
        <v>1672</v>
      </c>
      <c r="B7254" s="547">
        <v>2022</v>
      </c>
      <c r="C7254" s="547" t="s">
        <v>1620</v>
      </c>
      <c r="D7254" s="548">
        <v>0.24</v>
      </c>
      <c r="E7254" s="548">
        <v>0.24</v>
      </c>
    </row>
    <row r="7255" spans="1:5" hidden="1">
      <c r="A7255" s="547" t="s">
        <v>1672</v>
      </c>
      <c r="B7255" s="547">
        <v>2022</v>
      </c>
      <c r="C7255" s="547" t="s">
        <v>1619</v>
      </c>
      <c r="D7255" s="548">
        <v>34.61</v>
      </c>
      <c r="E7255" s="548">
        <v>34.61</v>
      </c>
    </row>
    <row r="7256" spans="1:5" hidden="1">
      <c r="A7256" s="547" t="s">
        <v>1672</v>
      </c>
      <c r="B7256" s="547">
        <v>2022</v>
      </c>
      <c r="C7256" s="547" t="s">
        <v>1618</v>
      </c>
      <c r="D7256" s="548"/>
      <c r="E7256" s="548"/>
    </row>
    <row r="7257" spans="1:5" hidden="1">
      <c r="A7257" s="547" t="s">
        <v>1672</v>
      </c>
      <c r="B7257" s="547">
        <v>2022</v>
      </c>
      <c r="C7257" s="547" t="s">
        <v>1617</v>
      </c>
      <c r="D7257" s="548">
        <v>0.91</v>
      </c>
      <c r="E7257" s="548">
        <v>0.91</v>
      </c>
    </row>
    <row r="7258" spans="1:5" hidden="1">
      <c r="A7258" s="547" t="s">
        <v>1672</v>
      </c>
      <c r="B7258" s="547">
        <v>2022</v>
      </c>
      <c r="C7258" s="547" t="s">
        <v>1616</v>
      </c>
      <c r="D7258" s="548">
        <v>0.4</v>
      </c>
      <c r="E7258" s="548">
        <v>0.4</v>
      </c>
    </row>
    <row r="7259" spans="1:5" hidden="1">
      <c r="A7259" s="547" t="s">
        <v>1672</v>
      </c>
      <c r="B7259" s="547">
        <v>2022</v>
      </c>
      <c r="C7259" s="547" t="s">
        <v>1615</v>
      </c>
      <c r="D7259" s="548">
        <v>31.91</v>
      </c>
      <c r="E7259" s="548">
        <v>31.91</v>
      </c>
    </row>
    <row r="7260" spans="1:5" hidden="1">
      <c r="A7260" s="547" t="s">
        <v>1672</v>
      </c>
      <c r="B7260" s="547">
        <v>2022</v>
      </c>
      <c r="C7260" s="547" t="s">
        <v>1614</v>
      </c>
      <c r="D7260" s="548">
        <v>1.17</v>
      </c>
      <c r="E7260" s="548">
        <v>1.17</v>
      </c>
    </row>
    <row r="7261" spans="1:5" hidden="1">
      <c r="A7261" s="547" t="s">
        <v>1672</v>
      </c>
      <c r="B7261" s="547">
        <v>2022</v>
      </c>
      <c r="C7261" s="547" t="s">
        <v>1613</v>
      </c>
      <c r="D7261" s="548"/>
      <c r="E7261" s="548"/>
    </row>
    <row r="7262" spans="1:5" hidden="1">
      <c r="A7262" s="547" t="s">
        <v>1672</v>
      </c>
      <c r="B7262" s="547">
        <v>2022</v>
      </c>
      <c r="C7262" s="547" t="s">
        <v>1612</v>
      </c>
      <c r="D7262" s="548">
        <v>7.0000000000000007E-2</v>
      </c>
      <c r="E7262" s="548">
        <v>7.0000000000000007E-2</v>
      </c>
    </row>
    <row r="7263" spans="1:5" hidden="1">
      <c r="A7263" s="547" t="s">
        <v>1672</v>
      </c>
      <c r="B7263" s="547">
        <v>2022</v>
      </c>
      <c r="C7263" s="547" t="s">
        <v>1611</v>
      </c>
      <c r="D7263" s="548"/>
      <c r="E7263" s="548"/>
    </row>
    <row r="7264" spans="1:5" hidden="1">
      <c r="A7264" s="547" t="s">
        <v>1672</v>
      </c>
      <c r="B7264" s="547">
        <v>2022</v>
      </c>
      <c r="C7264" s="547" t="s">
        <v>1610</v>
      </c>
      <c r="D7264" s="548"/>
      <c r="E7264" s="548"/>
    </row>
    <row r="7265" spans="1:5" hidden="1">
      <c r="A7265" s="547" t="s">
        <v>1672</v>
      </c>
      <c r="B7265" s="547">
        <v>2022</v>
      </c>
      <c r="C7265" s="547" t="s">
        <v>1609</v>
      </c>
      <c r="D7265" s="548"/>
      <c r="E7265" s="548"/>
    </row>
    <row r="7266" spans="1:5" hidden="1">
      <c r="A7266" s="547" t="s">
        <v>1672</v>
      </c>
      <c r="B7266" s="547">
        <v>2022</v>
      </c>
      <c r="C7266" s="547" t="s">
        <v>1608</v>
      </c>
      <c r="D7266" s="548">
        <v>0.13</v>
      </c>
      <c r="E7266" s="548">
        <v>0.13</v>
      </c>
    </row>
    <row r="7267" spans="1:5" hidden="1">
      <c r="A7267" s="547" t="s">
        <v>1672</v>
      </c>
      <c r="B7267" s="547">
        <v>2022</v>
      </c>
      <c r="C7267" s="547" t="s">
        <v>1607</v>
      </c>
      <c r="D7267" s="548"/>
      <c r="E7267" s="548"/>
    </row>
    <row r="7268" spans="1:5" hidden="1">
      <c r="A7268" s="547" t="s">
        <v>1672</v>
      </c>
      <c r="B7268" s="547">
        <v>2022</v>
      </c>
      <c r="C7268" s="547" t="s">
        <v>1606</v>
      </c>
      <c r="D7268" s="548"/>
      <c r="E7268" s="548"/>
    </row>
    <row r="7269" spans="1:5" hidden="1">
      <c r="A7269" s="547" t="s">
        <v>1672</v>
      </c>
      <c r="B7269" s="547">
        <v>2022</v>
      </c>
      <c r="C7269" s="547" t="s">
        <v>1605</v>
      </c>
      <c r="D7269" s="548">
        <v>0.01</v>
      </c>
      <c r="E7269" s="548">
        <v>0.01</v>
      </c>
    </row>
    <row r="7270" spans="1:5" hidden="1">
      <c r="A7270" s="547" t="s">
        <v>1672</v>
      </c>
      <c r="B7270" s="547">
        <v>2022</v>
      </c>
      <c r="C7270" s="547" t="s">
        <v>1604</v>
      </c>
      <c r="D7270" s="548">
        <v>8.2799999999999994</v>
      </c>
      <c r="E7270" s="548">
        <v>8.2799999999999994</v>
      </c>
    </row>
    <row r="7271" spans="1:5" hidden="1">
      <c r="A7271" s="547" t="s">
        <v>1672</v>
      </c>
      <c r="B7271" s="547">
        <v>2022</v>
      </c>
      <c r="C7271" s="547" t="s">
        <v>1603</v>
      </c>
      <c r="D7271" s="548"/>
      <c r="E7271" s="548"/>
    </row>
    <row r="7272" spans="1:5" hidden="1">
      <c r="A7272" s="547" t="s">
        <v>1672</v>
      </c>
      <c r="B7272" s="547">
        <v>2022</v>
      </c>
      <c r="C7272" s="547" t="s">
        <v>1602</v>
      </c>
      <c r="D7272" s="548">
        <v>0.4</v>
      </c>
      <c r="E7272" s="548">
        <v>0.4</v>
      </c>
    </row>
    <row r="7273" spans="1:5" hidden="1">
      <c r="A7273" s="547" t="s">
        <v>1672</v>
      </c>
      <c r="B7273" s="547">
        <v>2022</v>
      </c>
      <c r="C7273" s="547" t="s">
        <v>1601</v>
      </c>
      <c r="D7273" s="548">
        <v>417.31</v>
      </c>
      <c r="E7273" s="548">
        <v>417.31</v>
      </c>
    </row>
    <row r="7274" spans="1:5" hidden="1">
      <c r="A7274" s="547" t="s">
        <v>1672</v>
      </c>
      <c r="B7274" s="547">
        <v>2022</v>
      </c>
      <c r="C7274" s="547" t="s">
        <v>1600</v>
      </c>
      <c r="D7274" s="548">
        <v>14.88</v>
      </c>
      <c r="E7274" s="548">
        <v>14.88</v>
      </c>
    </row>
    <row r="7275" spans="1:5" hidden="1">
      <c r="A7275" s="547" t="s">
        <v>1672</v>
      </c>
      <c r="B7275" s="547">
        <v>2022</v>
      </c>
      <c r="C7275" s="547" t="s">
        <v>1599</v>
      </c>
      <c r="D7275" s="548">
        <v>1112.79</v>
      </c>
      <c r="E7275" s="548">
        <v>1113.94</v>
      </c>
    </row>
    <row r="7276" spans="1:5" hidden="1">
      <c r="A7276" s="547" t="s">
        <v>1672</v>
      </c>
      <c r="B7276" s="547">
        <v>2022</v>
      </c>
      <c r="C7276" s="547" t="s">
        <v>1597</v>
      </c>
      <c r="D7276" s="548">
        <v>528.41</v>
      </c>
      <c r="E7276" s="548">
        <v>529.55999999999995</v>
      </c>
    </row>
    <row r="7277" spans="1:5" hidden="1">
      <c r="A7277" s="547" t="s">
        <v>1672</v>
      </c>
      <c r="B7277" s="547">
        <v>2022</v>
      </c>
      <c r="C7277" s="547" t="s">
        <v>1633</v>
      </c>
      <c r="D7277" s="548"/>
      <c r="E7277" s="548">
        <v>49.46</v>
      </c>
    </row>
    <row r="7278" spans="1:5" hidden="1">
      <c r="A7278" s="547" t="s">
        <v>1672</v>
      </c>
      <c r="B7278" s="547">
        <v>2022</v>
      </c>
      <c r="C7278" s="547" t="s">
        <v>1632</v>
      </c>
      <c r="D7278" s="548"/>
      <c r="E7278" s="548"/>
    </row>
    <row r="7279" spans="1:5" hidden="1">
      <c r="A7279" s="547" t="s">
        <v>1672</v>
      </c>
      <c r="B7279" s="547">
        <v>2022</v>
      </c>
      <c r="C7279" s="547" t="s">
        <v>1631</v>
      </c>
      <c r="D7279" s="548"/>
      <c r="E7279" s="548">
        <v>0.33</v>
      </c>
    </row>
    <row r="7280" spans="1:5" hidden="1">
      <c r="A7280" s="547" t="s">
        <v>1672</v>
      </c>
      <c r="B7280" s="547">
        <v>2022</v>
      </c>
      <c r="C7280" s="547" t="s">
        <v>1630</v>
      </c>
      <c r="D7280" s="548"/>
      <c r="E7280" s="548"/>
    </row>
    <row r="7281" spans="1:5" hidden="1">
      <c r="A7281" s="547" t="s">
        <v>1672</v>
      </c>
      <c r="B7281" s="547">
        <v>2022</v>
      </c>
      <c r="C7281" s="547" t="s">
        <v>1629</v>
      </c>
      <c r="D7281" s="548"/>
      <c r="E7281" s="548"/>
    </row>
    <row r="7282" spans="1:5" hidden="1">
      <c r="A7282" s="547" t="s">
        <v>1672</v>
      </c>
      <c r="B7282" s="547">
        <v>2023</v>
      </c>
      <c r="C7282" s="547" t="s">
        <v>1628</v>
      </c>
      <c r="D7282" s="548">
        <v>43.63</v>
      </c>
      <c r="E7282" s="548"/>
    </row>
    <row r="7283" spans="1:5" hidden="1">
      <c r="A7283" s="547" t="s">
        <v>1672</v>
      </c>
      <c r="B7283" s="547">
        <v>2023</v>
      </c>
      <c r="C7283" s="547" t="s">
        <v>1627</v>
      </c>
      <c r="D7283" s="548">
        <v>43.58</v>
      </c>
      <c r="E7283" s="548"/>
    </row>
    <row r="7284" spans="1:5" hidden="1">
      <c r="A7284" s="547" t="s">
        <v>1672</v>
      </c>
      <c r="B7284" s="547">
        <v>2023</v>
      </c>
      <c r="C7284" s="547" t="s">
        <v>1626</v>
      </c>
      <c r="D7284" s="548">
        <v>0.05</v>
      </c>
      <c r="E7284" s="548"/>
    </row>
    <row r="7285" spans="1:5" hidden="1">
      <c r="A7285" s="547" t="s">
        <v>1672</v>
      </c>
      <c r="B7285" s="547">
        <v>2023</v>
      </c>
      <c r="C7285" s="547" t="s">
        <v>1625</v>
      </c>
      <c r="D7285" s="548">
        <v>4.4400000000000004</v>
      </c>
      <c r="E7285" s="548"/>
    </row>
    <row r="7286" spans="1:5" hidden="1">
      <c r="A7286" s="547" t="s">
        <v>1672</v>
      </c>
      <c r="B7286" s="547">
        <v>2023</v>
      </c>
      <c r="C7286" s="547" t="s">
        <v>1624</v>
      </c>
      <c r="D7286" s="548"/>
      <c r="E7286" s="548"/>
    </row>
    <row r="7287" spans="1:5" hidden="1">
      <c r="A7287" s="547" t="s">
        <v>1672</v>
      </c>
      <c r="B7287" s="547">
        <v>2023</v>
      </c>
      <c r="C7287" s="547" t="s">
        <v>1623</v>
      </c>
      <c r="D7287" s="548"/>
      <c r="E7287" s="548"/>
    </row>
    <row r="7288" spans="1:5" hidden="1">
      <c r="A7288" s="547" t="s">
        <v>1672</v>
      </c>
      <c r="B7288" s="547">
        <v>2023</v>
      </c>
      <c r="C7288" s="547" t="s">
        <v>1622</v>
      </c>
      <c r="D7288" s="548"/>
      <c r="E7288" s="548"/>
    </row>
    <row r="7289" spans="1:5" hidden="1">
      <c r="A7289" s="547" t="s">
        <v>1672</v>
      </c>
      <c r="B7289" s="547">
        <v>2023</v>
      </c>
      <c r="C7289" s="547" t="s">
        <v>1621</v>
      </c>
      <c r="D7289" s="548"/>
      <c r="E7289" s="548"/>
    </row>
    <row r="7290" spans="1:5" hidden="1">
      <c r="A7290" s="547" t="s">
        <v>1672</v>
      </c>
      <c r="B7290" s="547">
        <v>2023</v>
      </c>
      <c r="C7290" s="547" t="s">
        <v>1620</v>
      </c>
      <c r="D7290" s="548">
        <v>0.09</v>
      </c>
      <c r="E7290" s="548"/>
    </row>
    <row r="7291" spans="1:5" hidden="1">
      <c r="A7291" s="547" t="s">
        <v>1672</v>
      </c>
      <c r="B7291" s="547">
        <v>2023</v>
      </c>
      <c r="C7291" s="547" t="s">
        <v>1619</v>
      </c>
      <c r="D7291" s="548">
        <v>39.1</v>
      </c>
      <c r="E7291" s="548"/>
    </row>
    <row r="7292" spans="1:5" hidden="1">
      <c r="A7292" s="547" t="s">
        <v>1672</v>
      </c>
      <c r="B7292" s="547">
        <v>2023</v>
      </c>
      <c r="C7292" s="547" t="s">
        <v>1618</v>
      </c>
      <c r="D7292" s="548"/>
      <c r="E7292" s="548"/>
    </row>
    <row r="7293" spans="1:5" hidden="1">
      <c r="A7293" s="547" t="s">
        <v>1672</v>
      </c>
      <c r="B7293" s="547">
        <v>2023</v>
      </c>
      <c r="C7293" s="547" t="s">
        <v>1617</v>
      </c>
      <c r="D7293" s="548">
        <v>0.7</v>
      </c>
      <c r="E7293" s="548"/>
    </row>
    <row r="7294" spans="1:5" hidden="1">
      <c r="A7294" s="547" t="s">
        <v>1672</v>
      </c>
      <c r="B7294" s="547">
        <v>2023</v>
      </c>
      <c r="C7294" s="547" t="s">
        <v>1616</v>
      </c>
      <c r="D7294" s="548">
        <v>0.44</v>
      </c>
      <c r="E7294" s="548"/>
    </row>
    <row r="7295" spans="1:5" hidden="1">
      <c r="A7295" s="547" t="s">
        <v>1672</v>
      </c>
      <c r="B7295" s="547">
        <v>2023</v>
      </c>
      <c r="C7295" s="547" t="s">
        <v>1615</v>
      </c>
      <c r="D7295" s="548">
        <v>36.19</v>
      </c>
      <c r="E7295" s="548"/>
    </row>
    <row r="7296" spans="1:5" hidden="1">
      <c r="A7296" s="547" t="s">
        <v>1672</v>
      </c>
      <c r="B7296" s="547">
        <v>2023</v>
      </c>
      <c r="C7296" s="547" t="s">
        <v>1614</v>
      </c>
      <c r="D7296" s="548">
        <v>1.06</v>
      </c>
      <c r="E7296" s="548"/>
    </row>
    <row r="7297" spans="1:5" hidden="1">
      <c r="A7297" s="547" t="s">
        <v>1672</v>
      </c>
      <c r="B7297" s="547">
        <v>2023</v>
      </c>
      <c r="C7297" s="547" t="s">
        <v>1613</v>
      </c>
      <c r="D7297" s="548"/>
      <c r="E7297" s="548"/>
    </row>
    <row r="7298" spans="1:5" hidden="1">
      <c r="A7298" s="547" t="s">
        <v>1672</v>
      </c>
      <c r="B7298" s="547">
        <v>2023</v>
      </c>
      <c r="C7298" s="547" t="s">
        <v>1612</v>
      </c>
      <c r="D7298" s="548">
        <v>0.66</v>
      </c>
      <c r="E7298" s="548"/>
    </row>
    <row r="7299" spans="1:5" hidden="1">
      <c r="A7299" s="547" t="s">
        <v>1672</v>
      </c>
      <c r="B7299" s="547">
        <v>2023</v>
      </c>
      <c r="C7299" s="547" t="s">
        <v>1611</v>
      </c>
      <c r="D7299" s="548"/>
      <c r="E7299" s="548"/>
    </row>
    <row r="7300" spans="1:5" hidden="1">
      <c r="A7300" s="547" t="s">
        <v>1672</v>
      </c>
      <c r="B7300" s="547">
        <v>2023</v>
      </c>
      <c r="C7300" s="547" t="s">
        <v>1610</v>
      </c>
      <c r="D7300" s="548"/>
      <c r="E7300" s="548"/>
    </row>
    <row r="7301" spans="1:5" hidden="1">
      <c r="A7301" s="547" t="s">
        <v>1672</v>
      </c>
      <c r="B7301" s="547">
        <v>2023</v>
      </c>
      <c r="C7301" s="547" t="s">
        <v>1609</v>
      </c>
      <c r="D7301" s="548"/>
      <c r="E7301" s="548"/>
    </row>
    <row r="7302" spans="1:5" hidden="1">
      <c r="A7302" s="547" t="s">
        <v>1672</v>
      </c>
      <c r="B7302" s="547">
        <v>2023</v>
      </c>
      <c r="C7302" s="547" t="s">
        <v>1608</v>
      </c>
      <c r="D7302" s="548">
        <v>0.03</v>
      </c>
      <c r="E7302" s="548"/>
    </row>
    <row r="7303" spans="1:5" hidden="1">
      <c r="A7303" s="547" t="s">
        <v>1672</v>
      </c>
      <c r="B7303" s="547">
        <v>2023</v>
      </c>
      <c r="C7303" s="547" t="s">
        <v>1607</v>
      </c>
      <c r="D7303" s="548"/>
      <c r="E7303" s="548"/>
    </row>
    <row r="7304" spans="1:5" hidden="1">
      <c r="A7304" s="547" t="s">
        <v>1672</v>
      </c>
      <c r="B7304" s="547">
        <v>2023</v>
      </c>
      <c r="C7304" s="547" t="s">
        <v>1606</v>
      </c>
      <c r="D7304" s="548"/>
      <c r="E7304" s="548"/>
    </row>
    <row r="7305" spans="1:5" hidden="1">
      <c r="A7305" s="547" t="s">
        <v>1672</v>
      </c>
      <c r="B7305" s="547">
        <v>2023</v>
      </c>
      <c r="C7305" s="547" t="s">
        <v>1605</v>
      </c>
      <c r="D7305" s="548">
        <v>0.02</v>
      </c>
      <c r="E7305" s="548"/>
    </row>
    <row r="7306" spans="1:5" hidden="1">
      <c r="A7306" s="547" t="s">
        <v>1672</v>
      </c>
      <c r="B7306" s="547">
        <v>2023</v>
      </c>
      <c r="C7306" s="547" t="s">
        <v>1604</v>
      </c>
      <c r="D7306" s="548">
        <v>8.68</v>
      </c>
      <c r="E7306" s="548"/>
    </row>
    <row r="7307" spans="1:5" hidden="1">
      <c r="A7307" s="547" t="s">
        <v>1672</v>
      </c>
      <c r="B7307" s="547">
        <v>2023</v>
      </c>
      <c r="C7307" s="547" t="s">
        <v>1603</v>
      </c>
      <c r="D7307" s="548"/>
      <c r="E7307" s="548"/>
    </row>
    <row r="7308" spans="1:5" hidden="1">
      <c r="A7308" s="547" t="s">
        <v>1672</v>
      </c>
      <c r="B7308" s="547">
        <v>2023</v>
      </c>
      <c r="C7308" s="547" t="s">
        <v>1602</v>
      </c>
      <c r="D7308" s="548">
        <v>0.49</v>
      </c>
      <c r="E7308" s="548"/>
    </row>
    <row r="7309" spans="1:5" hidden="1">
      <c r="A7309" s="547" t="s">
        <v>1672</v>
      </c>
      <c r="B7309" s="547">
        <v>2023</v>
      </c>
      <c r="C7309" s="547" t="s">
        <v>1601</v>
      </c>
      <c r="D7309" s="548">
        <v>429.07</v>
      </c>
      <c r="E7309" s="548"/>
    </row>
    <row r="7310" spans="1:5" hidden="1">
      <c r="A7310" s="547" t="s">
        <v>1672</v>
      </c>
      <c r="B7310" s="547">
        <v>2023</v>
      </c>
      <c r="C7310" s="547" t="s">
        <v>1600</v>
      </c>
      <c r="D7310" s="548">
        <v>15.51</v>
      </c>
      <c r="E7310" s="548"/>
    </row>
    <row r="7311" spans="1:5" hidden="1">
      <c r="A7311" s="547" t="s">
        <v>1672</v>
      </c>
      <c r="B7311" s="547">
        <v>2023</v>
      </c>
      <c r="C7311" s="547" t="s">
        <v>1599</v>
      </c>
      <c r="D7311" s="548">
        <v>1141.8499999999999</v>
      </c>
      <c r="E7311" s="548"/>
    </row>
    <row r="7312" spans="1:5" hidden="1">
      <c r="A7312" s="547" t="s">
        <v>1672</v>
      </c>
      <c r="B7312" s="547">
        <v>2023</v>
      </c>
      <c r="C7312" s="547" t="s">
        <v>1597</v>
      </c>
      <c r="D7312" s="548">
        <v>541.01</v>
      </c>
      <c r="E7312" s="548"/>
    </row>
    <row r="7313" spans="1:5" hidden="1">
      <c r="A7313" s="547" t="s">
        <v>1671</v>
      </c>
      <c r="B7313" s="547">
        <v>2019</v>
      </c>
      <c r="C7313" s="547" t="s">
        <v>1628</v>
      </c>
      <c r="D7313" s="548">
        <v>338.16</v>
      </c>
      <c r="E7313" s="548">
        <v>339.01</v>
      </c>
    </row>
    <row r="7314" spans="1:5" hidden="1">
      <c r="A7314" s="547" t="s">
        <v>1671</v>
      </c>
      <c r="B7314" s="547">
        <v>2019</v>
      </c>
      <c r="C7314" s="547" t="s">
        <v>1627</v>
      </c>
      <c r="D7314" s="548">
        <v>335.11</v>
      </c>
      <c r="E7314" s="548"/>
    </row>
    <row r="7315" spans="1:5" hidden="1">
      <c r="A7315" s="547" t="s">
        <v>1671</v>
      </c>
      <c r="B7315" s="547">
        <v>2019</v>
      </c>
      <c r="C7315" s="547" t="s">
        <v>1626</v>
      </c>
      <c r="D7315" s="548">
        <v>3.05</v>
      </c>
      <c r="E7315" s="548"/>
    </row>
    <row r="7316" spans="1:5" hidden="1">
      <c r="A7316" s="547" t="s">
        <v>1671</v>
      </c>
      <c r="B7316" s="547">
        <v>2019</v>
      </c>
      <c r="C7316" s="547" t="s">
        <v>1625</v>
      </c>
      <c r="D7316" s="548">
        <v>7.52</v>
      </c>
      <c r="E7316" s="548">
        <v>7.52</v>
      </c>
    </row>
    <row r="7317" spans="1:5" hidden="1">
      <c r="A7317" s="547" t="s">
        <v>1671</v>
      </c>
      <c r="B7317" s="547">
        <v>2019</v>
      </c>
      <c r="C7317" s="547" t="s">
        <v>1624</v>
      </c>
      <c r="D7317" s="548">
        <v>6.31</v>
      </c>
      <c r="E7317" s="548">
        <v>6.31</v>
      </c>
    </row>
    <row r="7318" spans="1:5" hidden="1">
      <c r="A7318" s="547" t="s">
        <v>1671</v>
      </c>
      <c r="B7318" s="547">
        <v>2019</v>
      </c>
      <c r="C7318" s="547" t="s">
        <v>1623</v>
      </c>
      <c r="D7318" s="548"/>
      <c r="E7318" s="548"/>
    </row>
    <row r="7319" spans="1:5" hidden="1">
      <c r="A7319" s="547" t="s">
        <v>1671</v>
      </c>
      <c r="B7319" s="547">
        <v>2019</v>
      </c>
      <c r="C7319" s="547" t="s">
        <v>1622</v>
      </c>
      <c r="D7319" s="548">
        <v>3.77</v>
      </c>
      <c r="E7319" s="548">
        <v>3.77</v>
      </c>
    </row>
    <row r="7320" spans="1:5" hidden="1">
      <c r="A7320" s="547" t="s">
        <v>1671</v>
      </c>
      <c r="B7320" s="547">
        <v>2019</v>
      </c>
      <c r="C7320" s="547" t="s">
        <v>1621</v>
      </c>
      <c r="D7320" s="548"/>
      <c r="E7320" s="548"/>
    </row>
    <row r="7321" spans="1:5" hidden="1">
      <c r="A7321" s="547" t="s">
        <v>1671</v>
      </c>
      <c r="B7321" s="547">
        <v>2019</v>
      </c>
      <c r="C7321" s="547" t="s">
        <v>1620</v>
      </c>
      <c r="D7321" s="548"/>
      <c r="E7321" s="548"/>
    </row>
    <row r="7322" spans="1:5" hidden="1">
      <c r="A7322" s="547" t="s">
        <v>1671</v>
      </c>
      <c r="B7322" s="547">
        <v>2019</v>
      </c>
      <c r="C7322" s="547" t="s">
        <v>1619</v>
      </c>
      <c r="D7322" s="548">
        <v>82.55</v>
      </c>
      <c r="E7322" s="548">
        <v>82.55</v>
      </c>
    </row>
    <row r="7323" spans="1:5" hidden="1">
      <c r="A7323" s="547" t="s">
        <v>1671</v>
      </c>
      <c r="B7323" s="547">
        <v>2019</v>
      </c>
      <c r="C7323" s="547" t="s">
        <v>1618</v>
      </c>
      <c r="D7323" s="548"/>
      <c r="E7323" s="548"/>
    </row>
    <row r="7324" spans="1:5" hidden="1">
      <c r="A7324" s="547" t="s">
        <v>1671</v>
      </c>
      <c r="B7324" s="547">
        <v>2019</v>
      </c>
      <c r="C7324" s="547" t="s">
        <v>1617</v>
      </c>
      <c r="D7324" s="548">
        <v>1.54</v>
      </c>
      <c r="E7324" s="548">
        <v>1.54</v>
      </c>
    </row>
    <row r="7325" spans="1:5" hidden="1">
      <c r="A7325" s="547" t="s">
        <v>1671</v>
      </c>
      <c r="B7325" s="547">
        <v>2019</v>
      </c>
      <c r="C7325" s="547" t="s">
        <v>1616</v>
      </c>
      <c r="D7325" s="548">
        <v>0.03</v>
      </c>
      <c r="E7325" s="548">
        <v>0.03</v>
      </c>
    </row>
    <row r="7326" spans="1:5" hidden="1">
      <c r="A7326" s="547" t="s">
        <v>1671</v>
      </c>
      <c r="B7326" s="547">
        <v>2019</v>
      </c>
      <c r="C7326" s="547" t="s">
        <v>1615</v>
      </c>
      <c r="D7326" s="548">
        <v>78.38</v>
      </c>
      <c r="E7326" s="548">
        <v>78.38</v>
      </c>
    </row>
    <row r="7327" spans="1:5" hidden="1">
      <c r="A7327" s="547" t="s">
        <v>1671</v>
      </c>
      <c r="B7327" s="547">
        <v>2019</v>
      </c>
      <c r="C7327" s="547" t="s">
        <v>1614</v>
      </c>
      <c r="D7327" s="548">
        <v>0.05</v>
      </c>
      <c r="E7327" s="548">
        <v>0.05</v>
      </c>
    </row>
    <row r="7328" spans="1:5" hidden="1">
      <c r="A7328" s="547" t="s">
        <v>1671</v>
      </c>
      <c r="B7328" s="547">
        <v>2019</v>
      </c>
      <c r="C7328" s="547" t="s">
        <v>1613</v>
      </c>
      <c r="D7328" s="548"/>
      <c r="E7328" s="548"/>
    </row>
    <row r="7329" spans="1:5" hidden="1">
      <c r="A7329" s="547" t="s">
        <v>1671</v>
      </c>
      <c r="B7329" s="547">
        <v>2019</v>
      </c>
      <c r="C7329" s="547" t="s">
        <v>1612</v>
      </c>
      <c r="D7329" s="548">
        <v>0.08</v>
      </c>
      <c r="E7329" s="548">
        <v>0.08</v>
      </c>
    </row>
    <row r="7330" spans="1:5" hidden="1">
      <c r="A7330" s="547" t="s">
        <v>1671</v>
      </c>
      <c r="B7330" s="547">
        <v>2019</v>
      </c>
      <c r="C7330" s="547" t="s">
        <v>1611</v>
      </c>
      <c r="D7330" s="548"/>
      <c r="E7330" s="548"/>
    </row>
    <row r="7331" spans="1:5" hidden="1">
      <c r="A7331" s="547" t="s">
        <v>1671</v>
      </c>
      <c r="B7331" s="547">
        <v>2019</v>
      </c>
      <c r="C7331" s="547" t="s">
        <v>1610</v>
      </c>
      <c r="D7331" s="548"/>
      <c r="E7331" s="548"/>
    </row>
    <row r="7332" spans="1:5" hidden="1">
      <c r="A7332" s="547" t="s">
        <v>1671</v>
      </c>
      <c r="B7332" s="547">
        <v>2019</v>
      </c>
      <c r="C7332" s="547" t="s">
        <v>1609</v>
      </c>
      <c r="D7332" s="548">
        <v>0.78</v>
      </c>
      <c r="E7332" s="548">
        <v>0.78</v>
      </c>
    </row>
    <row r="7333" spans="1:5" hidden="1">
      <c r="A7333" s="547" t="s">
        <v>1671</v>
      </c>
      <c r="B7333" s="547">
        <v>2019</v>
      </c>
      <c r="C7333" s="547" t="s">
        <v>1608</v>
      </c>
      <c r="D7333" s="548">
        <v>1.61</v>
      </c>
      <c r="E7333" s="548">
        <v>1.61</v>
      </c>
    </row>
    <row r="7334" spans="1:5" hidden="1">
      <c r="A7334" s="547" t="s">
        <v>1671</v>
      </c>
      <c r="B7334" s="547">
        <v>2019</v>
      </c>
      <c r="C7334" s="547" t="s">
        <v>1607</v>
      </c>
      <c r="D7334" s="548">
        <v>0.02</v>
      </c>
      <c r="E7334" s="548">
        <v>0.02</v>
      </c>
    </row>
    <row r="7335" spans="1:5" hidden="1">
      <c r="A7335" s="547" t="s">
        <v>1671</v>
      </c>
      <c r="B7335" s="547">
        <v>2019</v>
      </c>
      <c r="C7335" s="547" t="s">
        <v>1606</v>
      </c>
      <c r="D7335" s="548"/>
      <c r="E7335" s="548"/>
    </row>
    <row r="7336" spans="1:5" hidden="1">
      <c r="A7336" s="547" t="s">
        <v>1671</v>
      </c>
      <c r="B7336" s="547">
        <v>2019</v>
      </c>
      <c r="C7336" s="547" t="s">
        <v>1605</v>
      </c>
      <c r="D7336" s="548">
        <v>7.0000000000000007E-2</v>
      </c>
      <c r="E7336" s="548">
        <v>7.0000000000000007E-2</v>
      </c>
    </row>
    <row r="7337" spans="1:5" hidden="1">
      <c r="A7337" s="547" t="s">
        <v>1671</v>
      </c>
      <c r="B7337" s="547">
        <v>2019</v>
      </c>
      <c r="C7337" s="547" t="s">
        <v>1604</v>
      </c>
      <c r="D7337" s="548">
        <v>7.97</v>
      </c>
      <c r="E7337" s="548">
        <v>7.97</v>
      </c>
    </row>
    <row r="7338" spans="1:5" hidden="1">
      <c r="A7338" s="547" t="s">
        <v>1671</v>
      </c>
      <c r="B7338" s="547">
        <v>2019</v>
      </c>
      <c r="C7338" s="547" t="s">
        <v>1603</v>
      </c>
      <c r="D7338" s="548">
        <v>12.75</v>
      </c>
      <c r="E7338" s="548">
        <v>12.75</v>
      </c>
    </row>
    <row r="7339" spans="1:5" hidden="1">
      <c r="A7339" s="547" t="s">
        <v>1671</v>
      </c>
      <c r="B7339" s="547">
        <v>2019</v>
      </c>
      <c r="C7339" s="547" t="s">
        <v>1602</v>
      </c>
      <c r="D7339" s="548">
        <v>76.650000000000006</v>
      </c>
      <c r="E7339" s="548">
        <v>76.650000000000006</v>
      </c>
    </row>
    <row r="7340" spans="1:5" hidden="1">
      <c r="A7340" s="547" t="s">
        <v>1671</v>
      </c>
      <c r="B7340" s="547">
        <v>2019</v>
      </c>
      <c r="C7340" s="547" t="s">
        <v>1601</v>
      </c>
      <c r="D7340" s="548">
        <v>316.29000000000002</v>
      </c>
      <c r="E7340" s="548">
        <v>316.29000000000002</v>
      </c>
    </row>
    <row r="7341" spans="1:5" hidden="1">
      <c r="A7341" s="547" t="s">
        <v>1671</v>
      </c>
      <c r="B7341" s="547">
        <v>2019</v>
      </c>
      <c r="C7341" s="547" t="s">
        <v>1600</v>
      </c>
      <c r="D7341" s="548">
        <v>0.19</v>
      </c>
      <c r="E7341" s="548">
        <v>0.19</v>
      </c>
    </row>
    <row r="7342" spans="1:5" hidden="1">
      <c r="A7342" s="547" t="s">
        <v>1671</v>
      </c>
      <c r="B7342" s="547">
        <v>2019</v>
      </c>
      <c r="C7342" s="547" t="s">
        <v>1599</v>
      </c>
      <c r="D7342" s="548">
        <v>1305.1199999999999</v>
      </c>
      <c r="E7342" s="548">
        <v>1305.96</v>
      </c>
    </row>
    <row r="7343" spans="1:5" hidden="1">
      <c r="A7343" s="547" t="s">
        <v>1671</v>
      </c>
      <c r="B7343" s="547">
        <v>2019</v>
      </c>
      <c r="C7343" s="547" t="s">
        <v>1597</v>
      </c>
      <c r="D7343" s="548">
        <v>852.15</v>
      </c>
      <c r="E7343" s="548">
        <v>853</v>
      </c>
    </row>
    <row r="7344" spans="1:5" hidden="1">
      <c r="A7344" s="547" t="s">
        <v>1671</v>
      </c>
      <c r="B7344" s="547">
        <v>2019</v>
      </c>
      <c r="C7344" s="547" t="s">
        <v>1633</v>
      </c>
      <c r="D7344" s="548"/>
      <c r="E7344" s="548">
        <v>197.2</v>
      </c>
    </row>
    <row r="7345" spans="1:5" hidden="1">
      <c r="A7345" s="547" t="s">
        <v>1671</v>
      </c>
      <c r="B7345" s="547">
        <v>2019</v>
      </c>
      <c r="C7345" s="547" t="s">
        <v>1632</v>
      </c>
      <c r="D7345" s="548"/>
      <c r="E7345" s="548"/>
    </row>
    <row r="7346" spans="1:5" hidden="1">
      <c r="A7346" s="547" t="s">
        <v>1671</v>
      </c>
      <c r="B7346" s="547">
        <v>2019</v>
      </c>
      <c r="C7346" s="547" t="s">
        <v>1631</v>
      </c>
      <c r="D7346" s="548"/>
      <c r="E7346" s="548">
        <v>138.76</v>
      </c>
    </row>
    <row r="7347" spans="1:5" hidden="1">
      <c r="A7347" s="547" t="s">
        <v>1671</v>
      </c>
      <c r="B7347" s="547">
        <v>2019</v>
      </c>
      <c r="C7347" s="547" t="s">
        <v>1630</v>
      </c>
      <c r="D7347" s="548"/>
      <c r="E7347" s="548"/>
    </row>
    <row r="7348" spans="1:5" hidden="1">
      <c r="A7348" s="547" t="s">
        <v>1671</v>
      </c>
      <c r="B7348" s="547">
        <v>2019</v>
      </c>
      <c r="C7348" s="547" t="s">
        <v>1629</v>
      </c>
      <c r="D7348" s="548"/>
      <c r="E7348" s="548"/>
    </row>
    <row r="7349" spans="1:5" hidden="1">
      <c r="A7349" s="547" t="s">
        <v>1671</v>
      </c>
      <c r="B7349" s="547">
        <v>2020</v>
      </c>
      <c r="C7349" s="547" t="s">
        <v>1628</v>
      </c>
      <c r="D7349" s="548">
        <v>211.71</v>
      </c>
      <c r="E7349" s="548">
        <v>212.27</v>
      </c>
    </row>
    <row r="7350" spans="1:5" hidden="1">
      <c r="A7350" s="547" t="s">
        <v>1671</v>
      </c>
      <c r="B7350" s="547">
        <v>2020</v>
      </c>
      <c r="C7350" s="547" t="s">
        <v>1627</v>
      </c>
      <c r="D7350" s="548">
        <v>208.21</v>
      </c>
      <c r="E7350" s="548"/>
    </row>
    <row r="7351" spans="1:5" hidden="1">
      <c r="A7351" s="547" t="s">
        <v>1671</v>
      </c>
      <c r="B7351" s="547">
        <v>2020</v>
      </c>
      <c r="C7351" s="547" t="s">
        <v>1626</v>
      </c>
      <c r="D7351" s="548">
        <v>3.5</v>
      </c>
      <c r="E7351" s="548"/>
    </row>
    <row r="7352" spans="1:5" hidden="1">
      <c r="A7352" s="547" t="s">
        <v>1671</v>
      </c>
      <c r="B7352" s="547">
        <v>2020</v>
      </c>
      <c r="C7352" s="547" t="s">
        <v>1625</v>
      </c>
      <c r="D7352" s="548">
        <v>14.31</v>
      </c>
      <c r="E7352" s="548">
        <v>14.31</v>
      </c>
    </row>
    <row r="7353" spans="1:5" hidden="1">
      <c r="A7353" s="547" t="s">
        <v>1671</v>
      </c>
      <c r="B7353" s="547">
        <v>2020</v>
      </c>
      <c r="C7353" s="547" t="s">
        <v>1624</v>
      </c>
      <c r="D7353" s="548">
        <v>9.5</v>
      </c>
      <c r="E7353" s="548">
        <v>9.5</v>
      </c>
    </row>
    <row r="7354" spans="1:5" hidden="1">
      <c r="A7354" s="547" t="s">
        <v>1671</v>
      </c>
      <c r="B7354" s="547">
        <v>2020</v>
      </c>
      <c r="C7354" s="547" t="s">
        <v>1623</v>
      </c>
      <c r="D7354" s="548"/>
      <c r="E7354" s="548"/>
    </row>
    <row r="7355" spans="1:5" hidden="1">
      <c r="A7355" s="547" t="s">
        <v>1671</v>
      </c>
      <c r="B7355" s="547">
        <v>2020</v>
      </c>
      <c r="C7355" s="547" t="s">
        <v>1622</v>
      </c>
      <c r="D7355" s="548">
        <v>3.32</v>
      </c>
      <c r="E7355" s="548">
        <v>3.32</v>
      </c>
    </row>
    <row r="7356" spans="1:5" hidden="1">
      <c r="A7356" s="547" t="s">
        <v>1671</v>
      </c>
      <c r="B7356" s="547">
        <v>2020</v>
      </c>
      <c r="C7356" s="547" t="s">
        <v>1621</v>
      </c>
      <c r="D7356" s="548"/>
      <c r="E7356" s="548"/>
    </row>
    <row r="7357" spans="1:5" hidden="1">
      <c r="A7357" s="547" t="s">
        <v>1671</v>
      </c>
      <c r="B7357" s="547">
        <v>2020</v>
      </c>
      <c r="C7357" s="547" t="s">
        <v>1620</v>
      </c>
      <c r="D7357" s="548"/>
      <c r="E7357" s="548"/>
    </row>
    <row r="7358" spans="1:5" hidden="1">
      <c r="A7358" s="547" t="s">
        <v>1671</v>
      </c>
      <c r="B7358" s="547">
        <v>2020</v>
      </c>
      <c r="C7358" s="547" t="s">
        <v>1619</v>
      </c>
      <c r="D7358" s="548">
        <v>72.849999999999994</v>
      </c>
      <c r="E7358" s="548">
        <v>72.849999999999994</v>
      </c>
    </row>
    <row r="7359" spans="1:5" hidden="1">
      <c r="A7359" s="547" t="s">
        <v>1671</v>
      </c>
      <c r="B7359" s="547">
        <v>2020</v>
      </c>
      <c r="C7359" s="547" t="s">
        <v>1618</v>
      </c>
      <c r="D7359" s="548"/>
      <c r="E7359" s="548"/>
    </row>
    <row r="7360" spans="1:5" hidden="1">
      <c r="A7360" s="547" t="s">
        <v>1671</v>
      </c>
      <c r="B7360" s="547">
        <v>2020</v>
      </c>
      <c r="C7360" s="547" t="s">
        <v>1617</v>
      </c>
      <c r="D7360" s="548">
        <v>1.1399999999999999</v>
      </c>
      <c r="E7360" s="548">
        <v>1.1399999999999999</v>
      </c>
    </row>
    <row r="7361" spans="1:5" hidden="1">
      <c r="A7361" s="547" t="s">
        <v>1671</v>
      </c>
      <c r="B7361" s="547">
        <v>2020</v>
      </c>
      <c r="C7361" s="547" t="s">
        <v>1616</v>
      </c>
      <c r="D7361" s="548">
        <v>0.02</v>
      </c>
      <c r="E7361" s="548">
        <v>0.02</v>
      </c>
    </row>
    <row r="7362" spans="1:5" hidden="1">
      <c r="A7362" s="547" t="s">
        <v>1671</v>
      </c>
      <c r="B7362" s="547">
        <v>2020</v>
      </c>
      <c r="C7362" s="547" t="s">
        <v>1615</v>
      </c>
      <c r="D7362" s="548">
        <v>69.67</v>
      </c>
      <c r="E7362" s="548">
        <v>69.67</v>
      </c>
    </row>
    <row r="7363" spans="1:5" hidden="1">
      <c r="A7363" s="547" t="s">
        <v>1671</v>
      </c>
      <c r="B7363" s="547">
        <v>2020</v>
      </c>
      <c r="C7363" s="547" t="s">
        <v>1614</v>
      </c>
      <c r="D7363" s="548">
        <v>0.05</v>
      </c>
      <c r="E7363" s="548">
        <v>0.05</v>
      </c>
    </row>
    <row r="7364" spans="1:5" hidden="1">
      <c r="A7364" s="547" t="s">
        <v>1671</v>
      </c>
      <c r="B7364" s="547">
        <v>2020</v>
      </c>
      <c r="C7364" s="547" t="s">
        <v>1613</v>
      </c>
      <c r="D7364" s="548"/>
      <c r="E7364" s="548"/>
    </row>
    <row r="7365" spans="1:5" hidden="1">
      <c r="A7365" s="547" t="s">
        <v>1671</v>
      </c>
      <c r="B7365" s="547">
        <v>2020</v>
      </c>
      <c r="C7365" s="547" t="s">
        <v>1612</v>
      </c>
      <c r="D7365" s="548">
        <v>0.23</v>
      </c>
      <c r="E7365" s="548">
        <v>0.23</v>
      </c>
    </row>
    <row r="7366" spans="1:5" hidden="1">
      <c r="A7366" s="547" t="s">
        <v>1671</v>
      </c>
      <c r="B7366" s="547">
        <v>2020</v>
      </c>
      <c r="C7366" s="547" t="s">
        <v>1611</v>
      </c>
      <c r="D7366" s="548"/>
      <c r="E7366" s="548"/>
    </row>
    <row r="7367" spans="1:5" hidden="1">
      <c r="A7367" s="547" t="s">
        <v>1671</v>
      </c>
      <c r="B7367" s="547">
        <v>2020</v>
      </c>
      <c r="C7367" s="547" t="s">
        <v>1610</v>
      </c>
      <c r="D7367" s="548"/>
      <c r="E7367" s="548"/>
    </row>
    <row r="7368" spans="1:5" hidden="1">
      <c r="A7368" s="547" t="s">
        <v>1671</v>
      </c>
      <c r="B7368" s="547">
        <v>2020</v>
      </c>
      <c r="C7368" s="547" t="s">
        <v>1609</v>
      </c>
      <c r="D7368" s="548">
        <v>0.77</v>
      </c>
      <c r="E7368" s="548">
        <v>0.77</v>
      </c>
    </row>
    <row r="7369" spans="1:5" hidden="1">
      <c r="A7369" s="547" t="s">
        <v>1671</v>
      </c>
      <c r="B7369" s="547">
        <v>2020</v>
      </c>
      <c r="C7369" s="547" t="s">
        <v>1608</v>
      </c>
      <c r="D7369" s="548">
        <v>0.76</v>
      </c>
      <c r="E7369" s="548">
        <v>0.76</v>
      </c>
    </row>
    <row r="7370" spans="1:5" hidden="1">
      <c r="A7370" s="547" t="s">
        <v>1671</v>
      </c>
      <c r="B7370" s="547">
        <v>2020</v>
      </c>
      <c r="C7370" s="547" t="s">
        <v>1607</v>
      </c>
      <c r="D7370" s="548">
        <v>0.11</v>
      </c>
      <c r="E7370" s="548">
        <v>0.11</v>
      </c>
    </row>
    <row r="7371" spans="1:5" hidden="1">
      <c r="A7371" s="547" t="s">
        <v>1671</v>
      </c>
      <c r="B7371" s="547">
        <v>2020</v>
      </c>
      <c r="C7371" s="547" t="s">
        <v>1606</v>
      </c>
      <c r="D7371" s="548"/>
      <c r="E7371" s="548"/>
    </row>
    <row r="7372" spans="1:5" hidden="1">
      <c r="A7372" s="547" t="s">
        <v>1671</v>
      </c>
      <c r="B7372" s="547">
        <v>2020</v>
      </c>
      <c r="C7372" s="547" t="s">
        <v>1605</v>
      </c>
      <c r="D7372" s="548">
        <v>0.1</v>
      </c>
      <c r="E7372" s="548">
        <v>0.1</v>
      </c>
    </row>
    <row r="7373" spans="1:5" hidden="1">
      <c r="A7373" s="547" t="s">
        <v>1671</v>
      </c>
      <c r="B7373" s="547">
        <v>2020</v>
      </c>
      <c r="C7373" s="547" t="s">
        <v>1604</v>
      </c>
      <c r="D7373" s="548">
        <v>10.73</v>
      </c>
      <c r="E7373" s="548">
        <v>10.73</v>
      </c>
    </row>
    <row r="7374" spans="1:5" hidden="1">
      <c r="A7374" s="547" t="s">
        <v>1671</v>
      </c>
      <c r="B7374" s="547">
        <v>2020</v>
      </c>
      <c r="C7374" s="547" t="s">
        <v>1603</v>
      </c>
      <c r="D7374" s="548">
        <v>30.54</v>
      </c>
      <c r="E7374" s="548">
        <v>30.54</v>
      </c>
    </row>
    <row r="7375" spans="1:5" hidden="1">
      <c r="A7375" s="547" t="s">
        <v>1671</v>
      </c>
      <c r="B7375" s="547">
        <v>2020</v>
      </c>
      <c r="C7375" s="547" t="s">
        <v>1602</v>
      </c>
      <c r="D7375" s="548">
        <v>78.069999999999993</v>
      </c>
      <c r="E7375" s="548">
        <v>78.069999999999993</v>
      </c>
    </row>
    <row r="7376" spans="1:5" hidden="1">
      <c r="A7376" s="547" t="s">
        <v>1671</v>
      </c>
      <c r="B7376" s="547">
        <v>2020</v>
      </c>
      <c r="C7376" s="547" t="s">
        <v>1601</v>
      </c>
      <c r="D7376" s="548">
        <v>277.38</v>
      </c>
      <c r="E7376" s="548">
        <v>277.38</v>
      </c>
    </row>
    <row r="7377" spans="1:5" hidden="1">
      <c r="A7377" s="547" t="s">
        <v>1671</v>
      </c>
      <c r="B7377" s="547">
        <v>2020</v>
      </c>
      <c r="C7377" s="547" t="s">
        <v>1600</v>
      </c>
      <c r="D7377" s="548">
        <v>0.33</v>
      </c>
      <c r="E7377" s="548">
        <v>0.33</v>
      </c>
    </row>
    <row r="7378" spans="1:5" hidden="1">
      <c r="A7378" s="547" t="s">
        <v>1671</v>
      </c>
      <c r="B7378" s="547">
        <v>2020</v>
      </c>
      <c r="C7378" s="547" t="s">
        <v>1599</v>
      </c>
      <c r="D7378" s="548">
        <v>1103.92</v>
      </c>
      <c r="E7378" s="548">
        <v>1104.47</v>
      </c>
    </row>
    <row r="7379" spans="1:5" hidden="1">
      <c r="A7379" s="547" t="s">
        <v>1671</v>
      </c>
      <c r="B7379" s="547">
        <v>2020</v>
      </c>
      <c r="C7379" s="547" t="s">
        <v>1597</v>
      </c>
      <c r="D7379" s="548">
        <v>708.74</v>
      </c>
      <c r="E7379" s="548">
        <v>709.3</v>
      </c>
    </row>
    <row r="7380" spans="1:5" hidden="1">
      <c r="A7380" s="547" t="s">
        <v>1671</v>
      </c>
      <c r="B7380" s="547">
        <v>2020</v>
      </c>
      <c r="C7380" s="547" t="s">
        <v>1633</v>
      </c>
      <c r="D7380" s="548"/>
      <c r="E7380" s="548">
        <v>190.6</v>
      </c>
    </row>
    <row r="7381" spans="1:5" hidden="1">
      <c r="A7381" s="547" t="s">
        <v>1671</v>
      </c>
      <c r="B7381" s="547">
        <v>2020</v>
      </c>
      <c r="C7381" s="547" t="s">
        <v>1632</v>
      </c>
      <c r="D7381" s="548"/>
      <c r="E7381" s="548"/>
    </row>
    <row r="7382" spans="1:5" hidden="1">
      <c r="A7382" s="547" t="s">
        <v>1671</v>
      </c>
      <c r="B7382" s="547">
        <v>2020</v>
      </c>
      <c r="C7382" s="547" t="s">
        <v>1631</v>
      </c>
      <c r="D7382" s="548"/>
      <c r="E7382" s="548">
        <v>18.16</v>
      </c>
    </row>
    <row r="7383" spans="1:5" hidden="1">
      <c r="A7383" s="547" t="s">
        <v>1671</v>
      </c>
      <c r="B7383" s="547">
        <v>2020</v>
      </c>
      <c r="C7383" s="547" t="s">
        <v>1630</v>
      </c>
      <c r="D7383" s="548"/>
      <c r="E7383" s="548"/>
    </row>
    <row r="7384" spans="1:5" hidden="1">
      <c r="A7384" s="547" t="s">
        <v>1671</v>
      </c>
      <c r="B7384" s="547">
        <v>2020</v>
      </c>
      <c r="C7384" s="547" t="s">
        <v>1629</v>
      </c>
      <c r="D7384" s="548"/>
      <c r="E7384" s="548"/>
    </row>
    <row r="7385" spans="1:5" hidden="1">
      <c r="A7385" s="547" t="s">
        <v>1671</v>
      </c>
      <c r="B7385" s="547">
        <v>2021</v>
      </c>
      <c r="C7385" s="547" t="s">
        <v>1628</v>
      </c>
      <c r="D7385" s="548">
        <v>297.33</v>
      </c>
      <c r="E7385" s="548">
        <v>297.27</v>
      </c>
    </row>
    <row r="7386" spans="1:5" hidden="1">
      <c r="A7386" s="547" t="s">
        <v>1671</v>
      </c>
      <c r="B7386" s="547">
        <v>2021</v>
      </c>
      <c r="C7386" s="547" t="s">
        <v>1627</v>
      </c>
      <c r="D7386" s="548">
        <v>295.13</v>
      </c>
      <c r="E7386" s="548"/>
    </row>
    <row r="7387" spans="1:5" hidden="1">
      <c r="A7387" s="547" t="s">
        <v>1671</v>
      </c>
      <c r="B7387" s="547">
        <v>2021</v>
      </c>
      <c r="C7387" s="547" t="s">
        <v>1626</v>
      </c>
      <c r="D7387" s="548">
        <v>2.2000000000000002</v>
      </c>
      <c r="E7387" s="548"/>
    </row>
    <row r="7388" spans="1:5" hidden="1">
      <c r="A7388" s="547" t="s">
        <v>1671</v>
      </c>
      <c r="B7388" s="547">
        <v>2021</v>
      </c>
      <c r="C7388" s="547" t="s">
        <v>1625</v>
      </c>
      <c r="D7388" s="548">
        <v>11.44</v>
      </c>
      <c r="E7388" s="548">
        <v>11.14</v>
      </c>
    </row>
    <row r="7389" spans="1:5" hidden="1">
      <c r="A7389" s="547" t="s">
        <v>1671</v>
      </c>
      <c r="B7389" s="547">
        <v>2021</v>
      </c>
      <c r="C7389" s="547" t="s">
        <v>1624</v>
      </c>
      <c r="D7389" s="548">
        <v>12.46</v>
      </c>
      <c r="E7389" s="548">
        <v>12.46</v>
      </c>
    </row>
    <row r="7390" spans="1:5" hidden="1">
      <c r="A7390" s="547" t="s">
        <v>1671</v>
      </c>
      <c r="B7390" s="547">
        <v>2021</v>
      </c>
      <c r="C7390" s="547" t="s">
        <v>1623</v>
      </c>
      <c r="D7390" s="548"/>
      <c r="E7390" s="548"/>
    </row>
    <row r="7391" spans="1:5" hidden="1">
      <c r="A7391" s="547" t="s">
        <v>1671</v>
      </c>
      <c r="B7391" s="547">
        <v>2021</v>
      </c>
      <c r="C7391" s="547" t="s">
        <v>1622</v>
      </c>
      <c r="D7391" s="548">
        <v>3.47</v>
      </c>
      <c r="E7391" s="548">
        <v>3.47</v>
      </c>
    </row>
    <row r="7392" spans="1:5" hidden="1">
      <c r="A7392" s="547" t="s">
        <v>1671</v>
      </c>
      <c r="B7392" s="547">
        <v>2021</v>
      </c>
      <c r="C7392" s="547" t="s">
        <v>1621</v>
      </c>
      <c r="D7392" s="548"/>
      <c r="E7392" s="548"/>
    </row>
    <row r="7393" spans="1:5" hidden="1">
      <c r="A7393" s="547" t="s">
        <v>1671</v>
      </c>
      <c r="B7393" s="547">
        <v>2021</v>
      </c>
      <c r="C7393" s="547" t="s">
        <v>1620</v>
      </c>
      <c r="D7393" s="548"/>
      <c r="E7393" s="548"/>
    </row>
    <row r="7394" spans="1:5" hidden="1">
      <c r="A7394" s="547" t="s">
        <v>1671</v>
      </c>
      <c r="B7394" s="547">
        <v>2021</v>
      </c>
      <c r="C7394" s="547" t="s">
        <v>1619</v>
      </c>
      <c r="D7394" s="548">
        <v>91.94</v>
      </c>
      <c r="E7394" s="548">
        <v>91.94</v>
      </c>
    </row>
    <row r="7395" spans="1:5" hidden="1">
      <c r="A7395" s="547" t="s">
        <v>1671</v>
      </c>
      <c r="B7395" s="547">
        <v>2021</v>
      </c>
      <c r="C7395" s="547" t="s">
        <v>1618</v>
      </c>
      <c r="D7395" s="548"/>
      <c r="E7395" s="548"/>
    </row>
    <row r="7396" spans="1:5" hidden="1">
      <c r="A7396" s="547" t="s">
        <v>1671</v>
      </c>
      <c r="B7396" s="547">
        <v>2021</v>
      </c>
      <c r="C7396" s="547" t="s">
        <v>1617</v>
      </c>
      <c r="D7396" s="548">
        <v>1.06</v>
      </c>
      <c r="E7396" s="548">
        <v>1.06</v>
      </c>
    </row>
    <row r="7397" spans="1:5" hidden="1">
      <c r="A7397" s="547" t="s">
        <v>1671</v>
      </c>
      <c r="B7397" s="547">
        <v>2021</v>
      </c>
      <c r="C7397" s="547" t="s">
        <v>1616</v>
      </c>
      <c r="D7397" s="548">
        <v>0.02</v>
      </c>
      <c r="E7397" s="548">
        <v>0.02</v>
      </c>
    </row>
    <row r="7398" spans="1:5" hidden="1">
      <c r="A7398" s="547" t="s">
        <v>1671</v>
      </c>
      <c r="B7398" s="547">
        <v>2021</v>
      </c>
      <c r="C7398" s="547" t="s">
        <v>1615</v>
      </c>
      <c r="D7398" s="548">
        <v>89.15</v>
      </c>
      <c r="E7398" s="548">
        <v>89.15</v>
      </c>
    </row>
    <row r="7399" spans="1:5" hidden="1">
      <c r="A7399" s="547" t="s">
        <v>1671</v>
      </c>
      <c r="B7399" s="547">
        <v>2021</v>
      </c>
      <c r="C7399" s="547" t="s">
        <v>1614</v>
      </c>
      <c r="D7399" s="548">
        <v>0.09</v>
      </c>
      <c r="E7399" s="548">
        <v>0.09</v>
      </c>
    </row>
    <row r="7400" spans="1:5" hidden="1">
      <c r="A7400" s="547" t="s">
        <v>1671</v>
      </c>
      <c r="B7400" s="547">
        <v>2021</v>
      </c>
      <c r="C7400" s="547" t="s">
        <v>1613</v>
      </c>
      <c r="D7400" s="548"/>
      <c r="E7400" s="548"/>
    </row>
    <row r="7401" spans="1:5" hidden="1">
      <c r="A7401" s="547" t="s">
        <v>1671</v>
      </c>
      <c r="B7401" s="547">
        <v>2021</v>
      </c>
      <c r="C7401" s="547" t="s">
        <v>1612</v>
      </c>
      <c r="D7401" s="548">
        <v>0.24</v>
      </c>
      <c r="E7401" s="548">
        <v>0.24</v>
      </c>
    </row>
    <row r="7402" spans="1:5" hidden="1">
      <c r="A7402" s="547" t="s">
        <v>1671</v>
      </c>
      <c r="B7402" s="547">
        <v>2021</v>
      </c>
      <c r="C7402" s="547" t="s">
        <v>1611</v>
      </c>
      <c r="D7402" s="548"/>
      <c r="E7402" s="548"/>
    </row>
    <row r="7403" spans="1:5" hidden="1">
      <c r="A7403" s="547" t="s">
        <v>1671</v>
      </c>
      <c r="B7403" s="547">
        <v>2021</v>
      </c>
      <c r="C7403" s="547" t="s">
        <v>1610</v>
      </c>
      <c r="D7403" s="548"/>
      <c r="E7403" s="548"/>
    </row>
    <row r="7404" spans="1:5" hidden="1">
      <c r="A7404" s="547" t="s">
        <v>1671</v>
      </c>
      <c r="B7404" s="547">
        <v>2021</v>
      </c>
      <c r="C7404" s="547" t="s">
        <v>1609</v>
      </c>
      <c r="D7404" s="548">
        <v>0.44</v>
      </c>
      <c r="E7404" s="548">
        <v>0.44</v>
      </c>
    </row>
    <row r="7405" spans="1:5" hidden="1">
      <c r="A7405" s="547" t="s">
        <v>1671</v>
      </c>
      <c r="B7405" s="547">
        <v>2021</v>
      </c>
      <c r="C7405" s="547" t="s">
        <v>1608</v>
      </c>
      <c r="D7405" s="548">
        <v>0.84</v>
      </c>
      <c r="E7405" s="548">
        <v>0.84</v>
      </c>
    </row>
    <row r="7406" spans="1:5" hidden="1">
      <c r="A7406" s="547" t="s">
        <v>1671</v>
      </c>
      <c r="B7406" s="547">
        <v>2021</v>
      </c>
      <c r="C7406" s="547" t="s">
        <v>1607</v>
      </c>
      <c r="D7406" s="548">
        <v>0.04</v>
      </c>
      <c r="E7406" s="548">
        <v>0.04</v>
      </c>
    </row>
    <row r="7407" spans="1:5" hidden="1">
      <c r="A7407" s="547" t="s">
        <v>1671</v>
      </c>
      <c r="B7407" s="547">
        <v>2021</v>
      </c>
      <c r="C7407" s="547" t="s">
        <v>1606</v>
      </c>
      <c r="D7407" s="548"/>
      <c r="E7407" s="548"/>
    </row>
    <row r="7408" spans="1:5" hidden="1">
      <c r="A7408" s="547" t="s">
        <v>1671</v>
      </c>
      <c r="B7408" s="547">
        <v>2021</v>
      </c>
      <c r="C7408" s="547" t="s">
        <v>1605</v>
      </c>
      <c r="D7408" s="548">
        <v>0.05</v>
      </c>
      <c r="E7408" s="548">
        <v>0.05</v>
      </c>
    </row>
    <row r="7409" spans="1:5" hidden="1">
      <c r="A7409" s="547" t="s">
        <v>1671</v>
      </c>
      <c r="B7409" s="547">
        <v>2021</v>
      </c>
      <c r="C7409" s="547" t="s">
        <v>1604</v>
      </c>
      <c r="D7409" s="548">
        <v>7.85</v>
      </c>
      <c r="E7409" s="548">
        <v>7.85</v>
      </c>
    </row>
    <row r="7410" spans="1:5" hidden="1">
      <c r="A7410" s="547" t="s">
        <v>1671</v>
      </c>
      <c r="B7410" s="547">
        <v>2021</v>
      </c>
      <c r="C7410" s="547" t="s">
        <v>1603</v>
      </c>
      <c r="D7410" s="548">
        <v>57.82</v>
      </c>
      <c r="E7410" s="548">
        <v>57.82</v>
      </c>
    </row>
    <row r="7411" spans="1:5" hidden="1">
      <c r="A7411" s="547" t="s">
        <v>1671</v>
      </c>
      <c r="B7411" s="547">
        <v>2021</v>
      </c>
      <c r="C7411" s="547" t="s">
        <v>1602</v>
      </c>
      <c r="D7411" s="548">
        <v>74.599999999999994</v>
      </c>
      <c r="E7411" s="548">
        <v>74.599999999999994</v>
      </c>
    </row>
    <row r="7412" spans="1:5" hidden="1">
      <c r="A7412" s="547" t="s">
        <v>1671</v>
      </c>
      <c r="B7412" s="547">
        <v>2021</v>
      </c>
      <c r="C7412" s="547" t="s">
        <v>1601</v>
      </c>
      <c r="D7412" s="548">
        <v>292.08999999999997</v>
      </c>
      <c r="E7412" s="548">
        <v>292.08999999999997</v>
      </c>
    </row>
    <row r="7413" spans="1:5" hidden="1">
      <c r="A7413" s="547" t="s">
        <v>1671</v>
      </c>
      <c r="B7413" s="547">
        <v>2021</v>
      </c>
      <c r="C7413" s="547" t="s">
        <v>1600</v>
      </c>
      <c r="D7413" s="548">
        <v>0.32</v>
      </c>
      <c r="E7413" s="548">
        <v>0.32</v>
      </c>
    </row>
    <row r="7414" spans="1:5" hidden="1">
      <c r="A7414" s="547" t="s">
        <v>1671</v>
      </c>
      <c r="B7414" s="547">
        <v>2021</v>
      </c>
      <c r="C7414" s="547" t="s">
        <v>1599</v>
      </c>
      <c r="D7414" s="548">
        <v>1258.56</v>
      </c>
      <c r="E7414" s="548">
        <v>1258.5</v>
      </c>
    </row>
    <row r="7415" spans="1:5" hidden="1">
      <c r="A7415" s="547" t="s">
        <v>1671</v>
      </c>
      <c r="B7415" s="547">
        <v>2021</v>
      </c>
      <c r="C7415" s="547" t="s">
        <v>1597</v>
      </c>
      <c r="D7415" s="548">
        <v>849.32</v>
      </c>
      <c r="E7415" s="548">
        <v>849.26</v>
      </c>
    </row>
    <row r="7416" spans="1:5" hidden="1">
      <c r="A7416" s="547" t="s">
        <v>1671</v>
      </c>
      <c r="B7416" s="547">
        <v>2021</v>
      </c>
      <c r="C7416" s="547" t="s">
        <v>1633</v>
      </c>
      <c r="D7416" s="548"/>
      <c r="E7416" s="548">
        <v>169.64</v>
      </c>
    </row>
    <row r="7417" spans="1:5" hidden="1">
      <c r="A7417" s="547" t="s">
        <v>1671</v>
      </c>
      <c r="B7417" s="547">
        <v>2021</v>
      </c>
      <c r="C7417" s="547" t="s">
        <v>1632</v>
      </c>
      <c r="D7417" s="548"/>
      <c r="E7417" s="548"/>
    </row>
    <row r="7418" spans="1:5" hidden="1">
      <c r="A7418" s="547" t="s">
        <v>1671</v>
      </c>
      <c r="B7418" s="547">
        <v>2021</v>
      </c>
      <c r="C7418" s="547" t="s">
        <v>1631</v>
      </c>
      <c r="D7418" s="548"/>
      <c r="E7418" s="548">
        <v>125.43</v>
      </c>
    </row>
    <row r="7419" spans="1:5" hidden="1">
      <c r="A7419" s="547" t="s">
        <v>1671</v>
      </c>
      <c r="B7419" s="547">
        <v>2021</v>
      </c>
      <c r="C7419" s="547" t="s">
        <v>1630</v>
      </c>
      <c r="D7419" s="548"/>
      <c r="E7419" s="548"/>
    </row>
    <row r="7420" spans="1:5" hidden="1">
      <c r="A7420" s="547" t="s">
        <v>1671</v>
      </c>
      <c r="B7420" s="547">
        <v>2021</v>
      </c>
      <c r="C7420" s="547" t="s">
        <v>1629</v>
      </c>
      <c r="D7420" s="548"/>
      <c r="E7420" s="548"/>
    </row>
    <row r="7421" spans="1:5" hidden="1">
      <c r="A7421" s="547" t="s">
        <v>1671</v>
      </c>
      <c r="B7421" s="547">
        <v>2022</v>
      </c>
      <c r="C7421" s="547" t="s">
        <v>1628</v>
      </c>
      <c r="D7421" s="548">
        <v>236.37</v>
      </c>
      <c r="E7421" s="548">
        <v>236.62</v>
      </c>
    </row>
    <row r="7422" spans="1:5" hidden="1">
      <c r="A7422" s="547" t="s">
        <v>1671</v>
      </c>
      <c r="B7422" s="547">
        <v>2022</v>
      </c>
      <c r="C7422" s="547" t="s">
        <v>1627</v>
      </c>
      <c r="D7422" s="548">
        <v>232.47</v>
      </c>
      <c r="E7422" s="548"/>
    </row>
    <row r="7423" spans="1:5" hidden="1">
      <c r="A7423" s="547" t="s">
        <v>1671</v>
      </c>
      <c r="B7423" s="547">
        <v>2022</v>
      </c>
      <c r="C7423" s="547" t="s">
        <v>1626</v>
      </c>
      <c r="D7423" s="548">
        <v>3.91</v>
      </c>
      <c r="E7423" s="548"/>
    </row>
    <row r="7424" spans="1:5" hidden="1">
      <c r="A7424" s="547" t="s">
        <v>1671</v>
      </c>
      <c r="B7424" s="547">
        <v>2022</v>
      </c>
      <c r="C7424" s="547" t="s">
        <v>1625</v>
      </c>
      <c r="D7424" s="548">
        <v>10.75</v>
      </c>
      <c r="E7424" s="548">
        <v>10.75</v>
      </c>
    </row>
    <row r="7425" spans="1:5" hidden="1">
      <c r="A7425" s="547" t="s">
        <v>1671</v>
      </c>
      <c r="B7425" s="547">
        <v>2022</v>
      </c>
      <c r="C7425" s="547" t="s">
        <v>1624</v>
      </c>
      <c r="D7425" s="548">
        <v>14.64</v>
      </c>
      <c r="E7425" s="548">
        <v>14.64</v>
      </c>
    </row>
    <row r="7426" spans="1:5" hidden="1">
      <c r="A7426" s="547" t="s">
        <v>1671</v>
      </c>
      <c r="B7426" s="547">
        <v>2022</v>
      </c>
      <c r="C7426" s="547" t="s">
        <v>1623</v>
      </c>
      <c r="D7426" s="548"/>
      <c r="E7426" s="548"/>
    </row>
    <row r="7427" spans="1:5" hidden="1">
      <c r="A7427" s="547" t="s">
        <v>1671</v>
      </c>
      <c r="B7427" s="547">
        <v>2022</v>
      </c>
      <c r="C7427" s="547" t="s">
        <v>1622</v>
      </c>
      <c r="D7427" s="548">
        <v>3.38</v>
      </c>
      <c r="E7427" s="548">
        <v>3.38</v>
      </c>
    </row>
    <row r="7428" spans="1:5" hidden="1">
      <c r="A7428" s="547" t="s">
        <v>1671</v>
      </c>
      <c r="B7428" s="547">
        <v>2022</v>
      </c>
      <c r="C7428" s="547" t="s">
        <v>1621</v>
      </c>
      <c r="D7428" s="548"/>
      <c r="E7428" s="548"/>
    </row>
    <row r="7429" spans="1:5" hidden="1">
      <c r="A7429" s="547" t="s">
        <v>1671</v>
      </c>
      <c r="B7429" s="547">
        <v>2022</v>
      </c>
      <c r="C7429" s="547" t="s">
        <v>1620</v>
      </c>
      <c r="D7429" s="548">
        <v>0.14000000000000001</v>
      </c>
      <c r="E7429" s="548">
        <v>0.14000000000000001</v>
      </c>
    </row>
    <row r="7430" spans="1:5" hidden="1">
      <c r="A7430" s="547" t="s">
        <v>1671</v>
      </c>
      <c r="B7430" s="547">
        <v>2022</v>
      </c>
      <c r="C7430" s="547" t="s">
        <v>1619</v>
      </c>
      <c r="D7430" s="548">
        <v>121.88</v>
      </c>
      <c r="E7430" s="548">
        <v>121.88</v>
      </c>
    </row>
    <row r="7431" spans="1:5" hidden="1">
      <c r="A7431" s="547" t="s">
        <v>1671</v>
      </c>
      <c r="B7431" s="547">
        <v>2022</v>
      </c>
      <c r="C7431" s="547" t="s">
        <v>1618</v>
      </c>
      <c r="D7431" s="548"/>
      <c r="E7431" s="548"/>
    </row>
    <row r="7432" spans="1:5" hidden="1">
      <c r="A7432" s="547" t="s">
        <v>1671</v>
      </c>
      <c r="B7432" s="547">
        <v>2022</v>
      </c>
      <c r="C7432" s="547" t="s">
        <v>1617</v>
      </c>
      <c r="D7432" s="548">
        <v>1.24</v>
      </c>
      <c r="E7432" s="548">
        <v>1.24</v>
      </c>
    </row>
    <row r="7433" spans="1:5" hidden="1">
      <c r="A7433" s="547" t="s">
        <v>1671</v>
      </c>
      <c r="B7433" s="547">
        <v>2022</v>
      </c>
      <c r="C7433" s="547" t="s">
        <v>1616</v>
      </c>
      <c r="D7433" s="548">
        <v>0.05</v>
      </c>
      <c r="E7433" s="548">
        <v>0.05</v>
      </c>
    </row>
    <row r="7434" spans="1:5" hidden="1">
      <c r="A7434" s="547" t="s">
        <v>1671</v>
      </c>
      <c r="B7434" s="547">
        <v>2022</v>
      </c>
      <c r="C7434" s="547" t="s">
        <v>1615</v>
      </c>
      <c r="D7434" s="548">
        <v>118.23</v>
      </c>
      <c r="E7434" s="548">
        <v>118.23</v>
      </c>
    </row>
    <row r="7435" spans="1:5" hidden="1">
      <c r="A7435" s="547" t="s">
        <v>1671</v>
      </c>
      <c r="B7435" s="547">
        <v>2022</v>
      </c>
      <c r="C7435" s="547" t="s">
        <v>1614</v>
      </c>
      <c r="D7435" s="548">
        <v>0.56000000000000005</v>
      </c>
      <c r="E7435" s="548">
        <v>0.56000000000000005</v>
      </c>
    </row>
    <row r="7436" spans="1:5" hidden="1">
      <c r="A7436" s="547" t="s">
        <v>1671</v>
      </c>
      <c r="B7436" s="547">
        <v>2022</v>
      </c>
      <c r="C7436" s="547" t="s">
        <v>1613</v>
      </c>
      <c r="D7436" s="548"/>
      <c r="E7436" s="548"/>
    </row>
    <row r="7437" spans="1:5" hidden="1">
      <c r="A7437" s="547" t="s">
        <v>1671</v>
      </c>
      <c r="B7437" s="547">
        <v>2022</v>
      </c>
      <c r="C7437" s="547" t="s">
        <v>1612</v>
      </c>
      <c r="D7437" s="548">
        <v>0.19</v>
      </c>
      <c r="E7437" s="548">
        <v>0.19</v>
      </c>
    </row>
    <row r="7438" spans="1:5" hidden="1">
      <c r="A7438" s="547" t="s">
        <v>1671</v>
      </c>
      <c r="B7438" s="547">
        <v>2022</v>
      </c>
      <c r="C7438" s="547" t="s">
        <v>1611</v>
      </c>
      <c r="D7438" s="548"/>
      <c r="E7438" s="548"/>
    </row>
    <row r="7439" spans="1:5" hidden="1">
      <c r="A7439" s="547" t="s">
        <v>1671</v>
      </c>
      <c r="B7439" s="547">
        <v>2022</v>
      </c>
      <c r="C7439" s="547" t="s">
        <v>1610</v>
      </c>
      <c r="D7439" s="548"/>
      <c r="E7439" s="548"/>
    </row>
    <row r="7440" spans="1:5" hidden="1">
      <c r="A7440" s="547" t="s">
        <v>1671</v>
      </c>
      <c r="B7440" s="547">
        <v>2022</v>
      </c>
      <c r="C7440" s="547" t="s">
        <v>1609</v>
      </c>
      <c r="D7440" s="548">
        <v>0.5</v>
      </c>
      <c r="E7440" s="548">
        <v>0.5</v>
      </c>
    </row>
    <row r="7441" spans="1:5" hidden="1">
      <c r="A7441" s="547" t="s">
        <v>1671</v>
      </c>
      <c r="B7441" s="547">
        <v>2022</v>
      </c>
      <c r="C7441" s="547" t="s">
        <v>1608</v>
      </c>
      <c r="D7441" s="548">
        <v>1.05</v>
      </c>
      <c r="E7441" s="548">
        <v>1.05</v>
      </c>
    </row>
    <row r="7442" spans="1:5" hidden="1">
      <c r="A7442" s="547" t="s">
        <v>1671</v>
      </c>
      <c r="B7442" s="547">
        <v>2022</v>
      </c>
      <c r="C7442" s="547" t="s">
        <v>1607</v>
      </c>
      <c r="D7442" s="548">
        <v>0.06</v>
      </c>
      <c r="E7442" s="548">
        <v>0.06</v>
      </c>
    </row>
    <row r="7443" spans="1:5" hidden="1">
      <c r="A7443" s="547" t="s">
        <v>1671</v>
      </c>
      <c r="B7443" s="547">
        <v>2022</v>
      </c>
      <c r="C7443" s="547" t="s">
        <v>1606</v>
      </c>
      <c r="D7443" s="548"/>
      <c r="E7443" s="548"/>
    </row>
    <row r="7444" spans="1:5" hidden="1">
      <c r="A7444" s="547" t="s">
        <v>1671</v>
      </c>
      <c r="B7444" s="547">
        <v>2022</v>
      </c>
      <c r="C7444" s="547" t="s">
        <v>1605</v>
      </c>
      <c r="D7444" s="548">
        <v>0.02</v>
      </c>
      <c r="E7444" s="548">
        <v>0.02</v>
      </c>
    </row>
    <row r="7445" spans="1:5" hidden="1">
      <c r="A7445" s="547" t="s">
        <v>1671</v>
      </c>
      <c r="B7445" s="547">
        <v>2022</v>
      </c>
      <c r="C7445" s="547" t="s">
        <v>1604</v>
      </c>
      <c r="D7445" s="548">
        <v>10.47</v>
      </c>
      <c r="E7445" s="548">
        <v>10.47</v>
      </c>
    </row>
    <row r="7446" spans="1:5" hidden="1">
      <c r="A7446" s="547" t="s">
        <v>1671</v>
      </c>
      <c r="B7446" s="547">
        <v>2022</v>
      </c>
      <c r="C7446" s="547" t="s">
        <v>1603</v>
      </c>
      <c r="D7446" s="548">
        <v>32.979999999999997</v>
      </c>
      <c r="E7446" s="548">
        <v>32.979999999999997</v>
      </c>
    </row>
    <row r="7447" spans="1:5" hidden="1">
      <c r="A7447" s="547" t="s">
        <v>1671</v>
      </c>
      <c r="B7447" s="547">
        <v>2022</v>
      </c>
      <c r="C7447" s="547" t="s">
        <v>1602</v>
      </c>
      <c r="D7447" s="548">
        <v>124.24</v>
      </c>
      <c r="E7447" s="548">
        <v>124.24</v>
      </c>
    </row>
    <row r="7448" spans="1:5" hidden="1">
      <c r="A7448" s="547" t="s">
        <v>1671</v>
      </c>
      <c r="B7448" s="547">
        <v>2022</v>
      </c>
      <c r="C7448" s="547" t="s">
        <v>1601</v>
      </c>
      <c r="D7448" s="548">
        <v>269.06</v>
      </c>
      <c r="E7448" s="548">
        <v>269.06</v>
      </c>
    </row>
    <row r="7449" spans="1:5" hidden="1">
      <c r="A7449" s="547" t="s">
        <v>1671</v>
      </c>
      <c r="B7449" s="547">
        <v>2022</v>
      </c>
      <c r="C7449" s="547" t="s">
        <v>1600</v>
      </c>
      <c r="D7449" s="548">
        <v>0.32</v>
      </c>
      <c r="E7449" s="548">
        <v>0.32</v>
      </c>
    </row>
    <row r="7450" spans="1:5" hidden="1">
      <c r="A7450" s="547" t="s">
        <v>1671</v>
      </c>
      <c r="B7450" s="547">
        <v>2022</v>
      </c>
      <c r="C7450" s="547" t="s">
        <v>1599</v>
      </c>
      <c r="D7450" s="548">
        <v>1201.03</v>
      </c>
      <c r="E7450" s="548">
        <v>1201.28</v>
      </c>
    </row>
    <row r="7451" spans="1:5" hidden="1">
      <c r="A7451" s="547" t="s">
        <v>1671</v>
      </c>
      <c r="B7451" s="547">
        <v>2022</v>
      </c>
      <c r="C7451" s="547" t="s">
        <v>1597</v>
      </c>
      <c r="D7451" s="548">
        <v>824.25</v>
      </c>
      <c r="E7451" s="548">
        <v>824.49</v>
      </c>
    </row>
    <row r="7452" spans="1:5" hidden="1">
      <c r="A7452" s="547" t="s">
        <v>1671</v>
      </c>
      <c r="B7452" s="547">
        <v>2022</v>
      </c>
      <c r="C7452" s="547" t="s">
        <v>1633</v>
      </c>
      <c r="D7452" s="548"/>
      <c r="E7452" s="548">
        <v>99.22</v>
      </c>
    </row>
    <row r="7453" spans="1:5" hidden="1">
      <c r="A7453" s="547" t="s">
        <v>1671</v>
      </c>
      <c r="B7453" s="547">
        <v>2022</v>
      </c>
      <c r="C7453" s="547" t="s">
        <v>1632</v>
      </c>
      <c r="D7453" s="548"/>
      <c r="E7453" s="548"/>
    </row>
    <row r="7454" spans="1:5" hidden="1">
      <c r="A7454" s="547" t="s">
        <v>1671</v>
      </c>
      <c r="B7454" s="547">
        <v>2022</v>
      </c>
      <c r="C7454" s="547" t="s">
        <v>1631</v>
      </c>
      <c r="D7454" s="548"/>
      <c r="E7454" s="548">
        <v>133.49</v>
      </c>
    </row>
    <row r="7455" spans="1:5" hidden="1">
      <c r="A7455" s="547" t="s">
        <v>1671</v>
      </c>
      <c r="B7455" s="547">
        <v>2022</v>
      </c>
      <c r="C7455" s="547" t="s">
        <v>1630</v>
      </c>
      <c r="D7455" s="548"/>
      <c r="E7455" s="548"/>
    </row>
    <row r="7456" spans="1:5" hidden="1">
      <c r="A7456" s="547" t="s">
        <v>1671</v>
      </c>
      <c r="B7456" s="547">
        <v>2022</v>
      </c>
      <c r="C7456" s="547" t="s">
        <v>1629</v>
      </c>
      <c r="D7456" s="548"/>
      <c r="E7456" s="548"/>
    </row>
    <row r="7457" spans="1:5" hidden="1">
      <c r="A7457" s="547" t="s">
        <v>1671</v>
      </c>
      <c r="B7457" s="547">
        <v>2023</v>
      </c>
      <c r="C7457" s="547" t="s">
        <v>1628</v>
      </c>
      <c r="D7457" s="548">
        <v>239.24</v>
      </c>
      <c r="E7457" s="548"/>
    </row>
    <row r="7458" spans="1:5" hidden="1">
      <c r="A7458" s="547" t="s">
        <v>1671</v>
      </c>
      <c r="B7458" s="547">
        <v>2023</v>
      </c>
      <c r="C7458" s="547" t="s">
        <v>1627</v>
      </c>
      <c r="D7458" s="548">
        <v>231.26</v>
      </c>
      <c r="E7458" s="548"/>
    </row>
    <row r="7459" spans="1:5" hidden="1">
      <c r="A7459" s="547" t="s">
        <v>1671</v>
      </c>
      <c r="B7459" s="547">
        <v>2023</v>
      </c>
      <c r="C7459" s="547" t="s">
        <v>1626</v>
      </c>
      <c r="D7459" s="548">
        <v>7.98</v>
      </c>
      <c r="E7459" s="548"/>
    </row>
    <row r="7460" spans="1:5" hidden="1">
      <c r="A7460" s="547" t="s">
        <v>1671</v>
      </c>
      <c r="B7460" s="547">
        <v>2023</v>
      </c>
      <c r="C7460" s="547" t="s">
        <v>1625</v>
      </c>
      <c r="D7460" s="548">
        <v>12.97</v>
      </c>
      <c r="E7460" s="548"/>
    </row>
    <row r="7461" spans="1:5" hidden="1">
      <c r="A7461" s="547" t="s">
        <v>1671</v>
      </c>
      <c r="B7461" s="547">
        <v>2023</v>
      </c>
      <c r="C7461" s="547" t="s">
        <v>1624</v>
      </c>
      <c r="D7461" s="548">
        <v>16.559999999999999</v>
      </c>
      <c r="E7461" s="548"/>
    </row>
    <row r="7462" spans="1:5" hidden="1">
      <c r="A7462" s="547" t="s">
        <v>1671</v>
      </c>
      <c r="B7462" s="547">
        <v>2023</v>
      </c>
      <c r="C7462" s="547" t="s">
        <v>1623</v>
      </c>
      <c r="D7462" s="548"/>
      <c r="E7462" s="548"/>
    </row>
    <row r="7463" spans="1:5" hidden="1">
      <c r="A7463" s="547" t="s">
        <v>1671</v>
      </c>
      <c r="B7463" s="547">
        <v>2023</v>
      </c>
      <c r="C7463" s="547" t="s">
        <v>1622</v>
      </c>
      <c r="D7463" s="548">
        <v>3.17</v>
      </c>
      <c r="E7463" s="548"/>
    </row>
    <row r="7464" spans="1:5" hidden="1">
      <c r="A7464" s="547" t="s">
        <v>1671</v>
      </c>
      <c r="B7464" s="547">
        <v>2023</v>
      </c>
      <c r="C7464" s="547" t="s">
        <v>1621</v>
      </c>
      <c r="D7464" s="548"/>
      <c r="E7464" s="548"/>
    </row>
    <row r="7465" spans="1:5" hidden="1">
      <c r="A7465" s="547" t="s">
        <v>1671</v>
      </c>
      <c r="B7465" s="547">
        <v>2023</v>
      </c>
      <c r="C7465" s="547" t="s">
        <v>1620</v>
      </c>
      <c r="D7465" s="548">
        <v>0.03</v>
      </c>
      <c r="E7465" s="548"/>
    </row>
    <row r="7466" spans="1:5" hidden="1">
      <c r="A7466" s="547" t="s">
        <v>1671</v>
      </c>
      <c r="B7466" s="547">
        <v>2023</v>
      </c>
      <c r="C7466" s="547" t="s">
        <v>1619</v>
      </c>
      <c r="D7466" s="548">
        <v>107.45</v>
      </c>
      <c r="E7466" s="548"/>
    </row>
    <row r="7467" spans="1:5" hidden="1">
      <c r="A7467" s="547" t="s">
        <v>1671</v>
      </c>
      <c r="B7467" s="547">
        <v>2023</v>
      </c>
      <c r="C7467" s="547" t="s">
        <v>1618</v>
      </c>
      <c r="D7467" s="548"/>
      <c r="E7467" s="548"/>
    </row>
    <row r="7468" spans="1:5" hidden="1">
      <c r="A7468" s="547" t="s">
        <v>1671</v>
      </c>
      <c r="B7468" s="547">
        <v>2023</v>
      </c>
      <c r="C7468" s="547" t="s">
        <v>1617</v>
      </c>
      <c r="D7468" s="548">
        <v>1.01</v>
      </c>
      <c r="E7468" s="548"/>
    </row>
    <row r="7469" spans="1:5" hidden="1">
      <c r="A7469" s="547" t="s">
        <v>1671</v>
      </c>
      <c r="B7469" s="547">
        <v>2023</v>
      </c>
      <c r="C7469" s="547" t="s">
        <v>1616</v>
      </c>
      <c r="D7469" s="548"/>
      <c r="E7469" s="548"/>
    </row>
    <row r="7470" spans="1:5" hidden="1">
      <c r="A7470" s="547" t="s">
        <v>1671</v>
      </c>
      <c r="B7470" s="547">
        <v>2023</v>
      </c>
      <c r="C7470" s="547" t="s">
        <v>1615</v>
      </c>
      <c r="D7470" s="548">
        <v>101.91</v>
      </c>
      <c r="E7470" s="548"/>
    </row>
    <row r="7471" spans="1:5" hidden="1">
      <c r="A7471" s="547" t="s">
        <v>1671</v>
      </c>
      <c r="B7471" s="547">
        <v>2023</v>
      </c>
      <c r="C7471" s="547" t="s">
        <v>1614</v>
      </c>
      <c r="D7471" s="548">
        <v>1.68</v>
      </c>
      <c r="E7471" s="548"/>
    </row>
    <row r="7472" spans="1:5" hidden="1">
      <c r="A7472" s="547" t="s">
        <v>1671</v>
      </c>
      <c r="B7472" s="547">
        <v>2023</v>
      </c>
      <c r="C7472" s="547" t="s">
        <v>1613</v>
      </c>
      <c r="D7472" s="548"/>
      <c r="E7472" s="548"/>
    </row>
    <row r="7473" spans="1:5" hidden="1">
      <c r="A7473" s="547" t="s">
        <v>1671</v>
      </c>
      <c r="B7473" s="547">
        <v>2023</v>
      </c>
      <c r="C7473" s="547" t="s">
        <v>1612</v>
      </c>
      <c r="D7473" s="548">
        <v>0.35</v>
      </c>
      <c r="E7473" s="548"/>
    </row>
    <row r="7474" spans="1:5" hidden="1">
      <c r="A7474" s="547" t="s">
        <v>1671</v>
      </c>
      <c r="B7474" s="547">
        <v>2023</v>
      </c>
      <c r="C7474" s="547" t="s">
        <v>1611</v>
      </c>
      <c r="D7474" s="548"/>
      <c r="E7474" s="548"/>
    </row>
    <row r="7475" spans="1:5" hidden="1">
      <c r="A7475" s="547" t="s">
        <v>1671</v>
      </c>
      <c r="B7475" s="547">
        <v>2023</v>
      </c>
      <c r="C7475" s="547" t="s">
        <v>1610</v>
      </c>
      <c r="D7475" s="548"/>
      <c r="E7475" s="548"/>
    </row>
    <row r="7476" spans="1:5" hidden="1">
      <c r="A7476" s="547" t="s">
        <v>1671</v>
      </c>
      <c r="B7476" s="547">
        <v>2023</v>
      </c>
      <c r="C7476" s="547" t="s">
        <v>1609</v>
      </c>
      <c r="D7476" s="548">
        <v>0.9</v>
      </c>
      <c r="E7476" s="548"/>
    </row>
    <row r="7477" spans="1:5" hidden="1">
      <c r="A7477" s="547" t="s">
        <v>1671</v>
      </c>
      <c r="B7477" s="547">
        <v>2023</v>
      </c>
      <c r="C7477" s="547" t="s">
        <v>1608</v>
      </c>
      <c r="D7477" s="548">
        <v>1.47</v>
      </c>
      <c r="E7477" s="548"/>
    </row>
    <row r="7478" spans="1:5" hidden="1">
      <c r="A7478" s="547" t="s">
        <v>1671</v>
      </c>
      <c r="B7478" s="547">
        <v>2023</v>
      </c>
      <c r="C7478" s="547" t="s">
        <v>1607</v>
      </c>
      <c r="D7478" s="548">
        <v>7.0000000000000007E-2</v>
      </c>
      <c r="E7478" s="548"/>
    </row>
    <row r="7479" spans="1:5" hidden="1">
      <c r="A7479" s="547" t="s">
        <v>1671</v>
      </c>
      <c r="B7479" s="547">
        <v>2023</v>
      </c>
      <c r="C7479" s="547" t="s">
        <v>1606</v>
      </c>
      <c r="D7479" s="548"/>
      <c r="E7479" s="548"/>
    </row>
    <row r="7480" spans="1:5" hidden="1">
      <c r="A7480" s="547" t="s">
        <v>1671</v>
      </c>
      <c r="B7480" s="547">
        <v>2023</v>
      </c>
      <c r="C7480" s="547" t="s">
        <v>1605</v>
      </c>
      <c r="D7480" s="548">
        <v>0.05</v>
      </c>
      <c r="E7480" s="548"/>
    </row>
    <row r="7481" spans="1:5" hidden="1">
      <c r="A7481" s="547" t="s">
        <v>1671</v>
      </c>
      <c r="B7481" s="547">
        <v>2023</v>
      </c>
      <c r="C7481" s="547" t="s">
        <v>1604</v>
      </c>
      <c r="D7481" s="548">
        <v>15.59</v>
      </c>
      <c r="E7481" s="548"/>
    </row>
    <row r="7482" spans="1:5" hidden="1">
      <c r="A7482" s="547" t="s">
        <v>1671</v>
      </c>
      <c r="B7482" s="547">
        <v>2023</v>
      </c>
      <c r="C7482" s="547" t="s">
        <v>1603</v>
      </c>
      <c r="D7482" s="548">
        <v>80.209999999999994</v>
      </c>
      <c r="E7482" s="548"/>
    </row>
    <row r="7483" spans="1:5" hidden="1">
      <c r="A7483" s="547" t="s">
        <v>1671</v>
      </c>
      <c r="B7483" s="547">
        <v>2023</v>
      </c>
      <c r="C7483" s="547" t="s">
        <v>1602</v>
      </c>
      <c r="D7483" s="548">
        <v>122.67</v>
      </c>
      <c r="E7483" s="548"/>
    </row>
    <row r="7484" spans="1:5" hidden="1">
      <c r="A7484" s="547" t="s">
        <v>1671</v>
      </c>
      <c r="B7484" s="547">
        <v>2023</v>
      </c>
      <c r="C7484" s="547" t="s">
        <v>1601</v>
      </c>
      <c r="D7484" s="548">
        <v>286.35000000000002</v>
      </c>
      <c r="E7484" s="548"/>
    </row>
    <row r="7485" spans="1:5" hidden="1">
      <c r="A7485" s="547" t="s">
        <v>1671</v>
      </c>
      <c r="B7485" s="547">
        <v>2023</v>
      </c>
      <c r="C7485" s="547" t="s">
        <v>1600</v>
      </c>
      <c r="D7485" s="548">
        <v>0.26</v>
      </c>
      <c r="E7485" s="548"/>
    </row>
    <row r="7486" spans="1:5" hidden="1">
      <c r="A7486" s="547" t="s">
        <v>1671</v>
      </c>
      <c r="B7486" s="547">
        <v>2023</v>
      </c>
      <c r="C7486" s="547" t="s">
        <v>1599</v>
      </c>
      <c r="D7486" s="548">
        <v>1285.48</v>
      </c>
      <c r="E7486" s="548"/>
    </row>
    <row r="7487" spans="1:5" hidden="1">
      <c r="A7487" s="547" t="s">
        <v>1671</v>
      </c>
      <c r="B7487" s="547">
        <v>2023</v>
      </c>
      <c r="C7487" s="547" t="s">
        <v>1597</v>
      </c>
      <c r="D7487" s="548">
        <v>884.5</v>
      </c>
      <c r="E7487" s="548"/>
    </row>
    <row r="7488" spans="1:5" hidden="1">
      <c r="A7488" s="547" t="s">
        <v>1670</v>
      </c>
      <c r="B7488" s="547">
        <v>2019</v>
      </c>
      <c r="C7488" s="547" t="s">
        <v>1628</v>
      </c>
      <c r="D7488" s="548">
        <v>5.34</v>
      </c>
      <c r="E7488" s="548">
        <v>5.35</v>
      </c>
    </row>
    <row r="7489" spans="1:5" hidden="1">
      <c r="A7489" s="547" t="s">
        <v>1670</v>
      </c>
      <c r="B7489" s="547">
        <v>2019</v>
      </c>
      <c r="C7489" s="547" t="s">
        <v>1627</v>
      </c>
      <c r="D7489" s="548">
        <v>5.34</v>
      </c>
      <c r="E7489" s="548"/>
    </row>
    <row r="7490" spans="1:5" hidden="1">
      <c r="A7490" s="547" t="s">
        <v>1670</v>
      </c>
      <c r="B7490" s="547">
        <v>2019</v>
      </c>
      <c r="C7490" s="547" t="s">
        <v>1626</v>
      </c>
      <c r="D7490" s="548"/>
      <c r="E7490" s="548"/>
    </row>
    <row r="7491" spans="1:5" hidden="1">
      <c r="A7491" s="547" t="s">
        <v>1670</v>
      </c>
      <c r="B7491" s="547">
        <v>2019</v>
      </c>
      <c r="C7491" s="547" t="s">
        <v>1625</v>
      </c>
      <c r="D7491" s="548"/>
      <c r="E7491" s="548"/>
    </row>
    <row r="7492" spans="1:5" hidden="1">
      <c r="A7492" s="547" t="s">
        <v>1670</v>
      </c>
      <c r="B7492" s="547">
        <v>2019</v>
      </c>
      <c r="C7492" s="547" t="s">
        <v>1624</v>
      </c>
      <c r="D7492" s="548"/>
      <c r="E7492" s="548"/>
    </row>
    <row r="7493" spans="1:5" hidden="1">
      <c r="A7493" s="547" t="s">
        <v>1670</v>
      </c>
      <c r="B7493" s="547">
        <v>2019</v>
      </c>
      <c r="C7493" s="547" t="s">
        <v>1623</v>
      </c>
      <c r="D7493" s="548"/>
      <c r="E7493" s="548"/>
    </row>
    <row r="7494" spans="1:5" hidden="1">
      <c r="A7494" s="547" t="s">
        <v>1670</v>
      </c>
      <c r="B7494" s="547">
        <v>2019</v>
      </c>
      <c r="C7494" s="547" t="s">
        <v>1622</v>
      </c>
      <c r="D7494" s="548"/>
      <c r="E7494" s="548"/>
    </row>
    <row r="7495" spans="1:5" hidden="1">
      <c r="A7495" s="547" t="s">
        <v>1670</v>
      </c>
      <c r="B7495" s="547">
        <v>2019</v>
      </c>
      <c r="C7495" s="547" t="s">
        <v>1621</v>
      </c>
      <c r="D7495" s="548"/>
      <c r="E7495" s="548"/>
    </row>
    <row r="7496" spans="1:5" hidden="1">
      <c r="A7496" s="547" t="s">
        <v>1670</v>
      </c>
      <c r="B7496" s="547">
        <v>2019</v>
      </c>
      <c r="C7496" s="547" t="s">
        <v>1620</v>
      </c>
      <c r="D7496" s="548"/>
      <c r="E7496" s="548"/>
    </row>
    <row r="7497" spans="1:5" hidden="1">
      <c r="A7497" s="547" t="s">
        <v>1670</v>
      </c>
      <c r="B7497" s="547">
        <v>2019</v>
      </c>
      <c r="C7497" s="547" t="s">
        <v>1619</v>
      </c>
      <c r="D7497" s="548">
        <v>231.28</v>
      </c>
      <c r="E7497" s="548">
        <v>231.28</v>
      </c>
    </row>
    <row r="7498" spans="1:5" hidden="1">
      <c r="A7498" s="547" t="s">
        <v>1670</v>
      </c>
      <c r="B7498" s="547">
        <v>2019</v>
      </c>
      <c r="C7498" s="547" t="s">
        <v>1618</v>
      </c>
      <c r="D7498" s="548">
        <v>0.14000000000000001</v>
      </c>
      <c r="E7498" s="548">
        <v>0.14000000000000001</v>
      </c>
    </row>
    <row r="7499" spans="1:5" hidden="1">
      <c r="A7499" s="547" t="s">
        <v>1670</v>
      </c>
      <c r="B7499" s="547">
        <v>2019</v>
      </c>
      <c r="C7499" s="547" t="s">
        <v>1617</v>
      </c>
      <c r="D7499" s="548">
        <v>5.62</v>
      </c>
      <c r="E7499" s="548">
        <v>5.62</v>
      </c>
    </row>
    <row r="7500" spans="1:5" hidden="1">
      <c r="A7500" s="547" t="s">
        <v>1670</v>
      </c>
      <c r="B7500" s="547">
        <v>2019</v>
      </c>
      <c r="C7500" s="547" t="s">
        <v>1616</v>
      </c>
      <c r="D7500" s="548"/>
      <c r="E7500" s="548"/>
    </row>
    <row r="7501" spans="1:5" hidden="1">
      <c r="A7501" s="547" t="s">
        <v>1670</v>
      </c>
      <c r="B7501" s="547">
        <v>2019</v>
      </c>
      <c r="C7501" s="547" t="s">
        <v>1615</v>
      </c>
      <c r="D7501" s="548">
        <v>224.18</v>
      </c>
      <c r="E7501" s="548">
        <v>224.18</v>
      </c>
    </row>
    <row r="7502" spans="1:5" hidden="1">
      <c r="A7502" s="547" t="s">
        <v>1670</v>
      </c>
      <c r="B7502" s="547">
        <v>2019</v>
      </c>
      <c r="C7502" s="547" t="s">
        <v>1614</v>
      </c>
      <c r="D7502" s="548">
        <v>0.43</v>
      </c>
      <c r="E7502" s="548">
        <v>0.43</v>
      </c>
    </row>
    <row r="7503" spans="1:5" hidden="1">
      <c r="A7503" s="547" t="s">
        <v>1670</v>
      </c>
      <c r="B7503" s="547">
        <v>2019</v>
      </c>
      <c r="C7503" s="547" t="s">
        <v>1613</v>
      </c>
      <c r="D7503" s="548"/>
      <c r="E7503" s="548"/>
    </row>
    <row r="7504" spans="1:5" hidden="1">
      <c r="A7504" s="547" t="s">
        <v>1670</v>
      </c>
      <c r="B7504" s="547">
        <v>2019</v>
      </c>
      <c r="C7504" s="547" t="s">
        <v>1612</v>
      </c>
      <c r="D7504" s="548">
        <v>0.39</v>
      </c>
      <c r="E7504" s="548">
        <v>0.39</v>
      </c>
    </row>
    <row r="7505" spans="1:5" hidden="1">
      <c r="A7505" s="547" t="s">
        <v>1670</v>
      </c>
      <c r="B7505" s="547">
        <v>2019</v>
      </c>
      <c r="C7505" s="547" t="s">
        <v>1611</v>
      </c>
      <c r="D7505" s="548"/>
      <c r="E7505" s="548"/>
    </row>
    <row r="7506" spans="1:5" hidden="1">
      <c r="A7506" s="547" t="s">
        <v>1670</v>
      </c>
      <c r="B7506" s="547">
        <v>2019</v>
      </c>
      <c r="C7506" s="547" t="s">
        <v>1610</v>
      </c>
      <c r="D7506" s="548"/>
      <c r="E7506" s="548"/>
    </row>
    <row r="7507" spans="1:5" hidden="1">
      <c r="A7507" s="547" t="s">
        <v>1670</v>
      </c>
      <c r="B7507" s="547">
        <v>2019</v>
      </c>
      <c r="C7507" s="547" t="s">
        <v>1609</v>
      </c>
      <c r="D7507" s="548"/>
      <c r="E7507" s="548"/>
    </row>
    <row r="7508" spans="1:5" hidden="1">
      <c r="A7508" s="547" t="s">
        <v>1670</v>
      </c>
      <c r="B7508" s="547">
        <v>2019</v>
      </c>
      <c r="C7508" s="547" t="s">
        <v>1608</v>
      </c>
      <c r="D7508" s="548"/>
      <c r="E7508" s="548"/>
    </row>
    <row r="7509" spans="1:5" hidden="1">
      <c r="A7509" s="547" t="s">
        <v>1670</v>
      </c>
      <c r="B7509" s="547">
        <v>2019</v>
      </c>
      <c r="C7509" s="547" t="s">
        <v>1607</v>
      </c>
      <c r="D7509" s="548">
        <v>0.13</v>
      </c>
      <c r="E7509" s="548">
        <v>0.13</v>
      </c>
    </row>
    <row r="7510" spans="1:5" hidden="1">
      <c r="A7510" s="547" t="s">
        <v>1670</v>
      </c>
      <c r="B7510" s="547">
        <v>2019</v>
      </c>
      <c r="C7510" s="547" t="s">
        <v>1606</v>
      </c>
      <c r="D7510" s="548"/>
      <c r="E7510" s="548"/>
    </row>
    <row r="7511" spans="1:5" hidden="1">
      <c r="A7511" s="547" t="s">
        <v>1670</v>
      </c>
      <c r="B7511" s="547">
        <v>2019</v>
      </c>
      <c r="C7511" s="547" t="s">
        <v>1605</v>
      </c>
      <c r="D7511" s="548">
        <v>0.39</v>
      </c>
      <c r="E7511" s="548">
        <v>0.39</v>
      </c>
    </row>
    <row r="7512" spans="1:5" hidden="1">
      <c r="A7512" s="547" t="s">
        <v>1670</v>
      </c>
      <c r="B7512" s="547">
        <v>2019</v>
      </c>
      <c r="C7512" s="547" t="s">
        <v>1604</v>
      </c>
      <c r="D7512" s="548">
        <v>30.4</v>
      </c>
      <c r="E7512" s="548">
        <v>30.4</v>
      </c>
    </row>
    <row r="7513" spans="1:5" hidden="1">
      <c r="A7513" s="547" t="s">
        <v>1670</v>
      </c>
      <c r="B7513" s="547">
        <v>2019</v>
      </c>
      <c r="C7513" s="547" t="s">
        <v>1603</v>
      </c>
      <c r="D7513" s="548">
        <v>0.67</v>
      </c>
      <c r="E7513" s="548">
        <v>0.67</v>
      </c>
    </row>
    <row r="7514" spans="1:5" hidden="1">
      <c r="A7514" s="547" t="s">
        <v>1670</v>
      </c>
      <c r="B7514" s="547">
        <v>2019</v>
      </c>
      <c r="C7514" s="547" t="s">
        <v>1602</v>
      </c>
      <c r="D7514" s="548">
        <v>9.48</v>
      </c>
      <c r="E7514" s="548">
        <v>9.48</v>
      </c>
    </row>
    <row r="7515" spans="1:5" hidden="1">
      <c r="A7515" s="547" t="s">
        <v>1670</v>
      </c>
      <c r="B7515" s="547">
        <v>2019</v>
      </c>
      <c r="C7515" s="547" t="s">
        <v>1601</v>
      </c>
      <c r="D7515" s="548">
        <v>50.76</v>
      </c>
      <c r="E7515" s="548">
        <v>50.76</v>
      </c>
    </row>
    <row r="7516" spans="1:5" hidden="1">
      <c r="A7516" s="547" t="s">
        <v>1670</v>
      </c>
      <c r="B7516" s="547">
        <v>2019</v>
      </c>
      <c r="C7516" s="547" t="s">
        <v>1600</v>
      </c>
      <c r="D7516" s="548"/>
      <c r="E7516" s="548"/>
    </row>
    <row r="7517" spans="1:5" hidden="1">
      <c r="A7517" s="547" t="s">
        <v>1670</v>
      </c>
      <c r="B7517" s="547">
        <v>2019</v>
      </c>
      <c r="C7517" s="547" t="s">
        <v>1599</v>
      </c>
      <c r="D7517" s="548">
        <v>400.62</v>
      </c>
      <c r="E7517" s="548">
        <v>400.62</v>
      </c>
    </row>
    <row r="7518" spans="1:5" hidden="1">
      <c r="A7518" s="547" t="s">
        <v>1670</v>
      </c>
      <c r="B7518" s="547">
        <v>2019</v>
      </c>
      <c r="C7518" s="547" t="s">
        <v>1597</v>
      </c>
      <c r="D7518" s="548">
        <v>327.93</v>
      </c>
      <c r="E7518" s="548">
        <v>327.94</v>
      </c>
    </row>
    <row r="7519" spans="1:5" hidden="1">
      <c r="A7519" s="547" t="s">
        <v>1670</v>
      </c>
      <c r="B7519" s="547">
        <v>2019</v>
      </c>
      <c r="C7519" s="547" t="s">
        <v>1633</v>
      </c>
      <c r="D7519" s="548"/>
      <c r="E7519" s="548">
        <v>5.35</v>
      </c>
    </row>
    <row r="7520" spans="1:5" hidden="1">
      <c r="A7520" s="547" t="s">
        <v>1670</v>
      </c>
      <c r="B7520" s="547">
        <v>2019</v>
      </c>
      <c r="C7520" s="547" t="s">
        <v>1632</v>
      </c>
      <c r="D7520" s="548"/>
      <c r="E7520" s="548"/>
    </row>
    <row r="7521" spans="1:5" hidden="1">
      <c r="A7521" s="547" t="s">
        <v>1670</v>
      </c>
      <c r="B7521" s="547">
        <v>2019</v>
      </c>
      <c r="C7521" s="547" t="s">
        <v>1631</v>
      </c>
      <c r="D7521" s="548"/>
      <c r="E7521" s="548"/>
    </row>
    <row r="7522" spans="1:5" hidden="1">
      <c r="A7522" s="547" t="s">
        <v>1670</v>
      </c>
      <c r="B7522" s="547">
        <v>2019</v>
      </c>
      <c r="C7522" s="547" t="s">
        <v>1630</v>
      </c>
      <c r="D7522" s="548"/>
      <c r="E7522" s="548"/>
    </row>
    <row r="7523" spans="1:5" hidden="1">
      <c r="A7523" s="547" t="s">
        <v>1670</v>
      </c>
      <c r="B7523" s="547">
        <v>2019</v>
      </c>
      <c r="C7523" s="547" t="s">
        <v>1629</v>
      </c>
      <c r="D7523" s="548"/>
      <c r="E7523" s="548"/>
    </row>
    <row r="7524" spans="1:5" hidden="1">
      <c r="A7524" s="547" t="s">
        <v>1670</v>
      </c>
      <c r="B7524" s="547">
        <v>2020</v>
      </c>
      <c r="C7524" s="547" t="s">
        <v>1628</v>
      </c>
      <c r="D7524" s="548">
        <v>2.52</v>
      </c>
      <c r="E7524" s="548">
        <v>2.52</v>
      </c>
    </row>
    <row r="7525" spans="1:5" hidden="1">
      <c r="A7525" s="547" t="s">
        <v>1670</v>
      </c>
      <c r="B7525" s="547">
        <v>2020</v>
      </c>
      <c r="C7525" s="547" t="s">
        <v>1627</v>
      </c>
      <c r="D7525" s="548">
        <v>2.52</v>
      </c>
      <c r="E7525" s="548"/>
    </row>
    <row r="7526" spans="1:5" hidden="1">
      <c r="A7526" s="547" t="s">
        <v>1670</v>
      </c>
      <c r="B7526" s="547">
        <v>2020</v>
      </c>
      <c r="C7526" s="547" t="s">
        <v>1626</v>
      </c>
      <c r="D7526" s="548"/>
      <c r="E7526" s="548"/>
    </row>
    <row r="7527" spans="1:5" hidden="1">
      <c r="A7527" s="547" t="s">
        <v>1670</v>
      </c>
      <c r="B7527" s="547">
        <v>2020</v>
      </c>
      <c r="C7527" s="547" t="s">
        <v>1625</v>
      </c>
      <c r="D7527" s="548"/>
      <c r="E7527" s="548"/>
    </row>
    <row r="7528" spans="1:5" hidden="1">
      <c r="A7528" s="547" t="s">
        <v>1670</v>
      </c>
      <c r="B7528" s="547">
        <v>2020</v>
      </c>
      <c r="C7528" s="547" t="s">
        <v>1624</v>
      </c>
      <c r="D7528" s="548"/>
      <c r="E7528" s="548"/>
    </row>
    <row r="7529" spans="1:5" hidden="1">
      <c r="A7529" s="547" t="s">
        <v>1670</v>
      </c>
      <c r="B7529" s="547">
        <v>2020</v>
      </c>
      <c r="C7529" s="547" t="s">
        <v>1623</v>
      </c>
      <c r="D7529" s="548"/>
      <c r="E7529" s="548"/>
    </row>
    <row r="7530" spans="1:5" hidden="1">
      <c r="A7530" s="547" t="s">
        <v>1670</v>
      </c>
      <c r="B7530" s="547">
        <v>2020</v>
      </c>
      <c r="C7530" s="547" t="s">
        <v>1622</v>
      </c>
      <c r="D7530" s="548"/>
      <c r="E7530" s="548"/>
    </row>
    <row r="7531" spans="1:5" hidden="1">
      <c r="A7531" s="547" t="s">
        <v>1670</v>
      </c>
      <c r="B7531" s="547">
        <v>2020</v>
      </c>
      <c r="C7531" s="547" t="s">
        <v>1621</v>
      </c>
      <c r="D7531" s="548"/>
      <c r="E7531" s="548"/>
    </row>
    <row r="7532" spans="1:5" hidden="1">
      <c r="A7532" s="547" t="s">
        <v>1670</v>
      </c>
      <c r="B7532" s="547">
        <v>2020</v>
      </c>
      <c r="C7532" s="547" t="s">
        <v>1620</v>
      </c>
      <c r="D7532" s="548"/>
      <c r="E7532" s="548"/>
    </row>
    <row r="7533" spans="1:5" hidden="1">
      <c r="A7533" s="547" t="s">
        <v>1670</v>
      </c>
      <c r="B7533" s="547">
        <v>2020</v>
      </c>
      <c r="C7533" s="547" t="s">
        <v>1619</v>
      </c>
      <c r="D7533" s="548">
        <v>158.22999999999999</v>
      </c>
      <c r="E7533" s="548">
        <v>158.22999999999999</v>
      </c>
    </row>
    <row r="7534" spans="1:5" hidden="1">
      <c r="A7534" s="547" t="s">
        <v>1670</v>
      </c>
      <c r="B7534" s="547">
        <v>2020</v>
      </c>
      <c r="C7534" s="547" t="s">
        <v>1618</v>
      </c>
      <c r="D7534" s="548">
        <v>0.13</v>
      </c>
      <c r="E7534" s="548">
        <v>0.13</v>
      </c>
    </row>
    <row r="7535" spans="1:5" hidden="1">
      <c r="A7535" s="547" t="s">
        <v>1670</v>
      </c>
      <c r="B7535" s="547">
        <v>2020</v>
      </c>
      <c r="C7535" s="547" t="s">
        <v>1617</v>
      </c>
      <c r="D7535" s="548">
        <v>3.81</v>
      </c>
      <c r="E7535" s="548">
        <v>3.81</v>
      </c>
    </row>
    <row r="7536" spans="1:5" hidden="1">
      <c r="A7536" s="547" t="s">
        <v>1670</v>
      </c>
      <c r="B7536" s="547">
        <v>2020</v>
      </c>
      <c r="C7536" s="547" t="s">
        <v>1616</v>
      </c>
      <c r="D7536" s="548"/>
      <c r="E7536" s="548"/>
    </row>
    <row r="7537" spans="1:5" hidden="1">
      <c r="A7537" s="547" t="s">
        <v>1670</v>
      </c>
      <c r="B7537" s="547">
        <v>2020</v>
      </c>
      <c r="C7537" s="547" t="s">
        <v>1615</v>
      </c>
      <c r="D7537" s="548">
        <v>153.24</v>
      </c>
      <c r="E7537" s="548">
        <v>153.24</v>
      </c>
    </row>
    <row r="7538" spans="1:5" hidden="1">
      <c r="A7538" s="547" t="s">
        <v>1670</v>
      </c>
      <c r="B7538" s="547">
        <v>2020</v>
      </c>
      <c r="C7538" s="547" t="s">
        <v>1614</v>
      </c>
      <c r="D7538" s="548">
        <v>0.1</v>
      </c>
      <c r="E7538" s="548">
        <v>0.1</v>
      </c>
    </row>
    <row r="7539" spans="1:5" hidden="1">
      <c r="A7539" s="547" t="s">
        <v>1670</v>
      </c>
      <c r="B7539" s="547">
        <v>2020</v>
      </c>
      <c r="C7539" s="547" t="s">
        <v>1613</v>
      </c>
      <c r="D7539" s="548"/>
      <c r="E7539" s="548"/>
    </row>
    <row r="7540" spans="1:5" hidden="1">
      <c r="A7540" s="547" t="s">
        <v>1670</v>
      </c>
      <c r="B7540" s="547">
        <v>2020</v>
      </c>
      <c r="C7540" s="547" t="s">
        <v>1612</v>
      </c>
      <c r="D7540" s="548">
        <v>0.62</v>
      </c>
      <c r="E7540" s="548">
        <v>0.62</v>
      </c>
    </row>
    <row r="7541" spans="1:5" hidden="1">
      <c r="A7541" s="547" t="s">
        <v>1670</v>
      </c>
      <c r="B7541" s="547">
        <v>2020</v>
      </c>
      <c r="C7541" s="547" t="s">
        <v>1611</v>
      </c>
      <c r="D7541" s="548"/>
      <c r="E7541" s="548"/>
    </row>
    <row r="7542" spans="1:5" hidden="1">
      <c r="A7542" s="547" t="s">
        <v>1670</v>
      </c>
      <c r="B7542" s="547">
        <v>2020</v>
      </c>
      <c r="C7542" s="547" t="s">
        <v>1610</v>
      </c>
      <c r="D7542" s="548"/>
      <c r="E7542" s="548"/>
    </row>
    <row r="7543" spans="1:5" hidden="1">
      <c r="A7543" s="547" t="s">
        <v>1670</v>
      </c>
      <c r="B7543" s="547">
        <v>2020</v>
      </c>
      <c r="C7543" s="547" t="s">
        <v>1609</v>
      </c>
      <c r="D7543" s="548"/>
      <c r="E7543" s="548"/>
    </row>
    <row r="7544" spans="1:5" hidden="1">
      <c r="A7544" s="547" t="s">
        <v>1670</v>
      </c>
      <c r="B7544" s="547">
        <v>2020</v>
      </c>
      <c r="C7544" s="547" t="s">
        <v>1608</v>
      </c>
      <c r="D7544" s="548"/>
      <c r="E7544" s="548"/>
    </row>
    <row r="7545" spans="1:5" hidden="1">
      <c r="A7545" s="547" t="s">
        <v>1670</v>
      </c>
      <c r="B7545" s="547">
        <v>2020</v>
      </c>
      <c r="C7545" s="547" t="s">
        <v>1607</v>
      </c>
      <c r="D7545" s="548">
        <v>0.11</v>
      </c>
      <c r="E7545" s="548">
        <v>0.11</v>
      </c>
    </row>
    <row r="7546" spans="1:5" hidden="1">
      <c r="A7546" s="547" t="s">
        <v>1670</v>
      </c>
      <c r="B7546" s="547">
        <v>2020</v>
      </c>
      <c r="C7546" s="547" t="s">
        <v>1606</v>
      </c>
      <c r="D7546" s="548"/>
      <c r="E7546" s="548"/>
    </row>
    <row r="7547" spans="1:5" hidden="1">
      <c r="A7547" s="547" t="s">
        <v>1670</v>
      </c>
      <c r="B7547" s="547">
        <v>2020</v>
      </c>
      <c r="C7547" s="547" t="s">
        <v>1605</v>
      </c>
      <c r="D7547" s="548">
        <v>0.23</v>
      </c>
      <c r="E7547" s="548">
        <v>0.23</v>
      </c>
    </row>
    <row r="7548" spans="1:5" hidden="1">
      <c r="A7548" s="547" t="s">
        <v>1670</v>
      </c>
      <c r="B7548" s="547">
        <v>2020</v>
      </c>
      <c r="C7548" s="547" t="s">
        <v>1604</v>
      </c>
      <c r="D7548" s="548">
        <v>37.89</v>
      </c>
      <c r="E7548" s="548">
        <v>37.89</v>
      </c>
    </row>
    <row r="7549" spans="1:5" hidden="1">
      <c r="A7549" s="547" t="s">
        <v>1670</v>
      </c>
      <c r="B7549" s="547">
        <v>2020</v>
      </c>
      <c r="C7549" s="547" t="s">
        <v>1603</v>
      </c>
      <c r="D7549" s="548">
        <v>0.88</v>
      </c>
      <c r="E7549" s="548">
        <v>0.88</v>
      </c>
    </row>
    <row r="7550" spans="1:5" hidden="1">
      <c r="A7550" s="547" t="s">
        <v>1670</v>
      </c>
      <c r="B7550" s="547">
        <v>2020</v>
      </c>
      <c r="C7550" s="547" t="s">
        <v>1602</v>
      </c>
      <c r="D7550" s="548">
        <v>8.56</v>
      </c>
      <c r="E7550" s="548">
        <v>8.56</v>
      </c>
    </row>
    <row r="7551" spans="1:5" hidden="1">
      <c r="A7551" s="547" t="s">
        <v>1670</v>
      </c>
      <c r="B7551" s="547">
        <v>2020</v>
      </c>
      <c r="C7551" s="547" t="s">
        <v>1601</v>
      </c>
      <c r="D7551" s="548">
        <v>36.299999999999997</v>
      </c>
      <c r="E7551" s="548">
        <v>36.299999999999997</v>
      </c>
    </row>
    <row r="7552" spans="1:5" hidden="1">
      <c r="A7552" s="547" t="s">
        <v>1670</v>
      </c>
      <c r="B7552" s="547">
        <v>2020</v>
      </c>
      <c r="C7552" s="547" t="s">
        <v>1600</v>
      </c>
      <c r="D7552" s="548"/>
      <c r="E7552" s="548"/>
    </row>
    <row r="7553" spans="1:5" hidden="1">
      <c r="A7553" s="547" t="s">
        <v>1670</v>
      </c>
      <c r="B7553" s="547">
        <v>2020</v>
      </c>
      <c r="C7553" s="547" t="s">
        <v>1599</v>
      </c>
      <c r="D7553" s="548">
        <v>296.08999999999997</v>
      </c>
      <c r="E7553" s="548">
        <v>296.10000000000002</v>
      </c>
    </row>
    <row r="7554" spans="1:5" hidden="1">
      <c r="A7554" s="547" t="s">
        <v>1670</v>
      </c>
      <c r="B7554" s="547">
        <v>2020</v>
      </c>
      <c r="C7554" s="547" t="s">
        <v>1597</v>
      </c>
      <c r="D7554" s="548">
        <v>244.38</v>
      </c>
      <c r="E7554" s="548">
        <v>244.39</v>
      </c>
    </row>
    <row r="7555" spans="1:5" hidden="1">
      <c r="A7555" s="547" t="s">
        <v>1670</v>
      </c>
      <c r="B7555" s="547">
        <v>2020</v>
      </c>
      <c r="C7555" s="547" t="s">
        <v>1633</v>
      </c>
      <c r="D7555" s="548"/>
      <c r="E7555" s="548">
        <v>2.52</v>
      </c>
    </row>
    <row r="7556" spans="1:5" hidden="1">
      <c r="A7556" s="547" t="s">
        <v>1670</v>
      </c>
      <c r="B7556" s="547">
        <v>2020</v>
      </c>
      <c r="C7556" s="547" t="s">
        <v>1632</v>
      </c>
      <c r="D7556" s="548"/>
      <c r="E7556" s="548"/>
    </row>
    <row r="7557" spans="1:5" hidden="1">
      <c r="A7557" s="547" t="s">
        <v>1670</v>
      </c>
      <c r="B7557" s="547">
        <v>2020</v>
      </c>
      <c r="C7557" s="547" t="s">
        <v>1631</v>
      </c>
      <c r="D7557" s="548"/>
      <c r="E7557" s="548"/>
    </row>
    <row r="7558" spans="1:5" hidden="1">
      <c r="A7558" s="547" t="s">
        <v>1670</v>
      </c>
      <c r="B7558" s="547">
        <v>2020</v>
      </c>
      <c r="C7558" s="547" t="s">
        <v>1630</v>
      </c>
      <c r="D7558" s="548"/>
      <c r="E7558" s="548"/>
    </row>
    <row r="7559" spans="1:5" hidden="1">
      <c r="A7559" s="547" t="s">
        <v>1670</v>
      </c>
      <c r="B7559" s="547">
        <v>2020</v>
      </c>
      <c r="C7559" s="547" t="s">
        <v>1629</v>
      </c>
      <c r="D7559" s="548"/>
      <c r="E7559" s="548"/>
    </row>
    <row r="7560" spans="1:5" hidden="1">
      <c r="A7560" s="547" t="s">
        <v>1670</v>
      </c>
      <c r="B7560" s="547">
        <v>2021</v>
      </c>
      <c r="C7560" s="547" t="s">
        <v>1628</v>
      </c>
      <c r="D7560" s="548">
        <v>2.37</v>
      </c>
      <c r="E7560" s="548">
        <v>2.36</v>
      </c>
    </row>
    <row r="7561" spans="1:5" hidden="1">
      <c r="A7561" s="547" t="s">
        <v>1670</v>
      </c>
      <c r="B7561" s="547">
        <v>2021</v>
      </c>
      <c r="C7561" s="547" t="s">
        <v>1627</v>
      </c>
      <c r="D7561" s="548">
        <v>2.37</v>
      </c>
      <c r="E7561" s="548"/>
    </row>
    <row r="7562" spans="1:5" hidden="1">
      <c r="A7562" s="547" t="s">
        <v>1670</v>
      </c>
      <c r="B7562" s="547">
        <v>2021</v>
      </c>
      <c r="C7562" s="547" t="s">
        <v>1626</v>
      </c>
      <c r="D7562" s="548"/>
      <c r="E7562" s="548"/>
    </row>
    <row r="7563" spans="1:5" hidden="1">
      <c r="A7563" s="547" t="s">
        <v>1670</v>
      </c>
      <c r="B7563" s="547">
        <v>2021</v>
      </c>
      <c r="C7563" s="547" t="s">
        <v>1625</v>
      </c>
      <c r="D7563" s="548"/>
      <c r="E7563" s="548"/>
    </row>
    <row r="7564" spans="1:5" hidden="1">
      <c r="A7564" s="547" t="s">
        <v>1670</v>
      </c>
      <c r="B7564" s="547">
        <v>2021</v>
      </c>
      <c r="C7564" s="547" t="s">
        <v>1624</v>
      </c>
      <c r="D7564" s="548"/>
      <c r="E7564" s="548"/>
    </row>
    <row r="7565" spans="1:5" hidden="1">
      <c r="A7565" s="547" t="s">
        <v>1670</v>
      </c>
      <c r="B7565" s="547">
        <v>2021</v>
      </c>
      <c r="C7565" s="547" t="s">
        <v>1623</v>
      </c>
      <c r="D7565" s="548"/>
      <c r="E7565" s="548"/>
    </row>
    <row r="7566" spans="1:5" hidden="1">
      <c r="A7566" s="547" t="s">
        <v>1670</v>
      </c>
      <c r="B7566" s="547">
        <v>2021</v>
      </c>
      <c r="C7566" s="547" t="s">
        <v>1622</v>
      </c>
      <c r="D7566" s="548"/>
      <c r="E7566" s="548"/>
    </row>
    <row r="7567" spans="1:5" hidden="1">
      <c r="A7567" s="547" t="s">
        <v>1670</v>
      </c>
      <c r="B7567" s="547">
        <v>2021</v>
      </c>
      <c r="C7567" s="547" t="s">
        <v>1621</v>
      </c>
      <c r="D7567" s="548"/>
      <c r="E7567" s="548"/>
    </row>
    <row r="7568" spans="1:5" hidden="1">
      <c r="A7568" s="547" t="s">
        <v>1670</v>
      </c>
      <c r="B7568" s="547">
        <v>2021</v>
      </c>
      <c r="C7568" s="547" t="s">
        <v>1620</v>
      </c>
      <c r="D7568" s="548"/>
      <c r="E7568" s="548"/>
    </row>
    <row r="7569" spans="1:5" hidden="1">
      <c r="A7569" s="547" t="s">
        <v>1670</v>
      </c>
      <c r="B7569" s="547">
        <v>2021</v>
      </c>
      <c r="C7569" s="547" t="s">
        <v>1619</v>
      </c>
      <c r="D7569" s="548">
        <v>172.89</v>
      </c>
      <c r="E7569" s="548">
        <v>172.89</v>
      </c>
    </row>
    <row r="7570" spans="1:5" hidden="1">
      <c r="A7570" s="547" t="s">
        <v>1670</v>
      </c>
      <c r="B7570" s="547">
        <v>2021</v>
      </c>
      <c r="C7570" s="547" t="s">
        <v>1618</v>
      </c>
      <c r="D7570" s="548">
        <v>0.13</v>
      </c>
      <c r="E7570" s="548">
        <v>0.13</v>
      </c>
    </row>
    <row r="7571" spans="1:5" hidden="1">
      <c r="A7571" s="547" t="s">
        <v>1670</v>
      </c>
      <c r="B7571" s="547">
        <v>2021</v>
      </c>
      <c r="C7571" s="547" t="s">
        <v>1617</v>
      </c>
      <c r="D7571" s="548">
        <v>3.68</v>
      </c>
      <c r="E7571" s="548">
        <v>3.68</v>
      </c>
    </row>
    <row r="7572" spans="1:5" hidden="1">
      <c r="A7572" s="547" t="s">
        <v>1670</v>
      </c>
      <c r="B7572" s="547">
        <v>2021</v>
      </c>
      <c r="C7572" s="547" t="s">
        <v>1616</v>
      </c>
      <c r="D7572" s="548"/>
      <c r="E7572" s="548"/>
    </row>
    <row r="7573" spans="1:5" hidden="1">
      <c r="A7573" s="547" t="s">
        <v>1670</v>
      </c>
      <c r="B7573" s="547">
        <v>2021</v>
      </c>
      <c r="C7573" s="547" t="s">
        <v>1615</v>
      </c>
      <c r="D7573" s="548">
        <v>168.27</v>
      </c>
      <c r="E7573" s="548">
        <v>168.27</v>
      </c>
    </row>
    <row r="7574" spans="1:5" hidden="1">
      <c r="A7574" s="547" t="s">
        <v>1670</v>
      </c>
      <c r="B7574" s="547">
        <v>2021</v>
      </c>
      <c r="C7574" s="547" t="s">
        <v>1614</v>
      </c>
      <c r="D7574" s="548">
        <v>0.03</v>
      </c>
      <c r="E7574" s="548">
        <v>0.03</v>
      </c>
    </row>
    <row r="7575" spans="1:5" hidden="1">
      <c r="A7575" s="547" t="s">
        <v>1670</v>
      </c>
      <c r="B7575" s="547">
        <v>2021</v>
      </c>
      <c r="C7575" s="547" t="s">
        <v>1613</v>
      </c>
      <c r="D7575" s="548"/>
      <c r="E7575" s="548"/>
    </row>
    <row r="7576" spans="1:5" hidden="1">
      <c r="A7576" s="547" t="s">
        <v>1670</v>
      </c>
      <c r="B7576" s="547">
        <v>2021</v>
      </c>
      <c r="C7576" s="547" t="s">
        <v>1612</v>
      </c>
      <c r="D7576" s="548">
        <v>0.48</v>
      </c>
      <c r="E7576" s="548">
        <v>0.48</v>
      </c>
    </row>
    <row r="7577" spans="1:5" hidden="1">
      <c r="A7577" s="547" t="s">
        <v>1670</v>
      </c>
      <c r="B7577" s="547">
        <v>2021</v>
      </c>
      <c r="C7577" s="547" t="s">
        <v>1611</v>
      </c>
      <c r="D7577" s="548"/>
      <c r="E7577" s="548"/>
    </row>
    <row r="7578" spans="1:5" hidden="1">
      <c r="A7578" s="547" t="s">
        <v>1670</v>
      </c>
      <c r="B7578" s="547">
        <v>2021</v>
      </c>
      <c r="C7578" s="547" t="s">
        <v>1610</v>
      </c>
      <c r="D7578" s="548"/>
      <c r="E7578" s="548"/>
    </row>
    <row r="7579" spans="1:5" hidden="1">
      <c r="A7579" s="547" t="s">
        <v>1670</v>
      </c>
      <c r="B7579" s="547">
        <v>2021</v>
      </c>
      <c r="C7579" s="547" t="s">
        <v>1609</v>
      </c>
      <c r="D7579" s="548"/>
      <c r="E7579" s="548"/>
    </row>
    <row r="7580" spans="1:5" hidden="1">
      <c r="A7580" s="547" t="s">
        <v>1670</v>
      </c>
      <c r="B7580" s="547">
        <v>2021</v>
      </c>
      <c r="C7580" s="547" t="s">
        <v>1608</v>
      </c>
      <c r="D7580" s="548"/>
      <c r="E7580" s="548"/>
    </row>
    <row r="7581" spans="1:5" hidden="1">
      <c r="A7581" s="547" t="s">
        <v>1670</v>
      </c>
      <c r="B7581" s="547">
        <v>2021</v>
      </c>
      <c r="C7581" s="547" t="s">
        <v>1607</v>
      </c>
      <c r="D7581" s="548">
        <v>7.0000000000000007E-2</v>
      </c>
      <c r="E7581" s="548">
        <v>7.0000000000000007E-2</v>
      </c>
    </row>
    <row r="7582" spans="1:5" hidden="1">
      <c r="A7582" s="547" t="s">
        <v>1670</v>
      </c>
      <c r="B7582" s="547">
        <v>2021</v>
      </c>
      <c r="C7582" s="547" t="s">
        <v>1606</v>
      </c>
      <c r="D7582" s="548"/>
      <c r="E7582" s="548"/>
    </row>
    <row r="7583" spans="1:5" hidden="1">
      <c r="A7583" s="547" t="s">
        <v>1670</v>
      </c>
      <c r="B7583" s="547">
        <v>2021</v>
      </c>
      <c r="C7583" s="547" t="s">
        <v>1605</v>
      </c>
      <c r="D7583" s="548">
        <v>0.23</v>
      </c>
      <c r="E7583" s="548">
        <v>0.23</v>
      </c>
    </row>
    <row r="7584" spans="1:5" hidden="1">
      <c r="A7584" s="547" t="s">
        <v>1670</v>
      </c>
      <c r="B7584" s="547">
        <v>2021</v>
      </c>
      <c r="C7584" s="547" t="s">
        <v>1604</v>
      </c>
      <c r="D7584" s="548">
        <v>35.33</v>
      </c>
      <c r="E7584" s="548">
        <v>35.33</v>
      </c>
    </row>
    <row r="7585" spans="1:5" hidden="1">
      <c r="A7585" s="547" t="s">
        <v>1670</v>
      </c>
      <c r="B7585" s="547">
        <v>2021</v>
      </c>
      <c r="C7585" s="547" t="s">
        <v>1603</v>
      </c>
      <c r="D7585" s="548">
        <v>0.15</v>
      </c>
      <c r="E7585" s="548">
        <v>0.15</v>
      </c>
    </row>
    <row r="7586" spans="1:5" hidden="1">
      <c r="A7586" s="547" t="s">
        <v>1670</v>
      </c>
      <c r="B7586" s="547">
        <v>2021</v>
      </c>
      <c r="C7586" s="547" t="s">
        <v>1602</v>
      </c>
      <c r="D7586" s="548">
        <v>11.54</v>
      </c>
      <c r="E7586" s="548">
        <v>11.54</v>
      </c>
    </row>
    <row r="7587" spans="1:5" hidden="1">
      <c r="A7587" s="547" t="s">
        <v>1670</v>
      </c>
      <c r="B7587" s="547">
        <v>2021</v>
      </c>
      <c r="C7587" s="547" t="s">
        <v>1601</v>
      </c>
      <c r="D7587" s="548">
        <v>40.22</v>
      </c>
      <c r="E7587" s="548">
        <v>40.22</v>
      </c>
    </row>
    <row r="7588" spans="1:5" hidden="1">
      <c r="A7588" s="547" t="s">
        <v>1670</v>
      </c>
      <c r="B7588" s="547">
        <v>2021</v>
      </c>
      <c r="C7588" s="547" t="s">
        <v>1600</v>
      </c>
      <c r="D7588" s="548"/>
      <c r="E7588" s="548"/>
    </row>
    <row r="7589" spans="1:5" hidden="1">
      <c r="A7589" s="547" t="s">
        <v>1670</v>
      </c>
      <c r="B7589" s="547">
        <v>2021</v>
      </c>
      <c r="C7589" s="547" t="s">
        <v>1599</v>
      </c>
      <c r="D7589" s="548">
        <v>318.86</v>
      </c>
      <c r="E7589" s="548">
        <v>318.85000000000002</v>
      </c>
    </row>
    <row r="7590" spans="1:5" hidden="1">
      <c r="A7590" s="547" t="s">
        <v>1670</v>
      </c>
      <c r="B7590" s="547">
        <v>2021</v>
      </c>
      <c r="C7590" s="547" t="s">
        <v>1597</v>
      </c>
      <c r="D7590" s="548">
        <v>262.51</v>
      </c>
      <c r="E7590" s="548">
        <v>262.5</v>
      </c>
    </row>
    <row r="7591" spans="1:5" hidden="1">
      <c r="A7591" s="547" t="s">
        <v>1670</v>
      </c>
      <c r="B7591" s="547">
        <v>2021</v>
      </c>
      <c r="C7591" s="547" t="s">
        <v>1633</v>
      </c>
      <c r="D7591" s="548"/>
      <c r="E7591" s="548">
        <v>2.36</v>
      </c>
    </row>
    <row r="7592" spans="1:5" hidden="1">
      <c r="A7592" s="547" t="s">
        <v>1670</v>
      </c>
      <c r="B7592" s="547">
        <v>2021</v>
      </c>
      <c r="C7592" s="547" t="s">
        <v>1632</v>
      </c>
      <c r="D7592" s="548"/>
      <c r="E7592" s="548"/>
    </row>
    <row r="7593" spans="1:5" hidden="1">
      <c r="A7593" s="547" t="s">
        <v>1670</v>
      </c>
      <c r="B7593" s="547">
        <v>2021</v>
      </c>
      <c r="C7593" s="547" t="s">
        <v>1631</v>
      </c>
      <c r="D7593" s="548"/>
      <c r="E7593" s="548"/>
    </row>
    <row r="7594" spans="1:5" hidden="1">
      <c r="A7594" s="547" t="s">
        <v>1670</v>
      </c>
      <c r="B7594" s="547">
        <v>2021</v>
      </c>
      <c r="C7594" s="547" t="s">
        <v>1630</v>
      </c>
      <c r="D7594" s="548"/>
      <c r="E7594" s="548"/>
    </row>
    <row r="7595" spans="1:5" hidden="1">
      <c r="A7595" s="547" t="s">
        <v>1670</v>
      </c>
      <c r="B7595" s="547">
        <v>2021</v>
      </c>
      <c r="C7595" s="547" t="s">
        <v>1629</v>
      </c>
      <c r="D7595" s="548"/>
      <c r="E7595" s="548"/>
    </row>
    <row r="7596" spans="1:5" hidden="1">
      <c r="A7596" s="547" t="s">
        <v>1670</v>
      </c>
      <c r="B7596" s="547">
        <v>2022</v>
      </c>
      <c r="C7596" s="547" t="s">
        <v>1628</v>
      </c>
      <c r="D7596" s="548">
        <v>0.75</v>
      </c>
      <c r="E7596" s="548">
        <v>0.75</v>
      </c>
    </row>
    <row r="7597" spans="1:5" hidden="1">
      <c r="A7597" s="547" t="s">
        <v>1670</v>
      </c>
      <c r="B7597" s="547">
        <v>2022</v>
      </c>
      <c r="C7597" s="547" t="s">
        <v>1627</v>
      </c>
      <c r="D7597" s="548">
        <v>0.75</v>
      </c>
      <c r="E7597" s="548"/>
    </row>
    <row r="7598" spans="1:5" hidden="1">
      <c r="A7598" s="547" t="s">
        <v>1670</v>
      </c>
      <c r="B7598" s="547">
        <v>2022</v>
      </c>
      <c r="C7598" s="547" t="s">
        <v>1626</v>
      </c>
      <c r="D7598" s="548"/>
      <c r="E7598" s="548"/>
    </row>
    <row r="7599" spans="1:5" hidden="1">
      <c r="A7599" s="547" t="s">
        <v>1670</v>
      </c>
      <c r="B7599" s="547">
        <v>2022</v>
      </c>
      <c r="C7599" s="547" t="s">
        <v>1625</v>
      </c>
      <c r="D7599" s="548"/>
      <c r="E7599" s="548"/>
    </row>
    <row r="7600" spans="1:5" hidden="1">
      <c r="A7600" s="547" t="s">
        <v>1670</v>
      </c>
      <c r="B7600" s="547">
        <v>2022</v>
      </c>
      <c r="C7600" s="547" t="s">
        <v>1624</v>
      </c>
      <c r="D7600" s="548"/>
      <c r="E7600" s="548"/>
    </row>
    <row r="7601" spans="1:5" hidden="1">
      <c r="A7601" s="547" t="s">
        <v>1670</v>
      </c>
      <c r="B7601" s="547">
        <v>2022</v>
      </c>
      <c r="C7601" s="547" t="s">
        <v>1623</v>
      </c>
      <c r="D7601" s="548"/>
      <c r="E7601" s="548"/>
    </row>
    <row r="7602" spans="1:5" hidden="1">
      <c r="A7602" s="547" t="s">
        <v>1670</v>
      </c>
      <c r="B7602" s="547">
        <v>2022</v>
      </c>
      <c r="C7602" s="547" t="s">
        <v>1622</v>
      </c>
      <c r="D7602" s="548"/>
      <c r="E7602" s="548"/>
    </row>
    <row r="7603" spans="1:5" hidden="1">
      <c r="A7603" s="547" t="s">
        <v>1670</v>
      </c>
      <c r="B7603" s="547">
        <v>2022</v>
      </c>
      <c r="C7603" s="547" t="s">
        <v>1621</v>
      </c>
      <c r="D7603" s="548"/>
      <c r="E7603" s="548"/>
    </row>
    <row r="7604" spans="1:5" hidden="1">
      <c r="A7604" s="547" t="s">
        <v>1670</v>
      </c>
      <c r="B7604" s="547">
        <v>2022</v>
      </c>
      <c r="C7604" s="547" t="s">
        <v>1620</v>
      </c>
      <c r="D7604" s="548"/>
      <c r="E7604" s="548"/>
    </row>
    <row r="7605" spans="1:5" hidden="1">
      <c r="A7605" s="547" t="s">
        <v>1670</v>
      </c>
      <c r="B7605" s="547">
        <v>2022</v>
      </c>
      <c r="C7605" s="547" t="s">
        <v>1619</v>
      </c>
      <c r="D7605" s="548">
        <v>239.57</v>
      </c>
      <c r="E7605" s="548">
        <v>239.57</v>
      </c>
    </row>
    <row r="7606" spans="1:5" hidden="1">
      <c r="A7606" s="547" t="s">
        <v>1670</v>
      </c>
      <c r="B7606" s="547">
        <v>2022</v>
      </c>
      <c r="C7606" s="547" t="s">
        <v>1618</v>
      </c>
      <c r="D7606" s="548">
        <v>0.02</v>
      </c>
      <c r="E7606" s="548">
        <v>0.02</v>
      </c>
    </row>
    <row r="7607" spans="1:5" hidden="1">
      <c r="A7607" s="547" t="s">
        <v>1670</v>
      </c>
      <c r="B7607" s="547">
        <v>2022</v>
      </c>
      <c r="C7607" s="547" t="s">
        <v>1617</v>
      </c>
      <c r="D7607" s="548">
        <v>3.41</v>
      </c>
      <c r="E7607" s="548">
        <v>3.41</v>
      </c>
    </row>
    <row r="7608" spans="1:5" hidden="1">
      <c r="A7608" s="547" t="s">
        <v>1670</v>
      </c>
      <c r="B7608" s="547">
        <v>2022</v>
      </c>
      <c r="C7608" s="547" t="s">
        <v>1616</v>
      </c>
      <c r="D7608" s="548"/>
      <c r="E7608" s="548"/>
    </row>
    <row r="7609" spans="1:5" hidden="1">
      <c r="A7609" s="547" t="s">
        <v>1670</v>
      </c>
      <c r="B7609" s="547">
        <v>2022</v>
      </c>
      <c r="C7609" s="547" t="s">
        <v>1615</v>
      </c>
      <c r="D7609" s="548">
        <v>234.77</v>
      </c>
      <c r="E7609" s="548">
        <v>234.77</v>
      </c>
    </row>
    <row r="7610" spans="1:5" hidden="1">
      <c r="A7610" s="547" t="s">
        <v>1670</v>
      </c>
      <c r="B7610" s="547">
        <v>2022</v>
      </c>
      <c r="C7610" s="547" t="s">
        <v>1614</v>
      </c>
      <c r="D7610" s="548">
        <v>0.5</v>
      </c>
      <c r="E7610" s="548">
        <v>0.5</v>
      </c>
    </row>
    <row r="7611" spans="1:5" hidden="1">
      <c r="A7611" s="547" t="s">
        <v>1670</v>
      </c>
      <c r="B7611" s="547">
        <v>2022</v>
      </c>
      <c r="C7611" s="547" t="s">
        <v>1613</v>
      </c>
      <c r="D7611" s="548"/>
      <c r="E7611" s="548"/>
    </row>
    <row r="7612" spans="1:5" hidden="1">
      <c r="A7612" s="547" t="s">
        <v>1670</v>
      </c>
      <c r="B7612" s="547">
        <v>2022</v>
      </c>
      <c r="C7612" s="547" t="s">
        <v>1612</v>
      </c>
      <c r="D7612" s="548">
        <v>0.44</v>
      </c>
      <c r="E7612" s="548">
        <v>0.44</v>
      </c>
    </row>
    <row r="7613" spans="1:5" hidden="1">
      <c r="A7613" s="547" t="s">
        <v>1670</v>
      </c>
      <c r="B7613" s="547">
        <v>2022</v>
      </c>
      <c r="C7613" s="547" t="s">
        <v>1611</v>
      </c>
      <c r="D7613" s="548"/>
      <c r="E7613" s="548"/>
    </row>
    <row r="7614" spans="1:5" hidden="1">
      <c r="A7614" s="547" t="s">
        <v>1670</v>
      </c>
      <c r="B7614" s="547">
        <v>2022</v>
      </c>
      <c r="C7614" s="547" t="s">
        <v>1610</v>
      </c>
      <c r="D7614" s="548"/>
      <c r="E7614" s="548"/>
    </row>
    <row r="7615" spans="1:5" hidden="1">
      <c r="A7615" s="547" t="s">
        <v>1670</v>
      </c>
      <c r="B7615" s="547">
        <v>2022</v>
      </c>
      <c r="C7615" s="547" t="s">
        <v>1609</v>
      </c>
      <c r="D7615" s="548"/>
      <c r="E7615" s="548"/>
    </row>
    <row r="7616" spans="1:5" hidden="1">
      <c r="A7616" s="547" t="s">
        <v>1670</v>
      </c>
      <c r="B7616" s="547">
        <v>2022</v>
      </c>
      <c r="C7616" s="547" t="s">
        <v>1608</v>
      </c>
      <c r="D7616" s="548"/>
      <c r="E7616" s="548"/>
    </row>
    <row r="7617" spans="1:5" hidden="1">
      <c r="A7617" s="547" t="s">
        <v>1670</v>
      </c>
      <c r="B7617" s="547">
        <v>2022</v>
      </c>
      <c r="C7617" s="547" t="s">
        <v>1607</v>
      </c>
      <c r="D7617" s="548">
        <v>0.03</v>
      </c>
      <c r="E7617" s="548">
        <v>0.03</v>
      </c>
    </row>
    <row r="7618" spans="1:5" hidden="1">
      <c r="A7618" s="547" t="s">
        <v>1670</v>
      </c>
      <c r="B7618" s="547">
        <v>2022</v>
      </c>
      <c r="C7618" s="547" t="s">
        <v>1606</v>
      </c>
      <c r="D7618" s="548"/>
      <c r="E7618" s="548"/>
    </row>
    <row r="7619" spans="1:5" hidden="1">
      <c r="A7619" s="547" t="s">
        <v>1670</v>
      </c>
      <c r="B7619" s="547">
        <v>2022</v>
      </c>
      <c r="C7619" s="547" t="s">
        <v>1605</v>
      </c>
      <c r="D7619" s="548">
        <v>0.41</v>
      </c>
      <c r="E7619" s="548">
        <v>0.41</v>
      </c>
    </row>
    <row r="7620" spans="1:5" hidden="1">
      <c r="A7620" s="547" t="s">
        <v>1670</v>
      </c>
      <c r="B7620" s="547">
        <v>2022</v>
      </c>
      <c r="C7620" s="547" t="s">
        <v>1604</v>
      </c>
      <c r="D7620" s="548">
        <v>38.700000000000003</v>
      </c>
      <c r="E7620" s="548">
        <v>38.700000000000003</v>
      </c>
    </row>
    <row r="7621" spans="1:5" hidden="1">
      <c r="A7621" s="547" t="s">
        <v>1670</v>
      </c>
      <c r="B7621" s="547">
        <v>2022</v>
      </c>
      <c r="C7621" s="547" t="s">
        <v>1603</v>
      </c>
      <c r="D7621" s="548">
        <v>0.1</v>
      </c>
      <c r="E7621" s="548">
        <v>0.1</v>
      </c>
    </row>
    <row r="7622" spans="1:5" hidden="1">
      <c r="A7622" s="547" t="s">
        <v>1670</v>
      </c>
      <c r="B7622" s="547">
        <v>2022</v>
      </c>
      <c r="C7622" s="547" t="s">
        <v>1602</v>
      </c>
      <c r="D7622" s="548">
        <v>13.77</v>
      </c>
      <c r="E7622" s="548">
        <v>13.77</v>
      </c>
    </row>
    <row r="7623" spans="1:5" hidden="1">
      <c r="A7623" s="547" t="s">
        <v>1670</v>
      </c>
      <c r="B7623" s="547">
        <v>2022</v>
      </c>
      <c r="C7623" s="547" t="s">
        <v>1601</v>
      </c>
      <c r="D7623" s="548">
        <v>40.22</v>
      </c>
      <c r="E7623" s="548">
        <v>40.22</v>
      </c>
    </row>
    <row r="7624" spans="1:5" hidden="1">
      <c r="A7624" s="547" t="s">
        <v>1670</v>
      </c>
      <c r="B7624" s="547">
        <v>2022</v>
      </c>
      <c r="C7624" s="547" t="s">
        <v>1600</v>
      </c>
      <c r="D7624" s="548"/>
      <c r="E7624" s="548"/>
    </row>
    <row r="7625" spans="1:5" hidden="1">
      <c r="A7625" s="547" t="s">
        <v>1670</v>
      </c>
      <c r="B7625" s="547">
        <v>2022</v>
      </c>
      <c r="C7625" s="547" t="s">
        <v>1599</v>
      </c>
      <c r="D7625" s="548">
        <v>389.44</v>
      </c>
      <c r="E7625" s="548">
        <v>389.44</v>
      </c>
    </row>
    <row r="7626" spans="1:5" hidden="1">
      <c r="A7626" s="547" t="s">
        <v>1670</v>
      </c>
      <c r="B7626" s="547">
        <v>2022</v>
      </c>
      <c r="C7626" s="547" t="s">
        <v>1597</v>
      </c>
      <c r="D7626" s="548">
        <v>333.12</v>
      </c>
      <c r="E7626" s="548">
        <v>333.11</v>
      </c>
    </row>
    <row r="7627" spans="1:5" hidden="1">
      <c r="A7627" s="547" t="s">
        <v>1670</v>
      </c>
      <c r="B7627" s="547">
        <v>2022</v>
      </c>
      <c r="C7627" s="547" t="s">
        <v>1633</v>
      </c>
      <c r="D7627" s="548"/>
      <c r="E7627" s="548">
        <v>0.75</v>
      </c>
    </row>
    <row r="7628" spans="1:5" hidden="1">
      <c r="A7628" s="547" t="s">
        <v>1670</v>
      </c>
      <c r="B7628" s="547">
        <v>2022</v>
      </c>
      <c r="C7628" s="547" t="s">
        <v>1632</v>
      </c>
      <c r="D7628" s="548"/>
      <c r="E7628" s="548"/>
    </row>
    <row r="7629" spans="1:5" hidden="1">
      <c r="A7629" s="547" t="s">
        <v>1670</v>
      </c>
      <c r="B7629" s="547">
        <v>2022</v>
      </c>
      <c r="C7629" s="547" t="s">
        <v>1631</v>
      </c>
      <c r="D7629" s="548"/>
      <c r="E7629" s="548"/>
    </row>
    <row r="7630" spans="1:5" hidden="1">
      <c r="A7630" s="547" t="s">
        <v>1670</v>
      </c>
      <c r="B7630" s="547">
        <v>2022</v>
      </c>
      <c r="C7630" s="547" t="s">
        <v>1630</v>
      </c>
      <c r="D7630" s="548"/>
      <c r="E7630" s="548"/>
    </row>
    <row r="7631" spans="1:5" hidden="1">
      <c r="A7631" s="547" t="s">
        <v>1670</v>
      </c>
      <c r="B7631" s="547">
        <v>2022</v>
      </c>
      <c r="C7631" s="547" t="s">
        <v>1629</v>
      </c>
      <c r="D7631" s="548"/>
      <c r="E7631" s="548"/>
    </row>
    <row r="7632" spans="1:5" hidden="1">
      <c r="A7632" s="547" t="s">
        <v>1670</v>
      </c>
      <c r="B7632" s="547">
        <v>2023</v>
      </c>
      <c r="C7632" s="547" t="s">
        <v>1628</v>
      </c>
      <c r="D7632" s="548">
        <v>0.28999999999999998</v>
      </c>
      <c r="E7632" s="548"/>
    </row>
    <row r="7633" spans="1:5" hidden="1">
      <c r="A7633" s="547" t="s">
        <v>1670</v>
      </c>
      <c r="B7633" s="547">
        <v>2023</v>
      </c>
      <c r="C7633" s="547" t="s">
        <v>1627</v>
      </c>
      <c r="D7633" s="548">
        <v>0.28999999999999998</v>
      </c>
      <c r="E7633" s="548"/>
    </row>
    <row r="7634" spans="1:5" hidden="1">
      <c r="A7634" s="547" t="s">
        <v>1670</v>
      </c>
      <c r="B7634" s="547">
        <v>2023</v>
      </c>
      <c r="C7634" s="547" t="s">
        <v>1626</v>
      </c>
      <c r="D7634" s="548"/>
      <c r="E7634" s="548"/>
    </row>
    <row r="7635" spans="1:5" hidden="1">
      <c r="A7635" s="547" t="s">
        <v>1670</v>
      </c>
      <c r="B7635" s="547">
        <v>2023</v>
      </c>
      <c r="C7635" s="547" t="s">
        <v>1625</v>
      </c>
      <c r="D7635" s="548"/>
      <c r="E7635" s="548"/>
    </row>
    <row r="7636" spans="1:5" hidden="1">
      <c r="A7636" s="547" t="s">
        <v>1670</v>
      </c>
      <c r="B7636" s="547">
        <v>2023</v>
      </c>
      <c r="C7636" s="547" t="s">
        <v>1624</v>
      </c>
      <c r="D7636" s="548"/>
      <c r="E7636" s="548"/>
    </row>
    <row r="7637" spans="1:5" hidden="1">
      <c r="A7637" s="547" t="s">
        <v>1670</v>
      </c>
      <c r="B7637" s="547">
        <v>2023</v>
      </c>
      <c r="C7637" s="547" t="s">
        <v>1623</v>
      </c>
      <c r="D7637" s="548"/>
      <c r="E7637" s="548"/>
    </row>
    <row r="7638" spans="1:5" hidden="1">
      <c r="A7638" s="547" t="s">
        <v>1670</v>
      </c>
      <c r="B7638" s="547">
        <v>2023</v>
      </c>
      <c r="C7638" s="547" t="s">
        <v>1622</v>
      </c>
      <c r="D7638" s="548"/>
      <c r="E7638" s="548"/>
    </row>
    <row r="7639" spans="1:5" hidden="1">
      <c r="A7639" s="547" t="s">
        <v>1670</v>
      </c>
      <c r="B7639" s="547">
        <v>2023</v>
      </c>
      <c r="C7639" s="547" t="s">
        <v>1621</v>
      </c>
      <c r="D7639" s="548"/>
      <c r="E7639" s="548"/>
    </row>
    <row r="7640" spans="1:5" hidden="1">
      <c r="A7640" s="547" t="s">
        <v>1670</v>
      </c>
      <c r="B7640" s="547">
        <v>2023</v>
      </c>
      <c r="C7640" s="547" t="s">
        <v>1620</v>
      </c>
      <c r="D7640" s="548"/>
      <c r="E7640" s="548"/>
    </row>
    <row r="7641" spans="1:5" hidden="1">
      <c r="A7641" s="547" t="s">
        <v>1670</v>
      </c>
      <c r="B7641" s="547">
        <v>2023</v>
      </c>
      <c r="C7641" s="547" t="s">
        <v>1619</v>
      </c>
      <c r="D7641" s="548">
        <v>277.39999999999998</v>
      </c>
      <c r="E7641" s="548"/>
    </row>
    <row r="7642" spans="1:5" hidden="1">
      <c r="A7642" s="547" t="s">
        <v>1670</v>
      </c>
      <c r="B7642" s="547">
        <v>2023</v>
      </c>
      <c r="C7642" s="547" t="s">
        <v>1618</v>
      </c>
      <c r="D7642" s="548">
        <v>5.47</v>
      </c>
      <c r="E7642" s="548"/>
    </row>
    <row r="7643" spans="1:5" hidden="1">
      <c r="A7643" s="547" t="s">
        <v>1670</v>
      </c>
      <c r="B7643" s="547">
        <v>2023</v>
      </c>
      <c r="C7643" s="547" t="s">
        <v>1617</v>
      </c>
      <c r="D7643" s="548">
        <v>3.4</v>
      </c>
      <c r="E7643" s="548"/>
    </row>
    <row r="7644" spans="1:5" hidden="1">
      <c r="A7644" s="547" t="s">
        <v>1670</v>
      </c>
      <c r="B7644" s="547">
        <v>2023</v>
      </c>
      <c r="C7644" s="547" t="s">
        <v>1616</v>
      </c>
      <c r="D7644" s="548"/>
      <c r="E7644" s="548"/>
    </row>
    <row r="7645" spans="1:5" hidden="1">
      <c r="A7645" s="547" t="s">
        <v>1670</v>
      </c>
      <c r="B7645" s="547">
        <v>2023</v>
      </c>
      <c r="C7645" s="547" t="s">
        <v>1615</v>
      </c>
      <c r="D7645" s="548">
        <v>267.14</v>
      </c>
      <c r="E7645" s="548"/>
    </row>
    <row r="7646" spans="1:5" hidden="1">
      <c r="A7646" s="547" t="s">
        <v>1670</v>
      </c>
      <c r="B7646" s="547">
        <v>2023</v>
      </c>
      <c r="C7646" s="547" t="s">
        <v>1614</v>
      </c>
      <c r="D7646" s="548">
        <v>0.55000000000000004</v>
      </c>
      <c r="E7646" s="548"/>
    </row>
    <row r="7647" spans="1:5" hidden="1">
      <c r="A7647" s="547" t="s">
        <v>1670</v>
      </c>
      <c r="B7647" s="547">
        <v>2023</v>
      </c>
      <c r="C7647" s="547" t="s">
        <v>1613</v>
      </c>
      <c r="D7647" s="548"/>
      <c r="E7647" s="548"/>
    </row>
    <row r="7648" spans="1:5" hidden="1">
      <c r="A7648" s="547" t="s">
        <v>1670</v>
      </c>
      <c r="B7648" s="547">
        <v>2023</v>
      </c>
      <c r="C7648" s="547" t="s">
        <v>1612</v>
      </c>
      <c r="D7648" s="548">
        <v>0.83</v>
      </c>
      <c r="E7648" s="548"/>
    </row>
    <row r="7649" spans="1:5" hidden="1">
      <c r="A7649" s="547" t="s">
        <v>1670</v>
      </c>
      <c r="B7649" s="547">
        <v>2023</v>
      </c>
      <c r="C7649" s="547" t="s">
        <v>1611</v>
      </c>
      <c r="D7649" s="548"/>
      <c r="E7649" s="548"/>
    </row>
    <row r="7650" spans="1:5" hidden="1">
      <c r="A7650" s="547" t="s">
        <v>1670</v>
      </c>
      <c r="B7650" s="547">
        <v>2023</v>
      </c>
      <c r="C7650" s="547" t="s">
        <v>1610</v>
      </c>
      <c r="D7650" s="548"/>
      <c r="E7650" s="548"/>
    </row>
    <row r="7651" spans="1:5" hidden="1">
      <c r="A7651" s="547" t="s">
        <v>1670</v>
      </c>
      <c r="B7651" s="547">
        <v>2023</v>
      </c>
      <c r="C7651" s="547" t="s">
        <v>1609</v>
      </c>
      <c r="D7651" s="548"/>
      <c r="E7651" s="548"/>
    </row>
    <row r="7652" spans="1:5" hidden="1">
      <c r="A7652" s="547" t="s">
        <v>1670</v>
      </c>
      <c r="B7652" s="547">
        <v>2023</v>
      </c>
      <c r="C7652" s="547" t="s">
        <v>1608</v>
      </c>
      <c r="D7652" s="548"/>
      <c r="E7652" s="548"/>
    </row>
    <row r="7653" spans="1:5" hidden="1">
      <c r="A7653" s="547" t="s">
        <v>1670</v>
      </c>
      <c r="B7653" s="547">
        <v>2023</v>
      </c>
      <c r="C7653" s="547" t="s">
        <v>1607</v>
      </c>
      <c r="D7653" s="548">
        <v>0.01</v>
      </c>
      <c r="E7653" s="548"/>
    </row>
    <row r="7654" spans="1:5" hidden="1">
      <c r="A7654" s="547" t="s">
        <v>1670</v>
      </c>
      <c r="B7654" s="547">
        <v>2023</v>
      </c>
      <c r="C7654" s="547" t="s">
        <v>1606</v>
      </c>
      <c r="D7654" s="548"/>
      <c r="E7654" s="548"/>
    </row>
    <row r="7655" spans="1:5" hidden="1">
      <c r="A7655" s="547" t="s">
        <v>1670</v>
      </c>
      <c r="B7655" s="547">
        <v>2023</v>
      </c>
      <c r="C7655" s="547" t="s">
        <v>1605</v>
      </c>
      <c r="D7655" s="548"/>
      <c r="E7655" s="548"/>
    </row>
    <row r="7656" spans="1:5" hidden="1">
      <c r="A7656" s="547" t="s">
        <v>1670</v>
      </c>
      <c r="B7656" s="547">
        <v>2023</v>
      </c>
      <c r="C7656" s="547" t="s">
        <v>1604</v>
      </c>
      <c r="D7656" s="548">
        <v>67.680000000000007</v>
      </c>
      <c r="E7656" s="548"/>
    </row>
    <row r="7657" spans="1:5" hidden="1">
      <c r="A7657" s="547" t="s">
        <v>1670</v>
      </c>
      <c r="B7657" s="547">
        <v>2023</v>
      </c>
      <c r="C7657" s="547" t="s">
        <v>1603</v>
      </c>
      <c r="D7657" s="548">
        <v>0.06</v>
      </c>
      <c r="E7657" s="548"/>
    </row>
    <row r="7658" spans="1:5" hidden="1">
      <c r="A7658" s="547" t="s">
        <v>1670</v>
      </c>
      <c r="B7658" s="547">
        <v>2023</v>
      </c>
      <c r="C7658" s="547" t="s">
        <v>1602</v>
      </c>
      <c r="D7658" s="548">
        <v>13.15</v>
      </c>
      <c r="E7658" s="548"/>
    </row>
    <row r="7659" spans="1:5" hidden="1">
      <c r="A7659" s="547" t="s">
        <v>1670</v>
      </c>
      <c r="B7659" s="547">
        <v>2023</v>
      </c>
      <c r="C7659" s="547" t="s">
        <v>1601</v>
      </c>
      <c r="D7659" s="548">
        <v>62.66</v>
      </c>
      <c r="E7659" s="548"/>
    </row>
    <row r="7660" spans="1:5" hidden="1">
      <c r="A7660" s="547" t="s">
        <v>1670</v>
      </c>
      <c r="B7660" s="547">
        <v>2023</v>
      </c>
      <c r="C7660" s="547" t="s">
        <v>1600</v>
      </c>
      <c r="D7660" s="548"/>
      <c r="E7660" s="548"/>
    </row>
    <row r="7661" spans="1:5" hidden="1">
      <c r="A7661" s="547" t="s">
        <v>1670</v>
      </c>
      <c r="B7661" s="547">
        <v>2023</v>
      </c>
      <c r="C7661" s="547" t="s">
        <v>1599</v>
      </c>
      <c r="D7661" s="548">
        <v>508.99</v>
      </c>
      <c r="E7661" s="548"/>
    </row>
    <row r="7662" spans="1:5" hidden="1">
      <c r="A7662" s="547" t="s">
        <v>1670</v>
      </c>
      <c r="B7662" s="547">
        <v>2023</v>
      </c>
      <c r="C7662" s="547" t="s">
        <v>1597</v>
      </c>
      <c r="D7662" s="548">
        <v>421.24</v>
      </c>
      <c r="E7662" s="548"/>
    </row>
    <row r="7663" spans="1:5" hidden="1">
      <c r="A7663" s="547" t="s">
        <v>1669</v>
      </c>
      <c r="B7663" s="547">
        <v>2019</v>
      </c>
      <c r="C7663" s="547" t="s">
        <v>1628</v>
      </c>
      <c r="D7663" s="548">
        <v>0.09</v>
      </c>
      <c r="E7663" s="548">
        <v>0.09</v>
      </c>
    </row>
    <row r="7664" spans="1:5" hidden="1">
      <c r="A7664" s="547" t="s">
        <v>1669</v>
      </c>
      <c r="B7664" s="547">
        <v>2019</v>
      </c>
      <c r="C7664" s="547" t="s">
        <v>1627</v>
      </c>
      <c r="D7664" s="548">
        <v>0.09</v>
      </c>
      <c r="E7664" s="548"/>
    </row>
    <row r="7665" spans="1:5" hidden="1">
      <c r="A7665" s="547" t="s">
        <v>1669</v>
      </c>
      <c r="B7665" s="547">
        <v>2019</v>
      </c>
      <c r="C7665" s="547" t="s">
        <v>1626</v>
      </c>
      <c r="D7665" s="548"/>
      <c r="E7665" s="548"/>
    </row>
    <row r="7666" spans="1:5" hidden="1">
      <c r="A7666" s="547" t="s">
        <v>1669</v>
      </c>
      <c r="B7666" s="547">
        <v>2019</v>
      </c>
      <c r="C7666" s="547" t="s">
        <v>1625</v>
      </c>
      <c r="D7666" s="548"/>
      <c r="E7666" s="548"/>
    </row>
    <row r="7667" spans="1:5" hidden="1">
      <c r="A7667" s="547" t="s">
        <v>1669</v>
      </c>
      <c r="B7667" s="547">
        <v>2019</v>
      </c>
      <c r="C7667" s="547" t="s">
        <v>1624</v>
      </c>
      <c r="D7667" s="548"/>
      <c r="E7667" s="548"/>
    </row>
    <row r="7668" spans="1:5" hidden="1">
      <c r="A7668" s="547" t="s">
        <v>1669</v>
      </c>
      <c r="B7668" s="547">
        <v>2019</v>
      </c>
      <c r="C7668" s="547" t="s">
        <v>1623</v>
      </c>
      <c r="D7668" s="548"/>
      <c r="E7668" s="548"/>
    </row>
    <row r="7669" spans="1:5" hidden="1">
      <c r="A7669" s="547" t="s">
        <v>1669</v>
      </c>
      <c r="B7669" s="547">
        <v>2019</v>
      </c>
      <c r="C7669" s="547" t="s">
        <v>1622</v>
      </c>
      <c r="D7669" s="548"/>
      <c r="E7669" s="548"/>
    </row>
    <row r="7670" spans="1:5" hidden="1">
      <c r="A7670" s="547" t="s">
        <v>1669</v>
      </c>
      <c r="B7670" s="547">
        <v>2019</v>
      </c>
      <c r="C7670" s="547" t="s">
        <v>1621</v>
      </c>
      <c r="D7670" s="548"/>
      <c r="E7670" s="548"/>
    </row>
    <row r="7671" spans="1:5" hidden="1">
      <c r="A7671" s="547" t="s">
        <v>1669</v>
      </c>
      <c r="B7671" s="547">
        <v>2019</v>
      </c>
      <c r="C7671" s="547" t="s">
        <v>1620</v>
      </c>
      <c r="D7671" s="548"/>
      <c r="E7671" s="548"/>
    </row>
    <row r="7672" spans="1:5" hidden="1">
      <c r="A7672" s="547" t="s">
        <v>1669</v>
      </c>
      <c r="B7672" s="547">
        <v>2019</v>
      </c>
      <c r="C7672" s="547" t="s">
        <v>1619</v>
      </c>
      <c r="D7672" s="548">
        <v>0.15</v>
      </c>
      <c r="E7672" s="548">
        <v>0.15</v>
      </c>
    </row>
    <row r="7673" spans="1:5" hidden="1">
      <c r="A7673" s="547" t="s">
        <v>1669</v>
      </c>
      <c r="B7673" s="547">
        <v>2019</v>
      </c>
      <c r="C7673" s="547" t="s">
        <v>1618</v>
      </c>
      <c r="D7673" s="548"/>
      <c r="E7673" s="548"/>
    </row>
    <row r="7674" spans="1:5" hidden="1">
      <c r="A7674" s="547" t="s">
        <v>1669</v>
      </c>
      <c r="B7674" s="547">
        <v>2019</v>
      </c>
      <c r="C7674" s="547" t="s">
        <v>1617</v>
      </c>
      <c r="D7674" s="548"/>
      <c r="E7674" s="548"/>
    </row>
    <row r="7675" spans="1:5" hidden="1">
      <c r="A7675" s="547" t="s">
        <v>1669</v>
      </c>
      <c r="B7675" s="547">
        <v>2019</v>
      </c>
      <c r="C7675" s="547" t="s">
        <v>1616</v>
      </c>
      <c r="D7675" s="548"/>
      <c r="E7675" s="548"/>
    </row>
    <row r="7676" spans="1:5" hidden="1">
      <c r="A7676" s="547" t="s">
        <v>1669</v>
      </c>
      <c r="B7676" s="547">
        <v>2019</v>
      </c>
      <c r="C7676" s="547" t="s">
        <v>1615</v>
      </c>
      <c r="D7676" s="548">
        <v>0.15</v>
      </c>
      <c r="E7676" s="548">
        <v>0.15</v>
      </c>
    </row>
    <row r="7677" spans="1:5" hidden="1">
      <c r="A7677" s="547" t="s">
        <v>1669</v>
      </c>
      <c r="B7677" s="547">
        <v>2019</v>
      </c>
      <c r="C7677" s="547" t="s">
        <v>1614</v>
      </c>
      <c r="D7677" s="548"/>
      <c r="E7677" s="548"/>
    </row>
    <row r="7678" spans="1:5" hidden="1">
      <c r="A7678" s="547" t="s">
        <v>1669</v>
      </c>
      <c r="B7678" s="547">
        <v>2019</v>
      </c>
      <c r="C7678" s="547" t="s">
        <v>1613</v>
      </c>
      <c r="D7678" s="548"/>
      <c r="E7678" s="548"/>
    </row>
    <row r="7679" spans="1:5" hidden="1">
      <c r="A7679" s="547" t="s">
        <v>1669</v>
      </c>
      <c r="B7679" s="547">
        <v>2019</v>
      </c>
      <c r="C7679" s="547" t="s">
        <v>1612</v>
      </c>
      <c r="D7679" s="548"/>
      <c r="E7679" s="548"/>
    </row>
    <row r="7680" spans="1:5" hidden="1">
      <c r="A7680" s="547" t="s">
        <v>1669</v>
      </c>
      <c r="B7680" s="547">
        <v>2019</v>
      </c>
      <c r="C7680" s="547" t="s">
        <v>1611</v>
      </c>
      <c r="D7680" s="548"/>
      <c r="E7680" s="548"/>
    </row>
    <row r="7681" spans="1:5" hidden="1">
      <c r="A7681" s="547" t="s">
        <v>1669</v>
      </c>
      <c r="B7681" s="547">
        <v>2019</v>
      </c>
      <c r="C7681" s="547" t="s">
        <v>1610</v>
      </c>
      <c r="D7681" s="548"/>
      <c r="E7681" s="548"/>
    </row>
    <row r="7682" spans="1:5" hidden="1">
      <c r="A7682" s="547" t="s">
        <v>1669</v>
      </c>
      <c r="B7682" s="547">
        <v>2019</v>
      </c>
      <c r="C7682" s="547" t="s">
        <v>1609</v>
      </c>
      <c r="D7682" s="548"/>
      <c r="E7682" s="548"/>
    </row>
    <row r="7683" spans="1:5" hidden="1">
      <c r="A7683" s="547" t="s">
        <v>1669</v>
      </c>
      <c r="B7683" s="547">
        <v>2019</v>
      </c>
      <c r="C7683" s="547" t="s">
        <v>1608</v>
      </c>
      <c r="D7683" s="548"/>
      <c r="E7683" s="548"/>
    </row>
    <row r="7684" spans="1:5" hidden="1">
      <c r="A7684" s="547" t="s">
        <v>1669</v>
      </c>
      <c r="B7684" s="547">
        <v>2019</v>
      </c>
      <c r="C7684" s="547" t="s">
        <v>1607</v>
      </c>
      <c r="D7684" s="548"/>
      <c r="E7684" s="548"/>
    </row>
    <row r="7685" spans="1:5" hidden="1">
      <c r="A7685" s="547" t="s">
        <v>1669</v>
      </c>
      <c r="B7685" s="547">
        <v>2019</v>
      </c>
      <c r="C7685" s="547" t="s">
        <v>1606</v>
      </c>
      <c r="D7685" s="548"/>
      <c r="E7685" s="548"/>
    </row>
    <row r="7686" spans="1:5" hidden="1">
      <c r="A7686" s="547" t="s">
        <v>1669</v>
      </c>
      <c r="B7686" s="547">
        <v>2019</v>
      </c>
      <c r="C7686" s="547" t="s">
        <v>1605</v>
      </c>
      <c r="D7686" s="548"/>
      <c r="E7686" s="548"/>
    </row>
    <row r="7687" spans="1:5" hidden="1">
      <c r="A7687" s="547" t="s">
        <v>1669</v>
      </c>
      <c r="B7687" s="547">
        <v>2019</v>
      </c>
      <c r="C7687" s="547" t="s">
        <v>1604</v>
      </c>
      <c r="D7687" s="548"/>
      <c r="E7687" s="548"/>
    </row>
    <row r="7688" spans="1:5" hidden="1">
      <c r="A7688" s="547" t="s">
        <v>1669</v>
      </c>
      <c r="B7688" s="547">
        <v>2019</v>
      </c>
      <c r="C7688" s="547" t="s">
        <v>1603</v>
      </c>
      <c r="D7688" s="548"/>
      <c r="E7688" s="548"/>
    </row>
    <row r="7689" spans="1:5" hidden="1">
      <c r="A7689" s="547" t="s">
        <v>1669</v>
      </c>
      <c r="B7689" s="547">
        <v>2019</v>
      </c>
      <c r="C7689" s="547" t="s">
        <v>1602</v>
      </c>
      <c r="D7689" s="548"/>
      <c r="E7689" s="548"/>
    </row>
    <row r="7690" spans="1:5" hidden="1">
      <c r="A7690" s="547" t="s">
        <v>1669</v>
      </c>
      <c r="B7690" s="547">
        <v>2019</v>
      </c>
      <c r="C7690" s="547" t="s">
        <v>1601</v>
      </c>
      <c r="D7690" s="548">
        <v>260.08</v>
      </c>
      <c r="E7690" s="548">
        <v>260.08</v>
      </c>
    </row>
    <row r="7691" spans="1:5" hidden="1">
      <c r="A7691" s="547" t="s">
        <v>1669</v>
      </c>
      <c r="B7691" s="547">
        <v>2019</v>
      </c>
      <c r="C7691" s="547" t="s">
        <v>1600</v>
      </c>
      <c r="D7691" s="548"/>
      <c r="E7691" s="548"/>
    </row>
    <row r="7692" spans="1:5" hidden="1">
      <c r="A7692" s="547" t="s">
        <v>1669</v>
      </c>
      <c r="B7692" s="547">
        <v>2019</v>
      </c>
      <c r="C7692" s="547" t="s">
        <v>1599</v>
      </c>
      <c r="D7692" s="548">
        <v>632.79</v>
      </c>
      <c r="E7692" s="548">
        <v>632.79</v>
      </c>
    </row>
    <row r="7693" spans="1:5" hidden="1">
      <c r="A7693" s="547" t="s">
        <v>1669</v>
      </c>
      <c r="B7693" s="547">
        <v>2019</v>
      </c>
      <c r="C7693" s="547" t="s">
        <v>1597</v>
      </c>
      <c r="D7693" s="548">
        <v>260.33</v>
      </c>
      <c r="E7693" s="548">
        <v>260.33</v>
      </c>
    </row>
    <row r="7694" spans="1:5" hidden="1">
      <c r="A7694" s="547" t="s">
        <v>1669</v>
      </c>
      <c r="B7694" s="547">
        <v>2019</v>
      </c>
      <c r="C7694" s="547" t="s">
        <v>1633</v>
      </c>
      <c r="D7694" s="548"/>
      <c r="E7694" s="548">
        <v>0.09</v>
      </c>
    </row>
    <row r="7695" spans="1:5" hidden="1">
      <c r="A7695" s="547" t="s">
        <v>1669</v>
      </c>
      <c r="B7695" s="547">
        <v>2019</v>
      </c>
      <c r="C7695" s="547" t="s">
        <v>1632</v>
      </c>
      <c r="D7695" s="548"/>
      <c r="E7695" s="548"/>
    </row>
    <row r="7696" spans="1:5" hidden="1">
      <c r="A7696" s="547" t="s">
        <v>1669</v>
      </c>
      <c r="B7696" s="547">
        <v>2019</v>
      </c>
      <c r="C7696" s="547" t="s">
        <v>1631</v>
      </c>
      <c r="D7696" s="548"/>
      <c r="E7696" s="548"/>
    </row>
    <row r="7697" spans="1:5" hidden="1">
      <c r="A7697" s="547" t="s">
        <v>1669</v>
      </c>
      <c r="B7697" s="547">
        <v>2019</v>
      </c>
      <c r="C7697" s="547" t="s">
        <v>1630</v>
      </c>
      <c r="D7697" s="548"/>
      <c r="E7697" s="548"/>
    </row>
    <row r="7698" spans="1:5" hidden="1">
      <c r="A7698" s="547" t="s">
        <v>1669</v>
      </c>
      <c r="B7698" s="547">
        <v>2019</v>
      </c>
      <c r="C7698" s="547" t="s">
        <v>1629</v>
      </c>
      <c r="D7698" s="548"/>
      <c r="E7698" s="548"/>
    </row>
    <row r="7699" spans="1:5" hidden="1">
      <c r="A7699" s="547" t="s">
        <v>1669</v>
      </c>
      <c r="B7699" s="547">
        <v>2020</v>
      </c>
      <c r="C7699" s="547" t="s">
        <v>1628</v>
      </c>
      <c r="D7699" s="548">
        <v>6.2</v>
      </c>
      <c r="E7699" s="548">
        <v>6.21</v>
      </c>
    </row>
    <row r="7700" spans="1:5" hidden="1">
      <c r="A7700" s="547" t="s">
        <v>1669</v>
      </c>
      <c r="B7700" s="547">
        <v>2020</v>
      </c>
      <c r="C7700" s="547" t="s">
        <v>1627</v>
      </c>
      <c r="D7700" s="548">
        <v>6.2</v>
      </c>
      <c r="E7700" s="548"/>
    </row>
    <row r="7701" spans="1:5" hidden="1">
      <c r="A7701" s="547" t="s">
        <v>1669</v>
      </c>
      <c r="B7701" s="547">
        <v>2020</v>
      </c>
      <c r="C7701" s="547" t="s">
        <v>1626</v>
      </c>
      <c r="D7701" s="548"/>
      <c r="E7701" s="548"/>
    </row>
    <row r="7702" spans="1:5" hidden="1">
      <c r="A7702" s="547" t="s">
        <v>1669</v>
      </c>
      <c r="B7702" s="547">
        <v>2020</v>
      </c>
      <c r="C7702" s="547" t="s">
        <v>1625</v>
      </c>
      <c r="D7702" s="548"/>
      <c r="E7702" s="548"/>
    </row>
    <row r="7703" spans="1:5" hidden="1">
      <c r="A7703" s="547" t="s">
        <v>1669</v>
      </c>
      <c r="B7703" s="547">
        <v>2020</v>
      </c>
      <c r="C7703" s="547" t="s">
        <v>1624</v>
      </c>
      <c r="D7703" s="548"/>
      <c r="E7703" s="548"/>
    </row>
    <row r="7704" spans="1:5" hidden="1">
      <c r="A7704" s="547" t="s">
        <v>1669</v>
      </c>
      <c r="B7704" s="547">
        <v>2020</v>
      </c>
      <c r="C7704" s="547" t="s">
        <v>1623</v>
      </c>
      <c r="D7704" s="548"/>
      <c r="E7704" s="548"/>
    </row>
    <row r="7705" spans="1:5" hidden="1">
      <c r="A7705" s="547" t="s">
        <v>1669</v>
      </c>
      <c r="B7705" s="547">
        <v>2020</v>
      </c>
      <c r="C7705" s="547" t="s">
        <v>1622</v>
      </c>
      <c r="D7705" s="548"/>
      <c r="E7705" s="548"/>
    </row>
    <row r="7706" spans="1:5" hidden="1">
      <c r="A7706" s="547" t="s">
        <v>1669</v>
      </c>
      <c r="B7706" s="547">
        <v>2020</v>
      </c>
      <c r="C7706" s="547" t="s">
        <v>1621</v>
      </c>
      <c r="D7706" s="548"/>
      <c r="E7706" s="548"/>
    </row>
    <row r="7707" spans="1:5" hidden="1">
      <c r="A7707" s="547" t="s">
        <v>1669</v>
      </c>
      <c r="B7707" s="547">
        <v>2020</v>
      </c>
      <c r="C7707" s="547" t="s">
        <v>1620</v>
      </c>
      <c r="D7707" s="548"/>
      <c r="E7707" s="548"/>
    </row>
    <row r="7708" spans="1:5" hidden="1">
      <c r="A7708" s="547" t="s">
        <v>1669</v>
      </c>
      <c r="B7708" s="547">
        <v>2020</v>
      </c>
      <c r="C7708" s="547" t="s">
        <v>1619</v>
      </c>
      <c r="D7708" s="548">
        <v>0.33</v>
      </c>
      <c r="E7708" s="548">
        <v>0.33</v>
      </c>
    </row>
    <row r="7709" spans="1:5" hidden="1">
      <c r="A7709" s="547" t="s">
        <v>1669</v>
      </c>
      <c r="B7709" s="547">
        <v>2020</v>
      </c>
      <c r="C7709" s="547" t="s">
        <v>1618</v>
      </c>
      <c r="D7709" s="548"/>
      <c r="E7709" s="548"/>
    </row>
    <row r="7710" spans="1:5" hidden="1">
      <c r="A7710" s="547" t="s">
        <v>1669</v>
      </c>
      <c r="B7710" s="547">
        <v>2020</v>
      </c>
      <c r="C7710" s="547" t="s">
        <v>1617</v>
      </c>
      <c r="D7710" s="548"/>
      <c r="E7710" s="548"/>
    </row>
    <row r="7711" spans="1:5" hidden="1">
      <c r="A7711" s="547" t="s">
        <v>1669</v>
      </c>
      <c r="B7711" s="547">
        <v>2020</v>
      </c>
      <c r="C7711" s="547" t="s">
        <v>1616</v>
      </c>
      <c r="D7711" s="548"/>
      <c r="E7711" s="548"/>
    </row>
    <row r="7712" spans="1:5" hidden="1">
      <c r="A7712" s="547" t="s">
        <v>1669</v>
      </c>
      <c r="B7712" s="547">
        <v>2020</v>
      </c>
      <c r="C7712" s="547" t="s">
        <v>1615</v>
      </c>
      <c r="D7712" s="548">
        <v>0.33</v>
      </c>
      <c r="E7712" s="548">
        <v>0.33</v>
      </c>
    </row>
    <row r="7713" spans="1:5" hidden="1">
      <c r="A7713" s="547" t="s">
        <v>1669</v>
      </c>
      <c r="B7713" s="547">
        <v>2020</v>
      </c>
      <c r="C7713" s="547" t="s">
        <v>1614</v>
      </c>
      <c r="D7713" s="548"/>
      <c r="E7713" s="548"/>
    </row>
    <row r="7714" spans="1:5" hidden="1">
      <c r="A7714" s="547" t="s">
        <v>1669</v>
      </c>
      <c r="B7714" s="547">
        <v>2020</v>
      </c>
      <c r="C7714" s="547" t="s">
        <v>1613</v>
      </c>
      <c r="D7714" s="548"/>
      <c r="E7714" s="548"/>
    </row>
    <row r="7715" spans="1:5" hidden="1">
      <c r="A7715" s="547" t="s">
        <v>1669</v>
      </c>
      <c r="B7715" s="547">
        <v>2020</v>
      </c>
      <c r="C7715" s="547" t="s">
        <v>1612</v>
      </c>
      <c r="D7715" s="548"/>
      <c r="E7715" s="548"/>
    </row>
    <row r="7716" spans="1:5" hidden="1">
      <c r="A7716" s="547" t="s">
        <v>1669</v>
      </c>
      <c r="B7716" s="547">
        <v>2020</v>
      </c>
      <c r="C7716" s="547" t="s">
        <v>1611</v>
      </c>
      <c r="D7716" s="548"/>
      <c r="E7716" s="548"/>
    </row>
    <row r="7717" spans="1:5" hidden="1">
      <c r="A7717" s="547" t="s">
        <v>1669</v>
      </c>
      <c r="B7717" s="547">
        <v>2020</v>
      </c>
      <c r="C7717" s="547" t="s">
        <v>1610</v>
      </c>
      <c r="D7717" s="548"/>
      <c r="E7717" s="548"/>
    </row>
    <row r="7718" spans="1:5" hidden="1">
      <c r="A7718" s="547" t="s">
        <v>1669</v>
      </c>
      <c r="B7718" s="547">
        <v>2020</v>
      </c>
      <c r="C7718" s="547" t="s">
        <v>1609</v>
      </c>
      <c r="D7718" s="548"/>
      <c r="E7718" s="548"/>
    </row>
    <row r="7719" spans="1:5" hidden="1">
      <c r="A7719" s="547" t="s">
        <v>1669</v>
      </c>
      <c r="B7719" s="547">
        <v>2020</v>
      </c>
      <c r="C7719" s="547" t="s">
        <v>1608</v>
      </c>
      <c r="D7719" s="548"/>
      <c r="E7719" s="548"/>
    </row>
    <row r="7720" spans="1:5" hidden="1">
      <c r="A7720" s="547" t="s">
        <v>1669</v>
      </c>
      <c r="B7720" s="547">
        <v>2020</v>
      </c>
      <c r="C7720" s="547" t="s">
        <v>1607</v>
      </c>
      <c r="D7720" s="548"/>
      <c r="E7720" s="548"/>
    </row>
    <row r="7721" spans="1:5" hidden="1">
      <c r="A7721" s="547" t="s">
        <v>1669</v>
      </c>
      <c r="B7721" s="547">
        <v>2020</v>
      </c>
      <c r="C7721" s="547" t="s">
        <v>1606</v>
      </c>
      <c r="D7721" s="548"/>
      <c r="E7721" s="548"/>
    </row>
    <row r="7722" spans="1:5" hidden="1">
      <c r="A7722" s="547" t="s">
        <v>1669</v>
      </c>
      <c r="B7722" s="547">
        <v>2020</v>
      </c>
      <c r="C7722" s="547" t="s">
        <v>1605</v>
      </c>
      <c r="D7722" s="548"/>
      <c r="E7722" s="548"/>
    </row>
    <row r="7723" spans="1:5" hidden="1">
      <c r="A7723" s="547" t="s">
        <v>1669</v>
      </c>
      <c r="B7723" s="547">
        <v>2020</v>
      </c>
      <c r="C7723" s="547" t="s">
        <v>1604</v>
      </c>
      <c r="D7723" s="548"/>
      <c r="E7723" s="548"/>
    </row>
    <row r="7724" spans="1:5" hidden="1">
      <c r="A7724" s="547" t="s">
        <v>1669</v>
      </c>
      <c r="B7724" s="547">
        <v>2020</v>
      </c>
      <c r="C7724" s="547" t="s">
        <v>1603</v>
      </c>
      <c r="D7724" s="548"/>
      <c r="E7724" s="548"/>
    </row>
    <row r="7725" spans="1:5" hidden="1">
      <c r="A7725" s="547" t="s">
        <v>1669</v>
      </c>
      <c r="B7725" s="547">
        <v>2020</v>
      </c>
      <c r="C7725" s="547" t="s">
        <v>1602</v>
      </c>
      <c r="D7725" s="548"/>
      <c r="E7725" s="548"/>
    </row>
    <row r="7726" spans="1:5" hidden="1">
      <c r="A7726" s="547" t="s">
        <v>1669</v>
      </c>
      <c r="B7726" s="547">
        <v>2020</v>
      </c>
      <c r="C7726" s="547" t="s">
        <v>1601</v>
      </c>
      <c r="D7726" s="548">
        <v>198.74</v>
      </c>
      <c r="E7726" s="548">
        <v>198.74</v>
      </c>
    </row>
    <row r="7727" spans="1:5" hidden="1">
      <c r="A7727" s="547" t="s">
        <v>1669</v>
      </c>
      <c r="B7727" s="547">
        <v>2020</v>
      </c>
      <c r="C7727" s="547" t="s">
        <v>1600</v>
      </c>
      <c r="D7727" s="548"/>
      <c r="E7727" s="548"/>
    </row>
    <row r="7728" spans="1:5" hidden="1">
      <c r="A7728" s="547" t="s">
        <v>1669</v>
      </c>
      <c r="B7728" s="547">
        <v>2020</v>
      </c>
      <c r="C7728" s="547" t="s">
        <v>1599</v>
      </c>
      <c r="D7728" s="548">
        <v>488.39</v>
      </c>
      <c r="E7728" s="548">
        <v>488.4</v>
      </c>
    </row>
    <row r="7729" spans="1:5" hidden="1">
      <c r="A7729" s="547" t="s">
        <v>1669</v>
      </c>
      <c r="B7729" s="547">
        <v>2020</v>
      </c>
      <c r="C7729" s="547" t="s">
        <v>1597</v>
      </c>
      <c r="D7729" s="548">
        <v>205.26</v>
      </c>
      <c r="E7729" s="548">
        <v>205.28</v>
      </c>
    </row>
    <row r="7730" spans="1:5" hidden="1">
      <c r="A7730" s="547" t="s">
        <v>1669</v>
      </c>
      <c r="B7730" s="547">
        <v>2020</v>
      </c>
      <c r="C7730" s="547" t="s">
        <v>1633</v>
      </c>
      <c r="D7730" s="548"/>
      <c r="E7730" s="548">
        <v>6.21</v>
      </c>
    </row>
    <row r="7731" spans="1:5" hidden="1">
      <c r="A7731" s="547" t="s">
        <v>1669</v>
      </c>
      <c r="B7731" s="547">
        <v>2020</v>
      </c>
      <c r="C7731" s="547" t="s">
        <v>1632</v>
      </c>
      <c r="D7731" s="548"/>
      <c r="E7731" s="548"/>
    </row>
    <row r="7732" spans="1:5" hidden="1">
      <c r="A7732" s="547" t="s">
        <v>1669</v>
      </c>
      <c r="B7732" s="547">
        <v>2020</v>
      </c>
      <c r="C7732" s="547" t="s">
        <v>1631</v>
      </c>
      <c r="D7732" s="548"/>
      <c r="E7732" s="548"/>
    </row>
    <row r="7733" spans="1:5" hidden="1">
      <c r="A7733" s="547" t="s">
        <v>1669</v>
      </c>
      <c r="B7733" s="547">
        <v>2020</v>
      </c>
      <c r="C7733" s="547" t="s">
        <v>1630</v>
      </c>
      <c r="D7733" s="548"/>
      <c r="E7733" s="548"/>
    </row>
    <row r="7734" spans="1:5" hidden="1">
      <c r="A7734" s="547" t="s">
        <v>1669</v>
      </c>
      <c r="B7734" s="547">
        <v>2020</v>
      </c>
      <c r="C7734" s="547" t="s">
        <v>1629</v>
      </c>
      <c r="D7734" s="548"/>
      <c r="E7734" s="548"/>
    </row>
    <row r="7735" spans="1:5" hidden="1">
      <c r="A7735" s="547" t="s">
        <v>1669</v>
      </c>
      <c r="B7735" s="547">
        <v>2021</v>
      </c>
      <c r="C7735" s="547" t="s">
        <v>1628</v>
      </c>
      <c r="D7735" s="548">
        <v>8.26</v>
      </c>
      <c r="E7735" s="548">
        <v>8.2200000000000006</v>
      </c>
    </row>
    <row r="7736" spans="1:5" hidden="1">
      <c r="A7736" s="547" t="s">
        <v>1669</v>
      </c>
      <c r="B7736" s="547">
        <v>2021</v>
      </c>
      <c r="C7736" s="547" t="s">
        <v>1627</v>
      </c>
      <c r="D7736" s="548">
        <v>8.26</v>
      </c>
      <c r="E7736" s="548"/>
    </row>
    <row r="7737" spans="1:5" hidden="1">
      <c r="A7737" s="547" t="s">
        <v>1669</v>
      </c>
      <c r="B7737" s="547">
        <v>2021</v>
      </c>
      <c r="C7737" s="547" t="s">
        <v>1626</v>
      </c>
      <c r="D7737" s="548"/>
      <c r="E7737" s="548"/>
    </row>
    <row r="7738" spans="1:5" hidden="1">
      <c r="A7738" s="547" t="s">
        <v>1669</v>
      </c>
      <c r="B7738" s="547">
        <v>2021</v>
      </c>
      <c r="C7738" s="547" t="s">
        <v>1625</v>
      </c>
      <c r="D7738" s="548"/>
      <c r="E7738" s="548"/>
    </row>
    <row r="7739" spans="1:5" hidden="1">
      <c r="A7739" s="547" t="s">
        <v>1669</v>
      </c>
      <c r="B7739" s="547">
        <v>2021</v>
      </c>
      <c r="C7739" s="547" t="s">
        <v>1624</v>
      </c>
      <c r="D7739" s="548"/>
      <c r="E7739" s="548"/>
    </row>
    <row r="7740" spans="1:5" hidden="1">
      <c r="A7740" s="547" t="s">
        <v>1669</v>
      </c>
      <c r="B7740" s="547">
        <v>2021</v>
      </c>
      <c r="C7740" s="547" t="s">
        <v>1623</v>
      </c>
      <c r="D7740" s="548"/>
      <c r="E7740" s="548"/>
    </row>
    <row r="7741" spans="1:5" hidden="1">
      <c r="A7741" s="547" t="s">
        <v>1669</v>
      </c>
      <c r="B7741" s="547">
        <v>2021</v>
      </c>
      <c r="C7741" s="547" t="s">
        <v>1622</v>
      </c>
      <c r="D7741" s="548"/>
      <c r="E7741" s="548"/>
    </row>
    <row r="7742" spans="1:5" hidden="1">
      <c r="A7742" s="547" t="s">
        <v>1669</v>
      </c>
      <c r="B7742" s="547">
        <v>2021</v>
      </c>
      <c r="C7742" s="547" t="s">
        <v>1621</v>
      </c>
      <c r="D7742" s="548"/>
      <c r="E7742" s="548"/>
    </row>
    <row r="7743" spans="1:5" hidden="1">
      <c r="A7743" s="547" t="s">
        <v>1669</v>
      </c>
      <c r="B7743" s="547">
        <v>2021</v>
      </c>
      <c r="C7743" s="547" t="s">
        <v>1620</v>
      </c>
      <c r="D7743" s="548"/>
      <c r="E7743" s="548"/>
    </row>
    <row r="7744" spans="1:5" hidden="1">
      <c r="A7744" s="547" t="s">
        <v>1669</v>
      </c>
      <c r="B7744" s="547">
        <v>2021</v>
      </c>
      <c r="C7744" s="547" t="s">
        <v>1619</v>
      </c>
      <c r="D7744" s="548">
        <v>0.09</v>
      </c>
      <c r="E7744" s="548">
        <v>0.09</v>
      </c>
    </row>
    <row r="7745" spans="1:5" hidden="1">
      <c r="A7745" s="547" t="s">
        <v>1669</v>
      </c>
      <c r="B7745" s="547">
        <v>2021</v>
      </c>
      <c r="C7745" s="547" t="s">
        <v>1618</v>
      </c>
      <c r="D7745" s="548"/>
      <c r="E7745" s="548"/>
    </row>
    <row r="7746" spans="1:5" hidden="1">
      <c r="A7746" s="547" t="s">
        <v>1669</v>
      </c>
      <c r="B7746" s="547">
        <v>2021</v>
      </c>
      <c r="C7746" s="547" t="s">
        <v>1617</v>
      </c>
      <c r="D7746" s="548"/>
      <c r="E7746" s="548"/>
    </row>
    <row r="7747" spans="1:5" hidden="1">
      <c r="A7747" s="547" t="s">
        <v>1669</v>
      </c>
      <c r="B7747" s="547">
        <v>2021</v>
      </c>
      <c r="C7747" s="547" t="s">
        <v>1616</v>
      </c>
      <c r="D7747" s="548"/>
      <c r="E7747" s="548"/>
    </row>
    <row r="7748" spans="1:5" hidden="1">
      <c r="A7748" s="547" t="s">
        <v>1669</v>
      </c>
      <c r="B7748" s="547">
        <v>2021</v>
      </c>
      <c r="C7748" s="547" t="s">
        <v>1615</v>
      </c>
      <c r="D7748" s="548">
        <v>0.09</v>
      </c>
      <c r="E7748" s="548">
        <v>0.09</v>
      </c>
    </row>
    <row r="7749" spans="1:5" hidden="1">
      <c r="A7749" s="547" t="s">
        <v>1669</v>
      </c>
      <c r="B7749" s="547">
        <v>2021</v>
      </c>
      <c r="C7749" s="547" t="s">
        <v>1614</v>
      </c>
      <c r="D7749" s="548"/>
      <c r="E7749" s="548"/>
    </row>
    <row r="7750" spans="1:5" hidden="1">
      <c r="A7750" s="547" t="s">
        <v>1669</v>
      </c>
      <c r="B7750" s="547">
        <v>2021</v>
      </c>
      <c r="C7750" s="547" t="s">
        <v>1613</v>
      </c>
      <c r="D7750" s="548"/>
      <c r="E7750" s="548"/>
    </row>
    <row r="7751" spans="1:5" hidden="1">
      <c r="A7751" s="547" t="s">
        <v>1669</v>
      </c>
      <c r="B7751" s="547">
        <v>2021</v>
      </c>
      <c r="C7751" s="547" t="s">
        <v>1612</v>
      </c>
      <c r="D7751" s="548"/>
      <c r="E7751" s="548"/>
    </row>
    <row r="7752" spans="1:5" hidden="1">
      <c r="A7752" s="547" t="s">
        <v>1669</v>
      </c>
      <c r="B7752" s="547">
        <v>2021</v>
      </c>
      <c r="C7752" s="547" t="s">
        <v>1611</v>
      </c>
      <c r="D7752" s="548"/>
      <c r="E7752" s="548"/>
    </row>
    <row r="7753" spans="1:5" hidden="1">
      <c r="A7753" s="547" t="s">
        <v>1669</v>
      </c>
      <c r="B7753" s="547">
        <v>2021</v>
      </c>
      <c r="C7753" s="547" t="s">
        <v>1610</v>
      </c>
      <c r="D7753" s="548"/>
      <c r="E7753" s="548"/>
    </row>
    <row r="7754" spans="1:5" hidden="1">
      <c r="A7754" s="547" t="s">
        <v>1669</v>
      </c>
      <c r="B7754" s="547">
        <v>2021</v>
      </c>
      <c r="C7754" s="547" t="s">
        <v>1609</v>
      </c>
      <c r="D7754" s="548"/>
      <c r="E7754" s="548"/>
    </row>
    <row r="7755" spans="1:5" hidden="1">
      <c r="A7755" s="547" t="s">
        <v>1669</v>
      </c>
      <c r="B7755" s="547">
        <v>2021</v>
      </c>
      <c r="C7755" s="547" t="s">
        <v>1608</v>
      </c>
      <c r="D7755" s="548"/>
      <c r="E7755" s="548"/>
    </row>
    <row r="7756" spans="1:5" hidden="1">
      <c r="A7756" s="547" t="s">
        <v>1669</v>
      </c>
      <c r="B7756" s="547">
        <v>2021</v>
      </c>
      <c r="C7756" s="547" t="s">
        <v>1607</v>
      </c>
      <c r="D7756" s="548"/>
      <c r="E7756" s="548"/>
    </row>
    <row r="7757" spans="1:5" hidden="1">
      <c r="A7757" s="547" t="s">
        <v>1669</v>
      </c>
      <c r="B7757" s="547">
        <v>2021</v>
      </c>
      <c r="C7757" s="547" t="s">
        <v>1606</v>
      </c>
      <c r="D7757" s="548"/>
      <c r="E7757" s="548"/>
    </row>
    <row r="7758" spans="1:5" hidden="1">
      <c r="A7758" s="547" t="s">
        <v>1669</v>
      </c>
      <c r="B7758" s="547">
        <v>2021</v>
      </c>
      <c r="C7758" s="547" t="s">
        <v>1605</v>
      </c>
      <c r="D7758" s="548"/>
      <c r="E7758" s="548"/>
    </row>
    <row r="7759" spans="1:5" hidden="1">
      <c r="A7759" s="547" t="s">
        <v>1669</v>
      </c>
      <c r="B7759" s="547">
        <v>2021</v>
      </c>
      <c r="C7759" s="547" t="s">
        <v>1604</v>
      </c>
      <c r="D7759" s="548"/>
      <c r="E7759" s="548"/>
    </row>
    <row r="7760" spans="1:5" hidden="1">
      <c r="A7760" s="547" t="s">
        <v>1669</v>
      </c>
      <c r="B7760" s="547">
        <v>2021</v>
      </c>
      <c r="C7760" s="547" t="s">
        <v>1603</v>
      </c>
      <c r="D7760" s="548"/>
      <c r="E7760" s="548"/>
    </row>
    <row r="7761" spans="1:5" hidden="1">
      <c r="A7761" s="547" t="s">
        <v>1669</v>
      </c>
      <c r="B7761" s="547">
        <v>2021</v>
      </c>
      <c r="C7761" s="547" t="s">
        <v>1602</v>
      </c>
      <c r="D7761" s="548"/>
      <c r="E7761" s="548"/>
    </row>
    <row r="7762" spans="1:5" hidden="1">
      <c r="A7762" s="547" t="s">
        <v>1669</v>
      </c>
      <c r="B7762" s="547">
        <v>2021</v>
      </c>
      <c r="C7762" s="547" t="s">
        <v>1601</v>
      </c>
      <c r="D7762" s="548">
        <v>211.43</v>
      </c>
      <c r="E7762" s="548">
        <v>211.43</v>
      </c>
    </row>
    <row r="7763" spans="1:5" hidden="1">
      <c r="A7763" s="547" t="s">
        <v>1669</v>
      </c>
      <c r="B7763" s="547">
        <v>2021</v>
      </c>
      <c r="C7763" s="547" t="s">
        <v>1600</v>
      </c>
      <c r="D7763" s="548"/>
      <c r="E7763" s="548"/>
    </row>
    <row r="7764" spans="1:5" hidden="1">
      <c r="A7764" s="547" t="s">
        <v>1669</v>
      </c>
      <c r="B7764" s="547">
        <v>2021</v>
      </c>
      <c r="C7764" s="547" t="s">
        <v>1599</v>
      </c>
      <c r="D7764" s="548">
        <v>516.02</v>
      </c>
      <c r="E7764" s="548">
        <v>515.98</v>
      </c>
    </row>
    <row r="7765" spans="1:5" hidden="1">
      <c r="A7765" s="547" t="s">
        <v>1669</v>
      </c>
      <c r="B7765" s="547">
        <v>2021</v>
      </c>
      <c r="C7765" s="547" t="s">
        <v>1597</v>
      </c>
      <c r="D7765" s="548">
        <v>219.79</v>
      </c>
      <c r="E7765" s="548">
        <v>219.75</v>
      </c>
    </row>
    <row r="7766" spans="1:5" hidden="1">
      <c r="A7766" s="547" t="s">
        <v>1669</v>
      </c>
      <c r="B7766" s="547">
        <v>2021</v>
      </c>
      <c r="C7766" s="547" t="s">
        <v>1633</v>
      </c>
      <c r="D7766" s="548"/>
      <c r="E7766" s="548">
        <v>8.2200000000000006</v>
      </c>
    </row>
    <row r="7767" spans="1:5" hidden="1">
      <c r="A7767" s="547" t="s">
        <v>1669</v>
      </c>
      <c r="B7767" s="547">
        <v>2021</v>
      </c>
      <c r="C7767" s="547" t="s">
        <v>1632</v>
      </c>
      <c r="D7767" s="548"/>
      <c r="E7767" s="548"/>
    </row>
    <row r="7768" spans="1:5" hidden="1">
      <c r="A7768" s="547" t="s">
        <v>1669</v>
      </c>
      <c r="B7768" s="547">
        <v>2021</v>
      </c>
      <c r="C7768" s="547" t="s">
        <v>1631</v>
      </c>
      <c r="D7768" s="548"/>
      <c r="E7768" s="548"/>
    </row>
    <row r="7769" spans="1:5" hidden="1">
      <c r="A7769" s="547" t="s">
        <v>1669</v>
      </c>
      <c r="B7769" s="547">
        <v>2021</v>
      </c>
      <c r="C7769" s="547" t="s">
        <v>1630</v>
      </c>
      <c r="D7769" s="548"/>
      <c r="E7769" s="548"/>
    </row>
    <row r="7770" spans="1:5" hidden="1">
      <c r="A7770" s="547" t="s">
        <v>1669</v>
      </c>
      <c r="B7770" s="547">
        <v>2021</v>
      </c>
      <c r="C7770" s="547" t="s">
        <v>1629</v>
      </c>
      <c r="D7770" s="548"/>
      <c r="E7770" s="548"/>
    </row>
    <row r="7771" spans="1:5" hidden="1">
      <c r="A7771" s="547" t="s">
        <v>1669</v>
      </c>
      <c r="B7771" s="547">
        <v>2022</v>
      </c>
      <c r="C7771" s="547" t="s">
        <v>1628</v>
      </c>
      <c r="D7771" s="548">
        <v>11.34</v>
      </c>
      <c r="E7771" s="548">
        <v>11.28</v>
      </c>
    </row>
    <row r="7772" spans="1:5" hidden="1">
      <c r="A7772" s="547" t="s">
        <v>1669</v>
      </c>
      <c r="B7772" s="547">
        <v>2022</v>
      </c>
      <c r="C7772" s="547" t="s">
        <v>1627</v>
      </c>
      <c r="D7772" s="548">
        <v>11.34</v>
      </c>
      <c r="E7772" s="548"/>
    </row>
    <row r="7773" spans="1:5" hidden="1">
      <c r="A7773" s="547" t="s">
        <v>1669</v>
      </c>
      <c r="B7773" s="547">
        <v>2022</v>
      </c>
      <c r="C7773" s="547" t="s">
        <v>1626</v>
      </c>
      <c r="D7773" s="548"/>
      <c r="E7773" s="548"/>
    </row>
    <row r="7774" spans="1:5" hidden="1">
      <c r="A7774" s="547" t="s">
        <v>1669</v>
      </c>
      <c r="B7774" s="547">
        <v>2022</v>
      </c>
      <c r="C7774" s="547" t="s">
        <v>1625</v>
      </c>
      <c r="D7774" s="548"/>
      <c r="E7774" s="548"/>
    </row>
    <row r="7775" spans="1:5" hidden="1">
      <c r="A7775" s="547" t="s">
        <v>1669</v>
      </c>
      <c r="B7775" s="547">
        <v>2022</v>
      </c>
      <c r="C7775" s="547" t="s">
        <v>1624</v>
      </c>
      <c r="D7775" s="548"/>
      <c r="E7775" s="548"/>
    </row>
    <row r="7776" spans="1:5" hidden="1">
      <c r="A7776" s="547" t="s">
        <v>1669</v>
      </c>
      <c r="B7776" s="547">
        <v>2022</v>
      </c>
      <c r="C7776" s="547" t="s">
        <v>1623</v>
      </c>
      <c r="D7776" s="548"/>
      <c r="E7776" s="548"/>
    </row>
    <row r="7777" spans="1:5" hidden="1">
      <c r="A7777" s="547" t="s">
        <v>1669</v>
      </c>
      <c r="B7777" s="547">
        <v>2022</v>
      </c>
      <c r="C7777" s="547" t="s">
        <v>1622</v>
      </c>
      <c r="D7777" s="548"/>
      <c r="E7777" s="548"/>
    </row>
    <row r="7778" spans="1:5" hidden="1">
      <c r="A7778" s="547" t="s">
        <v>1669</v>
      </c>
      <c r="B7778" s="547">
        <v>2022</v>
      </c>
      <c r="C7778" s="547" t="s">
        <v>1621</v>
      </c>
      <c r="D7778" s="548"/>
      <c r="E7778" s="548"/>
    </row>
    <row r="7779" spans="1:5" hidden="1">
      <c r="A7779" s="547" t="s">
        <v>1669</v>
      </c>
      <c r="B7779" s="547">
        <v>2022</v>
      </c>
      <c r="C7779" s="547" t="s">
        <v>1620</v>
      </c>
      <c r="D7779" s="548"/>
      <c r="E7779" s="548"/>
    </row>
    <row r="7780" spans="1:5" hidden="1">
      <c r="A7780" s="547" t="s">
        <v>1669</v>
      </c>
      <c r="B7780" s="547">
        <v>2022</v>
      </c>
      <c r="C7780" s="547" t="s">
        <v>1619</v>
      </c>
      <c r="D7780" s="548">
        <v>0.6</v>
      </c>
      <c r="E7780" s="548">
        <v>0.6</v>
      </c>
    </row>
    <row r="7781" spans="1:5" hidden="1">
      <c r="A7781" s="547" t="s">
        <v>1669</v>
      </c>
      <c r="B7781" s="547">
        <v>2022</v>
      </c>
      <c r="C7781" s="547" t="s">
        <v>1618</v>
      </c>
      <c r="D7781" s="548"/>
      <c r="E7781" s="548"/>
    </row>
    <row r="7782" spans="1:5" hidden="1">
      <c r="A7782" s="547" t="s">
        <v>1669</v>
      </c>
      <c r="B7782" s="547">
        <v>2022</v>
      </c>
      <c r="C7782" s="547" t="s">
        <v>1617</v>
      </c>
      <c r="D7782" s="548"/>
      <c r="E7782" s="548"/>
    </row>
    <row r="7783" spans="1:5" hidden="1">
      <c r="A7783" s="547" t="s">
        <v>1669</v>
      </c>
      <c r="B7783" s="547">
        <v>2022</v>
      </c>
      <c r="C7783" s="547" t="s">
        <v>1616</v>
      </c>
      <c r="D7783" s="548"/>
      <c r="E7783" s="548"/>
    </row>
    <row r="7784" spans="1:5" hidden="1">
      <c r="A7784" s="547" t="s">
        <v>1669</v>
      </c>
      <c r="B7784" s="547">
        <v>2022</v>
      </c>
      <c r="C7784" s="547" t="s">
        <v>1615</v>
      </c>
      <c r="D7784" s="548">
        <v>0.6</v>
      </c>
      <c r="E7784" s="548">
        <v>0.6</v>
      </c>
    </row>
    <row r="7785" spans="1:5" hidden="1">
      <c r="A7785" s="547" t="s">
        <v>1669</v>
      </c>
      <c r="B7785" s="547">
        <v>2022</v>
      </c>
      <c r="C7785" s="547" t="s">
        <v>1614</v>
      </c>
      <c r="D7785" s="548"/>
      <c r="E7785" s="548"/>
    </row>
    <row r="7786" spans="1:5" hidden="1">
      <c r="A7786" s="547" t="s">
        <v>1669</v>
      </c>
      <c r="B7786" s="547">
        <v>2022</v>
      </c>
      <c r="C7786" s="547" t="s">
        <v>1613</v>
      </c>
      <c r="D7786" s="548"/>
      <c r="E7786" s="548"/>
    </row>
    <row r="7787" spans="1:5" hidden="1">
      <c r="A7787" s="547" t="s">
        <v>1669</v>
      </c>
      <c r="B7787" s="547">
        <v>2022</v>
      </c>
      <c r="C7787" s="547" t="s">
        <v>1612</v>
      </c>
      <c r="D7787" s="548"/>
      <c r="E7787" s="548"/>
    </row>
    <row r="7788" spans="1:5" hidden="1">
      <c r="A7788" s="547" t="s">
        <v>1669</v>
      </c>
      <c r="B7788" s="547">
        <v>2022</v>
      </c>
      <c r="C7788" s="547" t="s">
        <v>1611</v>
      </c>
      <c r="D7788" s="548"/>
      <c r="E7788" s="548"/>
    </row>
    <row r="7789" spans="1:5" hidden="1">
      <c r="A7789" s="547" t="s">
        <v>1669</v>
      </c>
      <c r="B7789" s="547">
        <v>2022</v>
      </c>
      <c r="C7789" s="547" t="s">
        <v>1610</v>
      </c>
      <c r="D7789" s="548"/>
      <c r="E7789" s="548"/>
    </row>
    <row r="7790" spans="1:5" hidden="1">
      <c r="A7790" s="547" t="s">
        <v>1669</v>
      </c>
      <c r="B7790" s="547">
        <v>2022</v>
      </c>
      <c r="C7790" s="547" t="s">
        <v>1609</v>
      </c>
      <c r="D7790" s="548"/>
      <c r="E7790" s="548"/>
    </row>
    <row r="7791" spans="1:5" hidden="1">
      <c r="A7791" s="547" t="s">
        <v>1669</v>
      </c>
      <c r="B7791" s="547">
        <v>2022</v>
      </c>
      <c r="C7791" s="547" t="s">
        <v>1608</v>
      </c>
      <c r="D7791" s="548"/>
      <c r="E7791" s="548"/>
    </row>
    <row r="7792" spans="1:5" hidden="1">
      <c r="A7792" s="547" t="s">
        <v>1669</v>
      </c>
      <c r="B7792" s="547">
        <v>2022</v>
      </c>
      <c r="C7792" s="547" t="s">
        <v>1607</v>
      </c>
      <c r="D7792" s="548"/>
      <c r="E7792" s="548"/>
    </row>
    <row r="7793" spans="1:5" hidden="1">
      <c r="A7793" s="547" t="s">
        <v>1669</v>
      </c>
      <c r="B7793" s="547">
        <v>2022</v>
      </c>
      <c r="C7793" s="547" t="s">
        <v>1606</v>
      </c>
      <c r="D7793" s="548"/>
      <c r="E7793" s="548"/>
    </row>
    <row r="7794" spans="1:5" hidden="1">
      <c r="A7794" s="547" t="s">
        <v>1669</v>
      </c>
      <c r="B7794" s="547">
        <v>2022</v>
      </c>
      <c r="C7794" s="547" t="s">
        <v>1605</v>
      </c>
      <c r="D7794" s="548"/>
      <c r="E7794" s="548"/>
    </row>
    <row r="7795" spans="1:5" hidden="1">
      <c r="A7795" s="547" t="s">
        <v>1669</v>
      </c>
      <c r="B7795" s="547">
        <v>2022</v>
      </c>
      <c r="C7795" s="547" t="s">
        <v>1604</v>
      </c>
      <c r="D7795" s="548"/>
      <c r="E7795" s="548"/>
    </row>
    <row r="7796" spans="1:5" hidden="1">
      <c r="A7796" s="547" t="s">
        <v>1669</v>
      </c>
      <c r="B7796" s="547">
        <v>2022</v>
      </c>
      <c r="C7796" s="547" t="s">
        <v>1603</v>
      </c>
      <c r="D7796" s="548"/>
      <c r="E7796" s="548"/>
    </row>
    <row r="7797" spans="1:5" hidden="1">
      <c r="A7797" s="547" t="s">
        <v>1669</v>
      </c>
      <c r="B7797" s="547">
        <v>2022</v>
      </c>
      <c r="C7797" s="547" t="s">
        <v>1602</v>
      </c>
      <c r="D7797" s="548"/>
      <c r="E7797" s="548"/>
    </row>
    <row r="7798" spans="1:5" hidden="1">
      <c r="A7798" s="547" t="s">
        <v>1669</v>
      </c>
      <c r="B7798" s="547">
        <v>2022</v>
      </c>
      <c r="C7798" s="547" t="s">
        <v>1601</v>
      </c>
      <c r="D7798" s="548">
        <v>203.14</v>
      </c>
      <c r="E7798" s="548">
        <v>203.14</v>
      </c>
    </row>
    <row r="7799" spans="1:5" hidden="1">
      <c r="A7799" s="547" t="s">
        <v>1669</v>
      </c>
      <c r="B7799" s="547">
        <v>2022</v>
      </c>
      <c r="C7799" s="547" t="s">
        <v>1600</v>
      </c>
      <c r="D7799" s="548"/>
      <c r="E7799" s="548"/>
    </row>
    <row r="7800" spans="1:5" hidden="1">
      <c r="A7800" s="547" t="s">
        <v>1669</v>
      </c>
      <c r="B7800" s="547">
        <v>2022</v>
      </c>
      <c r="C7800" s="547" t="s">
        <v>1599</v>
      </c>
      <c r="D7800" s="548">
        <v>499.56</v>
      </c>
      <c r="E7800" s="548">
        <v>499.49</v>
      </c>
    </row>
    <row r="7801" spans="1:5" hidden="1">
      <c r="A7801" s="547" t="s">
        <v>1669</v>
      </c>
      <c r="B7801" s="547">
        <v>2022</v>
      </c>
      <c r="C7801" s="547" t="s">
        <v>1597</v>
      </c>
      <c r="D7801" s="548">
        <v>215.08</v>
      </c>
      <c r="E7801" s="548">
        <v>215.02</v>
      </c>
    </row>
    <row r="7802" spans="1:5" hidden="1">
      <c r="A7802" s="547" t="s">
        <v>1669</v>
      </c>
      <c r="B7802" s="547">
        <v>2022</v>
      </c>
      <c r="C7802" s="547" t="s">
        <v>1633</v>
      </c>
      <c r="D7802" s="548"/>
      <c r="E7802" s="548">
        <v>11.28</v>
      </c>
    </row>
    <row r="7803" spans="1:5" hidden="1">
      <c r="A7803" s="547" t="s">
        <v>1669</v>
      </c>
      <c r="B7803" s="547">
        <v>2022</v>
      </c>
      <c r="C7803" s="547" t="s">
        <v>1632</v>
      </c>
      <c r="D7803" s="548"/>
      <c r="E7803" s="548"/>
    </row>
    <row r="7804" spans="1:5" hidden="1">
      <c r="A7804" s="547" t="s">
        <v>1669</v>
      </c>
      <c r="B7804" s="547">
        <v>2022</v>
      </c>
      <c r="C7804" s="547" t="s">
        <v>1631</v>
      </c>
      <c r="D7804" s="548"/>
      <c r="E7804" s="548"/>
    </row>
    <row r="7805" spans="1:5" hidden="1">
      <c r="A7805" s="547" t="s">
        <v>1669</v>
      </c>
      <c r="B7805" s="547">
        <v>2022</v>
      </c>
      <c r="C7805" s="547" t="s">
        <v>1630</v>
      </c>
      <c r="D7805" s="548"/>
      <c r="E7805" s="548"/>
    </row>
    <row r="7806" spans="1:5" hidden="1">
      <c r="A7806" s="547" t="s">
        <v>1669</v>
      </c>
      <c r="B7806" s="547">
        <v>2022</v>
      </c>
      <c r="C7806" s="547" t="s">
        <v>1629</v>
      </c>
      <c r="D7806" s="548"/>
      <c r="E7806" s="548"/>
    </row>
    <row r="7807" spans="1:5" hidden="1">
      <c r="A7807" s="547" t="s">
        <v>1669</v>
      </c>
      <c r="B7807" s="547">
        <v>2023</v>
      </c>
      <c r="C7807" s="547" t="s">
        <v>1628</v>
      </c>
      <c r="D7807" s="548">
        <v>2.2599999999999998</v>
      </c>
      <c r="E7807" s="548"/>
    </row>
    <row r="7808" spans="1:5" hidden="1">
      <c r="A7808" s="547" t="s">
        <v>1669</v>
      </c>
      <c r="B7808" s="547">
        <v>2023</v>
      </c>
      <c r="C7808" s="547" t="s">
        <v>1627</v>
      </c>
      <c r="D7808" s="548">
        <v>2.2599999999999998</v>
      </c>
      <c r="E7808" s="548"/>
    </row>
    <row r="7809" spans="1:5" hidden="1">
      <c r="A7809" s="547" t="s">
        <v>1669</v>
      </c>
      <c r="B7809" s="547">
        <v>2023</v>
      </c>
      <c r="C7809" s="547" t="s">
        <v>1626</v>
      </c>
      <c r="D7809" s="548"/>
      <c r="E7809" s="548"/>
    </row>
    <row r="7810" spans="1:5" hidden="1">
      <c r="A7810" s="547" t="s">
        <v>1669</v>
      </c>
      <c r="B7810" s="547">
        <v>2023</v>
      </c>
      <c r="C7810" s="547" t="s">
        <v>1625</v>
      </c>
      <c r="D7810" s="548"/>
      <c r="E7810" s="548"/>
    </row>
    <row r="7811" spans="1:5" hidden="1">
      <c r="A7811" s="547" t="s">
        <v>1669</v>
      </c>
      <c r="B7811" s="547">
        <v>2023</v>
      </c>
      <c r="C7811" s="547" t="s">
        <v>1624</v>
      </c>
      <c r="D7811" s="548"/>
      <c r="E7811" s="548"/>
    </row>
    <row r="7812" spans="1:5" hidden="1">
      <c r="A7812" s="547" t="s">
        <v>1669</v>
      </c>
      <c r="B7812" s="547">
        <v>2023</v>
      </c>
      <c r="C7812" s="547" t="s">
        <v>1623</v>
      </c>
      <c r="D7812" s="548"/>
      <c r="E7812" s="548"/>
    </row>
    <row r="7813" spans="1:5" hidden="1">
      <c r="A7813" s="547" t="s">
        <v>1669</v>
      </c>
      <c r="B7813" s="547">
        <v>2023</v>
      </c>
      <c r="C7813" s="547" t="s">
        <v>1622</v>
      </c>
      <c r="D7813" s="548"/>
      <c r="E7813" s="548"/>
    </row>
    <row r="7814" spans="1:5" hidden="1">
      <c r="A7814" s="547" t="s">
        <v>1669</v>
      </c>
      <c r="B7814" s="547">
        <v>2023</v>
      </c>
      <c r="C7814" s="547" t="s">
        <v>1621</v>
      </c>
      <c r="D7814" s="548"/>
      <c r="E7814" s="548"/>
    </row>
    <row r="7815" spans="1:5" hidden="1">
      <c r="A7815" s="547" t="s">
        <v>1669</v>
      </c>
      <c r="B7815" s="547">
        <v>2023</v>
      </c>
      <c r="C7815" s="547" t="s">
        <v>1620</v>
      </c>
      <c r="D7815" s="548"/>
      <c r="E7815" s="548"/>
    </row>
    <row r="7816" spans="1:5" hidden="1">
      <c r="A7816" s="547" t="s">
        <v>1669</v>
      </c>
      <c r="B7816" s="547">
        <v>2023</v>
      </c>
      <c r="C7816" s="547" t="s">
        <v>1619</v>
      </c>
      <c r="D7816" s="548">
        <v>0.52</v>
      </c>
      <c r="E7816" s="548"/>
    </row>
    <row r="7817" spans="1:5" hidden="1">
      <c r="A7817" s="547" t="s">
        <v>1669</v>
      </c>
      <c r="B7817" s="547">
        <v>2023</v>
      </c>
      <c r="C7817" s="547" t="s">
        <v>1618</v>
      </c>
      <c r="D7817" s="548"/>
      <c r="E7817" s="548"/>
    </row>
    <row r="7818" spans="1:5" hidden="1">
      <c r="A7818" s="547" t="s">
        <v>1669</v>
      </c>
      <c r="B7818" s="547">
        <v>2023</v>
      </c>
      <c r="C7818" s="547" t="s">
        <v>1617</v>
      </c>
      <c r="D7818" s="548"/>
      <c r="E7818" s="548"/>
    </row>
    <row r="7819" spans="1:5" hidden="1">
      <c r="A7819" s="547" t="s">
        <v>1669</v>
      </c>
      <c r="B7819" s="547">
        <v>2023</v>
      </c>
      <c r="C7819" s="547" t="s">
        <v>1616</v>
      </c>
      <c r="D7819" s="548"/>
      <c r="E7819" s="548"/>
    </row>
    <row r="7820" spans="1:5" hidden="1">
      <c r="A7820" s="547" t="s">
        <v>1669</v>
      </c>
      <c r="B7820" s="547">
        <v>2023</v>
      </c>
      <c r="C7820" s="547" t="s">
        <v>1615</v>
      </c>
      <c r="D7820" s="548">
        <v>0.52</v>
      </c>
      <c r="E7820" s="548"/>
    </row>
    <row r="7821" spans="1:5" hidden="1">
      <c r="A7821" s="547" t="s">
        <v>1669</v>
      </c>
      <c r="B7821" s="547">
        <v>2023</v>
      </c>
      <c r="C7821" s="547" t="s">
        <v>1614</v>
      </c>
      <c r="D7821" s="548"/>
      <c r="E7821" s="548"/>
    </row>
    <row r="7822" spans="1:5" hidden="1">
      <c r="A7822" s="547" t="s">
        <v>1669</v>
      </c>
      <c r="B7822" s="547">
        <v>2023</v>
      </c>
      <c r="C7822" s="547" t="s">
        <v>1613</v>
      </c>
      <c r="D7822" s="548"/>
      <c r="E7822" s="548"/>
    </row>
    <row r="7823" spans="1:5" hidden="1">
      <c r="A7823" s="547" t="s">
        <v>1669</v>
      </c>
      <c r="B7823" s="547">
        <v>2023</v>
      </c>
      <c r="C7823" s="547" t="s">
        <v>1612</v>
      </c>
      <c r="D7823" s="548"/>
      <c r="E7823" s="548"/>
    </row>
    <row r="7824" spans="1:5" hidden="1">
      <c r="A7824" s="547" t="s">
        <v>1669</v>
      </c>
      <c r="B7824" s="547">
        <v>2023</v>
      </c>
      <c r="C7824" s="547" t="s">
        <v>1611</v>
      </c>
      <c r="D7824" s="548"/>
      <c r="E7824" s="548"/>
    </row>
    <row r="7825" spans="1:5" hidden="1">
      <c r="A7825" s="547" t="s">
        <v>1669</v>
      </c>
      <c r="B7825" s="547">
        <v>2023</v>
      </c>
      <c r="C7825" s="547" t="s">
        <v>1610</v>
      </c>
      <c r="D7825" s="548"/>
      <c r="E7825" s="548"/>
    </row>
    <row r="7826" spans="1:5" hidden="1">
      <c r="A7826" s="547" t="s">
        <v>1669</v>
      </c>
      <c r="B7826" s="547">
        <v>2023</v>
      </c>
      <c r="C7826" s="547" t="s">
        <v>1609</v>
      </c>
      <c r="D7826" s="548"/>
      <c r="E7826" s="548"/>
    </row>
    <row r="7827" spans="1:5" hidden="1">
      <c r="A7827" s="547" t="s">
        <v>1669</v>
      </c>
      <c r="B7827" s="547">
        <v>2023</v>
      </c>
      <c r="C7827" s="547" t="s">
        <v>1608</v>
      </c>
      <c r="D7827" s="548"/>
      <c r="E7827" s="548"/>
    </row>
    <row r="7828" spans="1:5" hidden="1">
      <c r="A7828" s="547" t="s">
        <v>1669</v>
      </c>
      <c r="B7828" s="547">
        <v>2023</v>
      </c>
      <c r="C7828" s="547" t="s">
        <v>1607</v>
      </c>
      <c r="D7828" s="548"/>
      <c r="E7828" s="548"/>
    </row>
    <row r="7829" spans="1:5" hidden="1">
      <c r="A7829" s="547" t="s">
        <v>1669</v>
      </c>
      <c r="B7829" s="547">
        <v>2023</v>
      </c>
      <c r="C7829" s="547" t="s">
        <v>1606</v>
      </c>
      <c r="D7829" s="548"/>
      <c r="E7829" s="548"/>
    </row>
    <row r="7830" spans="1:5" hidden="1">
      <c r="A7830" s="547" t="s">
        <v>1669</v>
      </c>
      <c r="B7830" s="547">
        <v>2023</v>
      </c>
      <c r="C7830" s="547" t="s">
        <v>1605</v>
      </c>
      <c r="D7830" s="548"/>
      <c r="E7830" s="548"/>
    </row>
    <row r="7831" spans="1:5" hidden="1">
      <c r="A7831" s="547" t="s">
        <v>1669</v>
      </c>
      <c r="B7831" s="547">
        <v>2023</v>
      </c>
      <c r="C7831" s="547" t="s">
        <v>1604</v>
      </c>
      <c r="D7831" s="548"/>
      <c r="E7831" s="548"/>
    </row>
    <row r="7832" spans="1:5" hidden="1">
      <c r="A7832" s="547" t="s">
        <v>1669</v>
      </c>
      <c r="B7832" s="547">
        <v>2023</v>
      </c>
      <c r="C7832" s="547" t="s">
        <v>1603</v>
      </c>
      <c r="D7832" s="548"/>
      <c r="E7832" s="548"/>
    </row>
    <row r="7833" spans="1:5" hidden="1">
      <c r="A7833" s="547" t="s">
        <v>1669</v>
      </c>
      <c r="B7833" s="547">
        <v>2023</v>
      </c>
      <c r="C7833" s="547" t="s">
        <v>1602</v>
      </c>
      <c r="D7833" s="548"/>
      <c r="E7833" s="548"/>
    </row>
    <row r="7834" spans="1:5" hidden="1">
      <c r="A7834" s="547" t="s">
        <v>1669</v>
      </c>
      <c r="B7834" s="547">
        <v>2023</v>
      </c>
      <c r="C7834" s="547" t="s">
        <v>1601</v>
      </c>
      <c r="D7834" s="548">
        <v>223.22</v>
      </c>
      <c r="E7834" s="548"/>
    </row>
    <row r="7835" spans="1:5" hidden="1">
      <c r="A7835" s="547" t="s">
        <v>1669</v>
      </c>
      <c r="B7835" s="547">
        <v>2023</v>
      </c>
      <c r="C7835" s="547" t="s">
        <v>1600</v>
      </c>
      <c r="D7835" s="548"/>
      <c r="E7835" s="548"/>
    </row>
    <row r="7836" spans="1:5" hidden="1">
      <c r="A7836" s="547" t="s">
        <v>1669</v>
      </c>
      <c r="B7836" s="547">
        <v>2023</v>
      </c>
      <c r="C7836" s="547" t="s">
        <v>1599</v>
      </c>
      <c r="D7836" s="548">
        <v>538.58000000000004</v>
      </c>
      <c r="E7836" s="548"/>
    </row>
    <row r="7837" spans="1:5" hidden="1">
      <c r="A7837" s="547" t="s">
        <v>1669</v>
      </c>
      <c r="B7837" s="547">
        <v>2023</v>
      </c>
      <c r="C7837" s="547" t="s">
        <v>1597</v>
      </c>
      <c r="D7837" s="548">
        <v>226</v>
      </c>
      <c r="E7837" s="548"/>
    </row>
    <row r="7838" spans="1:5" hidden="1">
      <c r="A7838" s="547" t="s">
        <v>1668</v>
      </c>
      <c r="B7838" s="547">
        <v>2019</v>
      </c>
      <c r="C7838" s="547" t="s">
        <v>1628</v>
      </c>
      <c r="D7838" s="548">
        <v>42323.94</v>
      </c>
      <c r="E7838" s="548">
        <v>39850.94</v>
      </c>
    </row>
    <row r="7839" spans="1:5" hidden="1">
      <c r="A7839" s="547" t="s">
        <v>1668</v>
      </c>
      <c r="B7839" s="547">
        <v>2019</v>
      </c>
      <c r="C7839" s="547" t="s">
        <v>1627</v>
      </c>
      <c r="D7839" s="548">
        <v>41800.42</v>
      </c>
      <c r="E7839" s="548"/>
    </row>
    <row r="7840" spans="1:5" hidden="1">
      <c r="A7840" s="547" t="s">
        <v>1668</v>
      </c>
      <c r="B7840" s="547">
        <v>2019</v>
      </c>
      <c r="C7840" s="547" t="s">
        <v>1626</v>
      </c>
      <c r="D7840" s="548">
        <v>523.53</v>
      </c>
      <c r="E7840" s="548"/>
    </row>
    <row r="7841" spans="1:5" hidden="1">
      <c r="A7841" s="547" t="s">
        <v>1668</v>
      </c>
      <c r="B7841" s="547">
        <v>2019</v>
      </c>
      <c r="C7841" s="547" t="s">
        <v>1625</v>
      </c>
      <c r="D7841" s="548">
        <v>44668.67</v>
      </c>
      <c r="E7841" s="548">
        <v>44668.67</v>
      </c>
    </row>
    <row r="7842" spans="1:5" hidden="1">
      <c r="A7842" s="547" t="s">
        <v>1668</v>
      </c>
      <c r="B7842" s="547">
        <v>2019</v>
      </c>
      <c r="C7842" s="547" t="s">
        <v>1624</v>
      </c>
      <c r="D7842" s="548">
        <v>3970.28</v>
      </c>
      <c r="E7842" s="548">
        <v>3970.28</v>
      </c>
    </row>
    <row r="7843" spans="1:5" hidden="1">
      <c r="A7843" s="547" t="s">
        <v>1668</v>
      </c>
      <c r="B7843" s="547">
        <v>2019</v>
      </c>
      <c r="C7843" s="547" t="s">
        <v>1623</v>
      </c>
      <c r="D7843" s="548">
        <v>10665.05</v>
      </c>
      <c r="E7843" s="548">
        <v>10665.05</v>
      </c>
    </row>
    <row r="7844" spans="1:5" hidden="1">
      <c r="A7844" s="547" t="s">
        <v>1668</v>
      </c>
      <c r="B7844" s="547">
        <v>2019</v>
      </c>
      <c r="C7844" s="547" t="s">
        <v>1622</v>
      </c>
      <c r="D7844" s="548">
        <v>1571.03</v>
      </c>
      <c r="E7844" s="548">
        <v>1571.03</v>
      </c>
    </row>
    <row r="7845" spans="1:5" hidden="1">
      <c r="A7845" s="547" t="s">
        <v>1668</v>
      </c>
      <c r="B7845" s="547">
        <v>2019</v>
      </c>
      <c r="C7845" s="547" t="s">
        <v>1621</v>
      </c>
      <c r="D7845" s="548">
        <v>246.29</v>
      </c>
      <c r="E7845" s="548">
        <v>246.29</v>
      </c>
    </row>
    <row r="7846" spans="1:5" hidden="1">
      <c r="A7846" s="547" t="s">
        <v>1668</v>
      </c>
      <c r="B7846" s="547">
        <v>2019</v>
      </c>
      <c r="C7846" s="547" t="s">
        <v>1620</v>
      </c>
      <c r="D7846" s="548">
        <v>1299.42</v>
      </c>
      <c r="E7846" s="548">
        <v>1299.42</v>
      </c>
    </row>
    <row r="7847" spans="1:5" hidden="1">
      <c r="A7847" s="547" t="s">
        <v>1668</v>
      </c>
      <c r="B7847" s="547">
        <v>2019</v>
      </c>
      <c r="C7847" s="547" t="s">
        <v>1619</v>
      </c>
      <c r="D7847" s="548">
        <v>29105.23</v>
      </c>
      <c r="E7847" s="548">
        <v>29075.94</v>
      </c>
    </row>
    <row r="7848" spans="1:5" hidden="1">
      <c r="A7848" s="547" t="s">
        <v>1668</v>
      </c>
      <c r="B7848" s="547">
        <v>2019</v>
      </c>
      <c r="C7848" s="547" t="s">
        <v>1618</v>
      </c>
      <c r="D7848" s="548">
        <v>82.6</v>
      </c>
      <c r="E7848" s="548">
        <v>82.6</v>
      </c>
    </row>
    <row r="7849" spans="1:5" hidden="1">
      <c r="A7849" s="547" t="s">
        <v>1668</v>
      </c>
      <c r="B7849" s="547">
        <v>2019</v>
      </c>
      <c r="C7849" s="547" t="s">
        <v>1617</v>
      </c>
      <c r="D7849" s="548">
        <v>275.37</v>
      </c>
      <c r="E7849" s="548">
        <v>275.37</v>
      </c>
    </row>
    <row r="7850" spans="1:5" hidden="1">
      <c r="A7850" s="547" t="s">
        <v>1668</v>
      </c>
      <c r="B7850" s="547">
        <v>2019</v>
      </c>
      <c r="C7850" s="547" t="s">
        <v>1616</v>
      </c>
      <c r="D7850" s="548">
        <v>14.34</v>
      </c>
      <c r="E7850" s="548">
        <v>14.34</v>
      </c>
    </row>
    <row r="7851" spans="1:5" hidden="1">
      <c r="A7851" s="547" t="s">
        <v>1668</v>
      </c>
      <c r="B7851" s="547">
        <v>2019</v>
      </c>
      <c r="C7851" s="547" t="s">
        <v>1615</v>
      </c>
      <c r="D7851" s="548">
        <v>992.85</v>
      </c>
      <c r="E7851" s="548">
        <v>992.85</v>
      </c>
    </row>
    <row r="7852" spans="1:5" hidden="1">
      <c r="A7852" s="547" t="s">
        <v>1668</v>
      </c>
      <c r="B7852" s="547">
        <v>2019</v>
      </c>
      <c r="C7852" s="547" t="s">
        <v>1614</v>
      </c>
      <c r="D7852" s="548">
        <v>305.69</v>
      </c>
      <c r="E7852" s="548">
        <v>305.69</v>
      </c>
    </row>
    <row r="7853" spans="1:5" hidden="1">
      <c r="A7853" s="547" t="s">
        <v>1668</v>
      </c>
      <c r="B7853" s="547">
        <v>2019</v>
      </c>
      <c r="C7853" s="547" t="s">
        <v>1613</v>
      </c>
      <c r="D7853" s="548">
        <v>8396.58</v>
      </c>
      <c r="E7853" s="548">
        <v>8396.58</v>
      </c>
    </row>
    <row r="7854" spans="1:5" hidden="1">
      <c r="A7854" s="547" t="s">
        <v>1668</v>
      </c>
      <c r="B7854" s="547">
        <v>2019</v>
      </c>
      <c r="C7854" s="547" t="s">
        <v>1612</v>
      </c>
      <c r="D7854" s="548">
        <v>348.58</v>
      </c>
      <c r="E7854" s="548">
        <v>348.58</v>
      </c>
    </row>
    <row r="7855" spans="1:5" hidden="1">
      <c r="A7855" s="547" t="s">
        <v>1668</v>
      </c>
      <c r="B7855" s="547">
        <v>2019</v>
      </c>
      <c r="C7855" s="547" t="s">
        <v>1611</v>
      </c>
      <c r="D7855" s="548">
        <v>350.89</v>
      </c>
      <c r="E7855" s="548">
        <v>350.89</v>
      </c>
    </row>
    <row r="7856" spans="1:5" hidden="1">
      <c r="A7856" s="547" t="s">
        <v>1668</v>
      </c>
      <c r="B7856" s="547">
        <v>2019</v>
      </c>
      <c r="C7856" s="547" t="s">
        <v>1610</v>
      </c>
      <c r="D7856" s="548">
        <v>134.61000000000001</v>
      </c>
      <c r="E7856" s="548">
        <v>134.61000000000001</v>
      </c>
    </row>
    <row r="7857" spans="1:5" hidden="1">
      <c r="A7857" s="547" t="s">
        <v>1668</v>
      </c>
      <c r="B7857" s="547">
        <v>2019</v>
      </c>
      <c r="C7857" s="547" t="s">
        <v>1609</v>
      </c>
      <c r="D7857" s="548">
        <v>342.05</v>
      </c>
      <c r="E7857" s="548">
        <v>342.05</v>
      </c>
    </row>
    <row r="7858" spans="1:5" hidden="1">
      <c r="A7858" s="547" t="s">
        <v>1668</v>
      </c>
      <c r="B7858" s="547">
        <v>2019</v>
      </c>
      <c r="C7858" s="547" t="s">
        <v>1608</v>
      </c>
      <c r="D7858" s="548">
        <v>3171.67</v>
      </c>
      <c r="E7858" s="548">
        <v>3171.67</v>
      </c>
    </row>
    <row r="7859" spans="1:5" hidden="1">
      <c r="A7859" s="547" t="s">
        <v>1668</v>
      </c>
      <c r="B7859" s="547">
        <v>2019</v>
      </c>
      <c r="C7859" s="547" t="s">
        <v>1607</v>
      </c>
      <c r="D7859" s="548">
        <v>3843.13</v>
      </c>
      <c r="E7859" s="548">
        <v>3813.85</v>
      </c>
    </row>
    <row r="7860" spans="1:5" hidden="1">
      <c r="A7860" s="547" t="s">
        <v>1668</v>
      </c>
      <c r="B7860" s="547">
        <v>2019</v>
      </c>
      <c r="C7860" s="547" t="s">
        <v>1606</v>
      </c>
      <c r="D7860" s="548">
        <v>2854.03</v>
      </c>
      <c r="E7860" s="548">
        <v>2854.03</v>
      </c>
    </row>
    <row r="7861" spans="1:5" hidden="1">
      <c r="A7861" s="547" t="s">
        <v>1668</v>
      </c>
      <c r="B7861" s="547">
        <v>2019</v>
      </c>
      <c r="C7861" s="547" t="s">
        <v>1605</v>
      </c>
      <c r="D7861" s="548">
        <v>7992.84</v>
      </c>
      <c r="E7861" s="548">
        <v>7992.84</v>
      </c>
    </row>
    <row r="7862" spans="1:5" hidden="1">
      <c r="A7862" s="547" t="s">
        <v>1668</v>
      </c>
      <c r="B7862" s="547">
        <v>2019</v>
      </c>
      <c r="C7862" s="547" t="s">
        <v>1604</v>
      </c>
      <c r="D7862" s="548">
        <v>5985.95</v>
      </c>
      <c r="E7862" s="548">
        <v>6019.13</v>
      </c>
    </row>
    <row r="7863" spans="1:5" hidden="1">
      <c r="A7863" s="547" t="s">
        <v>1668</v>
      </c>
      <c r="B7863" s="547">
        <v>2019</v>
      </c>
      <c r="C7863" s="547" t="s">
        <v>1603</v>
      </c>
      <c r="D7863" s="548">
        <v>11322.4</v>
      </c>
      <c r="E7863" s="548">
        <v>11322.4</v>
      </c>
    </row>
    <row r="7864" spans="1:5" hidden="1">
      <c r="A7864" s="547" t="s">
        <v>1668</v>
      </c>
      <c r="B7864" s="547">
        <v>2019</v>
      </c>
      <c r="C7864" s="547" t="s">
        <v>1602</v>
      </c>
      <c r="D7864" s="548">
        <v>12364.33</v>
      </c>
      <c r="E7864" s="548">
        <v>12364.33</v>
      </c>
    </row>
    <row r="7865" spans="1:5" hidden="1">
      <c r="A7865" s="547" t="s">
        <v>1668</v>
      </c>
      <c r="B7865" s="547">
        <v>2019</v>
      </c>
      <c r="C7865" s="547" t="s">
        <v>1601</v>
      </c>
      <c r="D7865" s="548">
        <v>46835.39</v>
      </c>
      <c r="E7865" s="548">
        <v>46835.39</v>
      </c>
    </row>
    <row r="7866" spans="1:5" hidden="1">
      <c r="A7866" s="547" t="s">
        <v>1668</v>
      </c>
      <c r="B7866" s="547">
        <v>2019</v>
      </c>
      <c r="C7866" s="547" t="s">
        <v>1600</v>
      </c>
      <c r="D7866" s="548">
        <v>959.59</v>
      </c>
      <c r="E7866" s="548">
        <v>959.59</v>
      </c>
    </row>
    <row r="7867" spans="1:5" hidden="1">
      <c r="A7867" s="547" t="s">
        <v>1668</v>
      </c>
      <c r="B7867" s="547">
        <v>2019</v>
      </c>
      <c r="C7867" s="547" t="s">
        <v>1599</v>
      </c>
      <c r="D7867" s="548">
        <v>278390.78999999998</v>
      </c>
      <c r="E7867" s="548">
        <v>275921.69</v>
      </c>
    </row>
    <row r="7868" spans="1:5" hidden="1">
      <c r="A7868" s="547" t="s">
        <v>1668</v>
      </c>
      <c r="B7868" s="547">
        <v>2019</v>
      </c>
      <c r="C7868" s="547" t="s">
        <v>1597</v>
      </c>
      <c r="D7868" s="548">
        <v>211317.56</v>
      </c>
      <c r="E7868" s="548">
        <v>208848.46</v>
      </c>
    </row>
    <row r="7869" spans="1:5" hidden="1">
      <c r="A7869" s="547" t="s">
        <v>1668</v>
      </c>
      <c r="B7869" s="547">
        <v>2019</v>
      </c>
      <c r="C7869" s="547" t="s">
        <v>1633</v>
      </c>
      <c r="D7869" s="548"/>
      <c r="E7869" s="548">
        <v>33469.980000000003</v>
      </c>
    </row>
    <row r="7870" spans="1:5" hidden="1">
      <c r="A7870" s="547" t="s">
        <v>1668</v>
      </c>
      <c r="B7870" s="547">
        <v>2019</v>
      </c>
      <c r="C7870" s="547" t="s">
        <v>1632</v>
      </c>
      <c r="D7870" s="548"/>
      <c r="E7870" s="548"/>
    </row>
    <row r="7871" spans="1:5" hidden="1">
      <c r="A7871" s="547" t="s">
        <v>1668</v>
      </c>
      <c r="B7871" s="547">
        <v>2019</v>
      </c>
      <c r="C7871" s="547" t="s">
        <v>1631</v>
      </c>
      <c r="D7871" s="548"/>
      <c r="E7871" s="548">
        <v>5857.44</v>
      </c>
    </row>
    <row r="7872" spans="1:5" hidden="1">
      <c r="A7872" s="547" t="s">
        <v>1668</v>
      </c>
      <c r="B7872" s="547">
        <v>2019</v>
      </c>
      <c r="C7872" s="547" t="s">
        <v>1630</v>
      </c>
      <c r="D7872" s="548"/>
      <c r="E7872" s="548"/>
    </row>
    <row r="7873" spans="1:5" hidden="1">
      <c r="A7873" s="547" t="s">
        <v>1668</v>
      </c>
      <c r="B7873" s="547">
        <v>2019</v>
      </c>
      <c r="C7873" s="547" t="s">
        <v>1629</v>
      </c>
      <c r="D7873" s="548"/>
      <c r="E7873" s="548"/>
    </row>
    <row r="7874" spans="1:5" hidden="1">
      <c r="A7874" s="547" t="s">
        <v>1668</v>
      </c>
      <c r="B7874" s="547">
        <v>2020</v>
      </c>
      <c r="C7874" s="547" t="s">
        <v>1628</v>
      </c>
      <c r="D7874" s="548">
        <v>42587.38</v>
      </c>
      <c r="E7874" s="548">
        <v>39973.75</v>
      </c>
    </row>
    <row r="7875" spans="1:5" hidden="1">
      <c r="A7875" s="547" t="s">
        <v>1668</v>
      </c>
      <c r="B7875" s="547">
        <v>2020</v>
      </c>
      <c r="C7875" s="547" t="s">
        <v>1627</v>
      </c>
      <c r="D7875" s="548">
        <v>42060.83</v>
      </c>
      <c r="E7875" s="548"/>
    </row>
    <row r="7876" spans="1:5" hidden="1">
      <c r="A7876" s="547" t="s">
        <v>1668</v>
      </c>
      <c r="B7876" s="547">
        <v>2020</v>
      </c>
      <c r="C7876" s="547" t="s">
        <v>1626</v>
      </c>
      <c r="D7876" s="548">
        <v>526.55999999999995</v>
      </c>
      <c r="E7876" s="548"/>
    </row>
    <row r="7877" spans="1:5" hidden="1">
      <c r="A7877" s="547" t="s">
        <v>1668</v>
      </c>
      <c r="B7877" s="547">
        <v>2020</v>
      </c>
      <c r="C7877" s="547" t="s">
        <v>1625</v>
      </c>
      <c r="D7877" s="548">
        <v>46074.35</v>
      </c>
      <c r="E7877" s="548">
        <v>46074.35</v>
      </c>
    </row>
    <row r="7878" spans="1:5" hidden="1">
      <c r="A7878" s="547" t="s">
        <v>1668</v>
      </c>
      <c r="B7878" s="547">
        <v>2020</v>
      </c>
      <c r="C7878" s="547" t="s">
        <v>1624</v>
      </c>
      <c r="D7878" s="548">
        <v>4059.39</v>
      </c>
      <c r="E7878" s="548">
        <v>4059.39</v>
      </c>
    </row>
    <row r="7879" spans="1:5" hidden="1">
      <c r="A7879" s="547" t="s">
        <v>1668</v>
      </c>
      <c r="B7879" s="547">
        <v>2020</v>
      </c>
      <c r="C7879" s="547" t="s">
        <v>1623</v>
      </c>
      <c r="D7879" s="548">
        <v>11081.41</v>
      </c>
      <c r="E7879" s="548">
        <v>11081.41</v>
      </c>
    </row>
    <row r="7880" spans="1:5" hidden="1">
      <c r="A7880" s="547" t="s">
        <v>1668</v>
      </c>
      <c r="B7880" s="547">
        <v>2020</v>
      </c>
      <c r="C7880" s="547" t="s">
        <v>1622</v>
      </c>
      <c r="D7880" s="548">
        <v>1764.22</v>
      </c>
      <c r="E7880" s="548">
        <v>1764.22</v>
      </c>
    </row>
    <row r="7881" spans="1:5" hidden="1">
      <c r="A7881" s="547" t="s">
        <v>1668</v>
      </c>
      <c r="B7881" s="547">
        <v>2020</v>
      </c>
      <c r="C7881" s="547" t="s">
        <v>1621</v>
      </c>
      <c r="D7881" s="548">
        <v>171.85</v>
      </c>
      <c r="E7881" s="548">
        <v>171.85</v>
      </c>
    </row>
    <row r="7882" spans="1:5" hidden="1">
      <c r="A7882" s="547" t="s">
        <v>1668</v>
      </c>
      <c r="B7882" s="547">
        <v>2020</v>
      </c>
      <c r="C7882" s="547" t="s">
        <v>1620</v>
      </c>
      <c r="D7882" s="548">
        <v>1155.32</v>
      </c>
      <c r="E7882" s="548">
        <v>1155.32</v>
      </c>
    </row>
    <row r="7883" spans="1:5" hidden="1">
      <c r="A7883" s="547" t="s">
        <v>1668</v>
      </c>
      <c r="B7883" s="547">
        <v>2020</v>
      </c>
      <c r="C7883" s="547" t="s">
        <v>1619</v>
      </c>
      <c r="D7883" s="548">
        <v>33003.54</v>
      </c>
      <c r="E7883" s="548">
        <v>32982.75</v>
      </c>
    </row>
    <row r="7884" spans="1:5" hidden="1">
      <c r="A7884" s="547" t="s">
        <v>1668</v>
      </c>
      <c r="B7884" s="547">
        <v>2020</v>
      </c>
      <c r="C7884" s="547" t="s">
        <v>1618</v>
      </c>
      <c r="D7884" s="548">
        <v>244.51</v>
      </c>
      <c r="E7884" s="548">
        <v>244.51</v>
      </c>
    </row>
    <row r="7885" spans="1:5" hidden="1">
      <c r="A7885" s="547" t="s">
        <v>1668</v>
      </c>
      <c r="B7885" s="547">
        <v>2020</v>
      </c>
      <c r="C7885" s="547" t="s">
        <v>1617</v>
      </c>
      <c r="D7885" s="548">
        <v>189.54</v>
      </c>
      <c r="E7885" s="548">
        <v>189.54</v>
      </c>
    </row>
    <row r="7886" spans="1:5" hidden="1">
      <c r="A7886" s="547" t="s">
        <v>1668</v>
      </c>
      <c r="B7886" s="547">
        <v>2020</v>
      </c>
      <c r="C7886" s="547" t="s">
        <v>1616</v>
      </c>
      <c r="D7886" s="548">
        <v>12.29</v>
      </c>
      <c r="E7886" s="548">
        <v>12.29</v>
      </c>
    </row>
    <row r="7887" spans="1:5" hidden="1">
      <c r="A7887" s="547" t="s">
        <v>1668</v>
      </c>
      <c r="B7887" s="547">
        <v>2020</v>
      </c>
      <c r="C7887" s="547" t="s">
        <v>1615</v>
      </c>
      <c r="D7887" s="548">
        <v>702.32</v>
      </c>
      <c r="E7887" s="548">
        <v>702.32</v>
      </c>
    </row>
    <row r="7888" spans="1:5" hidden="1">
      <c r="A7888" s="547" t="s">
        <v>1668</v>
      </c>
      <c r="B7888" s="547">
        <v>2020</v>
      </c>
      <c r="C7888" s="547" t="s">
        <v>1614</v>
      </c>
      <c r="D7888" s="548">
        <v>326.83</v>
      </c>
      <c r="E7888" s="548">
        <v>326.83</v>
      </c>
    </row>
    <row r="7889" spans="1:5" hidden="1">
      <c r="A7889" s="547" t="s">
        <v>1668</v>
      </c>
      <c r="B7889" s="547">
        <v>2020</v>
      </c>
      <c r="C7889" s="547" t="s">
        <v>1613</v>
      </c>
      <c r="D7889" s="548">
        <v>9054.1299999999992</v>
      </c>
      <c r="E7889" s="548">
        <v>9054.1299999999992</v>
      </c>
    </row>
    <row r="7890" spans="1:5" hidden="1">
      <c r="A7890" s="547" t="s">
        <v>1668</v>
      </c>
      <c r="B7890" s="547">
        <v>2020</v>
      </c>
      <c r="C7890" s="547" t="s">
        <v>1612</v>
      </c>
      <c r="D7890" s="548">
        <v>375.16</v>
      </c>
      <c r="E7890" s="548">
        <v>375.16</v>
      </c>
    </row>
    <row r="7891" spans="1:5" hidden="1">
      <c r="A7891" s="547" t="s">
        <v>1668</v>
      </c>
      <c r="B7891" s="547">
        <v>2020</v>
      </c>
      <c r="C7891" s="547" t="s">
        <v>1611</v>
      </c>
      <c r="D7891" s="548">
        <v>270.5</v>
      </c>
      <c r="E7891" s="548">
        <v>270.5</v>
      </c>
    </row>
    <row r="7892" spans="1:5" hidden="1">
      <c r="A7892" s="547" t="s">
        <v>1668</v>
      </c>
      <c r="B7892" s="547">
        <v>2020</v>
      </c>
      <c r="C7892" s="547" t="s">
        <v>1610</v>
      </c>
      <c r="D7892" s="548">
        <v>64.790000000000006</v>
      </c>
      <c r="E7892" s="548">
        <v>64.790000000000006</v>
      </c>
    </row>
    <row r="7893" spans="1:5" hidden="1">
      <c r="A7893" s="547" t="s">
        <v>1668</v>
      </c>
      <c r="B7893" s="547">
        <v>2020</v>
      </c>
      <c r="C7893" s="547" t="s">
        <v>1609</v>
      </c>
      <c r="D7893" s="548">
        <v>456.11</v>
      </c>
      <c r="E7893" s="548">
        <v>456.11</v>
      </c>
    </row>
    <row r="7894" spans="1:5" hidden="1">
      <c r="A7894" s="547" t="s">
        <v>1668</v>
      </c>
      <c r="B7894" s="547">
        <v>2020</v>
      </c>
      <c r="C7894" s="547" t="s">
        <v>1608</v>
      </c>
      <c r="D7894" s="548">
        <v>3320.47</v>
      </c>
      <c r="E7894" s="548">
        <v>3320.47</v>
      </c>
    </row>
    <row r="7895" spans="1:5" hidden="1">
      <c r="A7895" s="547" t="s">
        <v>1668</v>
      </c>
      <c r="B7895" s="547">
        <v>2020</v>
      </c>
      <c r="C7895" s="547" t="s">
        <v>1607</v>
      </c>
      <c r="D7895" s="548">
        <v>4236.99</v>
      </c>
      <c r="E7895" s="548">
        <v>4216.21</v>
      </c>
    </row>
    <row r="7896" spans="1:5" hidden="1">
      <c r="A7896" s="547" t="s">
        <v>1668</v>
      </c>
      <c r="B7896" s="547">
        <v>2020</v>
      </c>
      <c r="C7896" s="547" t="s">
        <v>1606</v>
      </c>
      <c r="D7896" s="548">
        <v>2909.88</v>
      </c>
      <c r="E7896" s="548">
        <v>2909.88</v>
      </c>
    </row>
    <row r="7897" spans="1:5" hidden="1">
      <c r="A7897" s="547" t="s">
        <v>1668</v>
      </c>
      <c r="B7897" s="547">
        <v>2020</v>
      </c>
      <c r="C7897" s="547" t="s">
        <v>1605</v>
      </c>
      <c r="D7897" s="548">
        <v>10840</v>
      </c>
      <c r="E7897" s="548">
        <v>10840</v>
      </c>
    </row>
    <row r="7898" spans="1:5" hidden="1">
      <c r="A7898" s="547" t="s">
        <v>1668</v>
      </c>
      <c r="B7898" s="547">
        <v>2020</v>
      </c>
      <c r="C7898" s="547" t="s">
        <v>1604</v>
      </c>
      <c r="D7898" s="548">
        <v>5945.4</v>
      </c>
      <c r="E7898" s="548">
        <v>5976.03</v>
      </c>
    </row>
    <row r="7899" spans="1:5" hidden="1">
      <c r="A7899" s="547" t="s">
        <v>1668</v>
      </c>
      <c r="B7899" s="547">
        <v>2020</v>
      </c>
      <c r="C7899" s="547" t="s">
        <v>1603</v>
      </c>
      <c r="D7899" s="548">
        <v>12205.17</v>
      </c>
      <c r="E7899" s="548">
        <v>12205.17</v>
      </c>
    </row>
    <row r="7900" spans="1:5" hidden="1">
      <c r="A7900" s="547" t="s">
        <v>1668</v>
      </c>
      <c r="B7900" s="547">
        <v>2020</v>
      </c>
      <c r="C7900" s="547" t="s">
        <v>1602</v>
      </c>
      <c r="D7900" s="548">
        <v>13363.01</v>
      </c>
      <c r="E7900" s="548">
        <v>13363.01</v>
      </c>
    </row>
    <row r="7901" spans="1:5" hidden="1">
      <c r="A7901" s="547" t="s">
        <v>1668</v>
      </c>
      <c r="B7901" s="547">
        <v>2020</v>
      </c>
      <c r="C7901" s="547" t="s">
        <v>1601</v>
      </c>
      <c r="D7901" s="548">
        <v>48979.8</v>
      </c>
      <c r="E7901" s="548">
        <v>48979.8</v>
      </c>
    </row>
    <row r="7902" spans="1:5" hidden="1">
      <c r="A7902" s="547" t="s">
        <v>1668</v>
      </c>
      <c r="B7902" s="547">
        <v>2020</v>
      </c>
      <c r="C7902" s="547" t="s">
        <v>1600</v>
      </c>
      <c r="D7902" s="548">
        <v>971.06</v>
      </c>
      <c r="E7902" s="548">
        <v>971.06</v>
      </c>
    </row>
    <row r="7903" spans="1:5" hidden="1">
      <c r="A7903" s="547" t="s">
        <v>1668</v>
      </c>
      <c r="B7903" s="547">
        <v>2020</v>
      </c>
      <c r="C7903" s="547" t="s">
        <v>1599</v>
      </c>
      <c r="D7903" s="548">
        <v>291140.44</v>
      </c>
      <c r="E7903" s="548">
        <v>288536.65000000002</v>
      </c>
    </row>
    <row r="7904" spans="1:5" hidden="1">
      <c r="A7904" s="547" t="s">
        <v>1668</v>
      </c>
      <c r="B7904" s="547">
        <v>2020</v>
      </c>
      <c r="C7904" s="547" t="s">
        <v>1597</v>
      </c>
      <c r="D7904" s="548">
        <v>221361.89</v>
      </c>
      <c r="E7904" s="548">
        <v>218758.1</v>
      </c>
    </row>
    <row r="7905" spans="1:5" hidden="1">
      <c r="A7905" s="547" t="s">
        <v>1668</v>
      </c>
      <c r="B7905" s="547">
        <v>2020</v>
      </c>
      <c r="C7905" s="547" t="s">
        <v>1633</v>
      </c>
      <c r="D7905" s="548"/>
      <c r="E7905" s="548">
        <v>32755.66</v>
      </c>
    </row>
    <row r="7906" spans="1:5" hidden="1">
      <c r="A7906" s="547" t="s">
        <v>1668</v>
      </c>
      <c r="B7906" s="547">
        <v>2020</v>
      </c>
      <c r="C7906" s="547" t="s">
        <v>1632</v>
      </c>
      <c r="D7906" s="548"/>
      <c r="E7906" s="548"/>
    </row>
    <row r="7907" spans="1:5" hidden="1">
      <c r="A7907" s="547" t="s">
        <v>1668</v>
      </c>
      <c r="B7907" s="547">
        <v>2020</v>
      </c>
      <c r="C7907" s="547" t="s">
        <v>1631</v>
      </c>
      <c r="D7907" s="548"/>
      <c r="E7907" s="548">
        <v>6691.53</v>
      </c>
    </row>
    <row r="7908" spans="1:5" hidden="1">
      <c r="A7908" s="547" t="s">
        <v>1668</v>
      </c>
      <c r="B7908" s="547">
        <v>2020</v>
      </c>
      <c r="C7908" s="547" t="s">
        <v>1630</v>
      </c>
      <c r="D7908" s="548"/>
      <c r="E7908" s="548"/>
    </row>
    <row r="7909" spans="1:5" hidden="1">
      <c r="A7909" s="547" t="s">
        <v>1668</v>
      </c>
      <c r="B7909" s="547">
        <v>2020</v>
      </c>
      <c r="C7909" s="547" t="s">
        <v>1629</v>
      </c>
      <c r="D7909" s="548"/>
      <c r="E7909" s="548"/>
    </row>
    <row r="7910" spans="1:5" hidden="1">
      <c r="A7910" s="547" t="s">
        <v>1668</v>
      </c>
      <c r="B7910" s="547">
        <v>2021</v>
      </c>
      <c r="C7910" s="547" t="s">
        <v>1628</v>
      </c>
      <c r="D7910" s="548">
        <v>40768.870000000003</v>
      </c>
      <c r="E7910" s="548">
        <v>37867.64</v>
      </c>
    </row>
    <row r="7911" spans="1:5" hidden="1">
      <c r="A7911" s="547" t="s">
        <v>1668</v>
      </c>
      <c r="B7911" s="547">
        <v>2021</v>
      </c>
      <c r="C7911" s="547" t="s">
        <v>1627</v>
      </c>
      <c r="D7911" s="548">
        <v>40186.980000000003</v>
      </c>
      <c r="E7911" s="548"/>
    </row>
    <row r="7912" spans="1:5" hidden="1">
      <c r="A7912" s="547" t="s">
        <v>1668</v>
      </c>
      <c r="B7912" s="547">
        <v>2021</v>
      </c>
      <c r="C7912" s="547" t="s">
        <v>1626</v>
      </c>
      <c r="D7912" s="548">
        <v>581.88</v>
      </c>
      <c r="E7912" s="548"/>
    </row>
    <row r="7913" spans="1:5" hidden="1">
      <c r="A7913" s="547" t="s">
        <v>1668</v>
      </c>
      <c r="B7913" s="547">
        <v>2021</v>
      </c>
      <c r="C7913" s="547" t="s">
        <v>1625</v>
      </c>
      <c r="D7913" s="548">
        <v>44486.239999999998</v>
      </c>
      <c r="E7913" s="548">
        <v>44486.239999999998</v>
      </c>
    </row>
    <row r="7914" spans="1:5" hidden="1">
      <c r="A7914" s="547" t="s">
        <v>1668</v>
      </c>
      <c r="B7914" s="547">
        <v>2021</v>
      </c>
      <c r="C7914" s="547" t="s">
        <v>1624</v>
      </c>
      <c r="D7914" s="548">
        <v>3891.11</v>
      </c>
      <c r="E7914" s="548">
        <v>3891.11</v>
      </c>
    </row>
    <row r="7915" spans="1:5" hidden="1">
      <c r="A7915" s="547" t="s">
        <v>1668</v>
      </c>
      <c r="B7915" s="547">
        <v>2021</v>
      </c>
      <c r="C7915" s="547" t="s">
        <v>1623</v>
      </c>
      <c r="D7915" s="548">
        <v>10744.49</v>
      </c>
      <c r="E7915" s="548">
        <v>10744.49</v>
      </c>
    </row>
    <row r="7916" spans="1:5" hidden="1">
      <c r="A7916" s="547" t="s">
        <v>1668</v>
      </c>
      <c r="B7916" s="547">
        <v>2021</v>
      </c>
      <c r="C7916" s="547" t="s">
        <v>1622</v>
      </c>
      <c r="D7916" s="548">
        <v>1767.47</v>
      </c>
      <c r="E7916" s="548">
        <v>1767.47</v>
      </c>
    </row>
    <row r="7917" spans="1:5" hidden="1">
      <c r="A7917" s="547" t="s">
        <v>1668</v>
      </c>
      <c r="B7917" s="547">
        <v>2021</v>
      </c>
      <c r="C7917" s="547" t="s">
        <v>1621</v>
      </c>
      <c r="D7917" s="548">
        <v>194.19</v>
      </c>
      <c r="E7917" s="548">
        <v>194.19</v>
      </c>
    </row>
    <row r="7918" spans="1:5" hidden="1">
      <c r="A7918" s="547" t="s">
        <v>1668</v>
      </c>
      <c r="B7918" s="547">
        <v>2021</v>
      </c>
      <c r="C7918" s="547" t="s">
        <v>1620</v>
      </c>
      <c r="D7918" s="548">
        <v>1145.01</v>
      </c>
      <c r="E7918" s="548">
        <v>1145.01</v>
      </c>
    </row>
    <row r="7919" spans="1:5" hidden="1">
      <c r="A7919" s="547" t="s">
        <v>1668</v>
      </c>
      <c r="B7919" s="547">
        <v>2021</v>
      </c>
      <c r="C7919" s="547" t="s">
        <v>1619</v>
      </c>
      <c r="D7919" s="548">
        <v>34462.769999999997</v>
      </c>
      <c r="E7919" s="548">
        <v>3441.03</v>
      </c>
    </row>
    <row r="7920" spans="1:5" hidden="1">
      <c r="A7920" s="547" t="s">
        <v>1668</v>
      </c>
      <c r="B7920" s="547">
        <v>2021</v>
      </c>
      <c r="C7920" s="547" t="s">
        <v>1618</v>
      </c>
      <c r="D7920" s="548">
        <v>298.08</v>
      </c>
      <c r="E7920" s="548">
        <v>298.08</v>
      </c>
    </row>
    <row r="7921" spans="1:5" hidden="1">
      <c r="A7921" s="547" t="s">
        <v>1668</v>
      </c>
      <c r="B7921" s="547">
        <v>2021</v>
      </c>
      <c r="C7921" s="547" t="s">
        <v>1617</v>
      </c>
      <c r="D7921" s="548">
        <v>171.6</v>
      </c>
      <c r="E7921" s="548">
        <v>171.6</v>
      </c>
    </row>
    <row r="7922" spans="1:5" hidden="1">
      <c r="A7922" s="547" t="s">
        <v>1668</v>
      </c>
      <c r="B7922" s="547">
        <v>2021</v>
      </c>
      <c r="C7922" s="547" t="s">
        <v>1616</v>
      </c>
      <c r="D7922" s="548">
        <v>11</v>
      </c>
      <c r="E7922" s="548">
        <v>11</v>
      </c>
    </row>
    <row r="7923" spans="1:5" hidden="1">
      <c r="A7923" s="547" t="s">
        <v>1668</v>
      </c>
      <c r="B7923" s="547">
        <v>2021</v>
      </c>
      <c r="C7923" s="547" t="s">
        <v>1615</v>
      </c>
      <c r="D7923" s="548">
        <v>827</v>
      </c>
      <c r="E7923" s="548">
        <v>827</v>
      </c>
    </row>
    <row r="7924" spans="1:5" hidden="1">
      <c r="A7924" s="547" t="s">
        <v>1668</v>
      </c>
      <c r="B7924" s="547">
        <v>2021</v>
      </c>
      <c r="C7924" s="547" t="s">
        <v>1614</v>
      </c>
      <c r="D7924" s="548">
        <v>338.55</v>
      </c>
      <c r="E7924" s="548">
        <v>338.55</v>
      </c>
    </row>
    <row r="7925" spans="1:5" hidden="1">
      <c r="A7925" s="547" t="s">
        <v>1668</v>
      </c>
      <c r="B7925" s="547">
        <v>2021</v>
      </c>
      <c r="C7925" s="547" t="s">
        <v>1613</v>
      </c>
      <c r="D7925" s="548">
        <v>9636.8700000000008</v>
      </c>
      <c r="E7925" s="548">
        <v>9636.8700000000008</v>
      </c>
    </row>
    <row r="7926" spans="1:5" hidden="1">
      <c r="A7926" s="547" t="s">
        <v>1668</v>
      </c>
      <c r="B7926" s="547">
        <v>2021</v>
      </c>
      <c r="C7926" s="547" t="s">
        <v>1612</v>
      </c>
      <c r="D7926" s="548">
        <v>369.74</v>
      </c>
      <c r="E7926" s="548">
        <v>369.74</v>
      </c>
    </row>
    <row r="7927" spans="1:5" hidden="1">
      <c r="A7927" s="547" t="s">
        <v>1668</v>
      </c>
      <c r="B7927" s="547">
        <v>2021</v>
      </c>
      <c r="C7927" s="547" t="s">
        <v>1611</v>
      </c>
      <c r="D7927" s="548">
        <v>262.11</v>
      </c>
      <c r="E7927" s="548">
        <v>262.11</v>
      </c>
    </row>
    <row r="7928" spans="1:5" hidden="1">
      <c r="A7928" s="547" t="s">
        <v>1668</v>
      </c>
      <c r="B7928" s="547">
        <v>2021</v>
      </c>
      <c r="C7928" s="547" t="s">
        <v>1610</v>
      </c>
      <c r="D7928" s="548">
        <v>87.12</v>
      </c>
      <c r="E7928" s="548">
        <v>87.12</v>
      </c>
    </row>
    <row r="7929" spans="1:5" hidden="1">
      <c r="A7929" s="547" t="s">
        <v>1668</v>
      </c>
      <c r="B7929" s="547">
        <v>2021</v>
      </c>
      <c r="C7929" s="547" t="s">
        <v>1609</v>
      </c>
      <c r="D7929" s="548">
        <v>577.39</v>
      </c>
      <c r="E7929" s="548">
        <v>577.39</v>
      </c>
    </row>
    <row r="7930" spans="1:5" hidden="1">
      <c r="A7930" s="547" t="s">
        <v>1668</v>
      </c>
      <c r="B7930" s="547">
        <v>2021</v>
      </c>
      <c r="C7930" s="547" t="s">
        <v>1608</v>
      </c>
      <c r="D7930" s="548">
        <v>3599.01</v>
      </c>
      <c r="E7930" s="548">
        <v>3599.01</v>
      </c>
    </row>
    <row r="7931" spans="1:5" hidden="1">
      <c r="A7931" s="547" t="s">
        <v>1668</v>
      </c>
      <c r="B7931" s="547">
        <v>2021</v>
      </c>
      <c r="C7931" s="547" t="s">
        <v>1607</v>
      </c>
      <c r="D7931" s="548">
        <v>5015.75</v>
      </c>
      <c r="E7931" s="548">
        <v>4994.01</v>
      </c>
    </row>
    <row r="7932" spans="1:5" hidden="1">
      <c r="A7932" s="547" t="s">
        <v>1668</v>
      </c>
      <c r="B7932" s="547">
        <v>2021</v>
      </c>
      <c r="C7932" s="547" t="s">
        <v>1606</v>
      </c>
      <c r="D7932" s="548">
        <v>2998.43</v>
      </c>
      <c r="E7932" s="548">
        <v>2998.43</v>
      </c>
    </row>
    <row r="7933" spans="1:5" hidden="1">
      <c r="A7933" s="547" t="s">
        <v>1668</v>
      </c>
      <c r="B7933" s="547">
        <v>2021</v>
      </c>
      <c r="C7933" s="547" t="s">
        <v>1605</v>
      </c>
      <c r="D7933" s="548">
        <v>10270.1</v>
      </c>
      <c r="E7933" s="548">
        <v>10270.1</v>
      </c>
    </row>
    <row r="7934" spans="1:5" hidden="1">
      <c r="A7934" s="547" t="s">
        <v>1668</v>
      </c>
      <c r="B7934" s="547">
        <v>2021</v>
      </c>
      <c r="C7934" s="547" t="s">
        <v>1604</v>
      </c>
      <c r="D7934" s="548">
        <v>6708.67</v>
      </c>
      <c r="E7934" s="548">
        <v>6745.07</v>
      </c>
    </row>
    <row r="7935" spans="1:5" hidden="1">
      <c r="A7935" s="547" t="s">
        <v>1668</v>
      </c>
      <c r="B7935" s="547">
        <v>2021</v>
      </c>
      <c r="C7935" s="547" t="s">
        <v>1603</v>
      </c>
      <c r="D7935" s="548">
        <v>14482.85</v>
      </c>
      <c r="E7935" s="548">
        <v>14482.85</v>
      </c>
    </row>
    <row r="7936" spans="1:5" hidden="1">
      <c r="A7936" s="547" t="s">
        <v>1668</v>
      </c>
      <c r="B7936" s="547">
        <v>2021</v>
      </c>
      <c r="C7936" s="547" t="s">
        <v>1602</v>
      </c>
      <c r="D7936" s="548">
        <v>16771.79</v>
      </c>
      <c r="E7936" s="548">
        <v>16771.79</v>
      </c>
    </row>
    <row r="7937" spans="1:5" hidden="1">
      <c r="A7937" s="547" t="s">
        <v>1668</v>
      </c>
      <c r="B7937" s="547">
        <v>2021</v>
      </c>
      <c r="C7937" s="547" t="s">
        <v>1601</v>
      </c>
      <c r="D7937" s="548">
        <v>53347.03</v>
      </c>
      <c r="E7937" s="548">
        <v>53347.03</v>
      </c>
    </row>
    <row r="7938" spans="1:5" hidden="1">
      <c r="A7938" s="547" t="s">
        <v>1668</v>
      </c>
      <c r="B7938" s="547">
        <v>2021</v>
      </c>
      <c r="C7938" s="547" t="s">
        <v>1600</v>
      </c>
      <c r="D7938" s="548">
        <v>1125.22</v>
      </c>
      <c r="E7938" s="548">
        <v>1125.22</v>
      </c>
    </row>
    <row r="7939" spans="1:5" hidden="1">
      <c r="A7939" s="547" t="s">
        <v>1668</v>
      </c>
      <c r="B7939" s="547">
        <v>2021</v>
      </c>
      <c r="C7939" s="547" t="s">
        <v>1599</v>
      </c>
      <c r="D7939" s="548">
        <v>304637.98</v>
      </c>
      <c r="E7939" s="548">
        <v>301751.40999999997</v>
      </c>
    </row>
    <row r="7940" spans="1:5" hidden="1">
      <c r="A7940" s="547" t="s">
        <v>1668</v>
      </c>
      <c r="B7940" s="547">
        <v>2021</v>
      </c>
      <c r="C7940" s="547" t="s">
        <v>1597</v>
      </c>
      <c r="D7940" s="548">
        <v>229895.7</v>
      </c>
      <c r="E7940" s="548">
        <v>227009.14</v>
      </c>
    </row>
    <row r="7941" spans="1:5" hidden="1">
      <c r="A7941" s="547" t="s">
        <v>1668</v>
      </c>
      <c r="B7941" s="547">
        <v>2021</v>
      </c>
      <c r="C7941" s="547" t="s">
        <v>1633</v>
      </c>
      <c r="D7941" s="548"/>
      <c r="E7941" s="548">
        <v>30176.31</v>
      </c>
    </row>
    <row r="7942" spans="1:5" hidden="1">
      <c r="A7942" s="547" t="s">
        <v>1668</v>
      </c>
      <c r="B7942" s="547">
        <v>2021</v>
      </c>
      <c r="C7942" s="547" t="s">
        <v>1632</v>
      </c>
      <c r="D7942" s="548"/>
      <c r="E7942" s="548"/>
    </row>
    <row r="7943" spans="1:5" hidden="1">
      <c r="A7943" s="547" t="s">
        <v>1668</v>
      </c>
      <c r="B7943" s="547">
        <v>2021</v>
      </c>
      <c r="C7943" s="547" t="s">
        <v>1631</v>
      </c>
      <c r="D7943" s="548"/>
      <c r="E7943" s="548">
        <v>7109.45</v>
      </c>
    </row>
    <row r="7944" spans="1:5" hidden="1">
      <c r="A7944" s="547" t="s">
        <v>1668</v>
      </c>
      <c r="B7944" s="547">
        <v>2021</v>
      </c>
      <c r="C7944" s="547" t="s">
        <v>1630</v>
      </c>
      <c r="D7944" s="548"/>
      <c r="E7944" s="548"/>
    </row>
    <row r="7945" spans="1:5" hidden="1">
      <c r="A7945" s="547" t="s">
        <v>1668</v>
      </c>
      <c r="B7945" s="547">
        <v>2021</v>
      </c>
      <c r="C7945" s="547" t="s">
        <v>1629</v>
      </c>
      <c r="D7945" s="548"/>
      <c r="E7945" s="548"/>
    </row>
    <row r="7946" spans="1:5" hidden="1">
      <c r="A7946" s="547" t="s">
        <v>1668</v>
      </c>
      <c r="B7946" s="547">
        <v>2022</v>
      </c>
      <c r="C7946" s="547" t="s">
        <v>1628</v>
      </c>
      <c r="D7946" s="548">
        <v>43379.03</v>
      </c>
      <c r="E7946" s="548">
        <v>40492.68</v>
      </c>
    </row>
    <row r="7947" spans="1:5" hidden="1">
      <c r="A7947" s="547" t="s">
        <v>1668</v>
      </c>
      <c r="B7947" s="547">
        <v>2022</v>
      </c>
      <c r="C7947" s="547" t="s">
        <v>1627</v>
      </c>
      <c r="D7947" s="548">
        <v>42773</v>
      </c>
      <c r="E7947" s="548"/>
    </row>
    <row r="7948" spans="1:5" hidden="1">
      <c r="A7948" s="547" t="s">
        <v>1668</v>
      </c>
      <c r="B7948" s="547">
        <v>2022</v>
      </c>
      <c r="C7948" s="547" t="s">
        <v>1626</v>
      </c>
      <c r="D7948" s="548">
        <v>606.04</v>
      </c>
      <c r="E7948" s="548"/>
    </row>
    <row r="7949" spans="1:5" hidden="1">
      <c r="A7949" s="547" t="s">
        <v>1668</v>
      </c>
      <c r="B7949" s="547">
        <v>2022</v>
      </c>
      <c r="C7949" s="547" t="s">
        <v>1625</v>
      </c>
      <c r="D7949" s="548">
        <v>44453.04</v>
      </c>
      <c r="E7949" s="548">
        <v>44453.04</v>
      </c>
    </row>
    <row r="7950" spans="1:5" hidden="1">
      <c r="A7950" s="547" t="s">
        <v>1668</v>
      </c>
      <c r="B7950" s="547">
        <v>2022</v>
      </c>
      <c r="C7950" s="547" t="s">
        <v>1624</v>
      </c>
      <c r="D7950" s="548">
        <v>5094.74</v>
      </c>
      <c r="E7950" s="548">
        <v>5094.74</v>
      </c>
    </row>
    <row r="7951" spans="1:5" hidden="1">
      <c r="A7951" s="547" t="s">
        <v>1668</v>
      </c>
      <c r="B7951" s="547">
        <v>2022</v>
      </c>
      <c r="C7951" s="547" t="s">
        <v>1623</v>
      </c>
      <c r="D7951" s="548">
        <v>10844.22</v>
      </c>
      <c r="E7951" s="548">
        <v>10844.22</v>
      </c>
    </row>
    <row r="7952" spans="1:5" hidden="1">
      <c r="A7952" s="547" t="s">
        <v>1668</v>
      </c>
      <c r="B7952" s="547">
        <v>2022</v>
      </c>
      <c r="C7952" s="547" t="s">
        <v>1622</v>
      </c>
      <c r="D7952" s="548">
        <v>1865.72</v>
      </c>
      <c r="E7952" s="548">
        <v>1865.72</v>
      </c>
    </row>
    <row r="7953" spans="1:5" hidden="1">
      <c r="A7953" s="547" t="s">
        <v>1668</v>
      </c>
      <c r="B7953" s="547">
        <v>2022</v>
      </c>
      <c r="C7953" s="547" t="s">
        <v>1621</v>
      </c>
      <c r="D7953" s="548">
        <v>478.95</v>
      </c>
      <c r="E7953" s="548">
        <v>478.95</v>
      </c>
    </row>
    <row r="7954" spans="1:5" hidden="1">
      <c r="A7954" s="547" t="s">
        <v>1668</v>
      </c>
      <c r="B7954" s="547">
        <v>2022</v>
      </c>
      <c r="C7954" s="547" t="s">
        <v>1620</v>
      </c>
      <c r="D7954" s="548">
        <v>1268.3699999999999</v>
      </c>
      <c r="E7954" s="548">
        <v>1268.3699999999999</v>
      </c>
    </row>
    <row r="7955" spans="1:5" hidden="1">
      <c r="A7955" s="547" t="s">
        <v>1668</v>
      </c>
      <c r="B7955" s="547">
        <v>2022</v>
      </c>
      <c r="C7955" s="547" t="s">
        <v>1619</v>
      </c>
      <c r="D7955" s="548">
        <v>39705.86</v>
      </c>
      <c r="E7955" s="548">
        <v>39648.74</v>
      </c>
    </row>
    <row r="7956" spans="1:5" hidden="1">
      <c r="A7956" s="547" t="s">
        <v>1668</v>
      </c>
      <c r="B7956" s="547">
        <v>2022</v>
      </c>
      <c r="C7956" s="547" t="s">
        <v>1618</v>
      </c>
      <c r="D7956" s="548">
        <v>88.75</v>
      </c>
      <c r="E7956" s="548">
        <v>88.75</v>
      </c>
    </row>
    <row r="7957" spans="1:5" hidden="1">
      <c r="A7957" s="547" t="s">
        <v>1668</v>
      </c>
      <c r="B7957" s="547">
        <v>2022</v>
      </c>
      <c r="C7957" s="547" t="s">
        <v>1617</v>
      </c>
      <c r="D7957" s="548">
        <v>179.13</v>
      </c>
      <c r="E7957" s="548">
        <v>179.13</v>
      </c>
    </row>
    <row r="7958" spans="1:5" hidden="1">
      <c r="A7958" s="547" t="s">
        <v>1668</v>
      </c>
      <c r="B7958" s="547">
        <v>2022</v>
      </c>
      <c r="C7958" s="547" t="s">
        <v>1616</v>
      </c>
      <c r="D7958" s="548">
        <v>9.83</v>
      </c>
      <c r="E7958" s="548">
        <v>9.83</v>
      </c>
    </row>
    <row r="7959" spans="1:5" hidden="1">
      <c r="A7959" s="547" t="s">
        <v>1668</v>
      </c>
      <c r="B7959" s="547">
        <v>2022</v>
      </c>
      <c r="C7959" s="547" t="s">
        <v>1615</v>
      </c>
      <c r="D7959" s="548">
        <v>1182.47</v>
      </c>
      <c r="E7959" s="548">
        <v>1169.06</v>
      </c>
    </row>
    <row r="7960" spans="1:5" hidden="1">
      <c r="A7960" s="547" t="s">
        <v>1668</v>
      </c>
      <c r="B7960" s="547">
        <v>2022</v>
      </c>
      <c r="C7960" s="547" t="s">
        <v>1614</v>
      </c>
      <c r="D7960" s="548">
        <v>689.84</v>
      </c>
      <c r="E7960" s="548">
        <v>689.84</v>
      </c>
    </row>
    <row r="7961" spans="1:5" hidden="1">
      <c r="A7961" s="547" t="s">
        <v>1668</v>
      </c>
      <c r="B7961" s="547">
        <v>2022</v>
      </c>
      <c r="C7961" s="547" t="s">
        <v>1613</v>
      </c>
      <c r="D7961" s="548">
        <v>10988.31</v>
      </c>
      <c r="E7961" s="548">
        <v>10988.31</v>
      </c>
    </row>
    <row r="7962" spans="1:5" hidden="1">
      <c r="A7962" s="547" t="s">
        <v>1668</v>
      </c>
      <c r="B7962" s="547">
        <v>2022</v>
      </c>
      <c r="C7962" s="547" t="s">
        <v>1612</v>
      </c>
      <c r="D7962" s="548">
        <v>308.89999999999998</v>
      </c>
      <c r="E7962" s="548">
        <v>308.89999999999998</v>
      </c>
    </row>
    <row r="7963" spans="1:5" hidden="1">
      <c r="A7963" s="547" t="s">
        <v>1668</v>
      </c>
      <c r="B7963" s="547">
        <v>2022</v>
      </c>
      <c r="C7963" s="547" t="s">
        <v>1611</v>
      </c>
      <c r="D7963" s="548">
        <v>330.26</v>
      </c>
      <c r="E7963" s="548">
        <v>330.26</v>
      </c>
    </row>
    <row r="7964" spans="1:5" hidden="1">
      <c r="A7964" s="547" t="s">
        <v>1668</v>
      </c>
      <c r="B7964" s="547">
        <v>2022</v>
      </c>
      <c r="C7964" s="547" t="s">
        <v>1610</v>
      </c>
      <c r="D7964" s="548">
        <v>114.91</v>
      </c>
      <c r="E7964" s="548">
        <v>114.91</v>
      </c>
    </row>
    <row r="7965" spans="1:5" hidden="1">
      <c r="A7965" s="547" t="s">
        <v>1668</v>
      </c>
      <c r="B7965" s="547">
        <v>2022</v>
      </c>
      <c r="C7965" s="547" t="s">
        <v>1609</v>
      </c>
      <c r="D7965" s="548">
        <v>653.11</v>
      </c>
      <c r="E7965" s="548">
        <v>653.11</v>
      </c>
    </row>
    <row r="7966" spans="1:5" hidden="1">
      <c r="A7966" s="547" t="s">
        <v>1668</v>
      </c>
      <c r="B7966" s="547">
        <v>2022</v>
      </c>
      <c r="C7966" s="547" t="s">
        <v>1608</v>
      </c>
      <c r="D7966" s="548">
        <v>4002.82</v>
      </c>
      <c r="E7966" s="548">
        <v>4002.82</v>
      </c>
    </row>
    <row r="7967" spans="1:5" hidden="1">
      <c r="A7967" s="547" t="s">
        <v>1668</v>
      </c>
      <c r="B7967" s="547">
        <v>2022</v>
      </c>
      <c r="C7967" s="547" t="s">
        <v>1607</v>
      </c>
      <c r="D7967" s="548">
        <v>6282.59</v>
      </c>
      <c r="E7967" s="548">
        <v>6238.88</v>
      </c>
    </row>
    <row r="7968" spans="1:5" hidden="1">
      <c r="A7968" s="547" t="s">
        <v>1668</v>
      </c>
      <c r="B7968" s="547">
        <v>2022</v>
      </c>
      <c r="C7968" s="547" t="s">
        <v>1606</v>
      </c>
      <c r="D7968" s="548">
        <v>3154.1</v>
      </c>
      <c r="E7968" s="548">
        <v>3154.1</v>
      </c>
    </row>
    <row r="7969" spans="1:5" hidden="1">
      <c r="A7969" s="547" t="s">
        <v>1668</v>
      </c>
      <c r="B7969" s="547">
        <v>2022</v>
      </c>
      <c r="C7969" s="547" t="s">
        <v>1605</v>
      </c>
      <c r="D7969" s="548">
        <v>11720.84</v>
      </c>
      <c r="E7969" s="548">
        <v>11720.84</v>
      </c>
    </row>
    <row r="7970" spans="1:5" hidden="1">
      <c r="A7970" s="547" t="s">
        <v>1668</v>
      </c>
      <c r="B7970" s="547">
        <v>2022</v>
      </c>
      <c r="C7970" s="547" t="s">
        <v>1604</v>
      </c>
      <c r="D7970" s="548">
        <v>8367.7999999999993</v>
      </c>
      <c r="E7970" s="548">
        <v>8412.7999999999993</v>
      </c>
    </row>
    <row r="7971" spans="1:5" hidden="1">
      <c r="A7971" s="547" t="s">
        <v>1668</v>
      </c>
      <c r="B7971" s="547">
        <v>2022</v>
      </c>
      <c r="C7971" s="547" t="s">
        <v>1603</v>
      </c>
      <c r="D7971" s="548">
        <v>12198.49</v>
      </c>
      <c r="E7971" s="548">
        <v>12198.49</v>
      </c>
    </row>
    <row r="7972" spans="1:5" hidden="1">
      <c r="A7972" s="547" t="s">
        <v>1668</v>
      </c>
      <c r="B7972" s="547">
        <v>2022</v>
      </c>
      <c r="C7972" s="547" t="s">
        <v>1602</v>
      </c>
      <c r="D7972" s="548">
        <v>20322.509999999998</v>
      </c>
      <c r="E7972" s="548">
        <v>20322.509999999998</v>
      </c>
    </row>
    <row r="7973" spans="1:5" hidden="1">
      <c r="A7973" s="547" t="s">
        <v>1668</v>
      </c>
      <c r="B7973" s="547">
        <v>2022</v>
      </c>
      <c r="C7973" s="547" t="s">
        <v>1601</v>
      </c>
      <c r="D7973" s="548">
        <v>54346.49</v>
      </c>
      <c r="E7973" s="548">
        <v>54346.49</v>
      </c>
    </row>
    <row r="7974" spans="1:5" hidden="1">
      <c r="A7974" s="547" t="s">
        <v>1668</v>
      </c>
      <c r="B7974" s="547">
        <v>2022</v>
      </c>
      <c r="C7974" s="547" t="s">
        <v>1600</v>
      </c>
      <c r="D7974" s="548">
        <v>1295.2</v>
      </c>
      <c r="E7974" s="548">
        <v>1295.2</v>
      </c>
    </row>
    <row r="7975" spans="1:5" hidden="1">
      <c r="A7975" s="547" t="s">
        <v>1668</v>
      </c>
      <c r="B7975" s="547">
        <v>2022</v>
      </c>
      <c r="C7975" s="547" t="s">
        <v>1599</v>
      </c>
      <c r="D7975" s="548">
        <v>319725.77</v>
      </c>
      <c r="E7975" s="548">
        <v>316827.3</v>
      </c>
    </row>
    <row r="7976" spans="1:5" hidden="1">
      <c r="A7976" s="547" t="s">
        <v>1668</v>
      </c>
      <c r="B7976" s="547">
        <v>2022</v>
      </c>
      <c r="C7976" s="547" t="s">
        <v>1597</v>
      </c>
      <c r="D7976" s="548">
        <v>243620.41</v>
      </c>
      <c r="E7976" s="548">
        <v>240721.94</v>
      </c>
    </row>
    <row r="7977" spans="1:5" hidden="1">
      <c r="A7977" s="547" t="s">
        <v>1668</v>
      </c>
      <c r="B7977" s="547">
        <v>2022</v>
      </c>
      <c r="C7977" s="547" t="s">
        <v>1633</v>
      </c>
      <c r="D7977" s="548"/>
      <c r="E7977" s="548">
        <v>32826.86</v>
      </c>
    </row>
    <row r="7978" spans="1:5" hidden="1">
      <c r="A7978" s="547" t="s">
        <v>1668</v>
      </c>
      <c r="B7978" s="547">
        <v>2022</v>
      </c>
      <c r="C7978" s="547" t="s">
        <v>1632</v>
      </c>
      <c r="D7978" s="548"/>
      <c r="E7978" s="548"/>
    </row>
    <row r="7979" spans="1:5" hidden="1">
      <c r="A7979" s="547" t="s">
        <v>1668</v>
      </c>
      <c r="B7979" s="547">
        <v>2022</v>
      </c>
      <c r="C7979" s="547" t="s">
        <v>1631</v>
      </c>
      <c r="D7979" s="548"/>
      <c r="E7979" s="548">
        <v>7059.79</v>
      </c>
    </row>
    <row r="7980" spans="1:5" hidden="1">
      <c r="A7980" s="547" t="s">
        <v>1668</v>
      </c>
      <c r="B7980" s="547">
        <v>2022</v>
      </c>
      <c r="C7980" s="547" t="s">
        <v>1630</v>
      </c>
      <c r="D7980" s="548"/>
      <c r="E7980" s="548"/>
    </row>
    <row r="7981" spans="1:5" hidden="1">
      <c r="A7981" s="547" t="s">
        <v>1668</v>
      </c>
      <c r="B7981" s="547">
        <v>2022</v>
      </c>
      <c r="C7981" s="547" t="s">
        <v>1629</v>
      </c>
      <c r="D7981" s="548"/>
      <c r="E7981" s="548"/>
    </row>
    <row r="7982" spans="1:5" hidden="1">
      <c r="A7982" s="547" t="s">
        <v>1668</v>
      </c>
      <c r="B7982" s="547">
        <v>2023</v>
      </c>
      <c r="C7982" s="547" t="s">
        <v>1628</v>
      </c>
      <c r="D7982" s="548">
        <v>44104.19</v>
      </c>
      <c r="E7982" s="548"/>
    </row>
    <row r="7983" spans="1:5" hidden="1">
      <c r="A7983" s="547" t="s">
        <v>1668</v>
      </c>
      <c r="B7983" s="547">
        <v>2023</v>
      </c>
      <c r="C7983" s="547" t="s">
        <v>1627</v>
      </c>
      <c r="D7983" s="548">
        <v>43435.38</v>
      </c>
      <c r="E7983" s="548"/>
    </row>
    <row r="7984" spans="1:5" hidden="1">
      <c r="A7984" s="547" t="s">
        <v>1668</v>
      </c>
      <c r="B7984" s="547">
        <v>2023</v>
      </c>
      <c r="C7984" s="547" t="s">
        <v>1626</v>
      </c>
      <c r="D7984" s="548">
        <v>668.8</v>
      </c>
      <c r="E7984" s="548"/>
    </row>
    <row r="7985" spans="1:5" hidden="1">
      <c r="A7985" s="547" t="s">
        <v>1668</v>
      </c>
      <c r="B7985" s="547">
        <v>2023</v>
      </c>
      <c r="C7985" s="547" t="s">
        <v>1625</v>
      </c>
      <c r="D7985" s="548">
        <v>45050.91</v>
      </c>
      <c r="E7985" s="548"/>
    </row>
    <row r="7986" spans="1:5" hidden="1">
      <c r="A7986" s="547" t="s">
        <v>1668</v>
      </c>
      <c r="B7986" s="547">
        <v>2023</v>
      </c>
      <c r="C7986" s="547" t="s">
        <v>1624</v>
      </c>
      <c r="D7986" s="548">
        <v>5948.91</v>
      </c>
      <c r="E7986" s="548"/>
    </row>
    <row r="7987" spans="1:5" hidden="1">
      <c r="A7987" s="547" t="s">
        <v>1668</v>
      </c>
      <c r="B7987" s="547">
        <v>2023</v>
      </c>
      <c r="C7987" s="547" t="s">
        <v>1623</v>
      </c>
      <c r="D7987" s="548">
        <v>10793.58</v>
      </c>
      <c r="E7987" s="548"/>
    </row>
    <row r="7988" spans="1:5" hidden="1">
      <c r="A7988" s="547" t="s">
        <v>1668</v>
      </c>
      <c r="B7988" s="547">
        <v>2023</v>
      </c>
      <c r="C7988" s="547" t="s">
        <v>1622</v>
      </c>
      <c r="D7988" s="548">
        <v>1917.56</v>
      </c>
      <c r="E7988" s="548"/>
    </row>
    <row r="7989" spans="1:5" hidden="1">
      <c r="A7989" s="547" t="s">
        <v>1668</v>
      </c>
      <c r="B7989" s="547">
        <v>2023</v>
      </c>
      <c r="C7989" s="547" t="s">
        <v>1621</v>
      </c>
      <c r="D7989" s="548">
        <v>701.78</v>
      </c>
      <c r="E7989" s="548"/>
    </row>
    <row r="7990" spans="1:5" hidden="1">
      <c r="A7990" s="547" t="s">
        <v>1668</v>
      </c>
      <c r="B7990" s="547">
        <v>2023</v>
      </c>
      <c r="C7990" s="547" t="s">
        <v>1620</v>
      </c>
      <c r="D7990" s="548">
        <v>1454.57</v>
      </c>
      <c r="E7990" s="548"/>
    </row>
    <row r="7991" spans="1:5" hidden="1">
      <c r="A7991" s="547" t="s">
        <v>1668</v>
      </c>
      <c r="B7991" s="547">
        <v>2023</v>
      </c>
      <c r="C7991" s="547" t="s">
        <v>1619</v>
      </c>
      <c r="D7991" s="548">
        <v>43371</v>
      </c>
      <c r="E7991" s="548"/>
    </row>
    <row r="7992" spans="1:5" hidden="1">
      <c r="A7992" s="547" t="s">
        <v>1668</v>
      </c>
      <c r="B7992" s="547">
        <v>2023</v>
      </c>
      <c r="C7992" s="547" t="s">
        <v>1618</v>
      </c>
      <c r="D7992" s="548">
        <v>37.82</v>
      </c>
      <c r="E7992" s="548"/>
    </row>
    <row r="7993" spans="1:5" hidden="1">
      <c r="A7993" s="547" t="s">
        <v>1668</v>
      </c>
      <c r="B7993" s="547">
        <v>2023</v>
      </c>
      <c r="C7993" s="547" t="s">
        <v>1617</v>
      </c>
      <c r="D7993" s="548">
        <v>160.59</v>
      </c>
      <c r="E7993" s="548"/>
    </row>
    <row r="7994" spans="1:5" hidden="1">
      <c r="A7994" s="547" t="s">
        <v>1668</v>
      </c>
      <c r="B7994" s="547">
        <v>2023</v>
      </c>
      <c r="C7994" s="547" t="s">
        <v>1616</v>
      </c>
      <c r="D7994" s="548">
        <v>8.02</v>
      </c>
      <c r="E7994" s="548"/>
    </row>
    <row r="7995" spans="1:5" hidden="1">
      <c r="A7995" s="547" t="s">
        <v>1668</v>
      </c>
      <c r="B7995" s="547">
        <v>2023</v>
      </c>
      <c r="C7995" s="547" t="s">
        <v>1615</v>
      </c>
      <c r="D7995" s="548">
        <v>1049.06</v>
      </c>
      <c r="E7995" s="548"/>
    </row>
    <row r="7996" spans="1:5" hidden="1">
      <c r="A7996" s="547" t="s">
        <v>1668</v>
      </c>
      <c r="B7996" s="547">
        <v>2023</v>
      </c>
      <c r="C7996" s="547" t="s">
        <v>1614</v>
      </c>
      <c r="D7996" s="548">
        <v>548.22</v>
      </c>
      <c r="E7996" s="548"/>
    </row>
    <row r="7997" spans="1:5" hidden="1">
      <c r="A7997" s="547" t="s">
        <v>1668</v>
      </c>
      <c r="B7997" s="547">
        <v>2023</v>
      </c>
      <c r="C7997" s="547" t="s">
        <v>1613</v>
      </c>
      <c r="D7997" s="548">
        <v>12098.12</v>
      </c>
      <c r="E7997" s="548"/>
    </row>
    <row r="7998" spans="1:5" hidden="1">
      <c r="A7998" s="547" t="s">
        <v>1668</v>
      </c>
      <c r="B7998" s="547">
        <v>2023</v>
      </c>
      <c r="C7998" s="547" t="s">
        <v>1612</v>
      </c>
      <c r="D7998" s="548">
        <v>308.33</v>
      </c>
      <c r="E7998" s="548"/>
    </row>
    <row r="7999" spans="1:5" hidden="1">
      <c r="A7999" s="547" t="s">
        <v>1668</v>
      </c>
      <c r="B7999" s="547">
        <v>2023</v>
      </c>
      <c r="C7999" s="547" t="s">
        <v>1611</v>
      </c>
      <c r="D7999" s="548">
        <v>362.54</v>
      </c>
      <c r="E7999" s="548"/>
    </row>
    <row r="8000" spans="1:5" hidden="1">
      <c r="A8000" s="547" t="s">
        <v>1668</v>
      </c>
      <c r="B8000" s="547">
        <v>2023</v>
      </c>
      <c r="C8000" s="547" t="s">
        <v>1610</v>
      </c>
      <c r="D8000" s="548">
        <v>138.11000000000001</v>
      </c>
      <c r="E8000" s="548"/>
    </row>
    <row r="8001" spans="1:5" hidden="1">
      <c r="A8001" s="547" t="s">
        <v>1668</v>
      </c>
      <c r="B8001" s="547">
        <v>2023</v>
      </c>
      <c r="C8001" s="547" t="s">
        <v>1609</v>
      </c>
      <c r="D8001" s="548">
        <v>749.47</v>
      </c>
      <c r="E8001" s="548"/>
    </row>
    <row r="8002" spans="1:5" hidden="1">
      <c r="A8002" s="547" t="s">
        <v>1668</v>
      </c>
      <c r="B8002" s="547">
        <v>2023</v>
      </c>
      <c r="C8002" s="547" t="s">
        <v>1608</v>
      </c>
      <c r="D8002" s="548">
        <v>4144.2</v>
      </c>
      <c r="E8002" s="548"/>
    </row>
    <row r="8003" spans="1:5" hidden="1">
      <c r="A8003" s="547" t="s">
        <v>1668</v>
      </c>
      <c r="B8003" s="547">
        <v>2023</v>
      </c>
      <c r="C8003" s="547" t="s">
        <v>1607</v>
      </c>
      <c r="D8003" s="548">
        <v>6924.11</v>
      </c>
      <c r="E8003" s="548"/>
    </row>
    <row r="8004" spans="1:5" hidden="1">
      <c r="A8004" s="547" t="s">
        <v>1668</v>
      </c>
      <c r="B8004" s="547">
        <v>2023</v>
      </c>
      <c r="C8004" s="547" t="s">
        <v>1606</v>
      </c>
      <c r="D8004" s="548">
        <v>3475.86</v>
      </c>
      <c r="E8004" s="548"/>
    </row>
    <row r="8005" spans="1:5" hidden="1">
      <c r="A8005" s="547" t="s">
        <v>1668</v>
      </c>
      <c r="B8005" s="547">
        <v>2023</v>
      </c>
      <c r="C8005" s="547" t="s">
        <v>1605</v>
      </c>
      <c r="D8005" s="548">
        <v>13366.58</v>
      </c>
      <c r="E8005" s="548"/>
    </row>
    <row r="8006" spans="1:5" hidden="1">
      <c r="A8006" s="547" t="s">
        <v>1668</v>
      </c>
      <c r="B8006" s="547">
        <v>2023</v>
      </c>
      <c r="C8006" s="547" t="s">
        <v>1604</v>
      </c>
      <c r="D8006" s="548">
        <v>8355.2999999999993</v>
      </c>
      <c r="E8006" s="548"/>
    </row>
    <row r="8007" spans="1:5" hidden="1">
      <c r="A8007" s="547" t="s">
        <v>1668</v>
      </c>
      <c r="B8007" s="547">
        <v>2023</v>
      </c>
      <c r="C8007" s="547" t="s">
        <v>1603</v>
      </c>
      <c r="D8007" s="548">
        <v>13867.18</v>
      </c>
      <c r="E8007" s="548"/>
    </row>
    <row r="8008" spans="1:5" hidden="1">
      <c r="A8008" s="547" t="s">
        <v>1668</v>
      </c>
      <c r="B8008" s="547">
        <v>2023</v>
      </c>
      <c r="C8008" s="547" t="s">
        <v>1602</v>
      </c>
      <c r="D8008" s="548">
        <v>22209.88</v>
      </c>
      <c r="E8008" s="548"/>
    </row>
    <row r="8009" spans="1:5" hidden="1">
      <c r="A8009" s="547" t="s">
        <v>1668</v>
      </c>
      <c r="B8009" s="547">
        <v>2023</v>
      </c>
      <c r="C8009" s="547" t="s">
        <v>1601</v>
      </c>
      <c r="D8009" s="548">
        <v>57874.5</v>
      </c>
      <c r="E8009" s="548"/>
    </row>
    <row r="8010" spans="1:5" hidden="1">
      <c r="A8010" s="547" t="s">
        <v>1668</v>
      </c>
      <c r="B8010" s="547">
        <v>2023</v>
      </c>
      <c r="C8010" s="547" t="s">
        <v>1600</v>
      </c>
      <c r="D8010" s="548">
        <v>1549.55</v>
      </c>
      <c r="E8010" s="548"/>
    </row>
    <row r="8011" spans="1:5" hidden="1">
      <c r="A8011" s="547" t="s">
        <v>1668</v>
      </c>
      <c r="B8011" s="547">
        <v>2023</v>
      </c>
      <c r="C8011" s="547" t="s">
        <v>1599</v>
      </c>
      <c r="D8011" s="548">
        <v>338241.13</v>
      </c>
      <c r="E8011" s="548"/>
    </row>
    <row r="8012" spans="1:5" hidden="1">
      <c r="A8012" s="547" t="s">
        <v>1668</v>
      </c>
      <c r="B8012" s="547">
        <v>2023</v>
      </c>
      <c r="C8012" s="547" t="s">
        <v>1597</v>
      </c>
      <c r="D8012" s="548">
        <v>257198.91</v>
      </c>
      <c r="E8012" s="548"/>
    </row>
    <row r="8013" spans="1:5" hidden="1">
      <c r="A8013" s="547" t="s">
        <v>1667</v>
      </c>
      <c r="B8013" s="547">
        <v>2019</v>
      </c>
      <c r="C8013" s="547" t="s">
        <v>1628</v>
      </c>
      <c r="D8013" s="548">
        <v>669.11</v>
      </c>
      <c r="E8013" s="548">
        <v>679.19</v>
      </c>
    </row>
    <row r="8014" spans="1:5" hidden="1">
      <c r="A8014" s="547" t="s">
        <v>1667</v>
      </c>
      <c r="B8014" s="547">
        <v>2019</v>
      </c>
      <c r="C8014" s="547" t="s">
        <v>1627</v>
      </c>
      <c r="D8014" s="548">
        <v>667.92</v>
      </c>
      <c r="E8014" s="548"/>
    </row>
    <row r="8015" spans="1:5" hidden="1">
      <c r="A8015" s="547" t="s">
        <v>1667</v>
      </c>
      <c r="B8015" s="547">
        <v>2019</v>
      </c>
      <c r="C8015" s="547" t="s">
        <v>1626</v>
      </c>
      <c r="D8015" s="548">
        <v>1.19</v>
      </c>
      <c r="E8015" s="548"/>
    </row>
    <row r="8016" spans="1:5" hidden="1">
      <c r="A8016" s="547" t="s">
        <v>1667</v>
      </c>
      <c r="B8016" s="547">
        <v>2019</v>
      </c>
      <c r="C8016" s="547" t="s">
        <v>1625</v>
      </c>
      <c r="D8016" s="548">
        <v>120.88</v>
      </c>
      <c r="E8016" s="548">
        <v>120.88</v>
      </c>
    </row>
    <row r="8017" spans="1:5" hidden="1">
      <c r="A8017" s="547" t="s">
        <v>1667</v>
      </c>
      <c r="B8017" s="547">
        <v>2019</v>
      </c>
      <c r="C8017" s="547" t="s">
        <v>1624</v>
      </c>
      <c r="D8017" s="548">
        <v>0.16</v>
      </c>
      <c r="E8017" s="548">
        <v>0.16</v>
      </c>
    </row>
    <row r="8018" spans="1:5" hidden="1">
      <c r="A8018" s="547" t="s">
        <v>1667</v>
      </c>
      <c r="B8018" s="547">
        <v>2019</v>
      </c>
      <c r="C8018" s="547" t="s">
        <v>1623</v>
      </c>
      <c r="D8018" s="548">
        <v>33.85</v>
      </c>
      <c r="E8018" s="548">
        <v>33.85</v>
      </c>
    </row>
    <row r="8019" spans="1:5" hidden="1">
      <c r="A8019" s="547" t="s">
        <v>1667</v>
      </c>
      <c r="B8019" s="547">
        <v>2019</v>
      </c>
      <c r="C8019" s="547" t="s">
        <v>1622</v>
      </c>
      <c r="D8019" s="548">
        <v>5.69</v>
      </c>
      <c r="E8019" s="548">
        <v>5.69</v>
      </c>
    </row>
    <row r="8020" spans="1:5" hidden="1">
      <c r="A8020" s="547" t="s">
        <v>1667</v>
      </c>
      <c r="B8020" s="547">
        <v>2019</v>
      </c>
      <c r="C8020" s="547" t="s">
        <v>1621</v>
      </c>
      <c r="D8020" s="548">
        <v>0.28999999999999998</v>
      </c>
      <c r="E8020" s="548">
        <v>0.28999999999999998</v>
      </c>
    </row>
    <row r="8021" spans="1:5" hidden="1">
      <c r="A8021" s="547" t="s">
        <v>1667</v>
      </c>
      <c r="B8021" s="547">
        <v>2019</v>
      </c>
      <c r="C8021" s="547" t="s">
        <v>1620</v>
      </c>
      <c r="D8021" s="548">
        <v>0.01</v>
      </c>
      <c r="E8021" s="548">
        <v>0.01</v>
      </c>
    </row>
    <row r="8022" spans="1:5" hidden="1">
      <c r="A8022" s="547" t="s">
        <v>1667</v>
      </c>
      <c r="B8022" s="547">
        <v>2019</v>
      </c>
      <c r="C8022" s="547" t="s">
        <v>1619</v>
      </c>
      <c r="D8022" s="548">
        <v>48.38</v>
      </c>
      <c r="E8022" s="548">
        <v>48.38</v>
      </c>
    </row>
    <row r="8023" spans="1:5" hidden="1">
      <c r="A8023" s="547" t="s">
        <v>1667</v>
      </c>
      <c r="B8023" s="547">
        <v>2019</v>
      </c>
      <c r="C8023" s="547" t="s">
        <v>1618</v>
      </c>
      <c r="D8023" s="548"/>
      <c r="E8023" s="548"/>
    </row>
    <row r="8024" spans="1:5" hidden="1">
      <c r="A8024" s="547" t="s">
        <v>1667</v>
      </c>
      <c r="B8024" s="547">
        <v>2019</v>
      </c>
      <c r="C8024" s="547" t="s">
        <v>1617</v>
      </c>
      <c r="D8024" s="548">
        <v>10.43</v>
      </c>
      <c r="E8024" s="548">
        <v>10.43</v>
      </c>
    </row>
    <row r="8025" spans="1:5" hidden="1">
      <c r="A8025" s="547" t="s">
        <v>1667</v>
      </c>
      <c r="B8025" s="547">
        <v>2019</v>
      </c>
      <c r="C8025" s="547" t="s">
        <v>1616</v>
      </c>
      <c r="D8025" s="548">
        <v>0.14000000000000001</v>
      </c>
      <c r="E8025" s="548">
        <v>0.14000000000000001</v>
      </c>
    </row>
    <row r="8026" spans="1:5" hidden="1">
      <c r="A8026" s="547" t="s">
        <v>1667</v>
      </c>
      <c r="B8026" s="547">
        <v>2019</v>
      </c>
      <c r="C8026" s="547" t="s">
        <v>1615</v>
      </c>
      <c r="D8026" s="548">
        <v>31.34</v>
      </c>
      <c r="E8026" s="548">
        <v>31.34</v>
      </c>
    </row>
    <row r="8027" spans="1:5" hidden="1">
      <c r="A8027" s="547" t="s">
        <v>1667</v>
      </c>
      <c r="B8027" s="547">
        <v>2019</v>
      </c>
      <c r="C8027" s="547" t="s">
        <v>1614</v>
      </c>
      <c r="D8027" s="548">
        <v>2.16</v>
      </c>
      <c r="E8027" s="548">
        <v>2.16</v>
      </c>
    </row>
    <row r="8028" spans="1:5" hidden="1">
      <c r="A8028" s="547" t="s">
        <v>1667</v>
      </c>
      <c r="B8028" s="547">
        <v>2019</v>
      </c>
      <c r="C8028" s="547" t="s">
        <v>1613</v>
      </c>
      <c r="D8028" s="548"/>
      <c r="E8028" s="548"/>
    </row>
    <row r="8029" spans="1:5" hidden="1">
      <c r="A8029" s="547" t="s">
        <v>1667</v>
      </c>
      <c r="B8029" s="547">
        <v>2019</v>
      </c>
      <c r="C8029" s="547" t="s">
        <v>1612</v>
      </c>
      <c r="D8029" s="548">
        <v>0.13</v>
      </c>
      <c r="E8029" s="548">
        <v>0.13</v>
      </c>
    </row>
    <row r="8030" spans="1:5" hidden="1">
      <c r="A8030" s="547" t="s">
        <v>1667</v>
      </c>
      <c r="B8030" s="547">
        <v>2019</v>
      </c>
      <c r="C8030" s="547" t="s">
        <v>1611</v>
      </c>
      <c r="D8030" s="548">
        <v>0.04</v>
      </c>
      <c r="E8030" s="548">
        <v>0.04</v>
      </c>
    </row>
    <row r="8031" spans="1:5" hidden="1">
      <c r="A8031" s="547" t="s">
        <v>1667</v>
      </c>
      <c r="B8031" s="547">
        <v>2019</v>
      </c>
      <c r="C8031" s="547" t="s">
        <v>1610</v>
      </c>
      <c r="D8031" s="548">
        <v>2.21</v>
      </c>
      <c r="E8031" s="548">
        <v>2.21</v>
      </c>
    </row>
    <row r="8032" spans="1:5" hidden="1">
      <c r="A8032" s="547" t="s">
        <v>1667</v>
      </c>
      <c r="B8032" s="547">
        <v>2019</v>
      </c>
      <c r="C8032" s="547" t="s">
        <v>1609</v>
      </c>
      <c r="D8032" s="548"/>
      <c r="E8032" s="548"/>
    </row>
    <row r="8033" spans="1:5" hidden="1">
      <c r="A8033" s="547" t="s">
        <v>1667</v>
      </c>
      <c r="B8033" s="547">
        <v>2019</v>
      </c>
      <c r="C8033" s="547" t="s">
        <v>1608</v>
      </c>
      <c r="D8033" s="548"/>
      <c r="E8033" s="548"/>
    </row>
    <row r="8034" spans="1:5" hidden="1">
      <c r="A8034" s="547" t="s">
        <v>1667</v>
      </c>
      <c r="B8034" s="547">
        <v>2019</v>
      </c>
      <c r="C8034" s="547" t="s">
        <v>1607</v>
      </c>
      <c r="D8034" s="548">
        <v>1.63</v>
      </c>
      <c r="E8034" s="548">
        <v>1.63</v>
      </c>
    </row>
    <row r="8035" spans="1:5" hidden="1">
      <c r="A8035" s="547" t="s">
        <v>1667</v>
      </c>
      <c r="B8035" s="547">
        <v>2019</v>
      </c>
      <c r="C8035" s="547" t="s">
        <v>1606</v>
      </c>
      <c r="D8035" s="548"/>
      <c r="E8035" s="548"/>
    </row>
    <row r="8036" spans="1:5" hidden="1">
      <c r="A8036" s="547" t="s">
        <v>1667</v>
      </c>
      <c r="B8036" s="547">
        <v>2019</v>
      </c>
      <c r="C8036" s="547" t="s">
        <v>1605</v>
      </c>
      <c r="D8036" s="548">
        <v>0.32</v>
      </c>
      <c r="E8036" s="548">
        <v>0.32</v>
      </c>
    </row>
    <row r="8037" spans="1:5" hidden="1">
      <c r="A8037" s="547" t="s">
        <v>1667</v>
      </c>
      <c r="B8037" s="547">
        <v>2019</v>
      </c>
      <c r="C8037" s="547" t="s">
        <v>1604</v>
      </c>
      <c r="D8037" s="548">
        <v>49.19</v>
      </c>
      <c r="E8037" s="548">
        <v>49.19</v>
      </c>
    </row>
    <row r="8038" spans="1:5" hidden="1">
      <c r="A8038" s="547" t="s">
        <v>1667</v>
      </c>
      <c r="B8038" s="547">
        <v>2019</v>
      </c>
      <c r="C8038" s="547" t="s">
        <v>1603</v>
      </c>
      <c r="D8038" s="548">
        <v>349.6</v>
      </c>
      <c r="E8038" s="548">
        <v>349.6</v>
      </c>
    </row>
    <row r="8039" spans="1:5" hidden="1">
      <c r="A8039" s="547" t="s">
        <v>1667</v>
      </c>
      <c r="B8039" s="547">
        <v>2019</v>
      </c>
      <c r="C8039" s="547" t="s">
        <v>1602</v>
      </c>
      <c r="D8039" s="548">
        <v>259.68</v>
      </c>
      <c r="E8039" s="548">
        <v>259.68</v>
      </c>
    </row>
    <row r="8040" spans="1:5" hidden="1">
      <c r="A8040" s="547" t="s">
        <v>1667</v>
      </c>
      <c r="B8040" s="547">
        <v>2019</v>
      </c>
      <c r="C8040" s="547" t="s">
        <v>1601</v>
      </c>
      <c r="D8040" s="548">
        <v>980.04</v>
      </c>
      <c r="E8040" s="548">
        <v>980.04</v>
      </c>
    </row>
    <row r="8041" spans="1:5" hidden="1">
      <c r="A8041" s="547" t="s">
        <v>1667</v>
      </c>
      <c r="B8041" s="547">
        <v>2019</v>
      </c>
      <c r="C8041" s="547" t="s">
        <v>1600</v>
      </c>
      <c r="D8041" s="548">
        <v>221.48</v>
      </c>
      <c r="E8041" s="548">
        <v>221.48</v>
      </c>
    </row>
    <row r="8042" spans="1:5" hidden="1">
      <c r="A8042" s="547" t="s">
        <v>1667</v>
      </c>
      <c r="B8042" s="547">
        <v>2019</v>
      </c>
      <c r="C8042" s="547" t="s">
        <v>1599</v>
      </c>
      <c r="D8042" s="548">
        <v>4141.8900000000003</v>
      </c>
      <c r="E8042" s="548">
        <v>4151.9799999999996</v>
      </c>
    </row>
    <row r="8043" spans="1:5" hidden="1">
      <c r="A8043" s="547" t="s">
        <v>1667</v>
      </c>
      <c r="B8043" s="547">
        <v>2019</v>
      </c>
      <c r="C8043" s="547" t="s">
        <v>1597</v>
      </c>
      <c r="D8043" s="548">
        <v>2738.37</v>
      </c>
      <c r="E8043" s="548">
        <v>2748.45</v>
      </c>
    </row>
    <row r="8044" spans="1:5" hidden="1">
      <c r="A8044" s="547" t="s">
        <v>1667</v>
      </c>
      <c r="B8044" s="547">
        <v>2019</v>
      </c>
      <c r="C8044" s="547" t="s">
        <v>1633</v>
      </c>
      <c r="D8044" s="548"/>
      <c r="E8044" s="548">
        <v>666.49</v>
      </c>
    </row>
    <row r="8045" spans="1:5" hidden="1">
      <c r="A8045" s="547" t="s">
        <v>1667</v>
      </c>
      <c r="B8045" s="547">
        <v>2019</v>
      </c>
      <c r="C8045" s="547" t="s">
        <v>1632</v>
      </c>
      <c r="D8045" s="548"/>
      <c r="E8045" s="548"/>
    </row>
    <row r="8046" spans="1:5" hidden="1">
      <c r="A8046" s="547" t="s">
        <v>1667</v>
      </c>
      <c r="B8046" s="547">
        <v>2019</v>
      </c>
      <c r="C8046" s="547" t="s">
        <v>1631</v>
      </c>
      <c r="D8046" s="548"/>
      <c r="E8046" s="548">
        <v>11.52</v>
      </c>
    </row>
    <row r="8047" spans="1:5" hidden="1">
      <c r="A8047" s="547" t="s">
        <v>1667</v>
      </c>
      <c r="B8047" s="547">
        <v>2019</v>
      </c>
      <c r="C8047" s="547" t="s">
        <v>1630</v>
      </c>
      <c r="D8047" s="548"/>
      <c r="E8047" s="548"/>
    </row>
    <row r="8048" spans="1:5" hidden="1">
      <c r="A8048" s="547" t="s">
        <v>1667</v>
      </c>
      <c r="B8048" s="547">
        <v>2019</v>
      </c>
      <c r="C8048" s="547" t="s">
        <v>1629</v>
      </c>
      <c r="D8048" s="548"/>
      <c r="E8048" s="548"/>
    </row>
    <row r="8049" spans="1:5" hidden="1">
      <c r="A8049" s="547" t="s">
        <v>1667</v>
      </c>
      <c r="B8049" s="547">
        <v>2020</v>
      </c>
      <c r="C8049" s="547" t="s">
        <v>1628</v>
      </c>
      <c r="D8049" s="548">
        <v>520.77</v>
      </c>
      <c r="E8049" s="548">
        <v>527.85</v>
      </c>
    </row>
    <row r="8050" spans="1:5" hidden="1">
      <c r="A8050" s="547" t="s">
        <v>1667</v>
      </c>
      <c r="B8050" s="547">
        <v>2020</v>
      </c>
      <c r="C8050" s="547" t="s">
        <v>1627</v>
      </c>
      <c r="D8050" s="548">
        <v>518.23</v>
      </c>
      <c r="E8050" s="548"/>
    </row>
    <row r="8051" spans="1:5" hidden="1">
      <c r="A8051" s="547" t="s">
        <v>1667</v>
      </c>
      <c r="B8051" s="547">
        <v>2020</v>
      </c>
      <c r="C8051" s="547" t="s">
        <v>1626</v>
      </c>
      <c r="D8051" s="548">
        <v>2.54</v>
      </c>
      <c r="E8051" s="548"/>
    </row>
    <row r="8052" spans="1:5" hidden="1">
      <c r="A8052" s="547" t="s">
        <v>1667</v>
      </c>
      <c r="B8052" s="547">
        <v>2020</v>
      </c>
      <c r="C8052" s="547" t="s">
        <v>1625</v>
      </c>
      <c r="D8052" s="548">
        <v>13.6</v>
      </c>
      <c r="E8052" s="548">
        <v>13.6</v>
      </c>
    </row>
    <row r="8053" spans="1:5" hidden="1">
      <c r="A8053" s="547" t="s">
        <v>1667</v>
      </c>
      <c r="B8053" s="547">
        <v>2020</v>
      </c>
      <c r="C8053" s="547" t="s">
        <v>1624</v>
      </c>
      <c r="D8053" s="548">
        <v>0.18</v>
      </c>
      <c r="E8053" s="548">
        <v>0.18</v>
      </c>
    </row>
    <row r="8054" spans="1:5" hidden="1">
      <c r="A8054" s="547" t="s">
        <v>1667</v>
      </c>
      <c r="B8054" s="547">
        <v>2020</v>
      </c>
      <c r="C8054" s="547" t="s">
        <v>1623</v>
      </c>
      <c r="D8054" s="548"/>
      <c r="E8054" s="548"/>
    </row>
    <row r="8055" spans="1:5" hidden="1">
      <c r="A8055" s="547" t="s">
        <v>1667</v>
      </c>
      <c r="B8055" s="547">
        <v>2020</v>
      </c>
      <c r="C8055" s="547" t="s">
        <v>1622</v>
      </c>
      <c r="D8055" s="548"/>
      <c r="E8055" s="548"/>
    </row>
    <row r="8056" spans="1:5" hidden="1">
      <c r="A8056" s="547" t="s">
        <v>1667</v>
      </c>
      <c r="B8056" s="547">
        <v>2020</v>
      </c>
      <c r="C8056" s="547" t="s">
        <v>1621</v>
      </c>
      <c r="D8056" s="548">
        <v>0.24</v>
      </c>
      <c r="E8056" s="548">
        <v>0.24</v>
      </c>
    </row>
    <row r="8057" spans="1:5" hidden="1">
      <c r="A8057" s="547" t="s">
        <v>1667</v>
      </c>
      <c r="B8057" s="547">
        <v>2020</v>
      </c>
      <c r="C8057" s="547" t="s">
        <v>1620</v>
      </c>
      <c r="D8057" s="548"/>
      <c r="E8057" s="548"/>
    </row>
    <row r="8058" spans="1:5" hidden="1">
      <c r="A8058" s="547" t="s">
        <v>1667</v>
      </c>
      <c r="B8058" s="547">
        <v>2020</v>
      </c>
      <c r="C8058" s="547" t="s">
        <v>1619</v>
      </c>
      <c r="D8058" s="548">
        <v>30.44</v>
      </c>
      <c r="E8058" s="548">
        <v>30.44</v>
      </c>
    </row>
    <row r="8059" spans="1:5" hidden="1">
      <c r="A8059" s="547" t="s">
        <v>1667</v>
      </c>
      <c r="B8059" s="547">
        <v>2020</v>
      </c>
      <c r="C8059" s="547" t="s">
        <v>1618</v>
      </c>
      <c r="D8059" s="548"/>
      <c r="E8059" s="548"/>
    </row>
    <row r="8060" spans="1:5" hidden="1">
      <c r="A8060" s="547" t="s">
        <v>1667</v>
      </c>
      <c r="B8060" s="547">
        <v>2020</v>
      </c>
      <c r="C8060" s="547" t="s">
        <v>1617</v>
      </c>
      <c r="D8060" s="548">
        <v>7.14</v>
      </c>
      <c r="E8060" s="548">
        <v>7.14</v>
      </c>
    </row>
    <row r="8061" spans="1:5" hidden="1">
      <c r="A8061" s="547" t="s">
        <v>1667</v>
      </c>
      <c r="B8061" s="547">
        <v>2020</v>
      </c>
      <c r="C8061" s="547" t="s">
        <v>1616</v>
      </c>
      <c r="D8061" s="548">
        <v>0.05</v>
      </c>
      <c r="E8061" s="548">
        <v>0.05</v>
      </c>
    </row>
    <row r="8062" spans="1:5" hidden="1">
      <c r="A8062" s="547" t="s">
        <v>1667</v>
      </c>
      <c r="B8062" s="547">
        <v>2020</v>
      </c>
      <c r="C8062" s="547" t="s">
        <v>1615</v>
      </c>
      <c r="D8062" s="548">
        <v>17.97</v>
      </c>
      <c r="E8062" s="548">
        <v>17.97</v>
      </c>
    </row>
    <row r="8063" spans="1:5" hidden="1">
      <c r="A8063" s="547" t="s">
        <v>1667</v>
      </c>
      <c r="B8063" s="547">
        <v>2020</v>
      </c>
      <c r="C8063" s="547" t="s">
        <v>1614</v>
      </c>
      <c r="D8063" s="548">
        <v>1.33</v>
      </c>
      <c r="E8063" s="548">
        <v>1.33</v>
      </c>
    </row>
    <row r="8064" spans="1:5" hidden="1">
      <c r="A8064" s="547" t="s">
        <v>1667</v>
      </c>
      <c r="B8064" s="547">
        <v>2020</v>
      </c>
      <c r="C8064" s="547" t="s">
        <v>1613</v>
      </c>
      <c r="D8064" s="548"/>
      <c r="E8064" s="548"/>
    </row>
    <row r="8065" spans="1:5" hidden="1">
      <c r="A8065" s="547" t="s">
        <v>1667</v>
      </c>
      <c r="B8065" s="547">
        <v>2020</v>
      </c>
      <c r="C8065" s="547" t="s">
        <v>1612</v>
      </c>
      <c r="D8065" s="548">
        <v>0.04</v>
      </c>
      <c r="E8065" s="548">
        <v>0.04</v>
      </c>
    </row>
    <row r="8066" spans="1:5" hidden="1">
      <c r="A8066" s="547" t="s">
        <v>1667</v>
      </c>
      <c r="B8066" s="547">
        <v>2020</v>
      </c>
      <c r="C8066" s="547" t="s">
        <v>1611</v>
      </c>
      <c r="D8066" s="548">
        <v>0.02</v>
      </c>
      <c r="E8066" s="548">
        <v>0.02</v>
      </c>
    </row>
    <row r="8067" spans="1:5" hidden="1">
      <c r="A8067" s="547" t="s">
        <v>1667</v>
      </c>
      <c r="B8067" s="547">
        <v>2020</v>
      </c>
      <c r="C8067" s="547" t="s">
        <v>1610</v>
      </c>
      <c r="D8067" s="548">
        <v>1.97</v>
      </c>
      <c r="E8067" s="548">
        <v>1.97</v>
      </c>
    </row>
    <row r="8068" spans="1:5" hidden="1">
      <c r="A8068" s="547" t="s">
        <v>1667</v>
      </c>
      <c r="B8068" s="547">
        <v>2020</v>
      </c>
      <c r="C8068" s="547" t="s">
        <v>1609</v>
      </c>
      <c r="D8068" s="548"/>
      <c r="E8068" s="548"/>
    </row>
    <row r="8069" spans="1:5" hidden="1">
      <c r="A8069" s="547" t="s">
        <v>1667</v>
      </c>
      <c r="B8069" s="547">
        <v>2020</v>
      </c>
      <c r="C8069" s="547" t="s">
        <v>1608</v>
      </c>
      <c r="D8069" s="548"/>
      <c r="E8069" s="548"/>
    </row>
    <row r="8070" spans="1:5" hidden="1">
      <c r="A8070" s="547" t="s">
        <v>1667</v>
      </c>
      <c r="B8070" s="547">
        <v>2020</v>
      </c>
      <c r="C8070" s="547" t="s">
        <v>1607</v>
      </c>
      <c r="D8070" s="548">
        <v>1.67</v>
      </c>
      <c r="E8070" s="548">
        <v>1.67</v>
      </c>
    </row>
    <row r="8071" spans="1:5" hidden="1">
      <c r="A8071" s="547" t="s">
        <v>1667</v>
      </c>
      <c r="B8071" s="547">
        <v>2020</v>
      </c>
      <c r="C8071" s="547" t="s">
        <v>1606</v>
      </c>
      <c r="D8071" s="548"/>
      <c r="E8071" s="548"/>
    </row>
    <row r="8072" spans="1:5" hidden="1">
      <c r="A8072" s="547" t="s">
        <v>1667</v>
      </c>
      <c r="B8072" s="547">
        <v>2020</v>
      </c>
      <c r="C8072" s="547" t="s">
        <v>1605</v>
      </c>
      <c r="D8072" s="548">
        <v>0.25</v>
      </c>
      <c r="E8072" s="548">
        <v>0.25</v>
      </c>
    </row>
    <row r="8073" spans="1:5" hidden="1">
      <c r="A8073" s="547" t="s">
        <v>1667</v>
      </c>
      <c r="B8073" s="547">
        <v>2020</v>
      </c>
      <c r="C8073" s="547" t="s">
        <v>1604</v>
      </c>
      <c r="D8073" s="548">
        <v>53.65</v>
      </c>
      <c r="E8073" s="548">
        <v>53.65</v>
      </c>
    </row>
    <row r="8074" spans="1:5" hidden="1">
      <c r="A8074" s="547" t="s">
        <v>1667</v>
      </c>
      <c r="B8074" s="547">
        <v>2020</v>
      </c>
      <c r="C8074" s="547" t="s">
        <v>1603</v>
      </c>
      <c r="D8074" s="548">
        <v>329.48</v>
      </c>
      <c r="E8074" s="548">
        <v>329.48</v>
      </c>
    </row>
    <row r="8075" spans="1:5" hidden="1">
      <c r="A8075" s="547" t="s">
        <v>1667</v>
      </c>
      <c r="B8075" s="547">
        <v>2020</v>
      </c>
      <c r="C8075" s="547" t="s">
        <v>1602</v>
      </c>
      <c r="D8075" s="548">
        <v>297.8</v>
      </c>
      <c r="E8075" s="548">
        <v>297.8</v>
      </c>
    </row>
    <row r="8076" spans="1:5" hidden="1">
      <c r="A8076" s="547" t="s">
        <v>1667</v>
      </c>
      <c r="B8076" s="547">
        <v>2020</v>
      </c>
      <c r="C8076" s="547" t="s">
        <v>1601</v>
      </c>
      <c r="D8076" s="548">
        <v>1035.3399999999999</v>
      </c>
      <c r="E8076" s="548">
        <v>1035.3399999999999</v>
      </c>
    </row>
    <row r="8077" spans="1:5" hidden="1">
      <c r="A8077" s="547" t="s">
        <v>1667</v>
      </c>
      <c r="B8077" s="547">
        <v>2020</v>
      </c>
      <c r="C8077" s="547" t="s">
        <v>1600</v>
      </c>
      <c r="D8077" s="548">
        <v>186.82</v>
      </c>
      <c r="E8077" s="548">
        <v>186.82</v>
      </c>
    </row>
    <row r="8078" spans="1:5" hidden="1">
      <c r="A8078" s="547" t="s">
        <v>1667</v>
      </c>
      <c r="B8078" s="547">
        <v>2020</v>
      </c>
      <c r="C8078" s="547" t="s">
        <v>1599</v>
      </c>
      <c r="D8078" s="548">
        <v>3943.29</v>
      </c>
      <c r="E8078" s="548">
        <v>3950.36</v>
      </c>
    </row>
    <row r="8079" spans="1:5" hidden="1">
      <c r="A8079" s="547" t="s">
        <v>1667</v>
      </c>
      <c r="B8079" s="547">
        <v>2020</v>
      </c>
      <c r="C8079" s="547" t="s">
        <v>1597</v>
      </c>
      <c r="D8079" s="548">
        <v>2468.31</v>
      </c>
      <c r="E8079" s="548">
        <v>2475.39</v>
      </c>
    </row>
    <row r="8080" spans="1:5" hidden="1">
      <c r="A8080" s="547" t="s">
        <v>1667</v>
      </c>
      <c r="B8080" s="547">
        <v>2020</v>
      </c>
      <c r="C8080" s="547" t="s">
        <v>1633</v>
      </c>
      <c r="D8080" s="548"/>
      <c r="E8080" s="548">
        <v>488.83</v>
      </c>
    </row>
    <row r="8081" spans="1:5" hidden="1">
      <c r="A8081" s="547" t="s">
        <v>1667</v>
      </c>
      <c r="B8081" s="547">
        <v>2020</v>
      </c>
      <c r="C8081" s="547" t="s">
        <v>1632</v>
      </c>
      <c r="D8081" s="548"/>
      <c r="E8081" s="548"/>
    </row>
    <row r="8082" spans="1:5" hidden="1">
      <c r="A8082" s="547" t="s">
        <v>1667</v>
      </c>
      <c r="B8082" s="547">
        <v>2020</v>
      </c>
      <c r="C8082" s="547" t="s">
        <v>1631</v>
      </c>
      <c r="D8082" s="548"/>
      <c r="E8082" s="548">
        <v>36.479999999999997</v>
      </c>
    </row>
    <row r="8083" spans="1:5" hidden="1">
      <c r="A8083" s="547" t="s">
        <v>1667</v>
      </c>
      <c r="B8083" s="547">
        <v>2020</v>
      </c>
      <c r="C8083" s="547" t="s">
        <v>1630</v>
      </c>
      <c r="D8083" s="548"/>
      <c r="E8083" s="548"/>
    </row>
    <row r="8084" spans="1:5" hidden="1">
      <c r="A8084" s="547" t="s">
        <v>1667</v>
      </c>
      <c r="B8084" s="547">
        <v>2020</v>
      </c>
      <c r="C8084" s="547" t="s">
        <v>1629</v>
      </c>
      <c r="D8084" s="548"/>
      <c r="E8084" s="548"/>
    </row>
    <row r="8085" spans="1:5" hidden="1">
      <c r="A8085" s="547" t="s">
        <v>1667</v>
      </c>
      <c r="B8085" s="547">
        <v>2021</v>
      </c>
      <c r="C8085" s="547" t="s">
        <v>1628</v>
      </c>
      <c r="D8085" s="548">
        <v>381.01</v>
      </c>
      <c r="E8085" s="548">
        <v>393.79</v>
      </c>
    </row>
    <row r="8086" spans="1:5" hidden="1">
      <c r="A8086" s="547" t="s">
        <v>1667</v>
      </c>
      <c r="B8086" s="547">
        <v>2021</v>
      </c>
      <c r="C8086" s="547" t="s">
        <v>1627</v>
      </c>
      <c r="D8086" s="548">
        <v>378.2</v>
      </c>
      <c r="E8086" s="548"/>
    </row>
    <row r="8087" spans="1:5" hidden="1">
      <c r="A8087" s="547" t="s">
        <v>1667</v>
      </c>
      <c r="B8087" s="547">
        <v>2021</v>
      </c>
      <c r="C8087" s="547" t="s">
        <v>1626</v>
      </c>
      <c r="D8087" s="548">
        <v>2.82</v>
      </c>
      <c r="E8087" s="548"/>
    </row>
    <row r="8088" spans="1:5" hidden="1">
      <c r="A8088" s="547" t="s">
        <v>1667</v>
      </c>
      <c r="B8088" s="547">
        <v>2021</v>
      </c>
      <c r="C8088" s="547" t="s">
        <v>1625</v>
      </c>
      <c r="D8088" s="548">
        <v>13.15</v>
      </c>
      <c r="E8088" s="548">
        <v>13.15</v>
      </c>
    </row>
    <row r="8089" spans="1:5" hidden="1">
      <c r="A8089" s="547" t="s">
        <v>1667</v>
      </c>
      <c r="B8089" s="547">
        <v>2021</v>
      </c>
      <c r="C8089" s="547" t="s">
        <v>1624</v>
      </c>
      <c r="D8089" s="548">
        <v>0.12</v>
      </c>
      <c r="E8089" s="548">
        <v>0.12</v>
      </c>
    </row>
    <row r="8090" spans="1:5" hidden="1">
      <c r="A8090" s="547" t="s">
        <v>1667</v>
      </c>
      <c r="B8090" s="547">
        <v>2021</v>
      </c>
      <c r="C8090" s="547" t="s">
        <v>1623</v>
      </c>
      <c r="D8090" s="548"/>
      <c r="E8090" s="548"/>
    </row>
    <row r="8091" spans="1:5" hidden="1">
      <c r="A8091" s="547" t="s">
        <v>1667</v>
      </c>
      <c r="B8091" s="547">
        <v>2021</v>
      </c>
      <c r="C8091" s="547" t="s">
        <v>1622</v>
      </c>
      <c r="D8091" s="548"/>
      <c r="E8091" s="548"/>
    </row>
    <row r="8092" spans="1:5" hidden="1">
      <c r="A8092" s="547" t="s">
        <v>1667</v>
      </c>
      <c r="B8092" s="547">
        <v>2021</v>
      </c>
      <c r="C8092" s="547" t="s">
        <v>1621</v>
      </c>
      <c r="D8092" s="548">
        <v>0.36</v>
      </c>
      <c r="E8092" s="548">
        <v>0.36</v>
      </c>
    </row>
    <row r="8093" spans="1:5" hidden="1">
      <c r="A8093" s="547" t="s">
        <v>1667</v>
      </c>
      <c r="B8093" s="547">
        <v>2021</v>
      </c>
      <c r="C8093" s="547" t="s">
        <v>1620</v>
      </c>
      <c r="D8093" s="548"/>
      <c r="E8093" s="548"/>
    </row>
    <row r="8094" spans="1:5" hidden="1">
      <c r="A8094" s="547" t="s">
        <v>1667</v>
      </c>
      <c r="B8094" s="547">
        <v>2021</v>
      </c>
      <c r="C8094" s="547" t="s">
        <v>1619</v>
      </c>
      <c r="D8094" s="548">
        <v>35.15</v>
      </c>
      <c r="E8094" s="548">
        <v>35.15</v>
      </c>
    </row>
    <row r="8095" spans="1:5" hidden="1">
      <c r="A8095" s="547" t="s">
        <v>1667</v>
      </c>
      <c r="B8095" s="547">
        <v>2021</v>
      </c>
      <c r="C8095" s="547" t="s">
        <v>1618</v>
      </c>
      <c r="D8095" s="548"/>
      <c r="E8095" s="548"/>
    </row>
    <row r="8096" spans="1:5" hidden="1">
      <c r="A8096" s="547" t="s">
        <v>1667</v>
      </c>
      <c r="B8096" s="547">
        <v>2021</v>
      </c>
      <c r="C8096" s="547" t="s">
        <v>1617</v>
      </c>
      <c r="D8096" s="548">
        <v>5.89</v>
      </c>
      <c r="E8096" s="548">
        <v>5.89</v>
      </c>
    </row>
    <row r="8097" spans="1:5" hidden="1">
      <c r="A8097" s="547" t="s">
        <v>1667</v>
      </c>
      <c r="B8097" s="547">
        <v>2021</v>
      </c>
      <c r="C8097" s="547" t="s">
        <v>1616</v>
      </c>
      <c r="D8097" s="548">
        <v>0.06</v>
      </c>
      <c r="E8097" s="548">
        <v>0.06</v>
      </c>
    </row>
    <row r="8098" spans="1:5" hidden="1">
      <c r="A8098" s="547" t="s">
        <v>1667</v>
      </c>
      <c r="B8098" s="547">
        <v>2021</v>
      </c>
      <c r="C8098" s="547" t="s">
        <v>1615</v>
      </c>
      <c r="D8098" s="548">
        <v>22.62</v>
      </c>
      <c r="E8098" s="548">
        <v>22.62</v>
      </c>
    </row>
    <row r="8099" spans="1:5" hidden="1">
      <c r="A8099" s="547" t="s">
        <v>1667</v>
      </c>
      <c r="B8099" s="547">
        <v>2021</v>
      </c>
      <c r="C8099" s="547" t="s">
        <v>1614</v>
      </c>
      <c r="D8099" s="548">
        <v>2.5299999999999998</v>
      </c>
      <c r="E8099" s="548">
        <v>2.5299999999999998</v>
      </c>
    </row>
    <row r="8100" spans="1:5" hidden="1">
      <c r="A8100" s="547" t="s">
        <v>1667</v>
      </c>
      <c r="B8100" s="547">
        <v>2021</v>
      </c>
      <c r="C8100" s="547" t="s">
        <v>1613</v>
      </c>
      <c r="D8100" s="548"/>
      <c r="E8100" s="548"/>
    </row>
    <row r="8101" spans="1:5" hidden="1">
      <c r="A8101" s="547" t="s">
        <v>1667</v>
      </c>
      <c r="B8101" s="547">
        <v>2021</v>
      </c>
      <c r="C8101" s="547" t="s">
        <v>1612</v>
      </c>
      <c r="D8101" s="548">
        <v>0.03</v>
      </c>
      <c r="E8101" s="548">
        <v>0.03</v>
      </c>
    </row>
    <row r="8102" spans="1:5" hidden="1">
      <c r="A8102" s="547" t="s">
        <v>1667</v>
      </c>
      <c r="B8102" s="547">
        <v>2021</v>
      </c>
      <c r="C8102" s="547" t="s">
        <v>1611</v>
      </c>
      <c r="D8102" s="548">
        <v>0.02</v>
      </c>
      <c r="E8102" s="548">
        <v>0.02</v>
      </c>
    </row>
    <row r="8103" spans="1:5" hidden="1">
      <c r="A8103" s="547" t="s">
        <v>1667</v>
      </c>
      <c r="B8103" s="547">
        <v>2021</v>
      </c>
      <c r="C8103" s="547" t="s">
        <v>1610</v>
      </c>
      <c r="D8103" s="548">
        <v>1.96</v>
      </c>
      <c r="E8103" s="548">
        <v>1.96</v>
      </c>
    </row>
    <row r="8104" spans="1:5" hidden="1">
      <c r="A8104" s="547" t="s">
        <v>1667</v>
      </c>
      <c r="B8104" s="547">
        <v>2021</v>
      </c>
      <c r="C8104" s="547" t="s">
        <v>1609</v>
      </c>
      <c r="D8104" s="548"/>
      <c r="E8104" s="548"/>
    </row>
    <row r="8105" spans="1:5" hidden="1">
      <c r="A8105" s="547" t="s">
        <v>1667</v>
      </c>
      <c r="B8105" s="547">
        <v>2021</v>
      </c>
      <c r="C8105" s="547" t="s">
        <v>1608</v>
      </c>
      <c r="D8105" s="548"/>
      <c r="E8105" s="548"/>
    </row>
    <row r="8106" spans="1:5" hidden="1">
      <c r="A8106" s="547" t="s">
        <v>1667</v>
      </c>
      <c r="B8106" s="547">
        <v>2021</v>
      </c>
      <c r="C8106" s="547" t="s">
        <v>1607</v>
      </c>
      <c r="D8106" s="548">
        <v>1.84</v>
      </c>
      <c r="E8106" s="548">
        <v>1.84</v>
      </c>
    </row>
    <row r="8107" spans="1:5" hidden="1">
      <c r="A8107" s="547" t="s">
        <v>1667</v>
      </c>
      <c r="B8107" s="547">
        <v>2021</v>
      </c>
      <c r="C8107" s="547" t="s">
        <v>1606</v>
      </c>
      <c r="D8107" s="548"/>
      <c r="E8107" s="548"/>
    </row>
    <row r="8108" spans="1:5" hidden="1">
      <c r="A8108" s="547" t="s">
        <v>1667</v>
      </c>
      <c r="B8108" s="547">
        <v>2021</v>
      </c>
      <c r="C8108" s="547" t="s">
        <v>1605</v>
      </c>
      <c r="D8108" s="548">
        <v>0.2</v>
      </c>
      <c r="E8108" s="548">
        <v>0.2</v>
      </c>
    </row>
    <row r="8109" spans="1:5" hidden="1">
      <c r="A8109" s="547" t="s">
        <v>1667</v>
      </c>
      <c r="B8109" s="547">
        <v>2021</v>
      </c>
      <c r="C8109" s="547" t="s">
        <v>1604</v>
      </c>
      <c r="D8109" s="548">
        <v>61.21</v>
      </c>
      <c r="E8109" s="548">
        <v>61.21</v>
      </c>
    </row>
    <row r="8110" spans="1:5" hidden="1">
      <c r="A8110" s="547" t="s">
        <v>1667</v>
      </c>
      <c r="B8110" s="547">
        <v>2021</v>
      </c>
      <c r="C8110" s="547" t="s">
        <v>1603</v>
      </c>
      <c r="D8110" s="548">
        <v>422.86</v>
      </c>
      <c r="E8110" s="548">
        <v>422.86</v>
      </c>
    </row>
    <row r="8111" spans="1:5" hidden="1">
      <c r="A8111" s="547" t="s">
        <v>1667</v>
      </c>
      <c r="B8111" s="547">
        <v>2021</v>
      </c>
      <c r="C8111" s="547" t="s">
        <v>1602</v>
      </c>
      <c r="D8111" s="548">
        <v>428.27</v>
      </c>
      <c r="E8111" s="548">
        <v>428.27</v>
      </c>
    </row>
    <row r="8112" spans="1:5" hidden="1">
      <c r="A8112" s="547" t="s">
        <v>1667</v>
      </c>
      <c r="B8112" s="547">
        <v>2021</v>
      </c>
      <c r="C8112" s="547" t="s">
        <v>1601</v>
      </c>
      <c r="D8112" s="548">
        <v>1134.54</v>
      </c>
      <c r="E8112" s="548">
        <v>1134.54</v>
      </c>
    </row>
    <row r="8113" spans="1:5" hidden="1">
      <c r="A8113" s="547" t="s">
        <v>1667</v>
      </c>
      <c r="B8113" s="547">
        <v>2021</v>
      </c>
      <c r="C8113" s="547" t="s">
        <v>1600</v>
      </c>
      <c r="D8113" s="548">
        <v>191.54</v>
      </c>
      <c r="E8113" s="548">
        <v>191.54</v>
      </c>
    </row>
    <row r="8114" spans="1:5" hidden="1">
      <c r="A8114" s="547" t="s">
        <v>1667</v>
      </c>
      <c r="B8114" s="547">
        <v>2021</v>
      </c>
      <c r="C8114" s="547" t="s">
        <v>1599</v>
      </c>
      <c r="D8114" s="548">
        <v>4257.7700000000004</v>
      </c>
      <c r="E8114" s="548">
        <v>4270.55</v>
      </c>
    </row>
    <row r="8115" spans="1:5" hidden="1">
      <c r="A8115" s="547" t="s">
        <v>1667</v>
      </c>
      <c r="B8115" s="547">
        <v>2021</v>
      </c>
      <c r="C8115" s="547" t="s">
        <v>1597</v>
      </c>
      <c r="D8115" s="548">
        <v>2668.21</v>
      </c>
      <c r="E8115" s="548">
        <v>2680.99</v>
      </c>
    </row>
    <row r="8116" spans="1:5" hidden="1">
      <c r="A8116" s="547" t="s">
        <v>1667</v>
      </c>
      <c r="B8116" s="547">
        <v>2021</v>
      </c>
      <c r="C8116" s="547" t="s">
        <v>1633</v>
      </c>
      <c r="D8116" s="548"/>
      <c r="E8116" s="548">
        <v>375.08</v>
      </c>
    </row>
    <row r="8117" spans="1:5" hidden="1">
      <c r="A8117" s="547" t="s">
        <v>1667</v>
      </c>
      <c r="B8117" s="547">
        <v>2021</v>
      </c>
      <c r="C8117" s="547" t="s">
        <v>1632</v>
      </c>
      <c r="D8117" s="548"/>
      <c r="E8117" s="548"/>
    </row>
    <row r="8118" spans="1:5" hidden="1">
      <c r="A8118" s="547" t="s">
        <v>1667</v>
      </c>
      <c r="B8118" s="547">
        <v>2021</v>
      </c>
      <c r="C8118" s="547" t="s">
        <v>1631</v>
      </c>
      <c r="D8118" s="548"/>
      <c r="E8118" s="548">
        <v>15.9</v>
      </c>
    </row>
    <row r="8119" spans="1:5" hidden="1">
      <c r="A8119" s="547" t="s">
        <v>1667</v>
      </c>
      <c r="B8119" s="547">
        <v>2021</v>
      </c>
      <c r="C8119" s="547" t="s">
        <v>1630</v>
      </c>
      <c r="D8119" s="548"/>
      <c r="E8119" s="548"/>
    </row>
    <row r="8120" spans="1:5" hidden="1">
      <c r="A8120" s="547" t="s">
        <v>1667</v>
      </c>
      <c r="B8120" s="547">
        <v>2021</v>
      </c>
      <c r="C8120" s="547" t="s">
        <v>1629</v>
      </c>
      <c r="D8120" s="548"/>
      <c r="E8120" s="548"/>
    </row>
    <row r="8121" spans="1:5" hidden="1">
      <c r="A8121" s="547" t="s">
        <v>1667</v>
      </c>
      <c r="B8121" s="547">
        <v>2022</v>
      </c>
      <c r="C8121" s="547" t="s">
        <v>1628</v>
      </c>
      <c r="D8121" s="548">
        <v>291.81</v>
      </c>
      <c r="E8121" s="548">
        <v>299.27999999999997</v>
      </c>
    </row>
    <row r="8122" spans="1:5" hidden="1">
      <c r="A8122" s="547" t="s">
        <v>1667</v>
      </c>
      <c r="B8122" s="547">
        <v>2022</v>
      </c>
      <c r="C8122" s="547" t="s">
        <v>1627</v>
      </c>
      <c r="D8122" s="548">
        <v>272.05</v>
      </c>
      <c r="E8122" s="548"/>
    </row>
    <row r="8123" spans="1:5" hidden="1">
      <c r="A8123" s="547" t="s">
        <v>1667</v>
      </c>
      <c r="B8123" s="547">
        <v>2022</v>
      </c>
      <c r="C8123" s="547" t="s">
        <v>1626</v>
      </c>
      <c r="D8123" s="548">
        <v>19.760000000000002</v>
      </c>
      <c r="E8123" s="548"/>
    </row>
    <row r="8124" spans="1:5" hidden="1">
      <c r="A8124" s="547" t="s">
        <v>1667</v>
      </c>
      <c r="B8124" s="547">
        <v>2022</v>
      </c>
      <c r="C8124" s="547" t="s">
        <v>1625</v>
      </c>
      <c r="D8124" s="548">
        <v>11.58</v>
      </c>
      <c r="E8124" s="548">
        <v>11.58</v>
      </c>
    </row>
    <row r="8125" spans="1:5" hidden="1">
      <c r="A8125" s="547" t="s">
        <v>1667</v>
      </c>
      <c r="B8125" s="547">
        <v>2022</v>
      </c>
      <c r="C8125" s="547" t="s">
        <v>1624</v>
      </c>
      <c r="D8125" s="548">
        <v>0.11</v>
      </c>
      <c r="E8125" s="548">
        <v>0.11</v>
      </c>
    </row>
    <row r="8126" spans="1:5" hidden="1">
      <c r="A8126" s="547" t="s">
        <v>1667</v>
      </c>
      <c r="B8126" s="547">
        <v>2022</v>
      </c>
      <c r="C8126" s="547" t="s">
        <v>1623</v>
      </c>
      <c r="D8126" s="548"/>
      <c r="E8126" s="548"/>
    </row>
    <row r="8127" spans="1:5" hidden="1">
      <c r="A8127" s="547" t="s">
        <v>1667</v>
      </c>
      <c r="B8127" s="547">
        <v>2022</v>
      </c>
      <c r="C8127" s="547" t="s">
        <v>1622</v>
      </c>
      <c r="D8127" s="548"/>
      <c r="E8127" s="548"/>
    </row>
    <row r="8128" spans="1:5" hidden="1">
      <c r="A8128" s="547" t="s">
        <v>1667</v>
      </c>
      <c r="B8128" s="547">
        <v>2022</v>
      </c>
      <c r="C8128" s="547" t="s">
        <v>1621</v>
      </c>
      <c r="D8128" s="548">
        <v>0.34</v>
      </c>
      <c r="E8128" s="548">
        <v>0.34</v>
      </c>
    </row>
    <row r="8129" spans="1:5" hidden="1">
      <c r="A8129" s="547" t="s">
        <v>1667</v>
      </c>
      <c r="B8129" s="547">
        <v>2022</v>
      </c>
      <c r="C8129" s="547" t="s">
        <v>1620</v>
      </c>
      <c r="D8129" s="548"/>
      <c r="E8129" s="548"/>
    </row>
    <row r="8130" spans="1:5" hidden="1">
      <c r="A8130" s="547" t="s">
        <v>1667</v>
      </c>
      <c r="B8130" s="547">
        <v>2022</v>
      </c>
      <c r="C8130" s="547" t="s">
        <v>1619</v>
      </c>
      <c r="D8130" s="548">
        <v>36.65</v>
      </c>
      <c r="E8130" s="548">
        <v>36.65</v>
      </c>
    </row>
    <row r="8131" spans="1:5" hidden="1">
      <c r="A8131" s="547" t="s">
        <v>1667</v>
      </c>
      <c r="B8131" s="547">
        <v>2022</v>
      </c>
      <c r="C8131" s="547" t="s">
        <v>1618</v>
      </c>
      <c r="D8131" s="548"/>
      <c r="E8131" s="548"/>
    </row>
    <row r="8132" spans="1:5" hidden="1">
      <c r="A8132" s="547" t="s">
        <v>1667</v>
      </c>
      <c r="B8132" s="547">
        <v>2022</v>
      </c>
      <c r="C8132" s="547" t="s">
        <v>1617</v>
      </c>
      <c r="D8132" s="548">
        <v>5.23</v>
      </c>
      <c r="E8132" s="548">
        <v>5.23</v>
      </c>
    </row>
    <row r="8133" spans="1:5" hidden="1">
      <c r="A8133" s="547" t="s">
        <v>1667</v>
      </c>
      <c r="B8133" s="547">
        <v>2022</v>
      </c>
      <c r="C8133" s="547" t="s">
        <v>1616</v>
      </c>
      <c r="D8133" s="548">
        <v>0.03</v>
      </c>
      <c r="E8133" s="548">
        <v>0.03</v>
      </c>
    </row>
    <row r="8134" spans="1:5" hidden="1">
      <c r="A8134" s="547" t="s">
        <v>1667</v>
      </c>
      <c r="B8134" s="547">
        <v>2022</v>
      </c>
      <c r="C8134" s="547" t="s">
        <v>1615</v>
      </c>
      <c r="D8134" s="548">
        <v>24.48</v>
      </c>
      <c r="E8134" s="548">
        <v>24.48</v>
      </c>
    </row>
    <row r="8135" spans="1:5" hidden="1">
      <c r="A8135" s="547" t="s">
        <v>1667</v>
      </c>
      <c r="B8135" s="547">
        <v>2022</v>
      </c>
      <c r="C8135" s="547" t="s">
        <v>1614</v>
      </c>
      <c r="D8135" s="548">
        <v>2.73</v>
      </c>
      <c r="E8135" s="548">
        <v>2.73</v>
      </c>
    </row>
    <row r="8136" spans="1:5" hidden="1">
      <c r="A8136" s="547" t="s">
        <v>1667</v>
      </c>
      <c r="B8136" s="547">
        <v>2022</v>
      </c>
      <c r="C8136" s="547" t="s">
        <v>1613</v>
      </c>
      <c r="D8136" s="548"/>
      <c r="E8136" s="548"/>
    </row>
    <row r="8137" spans="1:5" hidden="1">
      <c r="A8137" s="547" t="s">
        <v>1667</v>
      </c>
      <c r="B8137" s="547">
        <v>2022</v>
      </c>
      <c r="C8137" s="547" t="s">
        <v>1612</v>
      </c>
      <c r="D8137" s="548">
        <v>0.02</v>
      </c>
      <c r="E8137" s="548">
        <v>0.02</v>
      </c>
    </row>
    <row r="8138" spans="1:5" hidden="1">
      <c r="A8138" s="547" t="s">
        <v>1667</v>
      </c>
      <c r="B8138" s="547">
        <v>2022</v>
      </c>
      <c r="C8138" s="547" t="s">
        <v>1611</v>
      </c>
      <c r="D8138" s="548">
        <v>0.01</v>
      </c>
      <c r="E8138" s="548">
        <v>0.01</v>
      </c>
    </row>
    <row r="8139" spans="1:5" hidden="1">
      <c r="A8139" s="547" t="s">
        <v>1667</v>
      </c>
      <c r="B8139" s="547">
        <v>2022</v>
      </c>
      <c r="C8139" s="547" t="s">
        <v>1610</v>
      </c>
      <c r="D8139" s="548">
        <v>1.9</v>
      </c>
      <c r="E8139" s="548">
        <v>1.9</v>
      </c>
    </row>
    <row r="8140" spans="1:5" hidden="1">
      <c r="A8140" s="547" t="s">
        <v>1667</v>
      </c>
      <c r="B8140" s="547">
        <v>2022</v>
      </c>
      <c r="C8140" s="547" t="s">
        <v>1609</v>
      </c>
      <c r="D8140" s="548"/>
      <c r="E8140" s="548"/>
    </row>
    <row r="8141" spans="1:5" hidden="1">
      <c r="A8141" s="547" t="s">
        <v>1667</v>
      </c>
      <c r="B8141" s="547">
        <v>2022</v>
      </c>
      <c r="C8141" s="547" t="s">
        <v>1608</v>
      </c>
      <c r="D8141" s="548"/>
      <c r="E8141" s="548"/>
    </row>
    <row r="8142" spans="1:5" hidden="1">
      <c r="A8142" s="547" t="s">
        <v>1667</v>
      </c>
      <c r="B8142" s="547">
        <v>2022</v>
      </c>
      <c r="C8142" s="547" t="s">
        <v>1607</v>
      </c>
      <c r="D8142" s="548">
        <v>1.74</v>
      </c>
      <c r="E8142" s="548">
        <v>1.74</v>
      </c>
    </row>
    <row r="8143" spans="1:5" hidden="1">
      <c r="A8143" s="547" t="s">
        <v>1667</v>
      </c>
      <c r="B8143" s="547">
        <v>2022</v>
      </c>
      <c r="C8143" s="547" t="s">
        <v>1606</v>
      </c>
      <c r="D8143" s="548"/>
      <c r="E8143" s="548"/>
    </row>
    <row r="8144" spans="1:5" hidden="1">
      <c r="A8144" s="547" t="s">
        <v>1667</v>
      </c>
      <c r="B8144" s="547">
        <v>2022</v>
      </c>
      <c r="C8144" s="547" t="s">
        <v>1605</v>
      </c>
      <c r="D8144" s="548">
        <v>0.49</v>
      </c>
      <c r="E8144" s="548">
        <v>0.49</v>
      </c>
    </row>
    <row r="8145" spans="1:5" hidden="1">
      <c r="A8145" s="547" t="s">
        <v>1667</v>
      </c>
      <c r="B8145" s="547">
        <v>2022</v>
      </c>
      <c r="C8145" s="547" t="s">
        <v>1604</v>
      </c>
      <c r="D8145" s="548">
        <v>75.38</v>
      </c>
      <c r="E8145" s="548">
        <v>75.38</v>
      </c>
    </row>
    <row r="8146" spans="1:5" hidden="1">
      <c r="A8146" s="547" t="s">
        <v>1667</v>
      </c>
      <c r="B8146" s="547">
        <v>2022</v>
      </c>
      <c r="C8146" s="547" t="s">
        <v>1603</v>
      </c>
      <c r="D8146" s="548">
        <v>400.41</v>
      </c>
      <c r="E8146" s="548">
        <v>400.41</v>
      </c>
    </row>
    <row r="8147" spans="1:5" hidden="1">
      <c r="A8147" s="547" t="s">
        <v>1667</v>
      </c>
      <c r="B8147" s="547">
        <v>2022</v>
      </c>
      <c r="C8147" s="547" t="s">
        <v>1602</v>
      </c>
      <c r="D8147" s="548">
        <v>461.18</v>
      </c>
      <c r="E8147" s="548">
        <v>461.18</v>
      </c>
    </row>
    <row r="8148" spans="1:5" hidden="1">
      <c r="A8148" s="547" t="s">
        <v>1667</v>
      </c>
      <c r="B8148" s="547">
        <v>2022</v>
      </c>
      <c r="C8148" s="547" t="s">
        <v>1601</v>
      </c>
      <c r="D8148" s="548">
        <v>1163.8800000000001</v>
      </c>
      <c r="E8148" s="548">
        <v>1163.8800000000001</v>
      </c>
    </row>
    <row r="8149" spans="1:5" hidden="1">
      <c r="A8149" s="547" t="s">
        <v>1667</v>
      </c>
      <c r="B8149" s="547">
        <v>2022</v>
      </c>
      <c r="C8149" s="547" t="s">
        <v>1600</v>
      </c>
      <c r="D8149" s="548">
        <v>203.53</v>
      </c>
      <c r="E8149" s="548">
        <v>203.53</v>
      </c>
    </row>
    <row r="8150" spans="1:5" hidden="1">
      <c r="A8150" s="547" t="s">
        <v>1667</v>
      </c>
      <c r="B8150" s="547">
        <v>2022</v>
      </c>
      <c r="C8150" s="547" t="s">
        <v>1599</v>
      </c>
      <c r="D8150" s="548">
        <v>4274.74</v>
      </c>
      <c r="E8150" s="548">
        <v>4282.22</v>
      </c>
    </row>
    <row r="8151" spans="1:5" hidden="1">
      <c r="A8151" s="547" t="s">
        <v>1667</v>
      </c>
      <c r="B8151" s="547">
        <v>2022</v>
      </c>
      <c r="C8151" s="547" t="s">
        <v>1597</v>
      </c>
      <c r="D8151" s="548">
        <v>2644.88</v>
      </c>
      <c r="E8151" s="548">
        <v>2652.35</v>
      </c>
    </row>
    <row r="8152" spans="1:5" hidden="1">
      <c r="A8152" s="547" t="s">
        <v>1667</v>
      </c>
      <c r="B8152" s="547">
        <v>2022</v>
      </c>
      <c r="C8152" s="547" t="s">
        <v>1633</v>
      </c>
      <c r="D8152" s="548"/>
      <c r="E8152" s="548">
        <v>269.61</v>
      </c>
    </row>
    <row r="8153" spans="1:5" hidden="1">
      <c r="A8153" s="547" t="s">
        <v>1667</v>
      </c>
      <c r="B8153" s="547">
        <v>2022</v>
      </c>
      <c r="C8153" s="547" t="s">
        <v>1632</v>
      </c>
      <c r="D8153" s="548"/>
      <c r="E8153" s="548"/>
    </row>
    <row r="8154" spans="1:5" hidden="1">
      <c r="A8154" s="547" t="s">
        <v>1667</v>
      </c>
      <c r="B8154" s="547">
        <v>2022</v>
      </c>
      <c r="C8154" s="547" t="s">
        <v>1631</v>
      </c>
      <c r="D8154" s="548"/>
      <c r="E8154" s="548">
        <v>9.91</v>
      </c>
    </row>
    <row r="8155" spans="1:5" hidden="1">
      <c r="A8155" s="547" t="s">
        <v>1667</v>
      </c>
      <c r="B8155" s="547">
        <v>2022</v>
      </c>
      <c r="C8155" s="547" t="s">
        <v>1630</v>
      </c>
      <c r="D8155" s="548"/>
      <c r="E8155" s="548"/>
    </row>
    <row r="8156" spans="1:5" hidden="1">
      <c r="A8156" s="547" t="s">
        <v>1667</v>
      </c>
      <c r="B8156" s="547">
        <v>2022</v>
      </c>
      <c r="C8156" s="547" t="s">
        <v>1629</v>
      </c>
      <c r="D8156" s="548"/>
      <c r="E8156" s="548"/>
    </row>
    <row r="8157" spans="1:5" hidden="1">
      <c r="A8157" s="547" t="s">
        <v>1667</v>
      </c>
      <c r="B8157" s="547">
        <v>2023</v>
      </c>
      <c r="C8157" s="547" t="s">
        <v>1628</v>
      </c>
      <c r="D8157" s="548">
        <v>242.73</v>
      </c>
      <c r="E8157" s="548"/>
    </row>
    <row r="8158" spans="1:5" hidden="1">
      <c r="A8158" s="547" t="s">
        <v>1667</v>
      </c>
      <c r="B8158" s="547">
        <v>2023</v>
      </c>
      <c r="C8158" s="547" t="s">
        <v>1627</v>
      </c>
      <c r="D8158" s="548">
        <v>220.2</v>
      </c>
      <c r="E8158" s="548"/>
    </row>
    <row r="8159" spans="1:5" hidden="1">
      <c r="A8159" s="547" t="s">
        <v>1667</v>
      </c>
      <c r="B8159" s="547">
        <v>2023</v>
      </c>
      <c r="C8159" s="547" t="s">
        <v>1626</v>
      </c>
      <c r="D8159" s="548">
        <v>22.54</v>
      </c>
      <c r="E8159" s="548"/>
    </row>
    <row r="8160" spans="1:5" hidden="1">
      <c r="A8160" s="547" t="s">
        <v>1667</v>
      </c>
      <c r="B8160" s="547">
        <v>2023</v>
      </c>
      <c r="C8160" s="547" t="s">
        <v>1625</v>
      </c>
      <c r="D8160" s="548">
        <v>12.05</v>
      </c>
      <c r="E8160" s="548"/>
    </row>
    <row r="8161" spans="1:5" hidden="1">
      <c r="A8161" s="547" t="s">
        <v>1667</v>
      </c>
      <c r="B8161" s="547">
        <v>2023</v>
      </c>
      <c r="C8161" s="547" t="s">
        <v>1624</v>
      </c>
      <c r="D8161" s="548">
        <v>0.2</v>
      </c>
      <c r="E8161" s="548"/>
    </row>
    <row r="8162" spans="1:5" hidden="1">
      <c r="A8162" s="547" t="s">
        <v>1667</v>
      </c>
      <c r="B8162" s="547">
        <v>2023</v>
      </c>
      <c r="C8162" s="547" t="s">
        <v>1623</v>
      </c>
      <c r="D8162" s="548"/>
      <c r="E8162" s="548"/>
    </row>
    <row r="8163" spans="1:5" hidden="1">
      <c r="A8163" s="547" t="s">
        <v>1667</v>
      </c>
      <c r="B8163" s="547">
        <v>2023</v>
      </c>
      <c r="C8163" s="547" t="s">
        <v>1622</v>
      </c>
      <c r="D8163" s="548"/>
      <c r="E8163" s="548"/>
    </row>
    <row r="8164" spans="1:5" hidden="1">
      <c r="A8164" s="547" t="s">
        <v>1667</v>
      </c>
      <c r="B8164" s="547">
        <v>2023</v>
      </c>
      <c r="C8164" s="547" t="s">
        <v>1621</v>
      </c>
      <c r="D8164" s="548">
        <v>0.5</v>
      </c>
      <c r="E8164" s="548"/>
    </row>
    <row r="8165" spans="1:5" hidden="1">
      <c r="A8165" s="547" t="s">
        <v>1667</v>
      </c>
      <c r="B8165" s="547">
        <v>2023</v>
      </c>
      <c r="C8165" s="547" t="s">
        <v>1620</v>
      </c>
      <c r="D8165" s="548"/>
      <c r="E8165" s="548"/>
    </row>
    <row r="8166" spans="1:5" hidden="1">
      <c r="A8166" s="547" t="s">
        <v>1667</v>
      </c>
      <c r="B8166" s="547">
        <v>2023</v>
      </c>
      <c r="C8166" s="547" t="s">
        <v>1619</v>
      </c>
      <c r="D8166" s="548">
        <v>28.64</v>
      </c>
      <c r="E8166" s="548"/>
    </row>
    <row r="8167" spans="1:5" hidden="1">
      <c r="A8167" s="547" t="s">
        <v>1667</v>
      </c>
      <c r="B8167" s="547">
        <v>2023</v>
      </c>
      <c r="C8167" s="547" t="s">
        <v>1618</v>
      </c>
      <c r="D8167" s="548"/>
      <c r="E8167" s="548"/>
    </row>
    <row r="8168" spans="1:5" hidden="1">
      <c r="A8168" s="547" t="s">
        <v>1667</v>
      </c>
      <c r="B8168" s="547">
        <v>2023</v>
      </c>
      <c r="C8168" s="547" t="s">
        <v>1617</v>
      </c>
      <c r="D8168" s="548">
        <v>4.8499999999999996</v>
      </c>
      <c r="E8168" s="548"/>
    </row>
    <row r="8169" spans="1:5" hidden="1">
      <c r="A8169" s="547" t="s">
        <v>1667</v>
      </c>
      <c r="B8169" s="547">
        <v>2023</v>
      </c>
      <c r="C8169" s="547" t="s">
        <v>1616</v>
      </c>
      <c r="D8169" s="548">
        <v>0.08</v>
      </c>
      <c r="E8169" s="548"/>
    </row>
    <row r="8170" spans="1:5" hidden="1">
      <c r="A8170" s="547" t="s">
        <v>1667</v>
      </c>
      <c r="B8170" s="547">
        <v>2023</v>
      </c>
      <c r="C8170" s="547" t="s">
        <v>1615</v>
      </c>
      <c r="D8170" s="548">
        <v>17.27</v>
      </c>
      <c r="E8170" s="548"/>
    </row>
    <row r="8171" spans="1:5" hidden="1">
      <c r="A8171" s="547" t="s">
        <v>1667</v>
      </c>
      <c r="B8171" s="547">
        <v>2023</v>
      </c>
      <c r="C8171" s="547" t="s">
        <v>1614</v>
      </c>
      <c r="D8171" s="548">
        <v>2.29</v>
      </c>
      <c r="E8171" s="548"/>
    </row>
    <row r="8172" spans="1:5" hidden="1">
      <c r="A8172" s="547" t="s">
        <v>1667</v>
      </c>
      <c r="B8172" s="547">
        <v>2023</v>
      </c>
      <c r="C8172" s="547" t="s">
        <v>1613</v>
      </c>
      <c r="D8172" s="548"/>
      <c r="E8172" s="548"/>
    </row>
    <row r="8173" spans="1:5" hidden="1">
      <c r="A8173" s="547" t="s">
        <v>1667</v>
      </c>
      <c r="B8173" s="547">
        <v>2023</v>
      </c>
      <c r="C8173" s="547" t="s">
        <v>1612</v>
      </c>
      <c r="D8173" s="548">
        <v>0.28999999999999998</v>
      </c>
      <c r="E8173" s="548"/>
    </row>
    <row r="8174" spans="1:5" hidden="1">
      <c r="A8174" s="547" t="s">
        <v>1667</v>
      </c>
      <c r="B8174" s="547">
        <v>2023</v>
      </c>
      <c r="C8174" s="547" t="s">
        <v>1611</v>
      </c>
      <c r="D8174" s="548">
        <v>0.03</v>
      </c>
      <c r="E8174" s="548"/>
    </row>
    <row r="8175" spans="1:5" hidden="1">
      <c r="A8175" s="547" t="s">
        <v>1667</v>
      </c>
      <c r="B8175" s="547">
        <v>2023</v>
      </c>
      <c r="C8175" s="547" t="s">
        <v>1610</v>
      </c>
      <c r="D8175" s="548">
        <v>1.99</v>
      </c>
      <c r="E8175" s="548"/>
    </row>
    <row r="8176" spans="1:5" hidden="1">
      <c r="A8176" s="547" t="s">
        <v>1667</v>
      </c>
      <c r="B8176" s="547">
        <v>2023</v>
      </c>
      <c r="C8176" s="547" t="s">
        <v>1609</v>
      </c>
      <c r="D8176" s="548"/>
      <c r="E8176" s="548"/>
    </row>
    <row r="8177" spans="1:5" hidden="1">
      <c r="A8177" s="547" t="s">
        <v>1667</v>
      </c>
      <c r="B8177" s="547">
        <v>2023</v>
      </c>
      <c r="C8177" s="547" t="s">
        <v>1608</v>
      </c>
      <c r="D8177" s="548"/>
      <c r="E8177" s="548"/>
    </row>
    <row r="8178" spans="1:5" hidden="1">
      <c r="A8178" s="547" t="s">
        <v>1667</v>
      </c>
      <c r="B8178" s="547">
        <v>2023</v>
      </c>
      <c r="C8178" s="547" t="s">
        <v>1607</v>
      </c>
      <c r="D8178" s="548">
        <v>1.57</v>
      </c>
      <c r="E8178" s="548"/>
    </row>
    <row r="8179" spans="1:5" hidden="1">
      <c r="A8179" s="547" t="s">
        <v>1667</v>
      </c>
      <c r="B8179" s="547">
        <v>2023</v>
      </c>
      <c r="C8179" s="547" t="s">
        <v>1606</v>
      </c>
      <c r="D8179" s="548"/>
      <c r="E8179" s="548"/>
    </row>
    <row r="8180" spans="1:5" hidden="1">
      <c r="A8180" s="547" t="s">
        <v>1667</v>
      </c>
      <c r="B8180" s="547">
        <v>2023</v>
      </c>
      <c r="C8180" s="547" t="s">
        <v>1605</v>
      </c>
      <c r="D8180" s="548">
        <v>0.27</v>
      </c>
      <c r="E8180" s="548"/>
    </row>
    <row r="8181" spans="1:5" hidden="1">
      <c r="A8181" s="547" t="s">
        <v>1667</v>
      </c>
      <c r="B8181" s="547">
        <v>2023</v>
      </c>
      <c r="C8181" s="547" t="s">
        <v>1604</v>
      </c>
      <c r="D8181" s="548">
        <v>69.849999999999994</v>
      </c>
      <c r="E8181" s="548"/>
    </row>
    <row r="8182" spans="1:5" hidden="1">
      <c r="A8182" s="547" t="s">
        <v>1667</v>
      </c>
      <c r="B8182" s="547">
        <v>2023</v>
      </c>
      <c r="C8182" s="547" t="s">
        <v>1603</v>
      </c>
      <c r="D8182" s="548">
        <v>423.02</v>
      </c>
      <c r="E8182" s="548"/>
    </row>
    <row r="8183" spans="1:5" hidden="1">
      <c r="A8183" s="547" t="s">
        <v>1667</v>
      </c>
      <c r="B8183" s="547">
        <v>2023</v>
      </c>
      <c r="C8183" s="547" t="s">
        <v>1602</v>
      </c>
      <c r="D8183" s="548">
        <v>510.18</v>
      </c>
      <c r="E8183" s="548"/>
    </row>
    <row r="8184" spans="1:5" hidden="1">
      <c r="A8184" s="547" t="s">
        <v>1667</v>
      </c>
      <c r="B8184" s="547">
        <v>2023</v>
      </c>
      <c r="C8184" s="547" t="s">
        <v>1601</v>
      </c>
      <c r="D8184" s="548">
        <v>1208.05</v>
      </c>
      <c r="E8184" s="548"/>
    </row>
    <row r="8185" spans="1:5" hidden="1">
      <c r="A8185" s="547" t="s">
        <v>1667</v>
      </c>
      <c r="B8185" s="547">
        <v>2023</v>
      </c>
      <c r="C8185" s="547" t="s">
        <v>1600</v>
      </c>
      <c r="D8185" s="548">
        <v>182.97</v>
      </c>
      <c r="E8185" s="548"/>
    </row>
    <row r="8186" spans="1:5" hidden="1">
      <c r="A8186" s="547" t="s">
        <v>1667</v>
      </c>
      <c r="B8186" s="547">
        <v>2023</v>
      </c>
      <c r="C8186" s="547" t="s">
        <v>1599</v>
      </c>
      <c r="D8186" s="548">
        <v>4369.83</v>
      </c>
      <c r="E8186" s="548"/>
    </row>
    <row r="8187" spans="1:5" hidden="1">
      <c r="A8187" s="547" t="s">
        <v>1667</v>
      </c>
      <c r="B8187" s="547">
        <v>2023</v>
      </c>
      <c r="C8187" s="547" t="s">
        <v>1597</v>
      </c>
      <c r="D8187" s="548">
        <v>2678.19</v>
      </c>
      <c r="E8187" s="548"/>
    </row>
    <row r="8188" spans="1:5" hidden="1">
      <c r="A8188" s="547" t="s">
        <v>1666</v>
      </c>
      <c r="B8188" s="547">
        <v>2019</v>
      </c>
      <c r="C8188" s="547" t="s">
        <v>1628</v>
      </c>
      <c r="D8188" s="548">
        <v>511</v>
      </c>
      <c r="E8188" s="548">
        <v>471.3</v>
      </c>
    </row>
    <row r="8189" spans="1:5" hidden="1">
      <c r="A8189" s="547" t="s">
        <v>1666</v>
      </c>
      <c r="B8189" s="547">
        <v>2019</v>
      </c>
      <c r="C8189" s="547" t="s">
        <v>1627</v>
      </c>
      <c r="D8189" s="548">
        <v>498.09</v>
      </c>
      <c r="E8189" s="548"/>
    </row>
    <row r="8190" spans="1:5" hidden="1">
      <c r="A8190" s="547" t="s">
        <v>1666</v>
      </c>
      <c r="B8190" s="547">
        <v>2019</v>
      </c>
      <c r="C8190" s="547" t="s">
        <v>1626</v>
      </c>
      <c r="D8190" s="548">
        <v>12.92</v>
      </c>
      <c r="E8190" s="548"/>
    </row>
    <row r="8191" spans="1:5" hidden="1">
      <c r="A8191" s="547" t="s">
        <v>1666</v>
      </c>
      <c r="B8191" s="547">
        <v>2019</v>
      </c>
      <c r="C8191" s="547" t="s">
        <v>1625</v>
      </c>
      <c r="D8191" s="548">
        <v>0.22</v>
      </c>
      <c r="E8191" s="548">
        <v>0.22</v>
      </c>
    </row>
    <row r="8192" spans="1:5" hidden="1">
      <c r="A8192" s="547" t="s">
        <v>1666</v>
      </c>
      <c r="B8192" s="547">
        <v>2019</v>
      </c>
      <c r="C8192" s="547" t="s">
        <v>1624</v>
      </c>
      <c r="D8192" s="548">
        <v>0.52</v>
      </c>
      <c r="E8192" s="548">
        <v>0.52</v>
      </c>
    </row>
    <row r="8193" spans="1:5" hidden="1">
      <c r="A8193" s="547" t="s">
        <v>1666</v>
      </c>
      <c r="B8193" s="547">
        <v>2019</v>
      </c>
      <c r="C8193" s="547" t="s">
        <v>1623</v>
      </c>
      <c r="D8193" s="548"/>
      <c r="E8193" s="548"/>
    </row>
    <row r="8194" spans="1:5" hidden="1">
      <c r="A8194" s="547" t="s">
        <v>1666</v>
      </c>
      <c r="B8194" s="547">
        <v>2019</v>
      </c>
      <c r="C8194" s="547" t="s">
        <v>1622</v>
      </c>
      <c r="D8194" s="548"/>
      <c r="E8194" s="548"/>
    </row>
    <row r="8195" spans="1:5" hidden="1">
      <c r="A8195" s="547" t="s">
        <v>1666</v>
      </c>
      <c r="B8195" s="547">
        <v>2019</v>
      </c>
      <c r="C8195" s="547" t="s">
        <v>1621</v>
      </c>
      <c r="D8195" s="548"/>
      <c r="E8195" s="548"/>
    </row>
    <row r="8196" spans="1:5" hidden="1">
      <c r="A8196" s="547" t="s">
        <v>1666</v>
      </c>
      <c r="B8196" s="547">
        <v>2019</v>
      </c>
      <c r="C8196" s="547" t="s">
        <v>1620</v>
      </c>
      <c r="D8196" s="548"/>
      <c r="E8196" s="548"/>
    </row>
    <row r="8197" spans="1:5" hidden="1">
      <c r="A8197" s="547" t="s">
        <v>1666</v>
      </c>
      <c r="B8197" s="547">
        <v>2019</v>
      </c>
      <c r="C8197" s="547" t="s">
        <v>1619</v>
      </c>
      <c r="D8197" s="548">
        <v>41.04</v>
      </c>
      <c r="E8197" s="548">
        <v>41.04</v>
      </c>
    </row>
    <row r="8198" spans="1:5" hidden="1">
      <c r="A8198" s="547" t="s">
        <v>1666</v>
      </c>
      <c r="B8198" s="547">
        <v>2019</v>
      </c>
      <c r="C8198" s="547" t="s">
        <v>1618</v>
      </c>
      <c r="D8198" s="548">
        <v>0.05</v>
      </c>
      <c r="E8198" s="548">
        <v>0.05</v>
      </c>
    </row>
    <row r="8199" spans="1:5" hidden="1">
      <c r="A8199" s="547" t="s">
        <v>1666</v>
      </c>
      <c r="B8199" s="547">
        <v>2019</v>
      </c>
      <c r="C8199" s="547" t="s">
        <v>1617</v>
      </c>
      <c r="D8199" s="548">
        <v>3.69</v>
      </c>
      <c r="E8199" s="548">
        <v>3.69</v>
      </c>
    </row>
    <row r="8200" spans="1:5" hidden="1">
      <c r="A8200" s="547" t="s">
        <v>1666</v>
      </c>
      <c r="B8200" s="547">
        <v>2019</v>
      </c>
      <c r="C8200" s="547" t="s">
        <v>1616</v>
      </c>
      <c r="D8200" s="548">
        <v>0.01</v>
      </c>
      <c r="E8200" s="548">
        <v>0.01</v>
      </c>
    </row>
    <row r="8201" spans="1:5" hidden="1">
      <c r="A8201" s="547" t="s">
        <v>1666</v>
      </c>
      <c r="B8201" s="547">
        <v>2019</v>
      </c>
      <c r="C8201" s="547" t="s">
        <v>1615</v>
      </c>
      <c r="D8201" s="548">
        <v>21.85</v>
      </c>
      <c r="E8201" s="548">
        <v>21.85</v>
      </c>
    </row>
    <row r="8202" spans="1:5" hidden="1">
      <c r="A8202" s="547" t="s">
        <v>1666</v>
      </c>
      <c r="B8202" s="547">
        <v>2019</v>
      </c>
      <c r="C8202" s="547" t="s">
        <v>1614</v>
      </c>
      <c r="D8202" s="548">
        <v>11.44</v>
      </c>
      <c r="E8202" s="548">
        <v>11.44</v>
      </c>
    </row>
    <row r="8203" spans="1:5" hidden="1">
      <c r="A8203" s="547" t="s">
        <v>1666</v>
      </c>
      <c r="B8203" s="547">
        <v>2019</v>
      </c>
      <c r="C8203" s="547" t="s">
        <v>1613</v>
      </c>
      <c r="D8203" s="548"/>
      <c r="E8203" s="548"/>
    </row>
    <row r="8204" spans="1:5" hidden="1">
      <c r="A8204" s="547" t="s">
        <v>1666</v>
      </c>
      <c r="B8204" s="547">
        <v>2019</v>
      </c>
      <c r="C8204" s="547" t="s">
        <v>1612</v>
      </c>
      <c r="D8204" s="548">
        <v>0.14000000000000001</v>
      </c>
      <c r="E8204" s="548">
        <v>0.14000000000000001</v>
      </c>
    </row>
    <row r="8205" spans="1:5" hidden="1">
      <c r="A8205" s="547" t="s">
        <v>1666</v>
      </c>
      <c r="B8205" s="547">
        <v>2019</v>
      </c>
      <c r="C8205" s="547" t="s">
        <v>1611</v>
      </c>
      <c r="D8205" s="548">
        <v>0.04</v>
      </c>
      <c r="E8205" s="548">
        <v>0.04</v>
      </c>
    </row>
    <row r="8206" spans="1:5" hidden="1">
      <c r="A8206" s="547" t="s">
        <v>1666</v>
      </c>
      <c r="B8206" s="547">
        <v>2019</v>
      </c>
      <c r="C8206" s="547" t="s">
        <v>1610</v>
      </c>
      <c r="D8206" s="548">
        <v>0.44</v>
      </c>
      <c r="E8206" s="548">
        <v>0.44</v>
      </c>
    </row>
    <row r="8207" spans="1:5" hidden="1">
      <c r="A8207" s="547" t="s">
        <v>1666</v>
      </c>
      <c r="B8207" s="547">
        <v>2019</v>
      </c>
      <c r="C8207" s="547" t="s">
        <v>1609</v>
      </c>
      <c r="D8207" s="548"/>
      <c r="E8207" s="548"/>
    </row>
    <row r="8208" spans="1:5" hidden="1">
      <c r="A8208" s="547" t="s">
        <v>1666</v>
      </c>
      <c r="B8208" s="547">
        <v>2019</v>
      </c>
      <c r="C8208" s="547" t="s">
        <v>1608</v>
      </c>
      <c r="D8208" s="548"/>
      <c r="E8208" s="548"/>
    </row>
    <row r="8209" spans="1:5" hidden="1">
      <c r="A8209" s="547" t="s">
        <v>1666</v>
      </c>
      <c r="B8209" s="547">
        <v>2019</v>
      </c>
      <c r="C8209" s="547" t="s">
        <v>1607</v>
      </c>
      <c r="D8209" s="548">
        <v>3.26</v>
      </c>
      <c r="E8209" s="548">
        <v>3.26</v>
      </c>
    </row>
    <row r="8210" spans="1:5" hidden="1">
      <c r="A8210" s="547" t="s">
        <v>1666</v>
      </c>
      <c r="B8210" s="547">
        <v>2019</v>
      </c>
      <c r="C8210" s="547" t="s">
        <v>1606</v>
      </c>
      <c r="D8210" s="548"/>
      <c r="E8210" s="548"/>
    </row>
    <row r="8211" spans="1:5" hidden="1">
      <c r="A8211" s="547" t="s">
        <v>1666</v>
      </c>
      <c r="B8211" s="547">
        <v>2019</v>
      </c>
      <c r="C8211" s="547" t="s">
        <v>1605</v>
      </c>
      <c r="D8211" s="548">
        <v>0.13</v>
      </c>
      <c r="E8211" s="548">
        <v>0.13</v>
      </c>
    </row>
    <row r="8212" spans="1:5" hidden="1">
      <c r="A8212" s="547" t="s">
        <v>1666</v>
      </c>
      <c r="B8212" s="547">
        <v>2019</v>
      </c>
      <c r="C8212" s="547" t="s">
        <v>1604</v>
      </c>
      <c r="D8212" s="548">
        <v>61.96</v>
      </c>
      <c r="E8212" s="548">
        <v>61.96</v>
      </c>
    </row>
    <row r="8213" spans="1:5" hidden="1">
      <c r="A8213" s="547" t="s">
        <v>1666</v>
      </c>
      <c r="B8213" s="547">
        <v>2019</v>
      </c>
      <c r="C8213" s="547" t="s">
        <v>1603</v>
      </c>
      <c r="D8213" s="548">
        <v>218.07</v>
      </c>
      <c r="E8213" s="548">
        <v>218.07</v>
      </c>
    </row>
    <row r="8214" spans="1:5" hidden="1">
      <c r="A8214" s="547" t="s">
        <v>1666</v>
      </c>
      <c r="B8214" s="547">
        <v>2019</v>
      </c>
      <c r="C8214" s="547" t="s">
        <v>1602</v>
      </c>
      <c r="D8214" s="548">
        <v>730.29</v>
      </c>
      <c r="E8214" s="548">
        <v>730.29</v>
      </c>
    </row>
    <row r="8215" spans="1:5" hidden="1">
      <c r="A8215" s="547" t="s">
        <v>1666</v>
      </c>
      <c r="B8215" s="547">
        <v>2019</v>
      </c>
      <c r="C8215" s="547" t="s">
        <v>1601</v>
      </c>
      <c r="D8215" s="548">
        <v>915.12</v>
      </c>
      <c r="E8215" s="548">
        <v>915.12</v>
      </c>
    </row>
    <row r="8216" spans="1:5" hidden="1">
      <c r="A8216" s="547" t="s">
        <v>1666</v>
      </c>
      <c r="B8216" s="547">
        <v>2019</v>
      </c>
      <c r="C8216" s="547" t="s">
        <v>1600</v>
      </c>
      <c r="D8216" s="548">
        <v>90.62</v>
      </c>
      <c r="E8216" s="548">
        <v>90.62</v>
      </c>
    </row>
    <row r="8217" spans="1:5" hidden="1">
      <c r="A8217" s="547" t="s">
        <v>1666</v>
      </c>
      <c r="B8217" s="547">
        <v>2019</v>
      </c>
      <c r="C8217" s="547" t="s">
        <v>1599</v>
      </c>
      <c r="D8217" s="548">
        <v>3879.41</v>
      </c>
      <c r="E8217" s="548">
        <v>3839.71</v>
      </c>
    </row>
    <row r="8218" spans="1:5" hidden="1">
      <c r="A8218" s="547" t="s">
        <v>1666</v>
      </c>
      <c r="B8218" s="547">
        <v>2019</v>
      </c>
      <c r="C8218" s="547" t="s">
        <v>1597</v>
      </c>
      <c r="D8218" s="548">
        <v>2568.85</v>
      </c>
      <c r="E8218" s="548">
        <v>2529.15</v>
      </c>
    </row>
    <row r="8219" spans="1:5" hidden="1">
      <c r="A8219" s="547" t="s">
        <v>1666</v>
      </c>
      <c r="B8219" s="547">
        <v>2019</v>
      </c>
      <c r="C8219" s="547" t="s">
        <v>1633</v>
      </c>
      <c r="D8219" s="548"/>
      <c r="E8219" s="548">
        <v>437.16</v>
      </c>
    </row>
    <row r="8220" spans="1:5" hidden="1">
      <c r="A8220" s="547" t="s">
        <v>1666</v>
      </c>
      <c r="B8220" s="547">
        <v>2019</v>
      </c>
      <c r="C8220" s="547" t="s">
        <v>1632</v>
      </c>
      <c r="D8220" s="548"/>
      <c r="E8220" s="548"/>
    </row>
    <row r="8221" spans="1:5" hidden="1">
      <c r="A8221" s="547" t="s">
        <v>1666</v>
      </c>
      <c r="B8221" s="547">
        <v>2019</v>
      </c>
      <c r="C8221" s="547" t="s">
        <v>1631</v>
      </c>
      <c r="D8221" s="548"/>
      <c r="E8221" s="548">
        <v>21.23</v>
      </c>
    </row>
    <row r="8222" spans="1:5" hidden="1">
      <c r="A8222" s="547" t="s">
        <v>1666</v>
      </c>
      <c r="B8222" s="547">
        <v>2019</v>
      </c>
      <c r="C8222" s="547" t="s">
        <v>1630</v>
      </c>
      <c r="D8222" s="548"/>
      <c r="E8222" s="548"/>
    </row>
    <row r="8223" spans="1:5" hidden="1">
      <c r="A8223" s="547" t="s">
        <v>1666</v>
      </c>
      <c r="B8223" s="547">
        <v>2019</v>
      </c>
      <c r="C8223" s="547" t="s">
        <v>1629</v>
      </c>
      <c r="D8223" s="548"/>
      <c r="E8223" s="548"/>
    </row>
    <row r="8224" spans="1:5" hidden="1">
      <c r="A8224" s="547" t="s">
        <v>1666</v>
      </c>
      <c r="B8224" s="547">
        <v>2020</v>
      </c>
      <c r="C8224" s="547" t="s">
        <v>1628</v>
      </c>
      <c r="D8224" s="548">
        <v>404.17</v>
      </c>
      <c r="E8224" s="548">
        <v>369.4</v>
      </c>
    </row>
    <row r="8225" spans="1:5" hidden="1">
      <c r="A8225" s="547" t="s">
        <v>1666</v>
      </c>
      <c r="B8225" s="547">
        <v>2020</v>
      </c>
      <c r="C8225" s="547" t="s">
        <v>1627</v>
      </c>
      <c r="D8225" s="548">
        <v>386.99</v>
      </c>
      <c r="E8225" s="548"/>
    </row>
    <row r="8226" spans="1:5" hidden="1">
      <c r="A8226" s="547" t="s">
        <v>1666</v>
      </c>
      <c r="B8226" s="547">
        <v>2020</v>
      </c>
      <c r="C8226" s="547" t="s">
        <v>1626</v>
      </c>
      <c r="D8226" s="548">
        <v>17.18</v>
      </c>
      <c r="E8226" s="548"/>
    </row>
    <row r="8227" spans="1:5" hidden="1">
      <c r="A8227" s="547" t="s">
        <v>1666</v>
      </c>
      <c r="B8227" s="547">
        <v>2020</v>
      </c>
      <c r="C8227" s="547" t="s">
        <v>1625</v>
      </c>
      <c r="D8227" s="548">
        <v>7.7</v>
      </c>
      <c r="E8227" s="548">
        <v>7.7</v>
      </c>
    </row>
    <row r="8228" spans="1:5" hidden="1">
      <c r="A8228" s="547" t="s">
        <v>1666</v>
      </c>
      <c r="B8228" s="547">
        <v>2020</v>
      </c>
      <c r="C8228" s="547" t="s">
        <v>1624</v>
      </c>
      <c r="D8228" s="548">
        <v>0.42</v>
      </c>
      <c r="E8228" s="548">
        <v>0.42</v>
      </c>
    </row>
    <row r="8229" spans="1:5" hidden="1">
      <c r="A8229" s="547" t="s">
        <v>1666</v>
      </c>
      <c r="B8229" s="547">
        <v>2020</v>
      </c>
      <c r="C8229" s="547" t="s">
        <v>1623</v>
      </c>
      <c r="D8229" s="548"/>
      <c r="E8229" s="548"/>
    </row>
    <row r="8230" spans="1:5" hidden="1">
      <c r="A8230" s="547" t="s">
        <v>1666</v>
      </c>
      <c r="B8230" s="547">
        <v>2020</v>
      </c>
      <c r="C8230" s="547" t="s">
        <v>1622</v>
      </c>
      <c r="D8230" s="548"/>
      <c r="E8230" s="548"/>
    </row>
    <row r="8231" spans="1:5" hidden="1">
      <c r="A8231" s="547" t="s">
        <v>1666</v>
      </c>
      <c r="B8231" s="547">
        <v>2020</v>
      </c>
      <c r="C8231" s="547" t="s">
        <v>1621</v>
      </c>
      <c r="D8231" s="548"/>
      <c r="E8231" s="548"/>
    </row>
    <row r="8232" spans="1:5" hidden="1">
      <c r="A8232" s="547" t="s">
        <v>1666</v>
      </c>
      <c r="B8232" s="547">
        <v>2020</v>
      </c>
      <c r="C8232" s="547" t="s">
        <v>1620</v>
      </c>
      <c r="D8232" s="548"/>
      <c r="E8232" s="548"/>
    </row>
    <row r="8233" spans="1:5" hidden="1">
      <c r="A8233" s="547" t="s">
        <v>1666</v>
      </c>
      <c r="B8233" s="547">
        <v>2020</v>
      </c>
      <c r="C8233" s="547" t="s">
        <v>1619</v>
      </c>
      <c r="D8233" s="548">
        <v>22.87</v>
      </c>
      <c r="E8233" s="548">
        <v>22.87</v>
      </c>
    </row>
    <row r="8234" spans="1:5" hidden="1">
      <c r="A8234" s="547" t="s">
        <v>1666</v>
      </c>
      <c r="B8234" s="547">
        <v>2020</v>
      </c>
      <c r="C8234" s="547" t="s">
        <v>1618</v>
      </c>
      <c r="D8234" s="548">
        <v>0.04</v>
      </c>
      <c r="E8234" s="548">
        <v>0.04</v>
      </c>
    </row>
    <row r="8235" spans="1:5" hidden="1">
      <c r="A8235" s="547" t="s">
        <v>1666</v>
      </c>
      <c r="B8235" s="547">
        <v>2020</v>
      </c>
      <c r="C8235" s="547" t="s">
        <v>1617</v>
      </c>
      <c r="D8235" s="548">
        <v>2.4</v>
      </c>
      <c r="E8235" s="548">
        <v>2.4</v>
      </c>
    </row>
    <row r="8236" spans="1:5" hidden="1">
      <c r="A8236" s="547" t="s">
        <v>1666</v>
      </c>
      <c r="B8236" s="547">
        <v>2020</v>
      </c>
      <c r="C8236" s="547" t="s">
        <v>1616</v>
      </c>
      <c r="D8236" s="548"/>
      <c r="E8236" s="548"/>
    </row>
    <row r="8237" spans="1:5" hidden="1">
      <c r="A8237" s="547" t="s">
        <v>1666</v>
      </c>
      <c r="B8237" s="547">
        <v>2020</v>
      </c>
      <c r="C8237" s="547" t="s">
        <v>1615</v>
      </c>
      <c r="D8237" s="548">
        <v>13.44</v>
      </c>
      <c r="E8237" s="548">
        <v>13.44</v>
      </c>
    </row>
    <row r="8238" spans="1:5" hidden="1">
      <c r="A8238" s="547" t="s">
        <v>1666</v>
      </c>
      <c r="B8238" s="547">
        <v>2020</v>
      </c>
      <c r="C8238" s="547" t="s">
        <v>1614</v>
      </c>
      <c r="D8238" s="548">
        <v>3.88</v>
      </c>
      <c r="E8238" s="548">
        <v>3.88</v>
      </c>
    </row>
    <row r="8239" spans="1:5" hidden="1">
      <c r="A8239" s="547" t="s">
        <v>1666</v>
      </c>
      <c r="B8239" s="547">
        <v>2020</v>
      </c>
      <c r="C8239" s="547" t="s">
        <v>1613</v>
      </c>
      <c r="D8239" s="548"/>
      <c r="E8239" s="548"/>
    </row>
    <row r="8240" spans="1:5" hidden="1">
      <c r="A8240" s="547" t="s">
        <v>1666</v>
      </c>
      <c r="B8240" s="547">
        <v>2020</v>
      </c>
      <c r="C8240" s="547" t="s">
        <v>1612</v>
      </c>
      <c r="D8240" s="548">
        <v>0.12</v>
      </c>
      <c r="E8240" s="548">
        <v>0.12</v>
      </c>
    </row>
    <row r="8241" spans="1:5" hidden="1">
      <c r="A8241" s="547" t="s">
        <v>1666</v>
      </c>
      <c r="B8241" s="547">
        <v>2020</v>
      </c>
      <c r="C8241" s="547" t="s">
        <v>1611</v>
      </c>
      <c r="D8241" s="548">
        <v>0.05</v>
      </c>
      <c r="E8241" s="548">
        <v>0.05</v>
      </c>
    </row>
    <row r="8242" spans="1:5" hidden="1">
      <c r="A8242" s="547" t="s">
        <v>1666</v>
      </c>
      <c r="B8242" s="547">
        <v>2020</v>
      </c>
      <c r="C8242" s="547" t="s">
        <v>1610</v>
      </c>
      <c r="D8242" s="548">
        <v>0.38</v>
      </c>
      <c r="E8242" s="548">
        <v>0.38</v>
      </c>
    </row>
    <row r="8243" spans="1:5" hidden="1">
      <c r="A8243" s="547" t="s">
        <v>1666</v>
      </c>
      <c r="B8243" s="547">
        <v>2020</v>
      </c>
      <c r="C8243" s="547" t="s">
        <v>1609</v>
      </c>
      <c r="D8243" s="548"/>
      <c r="E8243" s="548"/>
    </row>
    <row r="8244" spans="1:5" hidden="1">
      <c r="A8244" s="547" t="s">
        <v>1666</v>
      </c>
      <c r="B8244" s="547">
        <v>2020</v>
      </c>
      <c r="C8244" s="547" t="s">
        <v>1608</v>
      </c>
      <c r="D8244" s="548"/>
      <c r="E8244" s="548"/>
    </row>
    <row r="8245" spans="1:5" hidden="1">
      <c r="A8245" s="547" t="s">
        <v>1666</v>
      </c>
      <c r="B8245" s="547">
        <v>2020</v>
      </c>
      <c r="C8245" s="547" t="s">
        <v>1607</v>
      </c>
      <c r="D8245" s="548">
        <v>2.4300000000000002</v>
      </c>
      <c r="E8245" s="548">
        <v>2.4300000000000002</v>
      </c>
    </row>
    <row r="8246" spans="1:5" hidden="1">
      <c r="A8246" s="547" t="s">
        <v>1666</v>
      </c>
      <c r="B8246" s="547">
        <v>2020</v>
      </c>
      <c r="C8246" s="547" t="s">
        <v>1606</v>
      </c>
      <c r="D8246" s="548"/>
      <c r="E8246" s="548"/>
    </row>
    <row r="8247" spans="1:5" hidden="1">
      <c r="A8247" s="547" t="s">
        <v>1666</v>
      </c>
      <c r="B8247" s="547">
        <v>2020</v>
      </c>
      <c r="C8247" s="547" t="s">
        <v>1605</v>
      </c>
      <c r="D8247" s="548">
        <v>0.12</v>
      </c>
      <c r="E8247" s="548">
        <v>0.12</v>
      </c>
    </row>
    <row r="8248" spans="1:5" hidden="1">
      <c r="A8248" s="547" t="s">
        <v>1666</v>
      </c>
      <c r="B8248" s="547">
        <v>2020</v>
      </c>
      <c r="C8248" s="547" t="s">
        <v>1604</v>
      </c>
      <c r="D8248" s="548">
        <v>65.25</v>
      </c>
      <c r="E8248" s="548">
        <v>65.25</v>
      </c>
    </row>
    <row r="8249" spans="1:5" hidden="1">
      <c r="A8249" s="547" t="s">
        <v>1666</v>
      </c>
      <c r="B8249" s="547">
        <v>2020</v>
      </c>
      <c r="C8249" s="547" t="s">
        <v>1603</v>
      </c>
      <c r="D8249" s="548">
        <v>205.88</v>
      </c>
      <c r="E8249" s="548">
        <v>205.88</v>
      </c>
    </row>
    <row r="8250" spans="1:5" hidden="1">
      <c r="A8250" s="547" t="s">
        <v>1666</v>
      </c>
      <c r="B8250" s="547">
        <v>2020</v>
      </c>
      <c r="C8250" s="547" t="s">
        <v>1602</v>
      </c>
      <c r="D8250" s="548">
        <v>774.59</v>
      </c>
      <c r="E8250" s="548">
        <v>774.59</v>
      </c>
    </row>
    <row r="8251" spans="1:5" hidden="1">
      <c r="A8251" s="547" t="s">
        <v>1666</v>
      </c>
      <c r="B8251" s="547">
        <v>2020</v>
      </c>
      <c r="C8251" s="547" t="s">
        <v>1601</v>
      </c>
      <c r="D8251" s="548">
        <v>981.05</v>
      </c>
      <c r="E8251" s="548">
        <v>981.05</v>
      </c>
    </row>
    <row r="8252" spans="1:5" hidden="1">
      <c r="A8252" s="547" t="s">
        <v>1666</v>
      </c>
      <c r="B8252" s="547">
        <v>2020</v>
      </c>
      <c r="C8252" s="547" t="s">
        <v>1600</v>
      </c>
      <c r="D8252" s="548">
        <v>62.84</v>
      </c>
      <c r="E8252" s="548">
        <v>62.84</v>
      </c>
    </row>
    <row r="8253" spans="1:5" hidden="1">
      <c r="A8253" s="547" t="s">
        <v>1666</v>
      </c>
      <c r="B8253" s="547">
        <v>2020</v>
      </c>
      <c r="C8253" s="547" t="s">
        <v>1599</v>
      </c>
      <c r="D8253" s="548">
        <v>3922.41</v>
      </c>
      <c r="E8253" s="548">
        <v>3887.64</v>
      </c>
    </row>
    <row r="8254" spans="1:5" hidden="1">
      <c r="A8254" s="547" t="s">
        <v>1666</v>
      </c>
      <c r="B8254" s="547">
        <v>2020</v>
      </c>
      <c r="C8254" s="547" t="s">
        <v>1597</v>
      </c>
      <c r="D8254" s="548">
        <v>2524.7600000000002</v>
      </c>
      <c r="E8254" s="548">
        <v>2490</v>
      </c>
    </row>
    <row r="8255" spans="1:5" hidden="1">
      <c r="A8255" s="547" t="s">
        <v>1666</v>
      </c>
      <c r="B8255" s="547">
        <v>2020</v>
      </c>
      <c r="C8255" s="547" t="s">
        <v>1633</v>
      </c>
      <c r="D8255" s="548"/>
      <c r="E8255" s="548">
        <v>328.83</v>
      </c>
    </row>
    <row r="8256" spans="1:5" hidden="1">
      <c r="A8256" s="547" t="s">
        <v>1666</v>
      </c>
      <c r="B8256" s="547">
        <v>2020</v>
      </c>
      <c r="C8256" s="547" t="s">
        <v>1632</v>
      </c>
      <c r="D8256" s="548"/>
      <c r="E8256" s="548"/>
    </row>
    <row r="8257" spans="1:5" hidden="1">
      <c r="A8257" s="547" t="s">
        <v>1666</v>
      </c>
      <c r="B8257" s="547">
        <v>2020</v>
      </c>
      <c r="C8257" s="547" t="s">
        <v>1631</v>
      </c>
      <c r="D8257" s="548"/>
      <c r="E8257" s="548">
        <v>23.4</v>
      </c>
    </row>
    <row r="8258" spans="1:5" hidden="1">
      <c r="A8258" s="547" t="s">
        <v>1666</v>
      </c>
      <c r="B8258" s="547">
        <v>2020</v>
      </c>
      <c r="C8258" s="547" t="s">
        <v>1630</v>
      </c>
      <c r="D8258" s="548"/>
      <c r="E8258" s="548"/>
    </row>
    <row r="8259" spans="1:5" hidden="1">
      <c r="A8259" s="547" t="s">
        <v>1666</v>
      </c>
      <c r="B8259" s="547">
        <v>2020</v>
      </c>
      <c r="C8259" s="547" t="s">
        <v>1629</v>
      </c>
      <c r="D8259" s="548"/>
      <c r="E8259" s="548"/>
    </row>
    <row r="8260" spans="1:5" hidden="1">
      <c r="A8260" s="547" t="s">
        <v>1666</v>
      </c>
      <c r="B8260" s="547">
        <v>2021</v>
      </c>
      <c r="C8260" s="547" t="s">
        <v>1628</v>
      </c>
      <c r="D8260" s="548">
        <v>350.14</v>
      </c>
      <c r="E8260" s="548">
        <v>315.57</v>
      </c>
    </row>
    <row r="8261" spans="1:5" hidden="1">
      <c r="A8261" s="547" t="s">
        <v>1666</v>
      </c>
      <c r="B8261" s="547">
        <v>2021</v>
      </c>
      <c r="C8261" s="547" t="s">
        <v>1627</v>
      </c>
      <c r="D8261" s="548">
        <v>331.55</v>
      </c>
      <c r="E8261" s="548"/>
    </row>
    <row r="8262" spans="1:5" hidden="1">
      <c r="A8262" s="547" t="s">
        <v>1666</v>
      </c>
      <c r="B8262" s="547">
        <v>2021</v>
      </c>
      <c r="C8262" s="547" t="s">
        <v>1626</v>
      </c>
      <c r="D8262" s="548">
        <v>18.59</v>
      </c>
      <c r="E8262" s="548"/>
    </row>
    <row r="8263" spans="1:5" hidden="1">
      <c r="A8263" s="547" t="s">
        <v>1666</v>
      </c>
      <c r="B8263" s="547">
        <v>2021</v>
      </c>
      <c r="C8263" s="547" t="s">
        <v>1625</v>
      </c>
      <c r="D8263" s="548">
        <v>0.94</v>
      </c>
      <c r="E8263" s="548">
        <v>0.94</v>
      </c>
    </row>
    <row r="8264" spans="1:5" hidden="1">
      <c r="A8264" s="547" t="s">
        <v>1666</v>
      </c>
      <c r="B8264" s="547">
        <v>2021</v>
      </c>
      <c r="C8264" s="547" t="s">
        <v>1624</v>
      </c>
      <c r="D8264" s="548">
        <v>0.38</v>
      </c>
      <c r="E8264" s="548">
        <v>0.38</v>
      </c>
    </row>
    <row r="8265" spans="1:5" hidden="1">
      <c r="A8265" s="547" t="s">
        <v>1666</v>
      </c>
      <c r="B8265" s="547">
        <v>2021</v>
      </c>
      <c r="C8265" s="547" t="s">
        <v>1623</v>
      </c>
      <c r="D8265" s="548"/>
      <c r="E8265" s="548"/>
    </row>
    <row r="8266" spans="1:5" hidden="1">
      <c r="A8266" s="547" t="s">
        <v>1666</v>
      </c>
      <c r="B8266" s="547">
        <v>2021</v>
      </c>
      <c r="C8266" s="547" t="s">
        <v>1622</v>
      </c>
      <c r="D8266" s="548"/>
      <c r="E8266" s="548"/>
    </row>
    <row r="8267" spans="1:5" hidden="1">
      <c r="A8267" s="547" t="s">
        <v>1666</v>
      </c>
      <c r="B8267" s="547">
        <v>2021</v>
      </c>
      <c r="C8267" s="547" t="s">
        <v>1621</v>
      </c>
      <c r="D8267" s="548"/>
      <c r="E8267" s="548"/>
    </row>
    <row r="8268" spans="1:5" hidden="1">
      <c r="A8268" s="547" t="s">
        <v>1666</v>
      </c>
      <c r="B8268" s="547">
        <v>2021</v>
      </c>
      <c r="C8268" s="547" t="s">
        <v>1620</v>
      </c>
      <c r="D8268" s="548">
        <v>0.01</v>
      </c>
      <c r="E8268" s="548">
        <v>0.01</v>
      </c>
    </row>
    <row r="8269" spans="1:5" hidden="1">
      <c r="A8269" s="547" t="s">
        <v>1666</v>
      </c>
      <c r="B8269" s="547">
        <v>2021</v>
      </c>
      <c r="C8269" s="547" t="s">
        <v>1619</v>
      </c>
      <c r="D8269" s="548">
        <v>28.15</v>
      </c>
      <c r="E8269" s="548">
        <v>28.15</v>
      </c>
    </row>
    <row r="8270" spans="1:5" hidden="1">
      <c r="A8270" s="547" t="s">
        <v>1666</v>
      </c>
      <c r="B8270" s="547">
        <v>2021</v>
      </c>
      <c r="C8270" s="547" t="s">
        <v>1618</v>
      </c>
      <c r="D8270" s="548">
        <v>0.04</v>
      </c>
      <c r="E8270" s="548">
        <v>0.04</v>
      </c>
    </row>
    <row r="8271" spans="1:5" hidden="1">
      <c r="A8271" s="547" t="s">
        <v>1666</v>
      </c>
      <c r="B8271" s="547">
        <v>2021</v>
      </c>
      <c r="C8271" s="547" t="s">
        <v>1617</v>
      </c>
      <c r="D8271" s="548">
        <v>2.15</v>
      </c>
      <c r="E8271" s="548">
        <v>2.15</v>
      </c>
    </row>
    <row r="8272" spans="1:5" hidden="1">
      <c r="A8272" s="547" t="s">
        <v>1666</v>
      </c>
      <c r="B8272" s="547">
        <v>2021</v>
      </c>
      <c r="C8272" s="547" t="s">
        <v>1616</v>
      </c>
      <c r="D8272" s="548"/>
      <c r="E8272" s="548"/>
    </row>
    <row r="8273" spans="1:5" hidden="1">
      <c r="A8273" s="547" t="s">
        <v>1666</v>
      </c>
      <c r="B8273" s="547">
        <v>2021</v>
      </c>
      <c r="C8273" s="547" t="s">
        <v>1615</v>
      </c>
      <c r="D8273" s="548">
        <v>17.649999999999999</v>
      </c>
      <c r="E8273" s="548">
        <v>17.649999999999999</v>
      </c>
    </row>
    <row r="8274" spans="1:5" hidden="1">
      <c r="A8274" s="547" t="s">
        <v>1666</v>
      </c>
      <c r="B8274" s="547">
        <v>2021</v>
      </c>
      <c r="C8274" s="547" t="s">
        <v>1614</v>
      </c>
      <c r="D8274" s="548">
        <v>3.64</v>
      </c>
      <c r="E8274" s="548">
        <v>3.64</v>
      </c>
    </row>
    <row r="8275" spans="1:5" hidden="1">
      <c r="A8275" s="547" t="s">
        <v>1666</v>
      </c>
      <c r="B8275" s="547">
        <v>2021</v>
      </c>
      <c r="C8275" s="547" t="s">
        <v>1613</v>
      </c>
      <c r="D8275" s="548"/>
      <c r="E8275" s="548"/>
    </row>
    <row r="8276" spans="1:5" hidden="1">
      <c r="A8276" s="547" t="s">
        <v>1666</v>
      </c>
      <c r="B8276" s="547">
        <v>2021</v>
      </c>
      <c r="C8276" s="547" t="s">
        <v>1612</v>
      </c>
      <c r="D8276" s="548">
        <v>0.09</v>
      </c>
      <c r="E8276" s="548">
        <v>0.09</v>
      </c>
    </row>
    <row r="8277" spans="1:5" hidden="1">
      <c r="A8277" s="547" t="s">
        <v>1666</v>
      </c>
      <c r="B8277" s="547">
        <v>2021</v>
      </c>
      <c r="C8277" s="547" t="s">
        <v>1611</v>
      </c>
      <c r="D8277" s="548">
        <v>0.02</v>
      </c>
      <c r="E8277" s="548">
        <v>0.02</v>
      </c>
    </row>
    <row r="8278" spans="1:5" hidden="1">
      <c r="A8278" s="547" t="s">
        <v>1666</v>
      </c>
      <c r="B8278" s="547">
        <v>2021</v>
      </c>
      <c r="C8278" s="547" t="s">
        <v>1610</v>
      </c>
      <c r="D8278" s="548">
        <v>0.35</v>
      </c>
      <c r="E8278" s="548">
        <v>0.35</v>
      </c>
    </row>
    <row r="8279" spans="1:5" hidden="1">
      <c r="A8279" s="547" t="s">
        <v>1666</v>
      </c>
      <c r="B8279" s="547">
        <v>2021</v>
      </c>
      <c r="C8279" s="547" t="s">
        <v>1609</v>
      </c>
      <c r="D8279" s="548"/>
      <c r="E8279" s="548"/>
    </row>
    <row r="8280" spans="1:5" hidden="1">
      <c r="A8280" s="547" t="s">
        <v>1666</v>
      </c>
      <c r="B8280" s="547">
        <v>2021</v>
      </c>
      <c r="C8280" s="547" t="s">
        <v>1608</v>
      </c>
      <c r="D8280" s="548"/>
      <c r="E8280" s="548"/>
    </row>
    <row r="8281" spans="1:5" hidden="1">
      <c r="A8281" s="547" t="s">
        <v>1666</v>
      </c>
      <c r="B8281" s="547">
        <v>2021</v>
      </c>
      <c r="C8281" s="547" t="s">
        <v>1607</v>
      </c>
      <c r="D8281" s="548">
        <v>3.3</v>
      </c>
      <c r="E8281" s="548">
        <v>3.3</v>
      </c>
    </row>
    <row r="8282" spans="1:5" hidden="1">
      <c r="A8282" s="547" t="s">
        <v>1666</v>
      </c>
      <c r="B8282" s="547">
        <v>2021</v>
      </c>
      <c r="C8282" s="547" t="s">
        <v>1606</v>
      </c>
      <c r="D8282" s="548"/>
      <c r="E8282" s="548"/>
    </row>
    <row r="8283" spans="1:5" hidden="1">
      <c r="A8283" s="547" t="s">
        <v>1666</v>
      </c>
      <c r="B8283" s="547">
        <v>2021</v>
      </c>
      <c r="C8283" s="547" t="s">
        <v>1605</v>
      </c>
      <c r="D8283" s="548">
        <v>0.91</v>
      </c>
      <c r="E8283" s="548">
        <v>0.91</v>
      </c>
    </row>
    <row r="8284" spans="1:5" hidden="1">
      <c r="A8284" s="547" t="s">
        <v>1666</v>
      </c>
      <c r="B8284" s="547">
        <v>2021</v>
      </c>
      <c r="C8284" s="547" t="s">
        <v>1604</v>
      </c>
      <c r="D8284" s="548">
        <v>68.989999999999995</v>
      </c>
      <c r="E8284" s="548">
        <v>68.989999999999995</v>
      </c>
    </row>
    <row r="8285" spans="1:5" hidden="1">
      <c r="A8285" s="547" t="s">
        <v>1666</v>
      </c>
      <c r="B8285" s="547">
        <v>2021</v>
      </c>
      <c r="C8285" s="547" t="s">
        <v>1603</v>
      </c>
      <c r="D8285" s="548">
        <v>212.86</v>
      </c>
      <c r="E8285" s="548">
        <v>212.86</v>
      </c>
    </row>
    <row r="8286" spans="1:5" hidden="1">
      <c r="A8286" s="547" t="s">
        <v>1666</v>
      </c>
      <c r="B8286" s="547">
        <v>2021</v>
      </c>
      <c r="C8286" s="547" t="s">
        <v>1602</v>
      </c>
      <c r="D8286" s="548">
        <v>1015.86</v>
      </c>
      <c r="E8286" s="548">
        <v>1015.86</v>
      </c>
    </row>
    <row r="8287" spans="1:5" hidden="1">
      <c r="A8287" s="547" t="s">
        <v>1666</v>
      </c>
      <c r="B8287" s="547">
        <v>2021</v>
      </c>
      <c r="C8287" s="547" t="s">
        <v>1601</v>
      </c>
      <c r="D8287" s="548">
        <v>1043.9000000000001</v>
      </c>
      <c r="E8287" s="548">
        <v>1043.9000000000001</v>
      </c>
    </row>
    <row r="8288" spans="1:5" hidden="1">
      <c r="A8288" s="547" t="s">
        <v>1666</v>
      </c>
      <c r="B8288" s="547">
        <v>2021</v>
      </c>
      <c r="C8288" s="547" t="s">
        <v>1600</v>
      </c>
      <c r="D8288" s="548">
        <v>47.65</v>
      </c>
      <c r="E8288" s="548">
        <v>47.65</v>
      </c>
    </row>
    <row r="8289" spans="1:5" hidden="1">
      <c r="A8289" s="547" t="s">
        <v>1666</v>
      </c>
      <c r="B8289" s="547">
        <v>2021</v>
      </c>
      <c r="C8289" s="547" t="s">
        <v>1599</v>
      </c>
      <c r="D8289" s="548">
        <v>4231.4399999999996</v>
      </c>
      <c r="E8289" s="548">
        <v>4196.87</v>
      </c>
    </row>
    <row r="8290" spans="1:5" hidden="1">
      <c r="A8290" s="547" t="s">
        <v>1666</v>
      </c>
      <c r="B8290" s="547">
        <v>2021</v>
      </c>
      <c r="C8290" s="547" t="s">
        <v>1597</v>
      </c>
      <c r="D8290" s="548">
        <v>2768.87</v>
      </c>
      <c r="E8290" s="548">
        <v>2734.3</v>
      </c>
    </row>
    <row r="8291" spans="1:5" hidden="1">
      <c r="A8291" s="547" t="s">
        <v>1666</v>
      </c>
      <c r="B8291" s="547">
        <v>2021</v>
      </c>
      <c r="C8291" s="547" t="s">
        <v>1633</v>
      </c>
      <c r="D8291" s="548"/>
      <c r="E8291" s="548">
        <v>265.32</v>
      </c>
    </row>
    <row r="8292" spans="1:5" hidden="1">
      <c r="A8292" s="547" t="s">
        <v>1666</v>
      </c>
      <c r="B8292" s="547">
        <v>2021</v>
      </c>
      <c r="C8292" s="547" t="s">
        <v>1632</v>
      </c>
      <c r="D8292" s="548"/>
      <c r="E8292" s="548"/>
    </row>
    <row r="8293" spans="1:5" hidden="1">
      <c r="A8293" s="547" t="s">
        <v>1666</v>
      </c>
      <c r="B8293" s="547">
        <v>2021</v>
      </c>
      <c r="C8293" s="547" t="s">
        <v>1631</v>
      </c>
      <c r="D8293" s="548"/>
      <c r="E8293" s="548">
        <v>31.66</v>
      </c>
    </row>
    <row r="8294" spans="1:5" hidden="1">
      <c r="A8294" s="547" t="s">
        <v>1666</v>
      </c>
      <c r="B8294" s="547">
        <v>2021</v>
      </c>
      <c r="C8294" s="547" t="s">
        <v>1630</v>
      </c>
      <c r="D8294" s="548"/>
      <c r="E8294" s="548"/>
    </row>
    <row r="8295" spans="1:5" hidden="1">
      <c r="A8295" s="547" t="s">
        <v>1666</v>
      </c>
      <c r="B8295" s="547">
        <v>2021</v>
      </c>
      <c r="C8295" s="547" t="s">
        <v>1629</v>
      </c>
      <c r="D8295" s="548"/>
      <c r="E8295" s="548"/>
    </row>
    <row r="8296" spans="1:5" hidden="1">
      <c r="A8296" s="547" t="s">
        <v>1666</v>
      </c>
      <c r="B8296" s="547">
        <v>2022</v>
      </c>
      <c r="C8296" s="547" t="s">
        <v>1628</v>
      </c>
      <c r="D8296" s="548">
        <v>324.66000000000003</v>
      </c>
      <c r="E8296" s="548">
        <v>300.97000000000003</v>
      </c>
    </row>
    <row r="8297" spans="1:5" hidden="1">
      <c r="A8297" s="547" t="s">
        <v>1666</v>
      </c>
      <c r="B8297" s="547">
        <v>2022</v>
      </c>
      <c r="C8297" s="547" t="s">
        <v>1627</v>
      </c>
      <c r="D8297" s="548">
        <v>309.74</v>
      </c>
      <c r="E8297" s="548"/>
    </row>
    <row r="8298" spans="1:5" hidden="1">
      <c r="A8298" s="547" t="s">
        <v>1666</v>
      </c>
      <c r="B8298" s="547">
        <v>2022</v>
      </c>
      <c r="C8298" s="547" t="s">
        <v>1626</v>
      </c>
      <c r="D8298" s="548">
        <v>14.93</v>
      </c>
      <c r="E8298" s="548"/>
    </row>
    <row r="8299" spans="1:5" hidden="1">
      <c r="A8299" s="547" t="s">
        <v>1666</v>
      </c>
      <c r="B8299" s="547">
        <v>2022</v>
      </c>
      <c r="C8299" s="547" t="s">
        <v>1625</v>
      </c>
      <c r="D8299" s="548">
        <v>1.47</v>
      </c>
      <c r="E8299" s="548">
        <v>1.47</v>
      </c>
    </row>
    <row r="8300" spans="1:5" hidden="1">
      <c r="A8300" s="547" t="s">
        <v>1666</v>
      </c>
      <c r="B8300" s="547">
        <v>2022</v>
      </c>
      <c r="C8300" s="547" t="s">
        <v>1624</v>
      </c>
      <c r="D8300" s="548"/>
      <c r="E8300" s="548"/>
    </row>
    <row r="8301" spans="1:5" hidden="1">
      <c r="A8301" s="547" t="s">
        <v>1666</v>
      </c>
      <c r="B8301" s="547">
        <v>2022</v>
      </c>
      <c r="C8301" s="547" t="s">
        <v>1623</v>
      </c>
      <c r="D8301" s="548"/>
      <c r="E8301" s="548"/>
    </row>
    <row r="8302" spans="1:5" hidden="1">
      <c r="A8302" s="547" t="s">
        <v>1666</v>
      </c>
      <c r="B8302" s="547">
        <v>2022</v>
      </c>
      <c r="C8302" s="547" t="s">
        <v>1622</v>
      </c>
      <c r="D8302" s="548"/>
      <c r="E8302" s="548"/>
    </row>
    <row r="8303" spans="1:5" hidden="1">
      <c r="A8303" s="547" t="s">
        <v>1666</v>
      </c>
      <c r="B8303" s="547">
        <v>2022</v>
      </c>
      <c r="C8303" s="547" t="s">
        <v>1621</v>
      </c>
      <c r="D8303" s="548"/>
      <c r="E8303" s="548"/>
    </row>
    <row r="8304" spans="1:5" hidden="1">
      <c r="A8304" s="547" t="s">
        <v>1666</v>
      </c>
      <c r="B8304" s="547">
        <v>2022</v>
      </c>
      <c r="C8304" s="547" t="s">
        <v>1620</v>
      </c>
      <c r="D8304" s="548"/>
      <c r="E8304" s="548"/>
    </row>
    <row r="8305" spans="1:5" hidden="1">
      <c r="A8305" s="547" t="s">
        <v>1666</v>
      </c>
      <c r="B8305" s="547">
        <v>2022</v>
      </c>
      <c r="C8305" s="547" t="s">
        <v>1619</v>
      </c>
      <c r="D8305" s="548">
        <v>37.72</v>
      </c>
      <c r="E8305" s="548">
        <v>37.72</v>
      </c>
    </row>
    <row r="8306" spans="1:5" hidden="1">
      <c r="A8306" s="547" t="s">
        <v>1666</v>
      </c>
      <c r="B8306" s="547">
        <v>2022</v>
      </c>
      <c r="C8306" s="547" t="s">
        <v>1618</v>
      </c>
      <c r="D8306" s="548">
        <v>0.04</v>
      </c>
      <c r="E8306" s="548">
        <v>0.04</v>
      </c>
    </row>
    <row r="8307" spans="1:5" hidden="1">
      <c r="A8307" s="547" t="s">
        <v>1666</v>
      </c>
      <c r="B8307" s="547">
        <v>2022</v>
      </c>
      <c r="C8307" s="547" t="s">
        <v>1617</v>
      </c>
      <c r="D8307" s="548">
        <v>1.79</v>
      </c>
      <c r="E8307" s="548">
        <v>1.79</v>
      </c>
    </row>
    <row r="8308" spans="1:5" hidden="1">
      <c r="A8308" s="547" t="s">
        <v>1666</v>
      </c>
      <c r="B8308" s="547">
        <v>2022</v>
      </c>
      <c r="C8308" s="547" t="s">
        <v>1616</v>
      </c>
      <c r="D8308" s="548"/>
      <c r="E8308" s="548"/>
    </row>
    <row r="8309" spans="1:5" hidden="1">
      <c r="A8309" s="547" t="s">
        <v>1666</v>
      </c>
      <c r="B8309" s="547">
        <v>2022</v>
      </c>
      <c r="C8309" s="547" t="s">
        <v>1615</v>
      </c>
      <c r="D8309" s="548">
        <v>23.15</v>
      </c>
      <c r="E8309" s="548">
        <v>23.15</v>
      </c>
    </row>
    <row r="8310" spans="1:5" hidden="1">
      <c r="A8310" s="547" t="s">
        <v>1666</v>
      </c>
      <c r="B8310" s="547">
        <v>2022</v>
      </c>
      <c r="C8310" s="547" t="s">
        <v>1614</v>
      </c>
      <c r="D8310" s="548">
        <v>6.3</v>
      </c>
      <c r="E8310" s="548">
        <v>6.3</v>
      </c>
    </row>
    <row r="8311" spans="1:5" hidden="1">
      <c r="A8311" s="547" t="s">
        <v>1666</v>
      </c>
      <c r="B8311" s="547">
        <v>2022</v>
      </c>
      <c r="C8311" s="547" t="s">
        <v>1613</v>
      </c>
      <c r="D8311" s="548">
        <v>0.03</v>
      </c>
      <c r="E8311" s="548">
        <v>0.03</v>
      </c>
    </row>
    <row r="8312" spans="1:5" hidden="1">
      <c r="A8312" s="547" t="s">
        <v>1666</v>
      </c>
      <c r="B8312" s="547">
        <v>2022</v>
      </c>
      <c r="C8312" s="547" t="s">
        <v>1612</v>
      </c>
      <c r="D8312" s="548">
        <v>1.01</v>
      </c>
      <c r="E8312" s="548">
        <v>1.01</v>
      </c>
    </row>
    <row r="8313" spans="1:5" hidden="1">
      <c r="A8313" s="547" t="s">
        <v>1666</v>
      </c>
      <c r="B8313" s="547">
        <v>2022</v>
      </c>
      <c r="C8313" s="547" t="s">
        <v>1611</v>
      </c>
      <c r="D8313" s="548">
        <v>0.13</v>
      </c>
      <c r="E8313" s="548">
        <v>0.13</v>
      </c>
    </row>
    <row r="8314" spans="1:5" hidden="1">
      <c r="A8314" s="547" t="s">
        <v>1666</v>
      </c>
      <c r="B8314" s="547">
        <v>2022</v>
      </c>
      <c r="C8314" s="547" t="s">
        <v>1610</v>
      </c>
      <c r="D8314" s="548">
        <v>0.23</v>
      </c>
      <c r="E8314" s="548">
        <v>0.23</v>
      </c>
    </row>
    <row r="8315" spans="1:5" hidden="1">
      <c r="A8315" s="547" t="s">
        <v>1666</v>
      </c>
      <c r="B8315" s="547">
        <v>2022</v>
      </c>
      <c r="C8315" s="547" t="s">
        <v>1609</v>
      </c>
      <c r="D8315" s="548"/>
      <c r="E8315" s="548"/>
    </row>
    <row r="8316" spans="1:5" hidden="1">
      <c r="A8316" s="547" t="s">
        <v>1666</v>
      </c>
      <c r="B8316" s="547">
        <v>2022</v>
      </c>
      <c r="C8316" s="547" t="s">
        <v>1608</v>
      </c>
      <c r="D8316" s="548"/>
      <c r="E8316" s="548"/>
    </row>
    <row r="8317" spans="1:5" hidden="1">
      <c r="A8317" s="547" t="s">
        <v>1666</v>
      </c>
      <c r="B8317" s="547">
        <v>2022</v>
      </c>
      <c r="C8317" s="547" t="s">
        <v>1607</v>
      </c>
      <c r="D8317" s="548">
        <v>3.96</v>
      </c>
      <c r="E8317" s="548">
        <v>3.96</v>
      </c>
    </row>
    <row r="8318" spans="1:5" hidden="1">
      <c r="A8318" s="547" t="s">
        <v>1666</v>
      </c>
      <c r="B8318" s="547">
        <v>2022</v>
      </c>
      <c r="C8318" s="547" t="s">
        <v>1606</v>
      </c>
      <c r="D8318" s="548"/>
      <c r="E8318" s="548"/>
    </row>
    <row r="8319" spans="1:5" hidden="1">
      <c r="A8319" s="547" t="s">
        <v>1666</v>
      </c>
      <c r="B8319" s="547">
        <v>2022</v>
      </c>
      <c r="C8319" s="547" t="s">
        <v>1605</v>
      </c>
      <c r="D8319" s="548">
        <v>1.0900000000000001</v>
      </c>
      <c r="E8319" s="548">
        <v>1.0900000000000001</v>
      </c>
    </row>
    <row r="8320" spans="1:5" hidden="1">
      <c r="A8320" s="547" t="s">
        <v>1666</v>
      </c>
      <c r="B8320" s="547">
        <v>2022</v>
      </c>
      <c r="C8320" s="547" t="s">
        <v>1604</v>
      </c>
      <c r="D8320" s="548">
        <v>84.19</v>
      </c>
      <c r="E8320" s="548">
        <v>84.19</v>
      </c>
    </row>
    <row r="8321" spans="1:5" hidden="1">
      <c r="A8321" s="547" t="s">
        <v>1666</v>
      </c>
      <c r="B8321" s="547">
        <v>2022</v>
      </c>
      <c r="C8321" s="547" t="s">
        <v>1603</v>
      </c>
      <c r="D8321" s="548">
        <v>146.13999999999999</v>
      </c>
      <c r="E8321" s="548">
        <v>146.13999999999999</v>
      </c>
    </row>
    <row r="8322" spans="1:5" hidden="1">
      <c r="A8322" s="547" t="s">
        <v>1666</v>
      </c>
      <c r="B8322" s="547">
        <v>2022</v>
      </c>
      <c r="C8322" s="547" t="s">
        <v>1602</v>
      </c>
      <c r="D8322" s="548">
        <v>1196.99</v>
      </c>
      <c r="E8322" s="548">
        <v>1196.99</v>
      </c>
    </row>
    <row r="8323" spans="1:5" hidden="1">
      <c r="A8323" s="547" t="s">
        <v>1666</v>
      </c>
      <c r="B8323" s="547">
        <v>2022</v>
      </c>
      <c r="C8323" s="547" t="s">
        <v>1601</v>
      </c>
      <c r="D8323" s="548">
        <v>1106.8900000000001</v>
      </c>
      <c r="E8323" s="548">
        <v>1106.8900000000001</v>
      </c>
    </row>
    <row r="8324" spans="1:5" hidden="1">
      <c r="A8324" s="547" t="s">
        <v>1666</v>
      </c>
      <c r="B8324" s="547">
        <v>2022</v>
      </c>
      <c r="C8324" s="547" t="s">
        <v>1600</v>
      </c>
      <c r="D8324" s="548">
        <v>52.75</v>
      </c>
      <c r="E8324" s="548">
        <v>52.75</v>
      </c>
    </row>
    <row r="8325" spans="1:5" hidden="1">
      <c r="A8325" s="547" t="s">
        <v>1666</v>
      </c>
      <c r="B8325" s="547">
        <v>2022</v>
      </c>
      <c r="C8325" s="547" t="s">
        <v>1599</v>
      </c>
      <c r="D8325" s="548">
        <v>4500.87</v>
      </c>
      <c r="E8325" s="548">
        <v>4477.18</v>
      </c>
    </row>
    <row r="8326" spans="1:5" hidden="1">
      <c r="A8326" s="547" t="s">
        <v>1666</v>
      </c>
      <c r="B8326" s="547">
        <v>2022</v>
      </c>
      <c r="C8326" s="547" t="s">
        <v>1597</v>
      </c>
      <c r="D8326" s="548">
        <v>2950.81</v>
      </c>
      <c r="E8326" s="548">
        <v>2927.12</v>
      </c>
    </row>
    <row r="8327" spans="1:5" hidden="1">
      <c r="A8327" s="547" t="s">
        <v>1666</v>
      </c>
      <c r="B8327" s="547">
        <v>2022</v>
      </c>
      <c r="C8327" s="547" t="s">
        <v>1633</v>
      </c>
      <c r="D8327" s="548"/>
      <c r="E8327" s="548">
        <v>260.85000000000002</v>
      </c>
    </row>
    <row r="8328" spans="1:5" hidden="1">
      <c r="A8328" s="547" t="s">
        <v>1666</v>
      </c>
      <c r="B8328" s="547">
        <v>2022</v>
      </c>
      <c r="C8328" s="547" t="s">
        <v>1632</v>
      </c>
      <c r="D8328" s="548"/>
      <c r="E8328" s="548"/>
    </row>
    <row r="8329" spans="1:5" hidden="1">
      <c r="A8329" s="547" t="s">
        <v>1666</v>
      </c>
      <c r="B8329" s="547">
        <v>2022</v>
      </c>
      <c r="C8329" s="547" t="s">
        <v>1631</v>
      </c>
      <c r="D8329" s="548"/>
      <c r="E8329" s="548">
        <v>25.19</v>
      </c>
    </row>
    <row r="8330" spans="1:5" hidden="1">
      <c r="A8330" s="547" t="s">
        <v>1666</v>
      </c>
      <c r="B8330" s="547">
        <v>2022</v>
      </c>
      <c r="C8330" s="547" t="s">
        <v>1630</v>
      </c>
      <c r="D8330" s="548"/>
      <c r="E8330" s="548"/>
    </row>
    <row r="8331" spans="1:5" hidden="1">
      <c r="A8331" s="547" t="s">
        <v>1666</v>
      </c>
      <c r="B8331" s="547">
        <v>2022</v>
      </c>
      <c r="C8331" s="547" t="s">
        <v>1629</v>
      </c>
      <c r="D8331" s="548"/>
      <c r="E8331" s="548"/>
    </row>
    <row r="8332" spans="1:5" hidden="1">
      <c r="A8332" s="547" t="s">
        <v>1666</v>
      </c>
      <c r="B8332" s="547">
        <v>2023</v>
      </c>
      <c r="C8332" s="547" t="s">
        <v>1628</v>
      </c>
      <c r="D8332" s="548">
        <v>263.19</v>
      </c>
      <c r="E8332" s="548"/>
    </row>
    <row r="8333" spans="1:5" hidden="1">
      <c r="A8333" s="547" t="s">
        <v>1666</v>
      </c>
      <c r="B8333" s="547">
        <v>2023</v>
      </c>
      <c r="C8333" s="547" t="s">
        <v>1627</v>
      </c>
      <c r="D8333" s="548">
        <v>247.09</v>
      </c>
      <c r="E8333" s="548"/>
    </row>
    <row r="8334" spans="1:5" hidden="1">
      <c r="A8334" s="547" t="s">
        <v>1666</v>
      </c>
      <c r="B8334" s="547">
        <v>2023</v>
      </c>
      <c r="C8334" s="547" t="s">
        <v>1626</v>
      </c>
      <c r="D8334" s="548">
        <v>16.100000000000001</v>
      </c>
      <c r="E8334" s="548"/>
    </row>
    <row r="8335" spans="1:5" hidden="1">
      <c r="A8335" s="547" t="s">
        <v>1666</v>
      </c>
      <c r="B8335" s="547">
        <v>2023</v>
      </c>
      <c r="C8335" s="547" t="s">
        <v>1625</v>
      </c>
      <c r="D8335" s="548">
        <v>2.57</v>
      </c>
      <c r="E8335" s="548"/>
    </row>
    <row r="8336" spans="1:5" hidden="1">
      <c r="A8336" s="547" t="s">
        <v>1666</v>
      </c>
      <c r="B8336" s="547">
        <v>2023</v>
      </c>
      <c r="C8336" s="547" t="s">
        <v>1624</v>
      </c>
      <c r="D8336" s="548"/>
      <c r="E8336" s="548"/>
    </row>
    <row r="8337" spans="1:5" hidden="1">
      <c r="A8337" s="547" t="s">
        <v>1666</v>
      </c>
      <c r="B8337" s="547">
        <v>2023</v>
      </c>
      <c r="C8337" s="547" t="s">
        <v>1623</v>
      </c>
      <c r="D8337" s="548"/>
      <c r="E8337" s="548"/>
    </row>
    <row r="8338" spans="1:5" hidden="1">
      <c r="A8338" s="547" t="s">
        <v>1666</v>
      </c>
      <c r="B8338" s="547">
        <v>2023</v>
      </c>
      <c r="C8338" s="547" t="s">
        <v>1622</v>
      </c>
      <c r="D8338" s="548"/>
      <c r="E8338" s="548"/>
    </row>
    <row r="8339" spans="1:5" hidden="1">
      <c r="A8339" s="547" t="s">
        <v>1666</v>
      </c>
      <c r="B8339" s="547">
        <v>2023</v>
      </c>
      <c r="C8339" s="547" t="s">
        <v>1621</v>
      </c>
      <c r="D8339" s="548"/>
      <c r="E8339" s="548"/>
    </row>
    <row r="8340" spans="1:5" hidden="1">
      <c r="A8340" s="547" t="s">
        <v>1666</v>
      </c>
      <c r="B8340" s="547">
        <v>2023</v>
      </c>
      <c r="C8340" s="547" t="s">
        <v>1620</v>
      </c>
      <c r="D8340" s="548"/>
      <c r="E8340" s="548"/>
    </row>
    <row r="8341" spans="1:5" hidden="1">
      <c r="A8341" s="547" t="s">
        <v>1666</v>
      </c>
      <c r="B8341" s="547">
        <v>2023</v>
      </c>
      <c r="C8341" s="547" t="s">
        <v>1619</v>
      </c>
      <c r="D8341" s="548">
        <v>29.07</v>
      </c>
      <c r="E8341" s="548"/>
    </row>
    <row r="8342" spans="1:5" hidden="1">
      <c r="A8342" s="547" t="s">
        <v>1666</v>
      </c>
      <c r="B8342" s="547">
        <v>2023</v>
      </c>
      <c r="C8342" s="547" t="s">
        <v>1618</v>
      </c>
      <c r="D8342" s="548"/>
      <c r="E8342" s="548"/>
    </row>
    <row r="8343" spans="1:5" hidden="1">
      <c r="A8343" s="547" t="s">
        <v>1666</v>
      </c>
      <c r="B8343" s="547">
        <v>2023</v>
      </c>
      <c r="C8343" s="547" t="s">
        <v>1617</v>
      </c>
      <c r="D8343" s="548">
        <v>1.67</v>
      </c>
      <c r="E8343" s="548"/>
    </row>
    <row r="8344" spans="1:5" hidden="1">
      <c r="A8344" s="547" t="s">
        <v>1666</v>
      </c>
      <c r="B8344" s="547">
        <v>2023</v>
      </c>
      <c r="C8344" s="547" t="s">
        <v>1616</v>
      </c>
      <c r="D8344" s="548">
        <v>0.01</v>
      </c>
      <c r="E8344" s="548"/>
    </row>
    <row r="8345" spans="1:5" hidden="1">
      <c r="A8345" s="547" t="s">
        <v>1666</v>
      </c>
      <c r="B8345" s="547">
        <v>2023</v>
      </c>
      <c r="C8345" s="547" t="s">
        <v>1615</v>
      </c>
      <c r="D8345" s="548">
        <v>17.96</v>
      </c>
      <c r="E8345" s="548"/>
    </row>
    <row r="8346" spans="1:5" hidden="1">
      <c r="A8346" s="547" t="s">
        <v>1666</v>
      </c>
      <c r="B8346" s="547">
        <v>2023</v>
      </c>
      <c r="C8346" s="547" t="s">
        <v>1614</v>
      </c>
      <c r="D8346" s="548">
        <v>4.5199999999999996</v>
      </c>
      <c r="E8346" s="548"/>
    </row>
    <row r="8347" spans="1:5" hidden="1">
      <c r="A8347" s="547" t="s">
        <v>1666</v>
      </c>
      <c r="B8347" s="547">
        <v>2023</v>
      </c>
      <c r="C8347" s="547" t="s">
        <v>1613</v>
      </c>
      <c r="D8347" s="548"/>
      <c r="E8347" s="548"/>
    </row>
    <row r="8348" spans="1:5" hidden="1">
      <c r="A8348" s="547" t="s">
        <v>1666</v>
      </c>
      <c r="B8348" s="547">
        <v>2023</v>
      </c>
      <c r="C8348" s="547" t="s">
        <v>1612</v>
      </c>
      <c r="D8348" s="548">
        <v>1.49</v>
      </c>
      <c r="E8348" s="548"/>
    </row>
    <row r="8349" spans="1:5" hidden="1">
      <c r="A8349" s="547" t="s">
        <v>1666</v>
      </c>
      <c r="B8349" s="547">
        <v>2023</v>
      </c>
      <c r="C8349" s="547" t="s">
        <v>1611</v>
      </c>
      <c r="D8349" s="548">
        <v>0.03</v>
      </c>
      <c r="E8349" s="548"/>
    </row>
    <row r="8350" spans="1:5" hidden="1">
      <c r="A8350" s="547" t="s">
        <v>1666</v>
      </c>
      <c r="B8350" s="547">
        <v>2023</v>
      </c>
      <c r="C8350" s="547" t="s">
        <v>1610</v>
      </c>
      <c r="D8350" s="548">
        <v>0.15</v>
      </c>
      <c r="E8350" s="548"/>
    </row>
    <row r="8351" spans="1:5" hidden="1">
      <c r="A8351" s="547" t="s">
        <v>1666</v>
      </c>
      <c r="B8351" s="547">
        <v>2023</v>
      </c>
      <c r="C8351" s="547" t="s">
        <v>1609</v>
      </c>
      <c r="D8351" s="548"/>
      <c r="E8351" s="548"/>
    </row>
    <row r="8352" spans="1:5" hidden="1">
      <c r="A8352" s="547" t="s">
        <v>1666</v>
      </c>
      <c r="B8352" s="547">
        <v>2023</v>
      </c>
      <c r="C8352" s="547" t="s">
        <v>1608</v>
      </c>
      <c r="D8352" s="548"/>
      <c r="E8352" s="548"/>
    </row>
    <row r="8353" spans="1:5" hidden="1">
      <c r="A8353" s="547" t="s">
        <v>1666</v>
      </c>
      <c r="B8353" s="547">
        <v>2023</v>
      </c>
      <c r="C8353" s="547" t="s">
        <v>1607</v>
      </c>
      <c r="D8353" s="548">
        <v>2.2799999999999998</v>
      </c>
      <c r="E8353" s="548"/>
    </row>
    <row r="8354" spans="1:5" hidden="1">
      <c r="A8354" s="547" t="s">
        <v>1666</v>
      </c>
      <c r="B8354" s="547">
        <v>2023</v>
      </c>
      <c r="C8354" s="547" t="s">
        <v>1606</v>
      </c>
      <c r="D8354" s="548"/>
      <c r="E8354" s="548"/>
    </row>
    <row r="8355" spans="1:5" hidden="1">
      <c r="A8355" s="547" t="s">
        <v>1666</v>
      </c>
      <c r="B8355" s="547">
        <v>2023</v>
      </c>
      <c r="C8355" s="547" t="s">
        <v>1605</v>
      </c>
      <c r="D8355" s="548">
        <v>0.95</v>
      </c>
      <c r="E8355" s="548"/>
    </row>
    <row r="8356" spans="1:5" hidden="1">
      <c r="A8356" s="547" t="s">
        <v>1666</v>
      </c>
      <c r="B8356" s="547">
        <v>2023</v>
      </c>
      <c r="C8356" s="547" t="s">
        <v>1604</v>
      </c>
      <c r="D8356" s="548">
        <v>76.55</v>
      </c>
      <c r="E8356" s="548"/>
    </row>
    <row r="8357" spans="1:5" hidden="1">
      <c r="A8357" s="547" t="s">
        <v>1666</v>
      </c>
      <c r="B8357" s="547">
        <v>2023</v>
      </c>
      <c r="C8357" s="547" t="s">
        <v>1603</v>
      </c>
      <c r="D8357" s="548">
        <v>214.93</v>
      </c>
      <c r="E8357" s="548"/>
    </row>
    <row r="8358" spans="1:5" hidden="1">
      <c r="A8358" s="547" t="s">
        <v>1666</v>
      </c>
      <c r="B8358" s="547">
        <v>2023</v>
      </c>
      <c r="C8358" s="547" t="s">
        <v>1602</v>
      </c>
      <c r="D8358" s="548">
        <v>1362.41</v>
      </c>
      <c r="E8358" s="548"/>
    </row>
    <row r="8359" spans="1:5" hidden="1">
      <c r="A8359" s="547" t="s">
        <v>1666</v>
      </c>
      <c r="B8359" s="547">
        <v>2023</v>
      </c>
      <c r="C8359" s="547" t="s">
        <v>1601</v>
      </c>
      <c r="D8359" s="548">
        <v>1201.0999999999999</v>
      </c>
      <c r="E8359" s="548"/>
    </row>
    <row r="8360" spans="1:5" hidden="1">
      <c r="A8360" s="547" t="s">
        <v>1666</v>
      </c>
      <c r="B8360" s="547">
        <v>2023</v>
      </c>
      <c r="C8360" s="547" t="s">
        <v>1600</v>
      </c>
      <c r="D8360" s="548">
        <v>54.86</v>
      </c>
      <c r="E8360" s="548"/>
    </row>
    <row r="8361" spans="1:5" hidden="1">
      <c r="A8361" s="547" t="s">
        <v>1666</v>
      </c>
      <c r="B8361" s="547">
        <v>2023</v>
      </c>
      <c r="C8361" s="547" t="s">
        <v>1599</v>
      </c>
      <c r="D8361" s="548">
        <v>4886.58</v>
      </c>
      <c r="E8361" s="548"/>
    </row>
    <row r="8362" spans="1:5" hidden="1">
      <c r="A8362" s="547" t="s">
        <v>1666</v>
      </c>
      <c r="B8362" s="547">
        <v>2023</v>
      </c>
      <c r="C8362" s="547" t="s">
        <v>1597</v>
      </c>
      <c r="D8362" s="548">
        <v>3204.67</v>
      </c>
      <c r="E8362" s="548"/>
    </row>
    <row r="8363" spans="1:5" hidden="1">
      <c r="A8363" s="547" t="s">
        <v>1665</v>
      </c>
      <c r="B8363" s="547">
        <v>2019</v>
      </c>
      <c r="C8363" s="547" t="s">
        <v>1628</v>
      </c>
      <c r="D8363" s="548">
        <v>11.6</v>
      </c>
      <c r="E8363" s="548">
        <v>11.62</v>
      </c>
    </row>
    <row r="8364" spans="1:5" hidden="1">
      <c r="A8364" s="547" t="s">
        <v>1665</v>
      </c>
      <c r="B8364" s="547">
        <v>2019</v>
      </c>
      <c r="C8364" s="547" t="s">
        <v>1627</v>
      </c>
      <c r="D8364" s="548">
        <v>11.36</v>
      </c>
      <c r="E8364" s="548"/>
    </row>
    <row r="8365" spans="1:5" hidden="1">
      <c r="A8365" s="547" t="s">
        <v>1665</v>
      </c>
      <c r="B8365" s="547">
        <v>2019</v>
      </c>
      <c r="C8365" s="547" t="s">
        <v>1626</v>
      </c>
      <c r="D8365" s="548">
        <v>0.24</v>
      </c>
      <c r="E8365" s="548"/>
    </row>
    <row r="8366" spans="1:5" hidden="1">
      <c r="A8366" s="547" t="s">
        <v>1665</v>
      </c>
      <c r="B8366" s="547">
        <v>2019</v>
      </c>
      <c r="C8366" s="547" t="s">
        <v>1625</v>
      </c>
      <c r="D8366" s="548">
        <v>0.02</v>
      </c>
      <c r="E8366" s="548">
        <v>0.02</v>
      </c>
    </row>
    <row r="8367" spans="1:5" hidden="1">
      <c r="A8367" s="547" t="s">
        <v>1665</v>
      </c>
      <c r="B8367" s="547">
        <v>2019</v>
      </c>
      <c r="C8367" s="547" t="s">
        <v>1624</v>
      </c>
      <c r="D8367" s="548">
        <v>0.41</v>
      </c>
      <c r="E8367" s="548">
        <v>0.41</v>
      </c>
    </row>
    <row r="8368" spans="1:5" hidden="1">
      <c r="A8368" s="547" t="s">
        <v>1665</v>
      </c>
      <c r="B8368" s="547">
        <v>2019</v>
      </c>
      <c r="C8368" s="547" t="s">
        <v>1623</v>
      </c>
      <c r="D8368" s="548"/>
      <c r="E8368" s="548"/>
    </row>
    <row r="8369" spans="1:5" hidden="1">
      <c r="A8369" s="547" t="s">
        <v>1665</v>
      </c>
      <c r="B8369" s="547">
        <v>2019</v>
      </c>
      <c r="C8369" s="547" t="s">
        <v>1622</v>
      </c>
      <c r="D8369" s="548"/>
      <c r="E8369" s="548"/>
    </row>
    <row r="8370" spans="1:5" hidden="1">
      <c r="A8370" s="547" t="s">
        <v>1665</v>
      </c>
      <c r="B8370" s="547">
        <v>2019</v>
      </c>
      <c r="C8370" s="547" t="s">
        <v>1621</v>
      </c>
      <c r="D8370" s="548">
        <v>0.17</v>
      </c>
      <c r="E8370" s="548">
        <v>0.17</v>
      </c>
    </row>
    <row r="8371" spans="1:5" hidden="1">
      <c r="A8371" s="547" t="s">
        <v>1665</v>
      </c>
      <c r="B8371" s="547">
        <v>2019</v>
      </c>
      <c r="C8371" s="547" t="s">
        <v>1620</v>
      </c>
      <c r="D8371" s="548"/>
      <c r="E8371" s="548"/>
    </row>
    <row r="8372" spans="1:5" hidden="1">
      <c r="A8372" s="547" t="s">
        <v>1665</v>
      </c>
      <c r="B8372" s="547">
        <v>2019</v>
      </c>
      <c r="C8372" s="547" t="s">
        <v>1619</v>
      </c>
      <c r="D8372" s="548">
        <v>13.3</v>
      </c>
      <c r="E8372" s="548">
        <v>13.3</v>
      </c>
    </row>
    <row r="8373" spans="1:5" hidden="1">
      <c r="A8373" s="547" t="s">
        <v>1665</v>
      </c>
      <c r="B8373" s="547">
        <v>2019</v>
      </c>
      <c r="C8373" s="547" t="s">
        <v>1618</v>
      </c>
      <c r="D8373" s="548"/>
      <c r="E8373" s="548"/>
    </row>
    <row r="8374" spans="1:5" hidden="1">
      <c r="A8374" s="547" t="s">
        <v>1665</v>
      </c>
      <c r="B8374" s="547">
        <v>2019</v>
      </c>
      <c r="C8374" s="547" t="s">
        <v>1617</v>
      </c>
      <c r="D8374" s="548">
        <v>5.29</v>
      </c>
      <c r="E8374" s="548">
        <v>5.29</v>
      </c>
    </row>
    <row r="8375" spans="1:5" hidden="1">
      <c r="A8375" s="547" t="s">
        <v>1665</v>
      </c>
      <c r="B8375" s="547">
        <v>2019</v>
      </c>
      <c r="C8375" s="547" t="s">
        <v>1616</v>
      </c>
      <c r="D8375" s="548">
        <v>0.02</v>
      </c>
      <c r="E8375" s="548">
        <v>0.02</v>
      </c>
    </row>
    <row r="8376" spans="1:5" hidden="1">
      <c r="A8376" s="547" t="s">
        <v>1665</v>
      </c>
      <c r="B8376" s="547">
        <v>2019</v>
      </c>
      <c r="C8376" s="547" t="s">
        <v>1615</v>
      </c>
      <c r="D8376" s="548">
        <v>6.14</v>
      </c>
      <c r="E8376" s="548">
        <v>6.14</v>
      </c>
    </row>
    <row r="8377" spans="1:5" hidden="1">
      <c r="A8377" s="547" t="s">
        <v>1665</v>
      </c>
      <c r="B8377" s="547">
        <v>2019</v>
      </c>
      <c r="C8377" s="547" t="s">
        <v>1614</v>
      </c>
      <c r="D8377" s="548">
        <v>0.56999999999999995</v>
      </c>
      <c r="E8377" s="548">
        <v>0.56999999999999995</v>
      </c>
    </row>
    <row r="8378" spans="1:5" hidden="1">
      <c r="A8378" s="547" t="s">
        <v>1665</v>
      </c>
      <c r="B8378" s="547">
        <v>2019</v>
      </c>
      <c r="C8378" s="547" t="s">
        <v>1613</v>
      </c>
      <c r="D8378" s="548"/>
      <c r="E8378" s="548"/>
    </row>
    <row r="8379" spans="1:5" hidden="1">
      <c r="A8379" s="547" t="s">
        <v>1665</v>
      </c>
      <c r="B8379" s="547">
        <v>2019</v>
      </c>
      <c r="C8379" s="547" t="s">
        <v>1612</v>
      </c>
      <c r="D8379" s="548">
        <v>0.04</v>
      </c>
      <c r="E8379" s="548">
        <v>0.04</v>
      </c>
    </row>
    <row r="8380" spans="1:5" hidden="1">
      <c r="A8380" s="547" t="s">
        <v>1665</v>
      </c>
      <c r="B8380" s="547">
        <v>2019</v>
      </c>
      <c r="C8380" s="547" t="s">
        <v>1611</v>
      </c>
      <c r="D8380" s="548"/>
      <c r="E8380" s="548"/>
    </row>
    <row r="8381" spans="1:5" hidden="1">
      <c r="A8381" s="547" t="s">
        <v>1665</v>
      </c>
      <c r="B8381" s="547">
        <v>2019</v>
      </c>
      <c r="C8381" s="547" t="s">
        <v>1610</v>
      </c>
      <c r="D8381" s="548">
        <v>7.0000000000000007E-2</v>
      </c>
      <c r="E8381" s="548">
        <v>7.0000000000000007E-2</v>
      </c>
    </row>
    <row r="8382" spans="1:5" hidden="1">
      <c r="A8382" s="547" t="s">
        <v>1665</v>
      </c>
      <c r="B8382" s="547">
        <v>2019</v>
      </c>
      <c r="C8382" s="547" t="s">
        <v>1609</v>
      </c>
      <c r="D8382" s="548"/>
      <c r="E8382" s="548"/>
    </row>
    <row r="8383" spans="1:5" hidden="1">
      <c r="A8383" s="547" t="s">
        <v>1665</v>
      </c>
      <c r="B8383" s="547">
        <v>2019</v>
      </c>
      <c r="C8383" s="547" t="s">
        <v>1608</v>
      </c>
      <c r="D8383" s="548"/>
      <c r="E8383" s="548"/>
    </row>
    <row r="8384" spans="1:5" hidden="1">
      <c r="A8384" s="547" t="s">
        <v>1665</v>
      </c>
      <c r="B8384" s="547">
        <v>2019</v>
      </c>
      <c r="C8384" s="547" t="s">
        <v>1607</v>
      </c>
      <c r="D8384" s="548">
        <v>0.7</v>
      </c>
      <c r="E8384" s="548">
        <v>0.7</v>
      </c>
    </row>
    <row r="8385" spans="1:5" hidden="1">
      <c r="A8385" s="547" t="s">
        <v>1665</v>
      </c>
      <c r="B8385" s="547">
        <v>2019</v>
      </c>
      <c r="C8385" s="547" t="s">
        <v>1606</v>
      </c>
      <c r="D8385" s="548"/>
      <c r="E8385" s="548"/>
    </row>
    <row r="8386" spans="1:5" hidden="1">
      <c r="A8386" s="547" t="s">
        <v>1665</v>
      </c>
      <c r="B8386" s="547">
        <v>2019</v>
      </c>
      <c r="C8386" s="547" t="s">
        <v>1605</v>
      </c>
      <c r="D8386" s="548">
        <v>0.47</v>
      </c>
      <c r="E8386" s="548">
        <v>0.47</v>
      </c>
    </row>
    <row r="8387" spans="1:5" hidden="1">
      <c r="A8387" s="547" t="s">
        <v>1665</v>
      </c>
      <c r="B8387" s="547">
        <v>2019</v>
      </c>
      <c r="C8387" s="547" t="s">
        <v>1604</v>
      </c>
      <c r="D8387" s="548">
        <v>43.34</v>
      </c>
      <c r="E8387" s="548">
        <v>43.34</v>
      </c>
    </row>
    <row r="8388" spans="1:5" hidden="1">
      <c r="A8388" s="547" t="s">
        <v>1665</v>
      </c>
      <c r="B8388" s="547">
        <v>2019</v>
      </c>
      <c r="C8388" s="547" t="s">
        <v>1603</v>
      </c>
      <c r="D8388" s="548">
        <v>20.2</v>
      </c>
      <c r="E8388" s="548">
        <v>20.2</v>
      </c>
    </row>
    <row r="8389" spans="1:5" hidden="1">
      <c r="A8389" s="547" t="s">
        <v>1665</v>
      </c>
      <c r="B8389" s="547">
        <v>2019</v>
      </c>
      <c r="C8389" s="547" t="s">
        <v>1602</v>
      </c>
      <c r="D8389" s="548">
        <v>16.66</v>
      </c>
      <c r="E8389" s="548">
        <v>16.66</v>
      </c>
    </row>
    <row r="8390" spans="1:5" hidden="1">
      <c r="A8390" s="547" t="s">
        <v>1665</v>
      </c>
      <c r="B8390" s="547">
        <v>2019</v>
      </c>
      <c r="C8390" s="547" t="s">
        <v>1601</v>
      </c>
      <c r="D8390" s="548">
        <v>161.06</v>
      </c>
      <c r="E8390" s="548">
        <v>161.06</v>
      </c>
    </row>
    <row r="8391" spans="1:5" hidden="1">
      <c r="A8391" s="547" t="s">
        <v>1665</v>
      </c>
      <c r="B8391" s="547">
        <v>2019</v>
      </c>
      <c r="C8391" s="547" t="s">
        <v>1600</v>
      </c>
      <c r="D8391" s="548">
        <v>9.07</v>
      </c>
      <c r="E8391" s="548">
        <v>9.07</v>
      </c>
    </row>
    <row r="8392" spans="1:5" hidden="1">
      <c r="A8392" s="547" t="s">
        <v>1665</v>
      </c>
      <c r="B8392" s="547">
        <v>2019</v>
      </c>
      <c r="C8392" s="547" t="s">
        <v>1599</v>
      </c>
      <c r="D8392" s="548">
        <v>506.5</v>
      </c>
      <c r="E8392" s="548">
        <v>506.51</v>
      </c>
    </row>
    <row r="8393" spans="1:5" hidden="1">
      <c r="A8393" s="547" t="s">
        <v>1665</v>
      </c>
      <c r="B8393" s="547">
        <v>2019</v>
      </c>
      <c r="C8393" s="547" t="s">
        <v>1597</v>
      </c>
      <c r="D8393" s="548">
        <v>275.83999999999997</v>
      </c>
      <c r="E8393" s="548">
        <v>275.86</v>
      </c>
    </row>
    <row r="8394" spans="1:5" hidden="1">
      <c r="A8394" s="547" t="s">
        <v>1665</v>
      </c>
      <c r="B8394" s="547">
        <v>2019</v>
      </c>
      <c r="C8394" s="547" t="s">
        <v>1633</v>
      </c>
      <c r="D8394" s="548"/>
      <c r="E8394" s="548">
        <v>11.2</v>
      </c>
    </row>
    <row r="8395" spans="1:5" hidden="1">
      <c r="A8395" s="547" t="s">
        <v>1665</v>
      </c>
      <c r="B8395" s="547">
        <v>2019</v>
      </c>
      <c r="C8395" s="547" t="s">
        <v>1632</v>
      </c>
      <c r="D8395" s="548"/>
      <c r="E8395" s="548"/>
    </row>
    <row r="8396" spans="1:5" hidden="1">
      <c r="A8396" s="547" t="s">
        <v>1665</v>
      </c>
      <c r="B8396" s="547">
        <v>2019</v>
      </c>
      <c r="C8396" s="547" t="s">
        <v>1631</v>
      </c>
      <c r="D8396" s="548"/>
      <c r="E8396" s="548">
        <v>0.18</v>
      </c>
    </row>
    <row r="8397" spans="1:5" hidden="1">
      <c r="A8397" s="547" t="s">
        <v>1665</v>
      </c>
      <c r="B8397" s="547">
        <v>2019</v>
      </c>
      <c r="C8397" s="547" t="s">
        <v>1630</v>
      </c>
      <c r="D8397" s="548"/>
      <c r="E8397" s="548"/>
    </row>
    <row r="8398" spans="1:5" hidden="1">
      <c r="A8398" s="547" t="s">
        <v>1665</v>
      </c>
      <c r="B8398" s="547">
        <v>2019</v>
      </c>
      <c r="C8398" s="547" t="s">
        <v>1629</v>
      </c>
      <c r="D8398" s="548"/>
      <c r="E8398" s="548"/>
    </row>
    <row r="8399" spans="1:5" hidden="1">
      <c r="A8399" s="547" t="s">
        <v>1665</v>
      </c>
      <c r="B8399" s="547">
        <v>2020</v>
      </c>
      <c r="C8399" s="547" t="s">
        <v>1628</v>
      </c>
      <c r="D8399" s="548">
        <v>9.49</v>
      </c>
      <c r="E8399" s="548">
        <v>9.52</v>
      </c>
    </row>
    <row r="8400" spans="1:5" hidden="1">
      <c r="A8400" s="547" t="s">
        <v>1665</v>
      </c>
      <c r="B8400" s="547">
        <v>2020</v>
      </c>
      <c r="C8400" s="547" t="s">
        <v>1627</v>
      </c>
      <c r="D8400" s="548">
        <v>9.17</v>
      </c>
      <c r="E8400" s="548"/>
    </row>
    <row r="8401" spans="1:5" hidden="1">
      <c r="A8401" s="547" t="s">
        <v>1665</v>
      </c>
      <c r="B8401" s="547">
        <v>2020</v>
      </c>
      <c r="C8401" s="547" t="s">
        <v>1626</v>
      </c>
      <c r="D8401" s="548">
        <v>0.33</v>
      </c>
      <c r="E8401" s="548"/>
    </row>
    <row r="8402" spans="1:5" hidden="1">
      <c r="A8402" s="547" t="s">
        <v>1665</v>
      </c>
      <c r="B8402" s="547">
        <v>2020</v>
      </c>
      <c r="C8402" s="547" t="s">
        <v>1625</v>
      </c>
      <c r="D8402" s="548">
        <v>0.02</v>
      </c>
      <c r="E8402" s="548">
        <v>0.02</v>
      </c>
    </row>
    <row r="8403" spans="1:5" hidden="1">
      <c r="A8403" s="547" t="s">
        <v>1665</v>
      </c>
      <c r="B8403" s="547">
        <v>2020</v>
      </c>
      <c r="C8403" s="547" t="s">
        <v>1624</v>
      </c>
      <c r="D8403" s="548">
        <v>2.2799999999999998</v>
      </c>
      <c r="E8403" s="548">
        <v>2.2799999999999998</v>
      </c>
    </row>
    <row r="8404" spans="1:5" hidden="1">
      <c r="A8404" s="547" t="s">
        <v>1665</v>
      </c>
      <c r="B8404" s="547">
        <v>2020</v>
      </c>
      <c r="C8404" s="547" t="s">
        <v>1623</v>
      </c>
      <c r="D8404" s="548"/>
      <c r="E8404" s="548"/>
    </row>
    <row r="8405" spans="1:5" hidden="1">
      <c r="A8405" s="547" t="s">
        <v>1665</v>
      </c>
      <c r="B8405" s="547">
        <v>2020</v>
      </c>
      <c r="C8405" s="547" t="s">
        <v>1622</v>
      </c>
      <c r="D8405" s="548"/>
      <c r="E8405" s="548"/>
    </row>
    <row r="8406" spans="1:5" hidden="1">
      <c r="A8406" s="547" t="s">
        <v>1665</v>
      </c>
      <c r="B8406" s="547">
        <v>2020</v>
      </c>
      <c r="C8406" s="547" t="s">
        <v>1621</v>
      </c>
      <c r="D8406" s="548"/>
      <c r="E8406" s="548"/>
    </row>
    <row r="8407" spans="1:5" hidden="1">
      <c r="A8407" s="547" t="s">
        <v>1665</v>
      </c>
      <c r="B8407" s="547">
        <v>2020</v>
      </c>
      <c r="C8407" s="547" t="s">
        <v>1620</v>
      </c>
      <c r="D8407" s="548"/>
      <c r="E8407" s="548"/>
    </row>
    <row r="8408" spans="1:5" hidden="1">
      <c r="A8408" s="547" t="s">
        <v>1665</v>
      </c>
      <c r="B8408" s="547">
        <v>2020</v>
      </c>
      <c r="C8408" s="547" t="s">
        <v>1619</v>
      </c>
      <c r="D8408" s="548">
        <v>10.029999999999999</v>
      </c>
      <c r="E8408" s="548">
        <v>10.029999999999999</v>
      </c>
    </row>
    <row r="8409" spans="1:5" hidden="1">
      <c r="A8409" s="547" t="s">
        <v>1665</v>
      </c>
      <c r="B8409" s="547">
        <v>2020</v>
      </c>
      <c r="C8409" s="547" t="s">
        <v>1618</v>
      </c>
      <c r="D8409" s="548"/>
      <c r="E8409" s="548"/>
    </row>
    <row r="8410" spans="1:5" hidden="1">
      <c r="A8410" s="547" t="s">
        <v>1665</v>
      </c>
      <c r="B8410" s="547">
        <v>2020</v>
      </c>
      <c r="C8410" s="547" t="s">
        <v>1617</v>
      </c>
      <c r="D8410" s="548">
        <v>4.17</v>
      </c>
      <c r="E8410" s="548">
        <v>4.17</v>
      </c>
    </row>
    <row r="8411" spans="1:5" hidden="1">
      <c r="A8411" s="547" t="s">
        <v>1665</v>
      </c>
      <c r="B8411" s="547">
        <v>2020</v>
      </c>
      <c r="C8411" s="547" t="s">
        <v>1616</v>
      </c>
      <c r="D8411" s="548">
        <v>0.01</v>
      </c>
      <c r="E8411" s="548">
        <v>0.01</v>
      </c>
    </row>
    <row r="8412" spans="1:5" hidden="1">
      <c r="A8412" s="547" t="s">
        <v>1665</v>
      </c>
      <c r="B8412" s="547">
        <v>2020</v>
      </c>
      <c r="C8412" s="547" t="s">
        <v>1615</v>
      </c>
      <c r="D8412" s="548">
        <v>4.54</v>
      </c>
      <c r="E8412" s="548">
        <v>4.54</v>
      </c>
    </row>
    <row r="8413" spans="1:5" hidden="1">
      <c r="A8413" s="547" t="s">
        <v>1665</v>
      </c>
      <c r="B8413" s="547">
        <v>2020</v>
      </c>
      <c r="C8413" s="547" t="s">
        <v>1614</v>
      </c>
      <c r="D8413" s="548">
        <v>0.23</v>
      </c>
      <c r="E8413" s="548">
        <v>0.23</v>
      </c>
    </row>
    <row r="8414" spans="1:5" hidden="1">
      <c r="A8414" s="547" t="s">
        <v>1665</v>
      </c>
      <c r="B8414" s="547">
        <v>2020</v>
      </c>
      <c r="C8414" s="547" t="s">
        <v>1613</v>
      </c>
      <c r="D8414" s="548"/>
      <c r="E8414" s="548"/>
    </row>
    <row r="8415" spans="1:5" hidden="1">
      <c r="A8415" s="547" t="s">
        <v>1665</v>
      </c>
      <c r="B8415" s="547">
        <v>2020</v>
      </c>
      <c r="C8415" s="547" t="s">
        <v>1612</v>
      </c>
      <c r="D8415" s="548">
        <v>0.08</v>
      </c>
      <c r="E8415" s="548">
        <v>0.08</v>
      </c>
    </row>
    <row r="8416" spans="1:5" hidden="1">
      <c r="A8416" s="547" t="s">
        <v>1665</v>
      </c>
      <c r="B8416" s="547">
        <v>2020</v>
      </c>
      <c r="C8416" s="547" t="s">
        <v>1611</v>
      </c>
      <c r="D8416" s="548"/>
      <c r="E8416" s="548"/>
    </row>
    <row r="8417" spans="1:5" hidden="1">
      <c r="A8417" s="547" t="s">
        <v>1665</v>
      </c>
      <c r="B8417" s="547">
        <v>2020</v>
      </c>
      <c r="C8417" s="547" t="s">
        <v>1610</v>
      </c>
      <c r="D8417" s="548">
        <v>0.04</v>
      </c>
      <c r="E8417" s="548">
        <v>0.04</v>
      </c>
    </row>
    <row r="8418" spans="1:5" hidden="1">
      <c r="A8418" s="547" t="s">
        <v>1665</v>
      </c>
      <c r="B8418" s="547">
        <v>2020</v>
      </c>
      <c r="C8418" s="547" t="s">
        <v>1609</v>
      </c>
      <c r="D8418" s="548"/>
      <c r="E8418" s="548"/>
    </row>
    <row r="8419" spans="1:5" hidden="1">
      <c r="A8419" s="547" t="s">
        <v>1665</v>
      </c>
      <c r="B8419" s="547">
        <v>2020</v>
      </c>
      <c r="C8419" s="547" t="s">
        <v>1608</v>
      </c>
      <c r="D8419" s="548"/>
      <c r="E8419" s="548"/>
    </row>
    <row r="8420" spans="1:5" hidden="1">
      <c r="A8420" s="547" t="s">
        <v>1665</v>
      </c>
      <c r="B8420" s="547">
        <v>2020</v>
      </c>
      <c r="C8420" s="547" t="s">
        <v>1607</v>
      </c>
      <c r="D8420" s="548">
        <v>0.71</v>
      </c>
      <c r="E8420" s="548">
        <v>0.71</v>
      </c>
    </row>
    <row r="8421" spans="1:5" hidden="1">
      <c r="A8421" s="547" t="s">
        <v>1665</v>
      </c>
      <c r="B8421" s="547">
        <v>2020</v>
      </c>
      <c r="C8421" s="547" t="s">
        <v>1606</v>
      </c>
      <c r="D8421" s="548"/>
      <c r="E8421" s="548"/>
    </row>
    <row r="8422" spans="1:5" hidden="1">
      <c r="A8422" s="547" t="s">
        <v>1665</v>
      </c>
      <c r="B8422" s="547">
        <v>2020</v>
      </c>
      <c r="C8422" s="547" t="s">
        <v>1605</v>
      </c>
      <c r="D8422" s="548">
        <v>0.25</v>
      </c>
      <c r="E8422" s="548">
        <v>0.25</v>
      </c>
    </row>
    <row r="8423" spans="1:5" hidden="1">
      <c r="A8423" s="547" t="s">
        <v>1665</v>
      </c>
      <c r="B8423" s="547">
        <v>2020</v>
      </c>
      <c r="C8423" s="547" t="s">
        <v>1604</v>
      </c>
      <c r="D8423" s="548">
        <v>45.56</v>
      </c>
      <c r="E8423" s="548">
        <v>45.56</v>
      </c>
    </row>
    <row r="8424" spans="1:5" hidden="1">
      <c r="A8424" s="547" t="s">
        <v>1665</v>
      </c>
      <c r="B8424" s="547">
        <v>2020</v>
      </c>
      <c r="C8424" s="547" t="s">
        <v>1603</v>
      </c>
      <c r="D8424" s="548">
        <v>14.49</v>
      </c>
      <c r="E8424" s="548">
        <v>14.49</v>
      </c>
    </row>
    <row r="8425" spans="1:5" hidden="1">
      <c r="A8425" s="547" t="s">
        <v>1665</v>
      </c>
      <c r="B8425" s="547">
        <v>2020</v>
      </c>
      <c r="C8425" s="547" t="s">
        <v>1602</v>
      </c>
      <c r="D8425" s="548">
        <v>17.09</v>
      </c>
      <c r="E8425" s="548">
        <v>17.09</v>
      </c>
    </row>
    <row r="8426" spans="1:5" hidden="1">
      <c r="A8426" s="547" t="s">
        <v>1665</v>
      </c>
      <c r="B8426" s="547">
        <v>2020</v>
      </c>
      <c r="C8426" s="547" t="s">
        <v>1601</v>
      </c>
      <c r="D8426" s="548">
        <v>162.88</v>
      </c>
      <c r="E8426" s="548">
        <v>162.88</v>
      </c>
    </row>
    <row r="8427" spans="1:5" hidden="1">
      <c r="A8427" s="547" t="s">
        <v>1665</v>
      </c>
      <c r="B8427" s="547">
        <v>2020</v>
      </c>
      <c r="C8427" s="547" t="s">
        <v>1600</v>
      </c>
      <c r="D8427" s="548">
        <v>7.32</v>
      </c>
      <c r="E8427" s="548">
        <v>7.32</v>
      </c>
    </row>
    <row r="8428" spans="1:5" hidden="1">
      <c r="A8428" s="547" t="s">
        <v>1665</v>
      </c>
      <c r="B8428" s="547">
        <v>2020</v>
      </c>
      <c r="C8428" s="547" t="s">
        <v>1599</v>
      </c>
      <c r="D8428" s="548">
        <v>501.2</v>
      </c>
      <c r="E8428" s="548">
        <v>501.23</v>
      </c>
    </row>
    <row r="8429" spans="1:5" hidden="1">
      <c r="A8429" s="547" t="s">
        <v>1665</v>
      </c>
      <c r="B8429" s="547">
        <v>2020</v>
      </c>
      <c r="C8429" s="547" t="s">
        <v>1597</v>
      </c>
      <c r="D8429" s="548">
        <v>269.16000000000003</v>
      </c>
      <c r="E8429" s="548">
        <v>269.18</v>
      </c>
    </row>
    <row r="8430" spans="1:5" hidden="1">
      <c r="A8430" s="547" t="s">
        <v>1665</v>
      </c>
      <c r="B8430" s="547">
        <v>2020</v>
      </c>
      <c r="C8430" s="547" t="s">
        <v>1633</v>
      </c>
      <c r="D8430" s="548"/>
      <c r="E8430" s="548">
        <v>9.02</v>
      </c>
    </row>
    <row r="8431" spans="1:5" hidden="1">
      <c r="A8431" s="547" t="s">
        <v>1665</v>
      </c>
      <c r="B8431" s="547">
        <v>2020</v>
      </c>
      <c r="C8431" s="547" t="s">
        <v>1632</v>
      </c>
      <c r="D8431" s="548"/>
      <c r="E8431" s="548"/>
    </row>
    <row r="8432" spans="1:5" hidden="1">
      <c r="A8432" s="547" t="s">
        <v>1665</v>
      </c>
      <c r="B8432" s="547">
        <v>2020</v>
      </c>
      <c r="C8432" s="547" t="s">
        <v>1631</v>
      </c>
      <c r="D8432" s="548"/>
      <c r="E8432" s="548">
        <v>0.17</v>
      </c>
    </row>
    <row r="8433" spans="1:5" hidden="1">
      <c r="A8433" s="547" t="s">
        <v>1665</v>
      </c>
      <c r="B8433" s="547">
        <v>2020</v>
      </c>
      <c r="C8433" s="547" t="s">
        <v>1630</v>
      </c>
      <c r="D8433" s="548"/>
      <c r="E8433" s="548"/>
    </row>
    <row r="8434" spans="1:5" hidden="1">
      <c r="A8434" s="547" t="s">
        <v>1665</v>
      </c>
      <c r="B8434" s="547">
        <v>2020</v>
      </c>
      <c r="C8434" s="547" t="s">
        <v>1629</v>
      </c>
      <c r="D8434" s="548"/>
      <c r="E8434" s="548"/>
    </row>
    <row r="8435" spans="1:5" hidden="1">
      <c r="A8435" s="547" t="s">
        <v>1665</v>
      </c>
      <c r="B8435" s="547">
        <v>2021</v>
      </c>
      <c r="C8435" s="547" t="s">
        <v>1628</v>
      </c>
      <c r="D8435" s="548">
        <v>5.35</v>
      </c>
      <c r="E8435" s="548">
        <v>5.38</v>
      </c>
    </row>
    <row r="8436" spans="1:5" hidden="1">
      <c r="A8436" s="547" t="s">
        <v>1665</v>
      </c>
      <c r="B8436" s="547">
        <v>2021</v>
      </c>
      <c r="C8436" s="547" t="s">
        <v>1627</v>
      </c>
      <c r="D8436" s="548">
        <v>5</v>
      </c>
      <c r="E8436" s="548"/>
    </row>
    <row r="8437" spans="1:5" hidden="1">
      <c r="A8437" s="547" t="s">
        <v>1665</v>
      </c>
      <c r="B8437" s="547">
        <v>2021</v>
      </c>
      <c r="C8437" s="547" t="s">
        <v>1626</v>
      </c>
      <c r="D8437" s="548">
        <v>0.35</v>
      </c>
      <c r="E8437" s="548"/>
    </row>
    <row r="8438" spans="1:5" hidden="1">
      <c r="A8438" s="547" t="s">
        <v>1665</v>
      </c>
      <c r="B8438" s="547">
        <v>2021</v>
      </c>
      <c r="C8438" s="547" t="s">
        <v>1625</v>
      </c>
      <c r="D8438" s="548">
        <v>0.01</v>
      </c>
      <c r="E8438" s="548">
        <v>0.01</v>
      </c>
    </row>
    <row r="8439" spans="1:5" hidden="1">
      <c r="A8439" s="547" t="s">
        <v>1665</v>
      </c>
      <c r="B8439" s="547">
        <v>2021</v>
      </c>
      <c r="C8439" s="547" t="s">
        <v>1624</v>
      </c>
      <c r="D8439" s="548">
        <v>0.37</v>
      </c>
      <c r="E8439" s="548">
        <v>0.37</v>
      </c>
    </row>
    <row r="8440" spans="1:5" hidden="1">
      <c r="A8440" s="547" t="s">
        <v>1665</v>
      </c>
      <c r="B8440" s="547">
        <v>2021</v>
      </c>
      <c r="C8440" s="547" t="s">
        <v>1623</v>
      </c>
      <c r="D8440" s="548"/>
      <c r="E8440" s="548"/>
    </row>
    <row r="8441" spans="1:5" hidden="1">
      <c r="A8441" s="547" t="s">
        <v>1665</v>
      </c>
      <c r="B8441" s="547">
        <v>2021</v>
      </c>
      <c r="C8441" s="547" t="s">
        <v>1622</v>
      </c>
      <c r="D8441" s="548"/>
      <c r="E8441" s="548"/>
    </row>
    <row r="8442" spans="1:5" hidden="1">
      <c r="A8442" s="547" t="s">
        <v>1665</v>
      </c>
      <c r="B8442" s="547">
        <v>2021</v>
      </c>
      <c r="C8442" s="547" t="s">
        <v>1621</v>
      </c>
      <c r="D8442" s="548"/>
      <c r="E8442" s="548"/>
    </row>
    <row r="8443" spans="1:5" hidden="1">
      <c r="A8443" s="547" t="s">
        <v>1665</v>
      </c>
      <c r="B8443" s="547">
        <v>2021</v>
      </c>
      <c r="C8443" s="547" t="s">
        <v>1620</v>
      </c>
      <c r="D8443" s="548"/>
      <c r="E8443" s="548"/>
    </row>
    <row r="8444" spans="1:5" hidden="1">
      <c r="A8444" s="547" t="s">
        <v>1665</v>
      </c>
      <c r="B8444" s="547">
        <v>2021</v>
      </c>
      <c r="C8444" s="547" t="s">
        <v>1619</v>
      </c>
      <c r="D8444" s="548">
        <v>10.029999999999999</v>
      </c>
      <c r="E8444" s="548">
        <v>10.029999999999999</v>
      </c>
    </row>
    <row r="8445" spans="1:5" hidden="1">
      <c r="A8445" s="547" t="s">
        <v>1665</v>
      </c>
      <c r="B8445" s="547">
        <v>2021</v>
      </c>
      <c r="C8445" s="547" t="s">
        <v>1618</v>
      </c>
      <c r="D8445" s="548"/>
      <c r="E8445" s="548"/>
    </row>
    <row r="8446" spans="1:5" hidden="1">
      <c r="A8446" s="547" t="s">
        <v>1665</v>
      </c>
      <c r="B8446" s="547">
        <v>2021</v>
      </c>
      <c r="C8446" s="547" t="s">
        <v>1617</v>
      </c>
      <c r="D8446" s="548">
        <v>3.87</v>
      </c>
      <c r="E8446" s="548">
        <v>3.87</v>
      </c>
    </row>
    <row r="8447" spans="1:5" hidden="1">
      <c r="A8447" s="547" t="s">
        <v>1665</v>
      </c>
      <c r="B8447" s="547">
        <v>2021</v>
      </c>
      <c r="C8447" s="547" t="s">
        <v>1616</v>
      </c>
      <c r="D8447" s="548">
        <v>0.01</v>
      </c>
      <c r="E8447" s="548">
        <v>0.01</v>
      </c>
    </row>
    <row r="8448" spans="1:5" hidden="1">
      <c r="A8448" s="547" t="s">
        <v>1665</v>
      </c>
      <c r="B8448" s="547">
        <v>2021</v>
      </c>
      <c r="C8448" s="547" t="s">
        <v>1615</v>
      </c>
      <c r="D8448" s="548">
        <v>5.01</v>
      </c>
      <c r="E8448" s="548">
        <v>5.01</v>
      </c>
    </row>
    <row r="8449" spans="1:5" hidden="1">
      <c r="A8449" s="547" t="s">
        <v>1665</v>
      </c>
      <c r="B8449" s="547">
        <v>2021</v>
      </c>
      <c r="C8449" s="547" t="s">
        <v>1614</v>
      </c>
      <c r="D8449" s="548">
        <v>0.31</v>
      </c>
      <c r="E8449" s="548">
        <v>0.31</v>
      </c>
    </row>
    <row r="8450" spans="1:5" hidden="1">
      <c r="A8450" s="547" t="s">
        <v>1665</v>
      </c>
      <c r="B8450" s="547">
        <v>2021</v>
      </c>
      <c r="C8450" s="547" t="s">
        <v>1613</v>
      </c>
      <c r="D8450" s="548"/>
      <c r="E8450" s="548"/>
    </row>
    <row r="8451" spans="1:5" hidden="1">
      <c r="A8451" s="547" t="s">
        <v>1665</v>
      </c>
      <c r="B8451" s="547">
        <v>2021</v>
      </c>
      <c r="C8451" s="547" t="s">
        <v>1612</v>
      </c>
      <c r="D8451" s="548">
        <v>0.01</v>
      </c>
      <c r="E8451" s="548">
        <v>0.01</v>
      </c>
    </row>
    <row r="8452" spans="1:5" hidden="1">
      <c r="A8452" s="547" t="s">
        <v>1665</v>
      </c>
      <c r="B8452" s="547">
        <v>2021</v>
      </c>
      <c r="C8452" s="547" t="s">
        <v>1611</v>
      </c>
      <c r="D8452" s="548"/>
      <c r="E8452" s="548"/>
    </row>
    <row r="8453" spans="1:5" hidden="1">
      <c r="A8453" s="547" t="s">
        <v>1665</v>
      </c>
      <c r="B8453" s="547">
        <v>2021</v>
      </c>
      <c r="C8453" s="547" t="s">
        <v>1610</v>
      </c>
      <c r="D8453" s="548">
        <v>0.02</v>
      </c>
      <c r="E8453" s="548">
        <v>0.02</v>
      </c>
    </row>
    <row r="8454" spans="1:5" hidden="1">
      <c r="A8454" s="547" t="s">
        <v>1665</v>
      </c>
      <c r="B8454" s="547">
        <v>2021</v>
      </c>
      <c r="C8454" s="547" t="s">
        <v>1609</v>
      </c>
      <c r="D8454" s="548"/>
      <c r="E8454" s="548"/>
    </row>
    <row r="8455" spans="1:5" hidden="1">
      <c r="A8455" s="547" t="s">
        <v>1665</v>
      </c>
      <c r="B8455" s="547">
        <v>2021</v>
      </c>
      <c r="C8455" s="547" t="s">
        <v>1608</v>
      </c>
      <c r="D8455" s="548"/>
      <c r="E8455" s="548"/>
    </row>
    <row r="8456" spans="1:5" hidden="1">
      <c r="A8456" s="547" t="s">
        <v>1665</v>
      </c>
      <c r="B8456" s="547">
        <v>2021</v>
      </c>
      <c r="C8456" s="547" t="s">
        <v>1607</v>
      </c>
      <c r="D8456" s="548">
        <v>0.56999999999999995</v>
      </c>
      <c r="E8456" s="548">
        <v>0.56999999999999995</v>
      </c>
    </row>
    <row r="8457" spans="1:5" hidden="1">
      <c r="A8457" s="547" t="s">
        <v>1665</v>
      </c>
      <c r="B8457" s="547">
        <v>2021</v>
      </c>
      <c r="C8457" s="547" t="s">
        <v>1606</v>
      </c>
      <c r="D8457" s="548"/>
      <c r="E8457" s="548"/>
    </row>
    <row r="8458" spans="1:5" hidden="1">
      <c r="A8458" s="547" t="s">
        <v>1665</v>
      </c>
      <c r="B8458" s="547">
        <v>2021</v>
      </c>
      <c r="C8458" s="547" t="s">
        <v>1605</v>
      </c>
      <c r="D8458" s="548">
        <v>0.23</v>
      </c>
      <c r="E8458" s="548">
        <v>0.23</v>
      </c>
    </row>
    <row r="8459" spans="1:5" hidden="1">
      <c r="A8459" s="547" t="s">
        <v>1665</v>
      </c>
      <c r="B8459" s="547">
        <v>2021</v>
      </c>
      <c r="C8459" s="547" t="s">
        <v>1604</v>
      </c>
      <c r="D8459" s="548">
        <v>47.66</v>
      </c>
      <c r="E8459" s="548">
        <v>47.66</v>
      </c>
    </row>
    <row r="8460" spans="1:5" hidden="1">
      <c r="A8460" s="547" t="s">
        <v>1665</v>
      </c>
      <c r="B8460" s="547">
        <v>2021</v>
      </c>
      <c r="C8460" s="547" t="s">
        <v>1603</v>
      </c>
      <c r="D8460" s="548">
        <v>16.27</v>
      </c>
      <c r="E8460" s="548">
        <v>16.27</v>
      </c>
    </row>
    <row r="8461" spans="1:5" hidden="1">
      <c r="A8461" s="547" t="s">
        <v>1665</v>
      </c>
      <c r="B8461" s="547">
        <v>2021</v>
      </c>
      <c r="C8461" s="547" t="s">
        <v>1602</v>
      </c>
      <c r="D8461" s="548">
        <v>30.5</v>
      </c>
      <c r="E8461" s="548">
        <v>30.5</v>
      </c>
    </row>
    <row r="8462" spans="1:5" hidden="1">
      <c r="A8462" s="547" t="s">
        <v>1665</v>
      </c>
      <c r="B8462" s="547">
        <v>2021</v>
      </c>
      <c r="C8462" s="547" t="s">
        <v>1601</v>
      </c>
      <c r="D8462" s="548">
        <v>181.87</v>
      </c>
      <c r="E8462" s="548">
        <v>181.87</v>
      </c>
    </row>
    <row r="8463" spans="1:5" hidden="1">
      <c r="A8463" s="547" t="s">
        <v>1665</v>
      </c>
      <c r="B8463" s="547">
        <v>2021</v>
      </c>
      <c r="C8463" s="547" t="s">
        <v>1600</v>
      </c>
      <c r="D8463" s="548">
        <v>7.64</v>
      </c>
      <c r="E8463" s="548">
        <v>7.64</v>
      </c>
    </row>
    <row r="8464" spans="1:5" hidden="1">
      <c r="A8464" s="547" t="s">
        <v>1665</v>
      </c>
      <c r="B8464" s="547">
        <v>2021</v>
      </c>
      <c r="C8464" s="547" t="s">
        <v>1599</v>
      </c>
      <c r="D8464" s="548">
        <v>554.5</v>
      </c>
      <c r="E8464" s="548">
        <v>554.53</v>
      </c>
    </row>
    <row r="8465" spans="1:5" hidden="1">
      <c r="A8465" s="547" t="s">
        <v>1665</v>
      </c>
      <c r="B8465" s="547">
        <v>2021</v>
      </c>
      <c r="C8465" s="547" t="s">
        <v>1597</v>
      </c>
      <c r="D8465" s="548">
        <v>299.69</v>
      </c>
      <c r="E8465" s="548">
        <v>299.70999999999998</v>
      </c>
    </row>
    <row r="8466" spans="1:5" hidden="1">
      <c r="A8466" s="547" t="s">
        <v>1665</v>
      </c>
      <c r="B8466" s="547">
        <v>2021</v>
      </c>
      <c r="C8466" s="547" t="s">
        <v>1633</v>
      </c>
      <c r="D8466" s="548"/>
      <c r="E8466" s="548">
        <v>4.87</v>
      </c>
    </row>
    <row r="8467" spans="1:5" hidden="1">
      <c r="A8467" s="547" t="s">
        <v>1665</v>
      </c>
      <c r="B8467" s="547">
        <v>2021</v>
      </c>
      <c r="C8467" s="547" t="s">
        <v>1632</v>
      </c>
      <c r="D8467" s="548"/>
      <c r="E8467" s="548"/>
    </row>
    <row r="8468" spans="1:5" hidden="1">
      <c r="A8468" s="547" t="s">
        <v>1665</v>
      </c>
      <c r="B8468" s="547">
        <v>2021</v>
      </c>
      <c r="C8468" s="547" t="s">
        <v>1631</v>
      </c>
      <c r="D8468" s="548"/>
      <c r="E8468" s="548">
        <v>0.16</v>
      </c>
    </row>
    <row r="8469" spans="1:5" hidden="1">
      <c r="A8469" s="547" t="s">
        <v>1665</v>
      </c>
      <c r="B8469" s="547">
        <v>2021</v>
      </c>
      <c r="C8469" s="547" t="s">
        <v>1630</v>
      </c>
      <c r="D8469" s="548"/>
      <c r="E8469" s="548"/>
    </row>
    <row r="8470" spans="1:5" hidden="1">
      <c r="A8470" s="547" t="s">
        <v>1665</v>
      </c>
      <c r="B8470" s="547">
        <v>2021</v>
      </c>
      <c r="C8470" s="547" t="s">
        <v>1629</v>
      </c>
      <c r="D8470" s="548"/>
      <c r="E8470" s="548"/>
    </row>
    <row r="8471" spans="1:5" hidden="1">
      <c r="A8471" s="547" t="s">
        <v>1665</v>
      </c>
      <c r="B8471" s="547">
        <v>2022</v>
      </c>
      <c r="C8471" s="547" t="s">
        <v>1628</v>
      </c>
      <c r="D8471" s="548">
        <v>3.57</v>
      </c>
      <c r="E8471" s="548">
        <v>3.61</v>
      </c>
    </row>
    <row r="8472" spans="1:5" hidden="1">
      <c r="A8472" s="547" t="s">
        <v>1665</v>
      </c>
      <c r="B8472" s="547">
        <v>2022</v>
      </c>
      <c r="C8472" s="547" t="s">
        <v>1627</v>
      </c>
      <c r="D8472" s="548">
        <v>3.31</v>
      </c>
      <c r="E8472" s="548"/>
    </row>
    <row r="8473" spans="1:5" hidden="1">
      <c r="A8473" s="547" t="s">
        <v>1665</v>
      </c>
      <c r="B8473" s="547">
        <v>2022</v>
      </c>
      <c r="C8473" s="547" t="s">
        <v>1626</v>
      </c>
      <c r="D8473" s="548">
        <v>0.26</v>
      </c>
      <c r="E8473" s="548"/>
    </row>
    <row r="8474" spans="1:5" hidden="1">
      <c r="A8474" s="547" t="s">
        <v>1665</v>
      </c>
      <c r="B8474" s="547">
        <v>2022</v>
      </c>
      <c r="C8474" s="547" t="s">
        <v>1625</v>
      </c>
      <c r="D8474" s="548"/>
      <c r="E8474" s="548"/>
    </row>
    <row r="8475" spans="1:5" hidden="1">
      <c r="A8475" s="547" t="s">
        <v>1665</v>
      </c>
      <c r="B8475" s="547">
        <v>2022</v>
      </c>
      <c r="C8475" s="547" t="s">
        <v>1624</v>
      </c>
      <c r="D8475" s="548"/>
      <c r="E8475" s="548"/>
    </row>
    <row r="8476" spans="1:5" hidden="1">
      <c r="A8476" s="547" t="s">
        <v>1665</v>
      </c>
      <c r="B8476" s="547">
        <v>2022</v>
      </c>
      <c r="C8476" s="547" t="s">
        <v>1623</v>
      </c>
      <c r="D8476" s="548"/>
      <c r="E8476" s="548"/>
    </row>
    <row r="8477" spans="1:5" hidden="1">
      <c r="A8477" s="547" t="s">
        <v>1665</v>
      </c>
      <c r="B8477" s="547">
        <v>2022</v>
      </c>
      <c r="C8477" s="547" t="s">
        <v>1622</v>
      </c>
      <c r="D8477" s="548"/>
      <c r="E8477" s="548"/>
    </row>
    <row r="8478" spans="1:5" hidden="1">
      <c r="A8478" s="547" t="s">
        <v>1665</v>
      </c>
      <c r="B8478" s="547">
        <v>2022</v>
      </c>
      <c r="C8478" s="547" t="s">
        <v>1621</v>
      </c>
      <c r="D8478" s="548"/>
      <c r="E8478" s="548"/>
    </row>
    <row r="8479" spans="1:5" hidden="1">
      <c r="A8479" s="547" t="s">
        <v>1665</v>
      </c>
      <c r="B8479" s="547">
        <v>2022</v>
      </c>
      <c r="C8479" s="547" t="s">
        <v>1620</v>
      </c>
      <c r="D8479" s="548"/>
      <c r="E8479" s="548"/>
    </row>
    <row r="8480" spans="1:5" hidden="1">
      <c r="A8480" s="547" t="s">
        <v>1665</v>
      </c>
      <c r="B8480" s="547">
        <v>2022</v>
      </c>
      <c r="C8480" s="547" t="s">
        <v>1619</v>
      </c>
      <c r="D8480" s="548">
        <v>19.07</v>
      </c>
      <c r="E8480" s="548">
        <v>19.07</v>
      </c>
    </row>
    <row r="8481" spans="1:5" hidden="1">
      <c r="A8481" s="547" t="s">
        <v>1665</v>
      </c>
      <c r="B8481" s="547">
        <v>2022</v>
      </c>
      <c r="C8481" s="547" t="s">
        <v>1618</v>
      </c>
      <c r="D8481" s="548"/>
      <c r="E8481" s="548"/>
    </row>
    <row r="8482" spans="1:5" hidden="1">
      <c r="A8482" s="547" t="s">
        <v>1665</v>
      </c>
      <c r="B8482" s="547">
        <v>2022</v>
      </c>
      <c r="C8482" s="547" t="s">
        <v>1617</v>
      </c>
      <c r="D8482" s="548">
        <v>2.6</v>
      </c>
      <c r="E8482" s="548">
        <v>2.6</v>
      </c>
    </row>
    <row r="8483" spans="1:5" hidden="1">
      <c r="A8483" s="547" t="s">
        <v>1665</v>
      </c>
      <c r="B8483" s="547">
        <v>2022</v>
      </c>
      <c r="C8483" s="547" t="s">
        <v>1616</v>
      </c>
      <c r="D8483" s="548"/>
      <c r="E8483" s="548"/>
    </row>
    <row r="8484" spans="1:5" hidden="1">
      <c r="A8484" s="547" t="s">
        <v>1665</v>
      </c>
      <c r="B8484" s="547">
        <v>2022</v>
      </c>
      <c r="C8484" s="547" t="s">
        <v>1615</v>
      </c>
      <c r="D8484" s="548">
        <v>15.04</v>
      </c>
      <c r="E8484" s="548">
        <v>15.04</v>
      </c>
    </row>
    <row r="8485" spans="1:5" hidden="1">
      <c r="A8485" s="547" t="s">
        <v>1665</v>
      </c>
      <c r="B8485" s="547">
        <v>2022</v>
      </c>
      <c r="C8485" s="547" t="s">
        <v>1614</v>
      </c>
      <c r="D8485" s="548">
        <v>0.67</v>
      </c>
      <c r="E8485" s="548">
        <v>0.67</v>
      </c>
    </row>
    <row r="8486" spans="1:5" hidden="1">
      <c r="A8486" s="547" t="s">
        <v>1665</v>
      </c>
      <c r="B8486" s="547">
        <v>2022</v>
      </c>
      <c r="C8486" s="547" t="s">
        <v>1613</v>
      </c>
      <c r="D8486" s="548"/>
      <c r="E8486" s="548"/>
    </row>
    <row r="8487" spans="1:5" hidden="1">
      <c r="A8487" s="547" t="s">
        <v>1665</v>
      </c>
      <c r="B8487" s="547">
        <v>2022</v>
      </c>
      <c r="C8487" s="547" t="s">
        <v>1612</v>
      </c>
      <c r="D8487" s="548">
        <v>0.02</v>
      </c>
      <c r="E8487" s="548">
        <v>0.02</v>
      </c>
    </row>
    <row r="8488" spans="1:5" hidden="1">
      <c r="A8488" s="547" t="s">
        <v>1665</v>
      </c>
      <c r="B8488" s="547">
        <v>2022</v>
      </c>
      <c r="C8488" s="547" t="s">
        <v>1611</v>
      </c>
      <c r="D8488" s="548"/>
      <c r="E8488" s="548"/>
    </row>
    <row r="8489" spans="1:5" hidden="1">
      <c r="A8489" s="547" t="s">
        <v>1665</v>
      </c>
      <c r="B8489" s="547">
        <v>2022</v>
      </c>
      <c r="C8489" s="547" t="s">
        <v>1610</v>
      </c>
      <c r="D8489" s="548">
        <v>0.02</v>
      </c>
      <c r="E8489" s="548">
        <v>0.02</v>
      </c>
    </row>
    <row r="8490" spans="1:5" hidden="1">
      <c r="A8490" s="547" t="s">
        <v>1665</v>
      </c>
      <c r="B8490" s="547">
        <v>2022</v>
      </c>
      <c r="C8490" s="547" t="s">
        <v>1609</v>
      </c>
      <c r="D8490" s="548"/>
      <c r="E8490" s="548"/>
    </row>
    <row r="8491" spans="1:5" hidden="1">
      <c r="A8491" s="547" t="s">
        <v>1665</v>
      </c>
      <c r="B8491" s="547">
        <v>2022</v>
      </c>
      <c r="C8491" s="547" t="s">
        <v>1608</v>
      </c>
      <c r="D8491" s="548"/>
      <c r="E8491" s="548"/>
    </row>
    <row r="8492" spans="1:5" hidden="1">
      <c r="A8492" s="547" t="s">
        <v>1665</v>
      </c>
      <c r="B8492" s="547">
        <v>2022</v>
      </c>
      <c r="C8492" s="547" t="s">
        <v>1607</v>
      </c>
      <c r="D8492" s="548">
        <v>0.48</v>
      </c>
      <c r="E8492" s="548">
        <v>0.48</v>
      </c>
    </row>
    <row r="8493" spans="1:5" hidden="1">
      <c r="A8493" s="547" t="s">
        <v>1665</v>
      </c>
      <c r="B8493" s="547">
        <v>2022</v>
      </c>
      <c r="C8493" s="547" t="s">
        <v>1606</v>
      </c>
      <c r="D8493" s="548"/>
      <c r="E8493" s="548"/>
    </row>
    <row r="8494" spans="1:5" hidden="1">
      <c r="A8494" s="547" t="s">
        <v>1665</v>
      </c>
      <c r="B8494" s="547">
        <v>2022</v>
      </c>
      <c r="C8494" s="547" t="s">
        <v>1605</v>
      </c>
      <c r="D8494" s="548">
        <v>0.24</v>
      </c>
      <c r="E8494" s="548">
        <v>0.24</v>
      </c>
    </row>
    <row r="8495" spans="1:5" hidden="1">
      <c r="A8495" s="547" t="s">
        <v>1665</v>
      </c>
      <c r="B8495" s="547">
        <v>2022</v>
      </c>
      <c r="C8495" s="547" t="s">
        <v>1604</v>
      </c>
      <c r="D8495" s="548">
        <v>56.35</v>
      </c>
      <c r="E8495" s="548">
        <v>56.35</v>
      </c>
    </row>
    <row r="8496" spans="1:5" hidden="1">
      <c r="A8496" s="547" t="s">
        <v>1665</v>
      </c>
      <c r="B8496" s="547">
        <v>2022</v>
      </c>
      <c r="C8496" s="547" t="s">
        <v>1603</v>
      </c>
      <c r="D8496" s="548">
        <v>14.08</v>
      </c>
      <c r="E8496" s="548">
        <v>14.08</v>
      </c>
    </row>
    <row r="8497" spans="1:5" hidden="1">
      <c r="A8497" s="547" t="s">
        <v>1665</v>
      </c>
      <c r="B8497" s="547">
        <v>2022</v>
      </c>
      <c r="C8497" s="547" t="s">
        <v>1602</v>
      </c>
      <c r="D8497" s="548">
        <v>26.98</v>
      </c>
      <c r="E8497" s="548">
        <v>26.98</v>
      </c>
    </row>
    <row r="8498" spans="1:5" hidden="1">
      <c r="A8498" s="547" t="s">
        <v>1665</v>
      </c>
      <c r="B8498" s="547">
        <v>2022</v>
      </c>
      <c r="C8498" s="547" t="s">
        <v>1601</v>
      </c>
      <c r="D8498" s="548">
        <v>175.5</v>
      </c>
      <c r="E8498" s="548">
        <v>175.5</v>
      </c>
    </row>
    <row r="8499" spans="1:5" hidden="1">
      <c r="A8499" s="547" t="s">
        <v>1665</v>
      </c>
      <c r="B8499" s="547">
        <v>2022</v>
      </c>
      <c r="C8499" s="547" t="s">
        <v>1600</v>
      </c>
      <c r="D8499" s="548">
        <v>8.0399999999999991</v>
      </c>
      <c r="E8499" s="548">
        <v>8.0399999999999991</v>
      </c>
    </row>
    <row r="8500" spans="1:5" hidden="1">
      <c r="A8500" s="547" t="s">
        <v>1665</v>
      </c>
      <c r="B8500" s="547">
        <v>2022</v>
      </c>
      <c r="C8500" s="547" t="s">
        <v>1599</v>
      </c>
      <c r="D8500" s="548">
        <v>549.36</v>
      </c>
      <c r="E8500" s="548">
        <v>549.4</v>
      </c>
    </row>
    <row r="8501" spans="1:5" hidden="1">
      <c r="A8501" s="547" t="s">
        <v>1665</v>
      </c>
      <c r="B8501" s="547">
        <v>2022</v>
      </c>
      <c r="C8501" s="547" t="s">
        <v>1597</v>
      </c>
      <c r="D8501" s="548">
        <v>303.58999999999997</v>
      </c>
      <c r="E8501" s="548">
        <v>303.63</v>
      </c>
    </row>
    <row r="8502" spans="1:5" hidden="1">
      <c r="A8502" s="547" t="s">
        <v>1665</v>
      </c>
      <c r="B8502" s="547">
        <v>2022</v>
      </c>
      <c r="C8502" s="547" t="s">
        <v>1633</v>
      </c>
      <c r="D8502" s="548"/>
      <c r="E8502" s="548">
        <v>2.75</v>
      </c>
    </row>
    <row r="8503" spans="1:5" hidden="1">
      <c r="A8503" s="547" t="s">
        <v>1665</v>
      </c>
      <c r="B8503" s="547">
        <v>2022</v>
      </c>
      <c r="C8503" s="547" t="s">
        <v>1632</v>
      </c>
      <c r="D8503" s="548"/>
      <c r="E8503" s="548"/>
    </row>
    <row r="8504" spans="1:5" hidden="1">
      <c r="A8504" s="547" t="s">
        <v>1665</v>
      </c>
      <c r="B8504" s="547">
        <v>2022</v>
      </c>
      <c r="C8504" s="547" t="s">
        <v>1631</v>
      </c>
      <c r="D8504" s="548"/>
      <c r="E8504" s="548">
        <v>0.61</v>
      </c>
    </row>
    <row r="8505" spans="1:5" hidden="1">
      <c r="A8505" s="547" t="s">
        <v>1665</v>
      </c>
      <c r="B8505" s="547">
        <v>2022</v>
      </c>
      <c r="C8505" s="547" t="s">
        <v>1630</v>
      </c>
      <c r="D8505" s="548"/>
      <c r="E8505" s="548"/>
    </row>
    <row r="8506" spans="1:5" hidden="1">
      <c r="A8506" s="547" t="s">
        <v>1665</v>
      </c>
      <c r="B8506" s="547">
        <v>2022</v>
      </c>
      <c r="C8506" s="547" t="s">
        <v>1629</v>
      </c>
      <c r="D8506" s="548"/>
      <c r="E8506" s="548"/>
    </row>
    <row r="8507" spans="1:5" hidden="1">
      <c r="A8507" s="547" t="s">
        <v>1665</v>
      </c>
      <c r="B8507" s="547">
        <v>2023</v>
      </c>
      <c r="C8507" s="547" t="s">
        <v>1628</v>
      </c>
      <c r="D8507" s="548">
        <v>3.64</v>
      </c>
      <c r="E8507" s="548"/>
    </row>
    <row r="8508" spans="1:5" hidden="1">
      <c r="A8508" s="547" t="s">
        <v>1665</v>
      </c>
      <c r="B8508" s="547">
        <v>2023</v>
      </c>
      <c r="C8508" s="547" t="s">
        <v>1627</v>
      </c>
      <c r="D8508" s="548">
        <v>3.6</v>
      </c>
      <c r="E8508" s="548"/>
    </row>
    <row r="8509" spans="1:5" hidden="1">
      <c r="A8509" s="547" t="s">
        <v>1665</v>
      </c>
      <c r="B8509" s="547">
        <v>2023</v>
      </c>
      <c r="C8509" s="547" t="s">
        <v>1626</v>
      </c>
      <c r="D8509" s="548">
        <v>0.04</v>
      </c>
      <c r="E8509" s="548"/>
    </row>
    <row r="8510" spans="1:5" hidden="1">
      <c r="A8510" s="547" t="s">
        <v>1665</v>
      </c>
      <c r="B8510" s="547">
        <v>2023</v>
      </c>
      <c r="C8510" s="547" t="s">
        <v>1625</v>
      </c>
      <c r="D8510" s="548"/>
      <c r="E8510" s="548"/>
    </row>
    <row r="8511" spans="1:5" hidden="1">
      <c r="A8511" s="547" t="s">
        <v>1665</v>
      </c>
      <c r="B8511" s="547">
        <v>2023</v>
      </c>
      <c r="C8511" s="547" t="s">
        <v>1624</v>
      </c>
      <c r="D8511" s="548"/>
      <c r="E8511" s="548"/>
    </row>
    <row r="8512" spans="1:5" hidden="1">
      <c r="A8512" s="547" t="s">
        <v>1665</v>
      </c>
      <c r="B8512" s="547">
        <v>2023</v>
      </c>
      <c r="C8512" s="547" t="s">
        <v>1623</v>
      </c>
      <c r="D8512" s="548"/>
      <c r="E8512" s="548"/>
    </row>
    <row r="8513" spans="1:5" hidden="1">
      <c r="A8513" s="547" t="s">
        <v>1665</v>
      </c>
      <c r="B8513" s="547">
        <v>2023</v>
      </c>
      <c r="C8513" s="547" t="s">
        <v>1622</v>
      </c>
      <c r="D8513" s="548"/>
      <c r="E8513" s="548"/>
    </row>
    <row r="8514" spans="1:5" hidden="1">
      <c r="A8514" s="547" t="s">
        <v>1665</v>
      </c>
      <c r="B8514" s="547">
        <v>2023</v>
      </c>
      <c r="C8514" s="547" t="s">
        <v>1621</v>
      </c>
      <c r="D8514" s="548"/>
      <c r="E8514" s="548"/>
    </row>
    <row r="8515" spans="1:5" hidden="1">
      <c r="A8515" s="547" t="s">
        <v>1665</v>
      </c>
      <c r="B8515" s="547">
        <v>2023</v>
      </c>
      <c r="C8515" s="547" t="s">
        <v>1620</v>
      </c>
      <c r="D8515" s="548"/>
      <c r="E8515" s="548"/>
    </row>
    <row r="8516" spans="1:5" hidden="1">
      <c r="A8516" s="547" t="s">
        <v>1665</v>
      </c>
      <c r="B8516" s="547">
        <v>2023</v>
      </c>
      <c r="C8516" s="547" t="s">
        <v>1619</v>
      </c>
      <c r="D8516" s="548">
        <v>8.09</v>
      </c>
      <c r="E8516" s="548"/>
    </row>
    <row r="8517" spans="1:5" hidden="1">
      <c r="A8517" s="547" t="s">
        <v>1665</v>
      </c>
      <c r="B8517" s="547">
        <v>2023</v>
      </c>
      <c r="C8517" s="547" t="s">
        <v>1618</v>
      </c>
      <c r="D8517" s="548"/>
      <c r="E8517" s="548"/>
    </row>
    <row r="8518" spans="1:5" hidden="1">
      <c r="A8518" s="547" t="s">
        <v>1665</v>
      </c>
      <c r="B8518" s="547">
        <v>2023</v>
      </c>
      <c r="C8518" s="547" t="s">
        <v>1617</v>
      </c>
      <c r="D8518" s="548">
        <v>2.64</v>
      </c>
      <c r="E8518" s="548"/>
    </row>
    <row r="8519" spans="1:5" hidden="1">
      <c r="A8519" s="547" t="s">
        <v>1665</v>
      </c>
      <c r="B8519" s="547">
        <v>2023</v>
      </c>
      <c r="C8519" s="547" t="s">
        <v>1616</v>
      </c>
      <c r="D8519" s="548"/>
      <c r="E8519" s="548"/>
    </row>
    <row r="8520" spans="1:5" hidden="1">
      <c r="A8520" s="547" t="s">
        <v>1665</v>
      </c>
      <c r="B8520" s="547">
        <v>2023</v>
      </c>
      <c r="C8520" s="547" t="s">
        <v>1615</v>
      </c>
      <c r="D8520" s="548">
        <v>4.47</v>
      </c>
      <c r="E8520" s="548"/>
    </row>
    <row r="8521" spans="1:5" hidden="1">
      <c r="A8521" s="547" t="s">
        <v>1665</v>
      </c>
      <c r="B8521" s="547">
        <v>2023</v>
      </c>
      <c r="C8521" s="547" t="s">
        <v>1614</v>
      </c>
      <c r="D8521" s="548">
        <v>0.11</v>
      </c>
      <c r="E8521" s="548"/>
    </row>
    <row r="8522" spans="1:5" hidden="1">
      <c r="A8522" s="547" t="s">
        <v>1665</v>
      </c>
      <c r="B8522" s="547">
        <v>2023</v>
      </c>
      <c r="C8522" s="547" t="s">
        <v>1613</v>
      </c>
      <c r="D8522" s="548"/>
      <c r="E8522" s="548"/>
    </row>
    <row r="8523" spans="1:5" hidden="1">
      <c r="A8523" s="547" t="s">
        <v>1665</v>
      </c>
      <c r="B8523" s="547">
        <v>2023</v>
      </c>
      <c r="C8523" s="547" t="s">
        <v>1612</v>
      </c>
      <c r="D8523" s="548">
        <v>0.03</v>
      </c>
      <c r="E8523" s="548"/>
    </row>
    <row r="8524" spans="1:5" hidden="1">
      <c r="A8524" s="547" t="s">
        <v>1665</v>
      </c>
      <c r="B8524" s="547">
        <v>2023</v>
      </c>
      <c r="C8524" s="547" t="s">
        <v>1611</v>
      </c>
      <c r="D8524" s="548"/>
      <c r="E8524" s="548"/>
    </row>
    <row r="8525" spans="1:5" hidden="1">
      <c r="A8525" s="547" t="s">
        <v>1665</v>
      </c>
      <c r="B8525" s="547">
        <v>2023</v>
      </c>
      <c r="C8525" s="547" t="s">
        <v>1610</v>
      </c>
      <c r="D8525" s="548">
        <v>0.01</v>
      </c>
      <c r="E8525" s="548"/>
    </row>
    <row r="8526" spans="1:5" hidden="1">
      <c r="A8526" s="547" t="s">
        <v>1665</v>
      </c>
      <c r="B8526" s="547">
        <v>2023</v>
      </c>
      <c r="C8526" s="547" t="s">
        <v>1609</v>
      </c>
      <c r="D8526" s="548"/>
      <c r="E8526" s="548"/>
    </row>
    <row r="8527" spans="1:5" hidden="1">
      <c r="A8527" s="547" t="s">
        <v>1665</v>
      </c>
      <c r="B8527" s="547">
        <v>2023</v>
      </c>
      <c r="C8527" s="547" t="s">
        <v>1608</v>
      </c>
      <c r="D8527" s="548"/>
      <c r="E8527" s="548"/>
    </row>
    <row r="8528" spans="1:5" hidden="1">
      <c r="A8528" s="547" t="s">
        <v>1665</v>
      </c>
      <c r="B8528" s="547">
        <v>2023</v>
      </c>
      <c r="C8528" s="547" t="s">
        <v>1607</v>
      </c>
      <c r="D8528" s="548">
        <v>0.56999999999999995</v>
      </c>
      <c r="E8528" s="548"/>
    </row>
    <row r="8529" spans="1:5" hidden="1">
      <c r="A8529" s="547" t="s">
        <v>1665</v>
      </c>
      <c r="B8529" s="547">
        <v>2023</v>
      </c>
      <c r="C8529" s="547" t="s">
        <v>1606</v>
      </c>
      <c r="D8529" s="548"/>
      <c r="E8529" s="548"/>
    </row>
    <row r="8530" spans="1:5" hidden="1">
      <c r="A8530" s="547" t="s">
        <v>1665</v>
      </c>
      <c r="B8530" s="547">
        <v>2023</v>
      </c>
      <c r="C8530" s="547" t="s">
        <v>1605</v>
      </c>
      <c r="D8530" s="548">
        <v>0.25</v>
      </c>
      <c r="E8530" s="548"/>
    </row>
    <row r="8531" spans="1:5" hidden="1">
      <c r="A8531" s="547" t="s">
        <v>1665</v>
      </c>
      <c r="B8531" s="547">
        <v>2023</v>
      </c>
      <c r="C8531" s="547" t="s">
        <v>1604</v>
      </c>
      <c r="D8531" s="548">
        <v>58.96</v>
      </c>
      <c r="E8531" s="548"/>
    </row>
    <row r="8532" spans="1:5" hidden="1">
      <c r="A8532" s="547" t="s">
        <v>1665</v>
      </c>
      <c r="B8532" s="547">
        <v>2023</v>
      </c>
      <c r="C8532" s="547" t="s">
        <v>1603</v>
      </c>
      <c r="D8532" s="548">
        <v>10.07</v>
      </c>
      <c r="E8532" s="548"/>
    </row>
    <row r="8533" spans="1:5" hidden="1">
      <c r="A8533" s="547" t="s">
        <v>1665</v>
      </c>
      <c r="B8533" s="547">
        <v>2023</v>
      </c>
      <c r="C8533" s="547" t="s">
        <v>1602</v>
      </c>
      <c r="D8533" s="548">
        <v>33.08</v>
      </c>
      <c r="E8533" s="548"/>
    </row>
    <row r="8534" spans="1:5" hidden="1">
      <c r="A8534" s="547" t="s">
        <v>1665</v>
      </c>
      <c r="B8534" s="547">
        <v>2023</v>
      </c>
      <c r="C8534" s="547" t="s">
        <v>1601</v>
      </c>
      <c r="D8534" s="548">
        <v>182.82</v>
      </c>
      <c r="E8534" s="548"/>
    </row>
    <row r="8535" spans="1:5" hidden="1">
      <c r="A8535" s="547" t="s">
        <v>1665</v>
      </c>
      <c r="B8535" s="547">
        <v>2023</v>
      </c>
      <c r="C8535" s="547" t="s">
        <v>1600</v>
      </c>
      <c r="D8535" s="548">
        <v>7.9</v>
      </c>
      <c r="E8535" s="548"/>
    </row>
    <row r="8536" spans="1:5" hidden="1">
      <c r="A8536" s="547" t="s">
        <v>1665</v>
      </c>
      <c r="B8536" s="547">
        <v>2023</v>
      </c>
      <c r="C8536" s="547" t="s">
        <v>1599</v>
      </c>
      <c r="D8536" s="548">
        <v>560.57000000000005</v>
      </c>
      <c r="E8536" s="548"/>
    </row>
    <row r="8537" spans="1:5" hidden="1">
      <c r="A8537" s="547" t="s">
        <v>1665</v>
      </c>
      <c r="B8537" s="547">
        <v>2023</v>
      </c>
      <c r="C8537" s="547" t="s">
        <v>1597</v>
      </c>
      <c r="D8537" s="548">
        <v>304.56</v>
      </c>
      <c r="E8537" s="548"/>
    </row>
    <row r="8538" spans="1:5" hidden="1">
      <c r="A8538" s="547" t="s">
        <v>1664</v>
      </c>
      <c r="B8538" s="547">
        <v>2019</v>
      </c>
      <c r="C8538" s="547" t="s">
        <v>1628</v>
      </c>
      <c r="D8538" s="548">
        <v>10.86</v>
      </c>
      <c r="E8538" s="548">
        <v>10.88</v>
      </c>
    </row>
    <row r="8539" spans="1:5" hidden="1">
      <c r="A8539" s="547" t="s">
        <v>1664</v>
      </c>
      <c r="B8539" s="547">
        <v>2019</v>
      </c>
      <c r="C8539" s="547" t="s">
        <v>1627</v>
      </c>
      <c r="D8539" s="548">
        <v>10.62</v>
      </c>
      <c r="E8539" s="548"/>
    </row>
    <row r="8540" spans="1:5" hidden="1">
      <c r="A8540" s="547" t="s">
        <v>1664</v>
      </c>
      <c r="B8540" s="547">
        <v>2019</v>
      </c>
      <c r="C8540" s="547" t="s">
        <v>1626</v>
      </c>
      <c r="D8540" s="548">
        <v>0.25</v>
      </c>
      <c r="E8540" s="548"/>
    </row>
    <row r="8541" spans="1:5" hidden="1">
      <c r="A8541" s="547" t="s">
        <v>1664</v>
      </c>
      <c r="B8541" s="547">
        <v>2019</v>
      </c>
      <c r="C8541" s="547" t="s">
        <v>1625</v>
      </c>
      <c r="D8541" s="548">
        <v>0.42</v>
      </c>
      <c r="E8541" s="548">
        <v>0.42</v>
      </c>
    </row>
    <row r="8542" spans="1:5" hidden="1">
      <c r="A8542" s="547" t="s">
        <v>1664</v>
      </c>
      <c r="B8542" s="547">
        <v>2019</v>
      </c>
      <c r="C8542" s="547" t="s">
        <v>1624</v>
      </c>
      <c r="D8542" s="548"/>
      <c r="E8542" s="548"/>
    </row>
    <row r="8543" spans="1:5" hidden="1">
      <c r="A8543" s="547" t="s">
        <v>1664</v>
      </c>
      <c r="B8543" s="547">
        <v>2019</v>
      </c>
      <c r="C8543" s="547" t="s">
        <v>1623</v>
      </c>
      <c r="D8543" s="548"/>
      <c r="E8543" s="548"/>
    </row>
    <row r="8544" spans="1:5" hidden="1">
      <c r="A8544" s="547" t="s">
        <v>1664</v>
      </c>
      <c r="B8544" s="547">
        <v>2019</v>
      </c>
      <c r="C8544" s="547" t="s">
        <v>1622</v>
      </c>
      <c r="D8544" s="548"/>
      <c r="E8544" s="548"/>
    </row>
    <row r="8545" spans="1:5" hidden="1">
      <c r="A8545" s="547" t="s">
        <v>1664</v>
      </c>
      <c r="B8545" s="547">
        <v>2019</v>
      </c>
      <c r="C8545" s="547" t="s">
        <v>1621</v>
      </c>
      <c r="D8545" s="548"/>
      <c r="E8545" s="548"/>
    </row>
    <row r="8546" spans="1:5" hidden="1">
      <c r="A8546" s="547" t="s">
        <v>1664</v>
      </c>
      <c r="B8546" s="547">
        <v>2019</v>
      </c>
      <c r="C8546" s="547" t="s">
        <v>1620</v>
      </c>
      <c r="D8546" s="548"/>
      <c r="E8546" s="548"/>
    </row>
    <row r="8547" spans="1:5" hidden="1">
      <c r="A8547" s="547" t="s">
        <v>1664</v>
      </c>
      <c r="B8547" s="547">
        <v>2019</v>
      </c>
      <c r="C8547" s="547" t="s">
        <v>1619</v>
      </c>
      <c r="D8547" s="548">
        <v>25.07</v>
      </c>
      <c r="E8547" s="548">
        <v>25.07</v>
      </c>
    </row>
    <row r="8548" spans="1:5" hidden="1">
      <c r="A8548" s="547" t="s">
        <v>1664</v>
      </c>
      <c r="B8548" s="547">
        <v>2019</v>
      </c>
      <c r="C8548" s="547" t="s">
        <v>1618</v>
      </c>
      <c r="D8548" s="548"/>
      <c r="E8548" s="548"/>
    </row>
    <row r="8549" spans="1:5" hidden="1">
      <c r="A8549" s="547" t="s">
        <v>1664</v>
      </c>
      <c r="B8549" s="547">
        <v>2019</v>
      </c>
      <c r="C8549" s="547" t="s">
        <v>1617</v>
      </c>
      <c r="D8549" s="548">
        <v>4.87</v>
      </c>
      <c r="E8549" s="548">
        <v>4.87</v>
      </c>
    </row>
    <row r="8550" spans="1:5" hidden="1">
      <c r="A8550" s="547" t="s">
        <v>1664</v>
      </c>
      <c r="B8550" s="547">
        <v>2019</v>
      </c>
      <c r="C8550" s="547" t="s">
        <v>1616</v>
      </c>
      <c r="D8550" s="548">
        <v>0.15</v>
      </c>
      <c r="E8550" s="548">
        <v>0.15</v>
      </c>
    </row>
    <row r="8551" spans="1:5" hidden="1">
      <c r="A8551" s="547" t="s">
        <v>1664</v>
      </c>
      <c r="B8551" s="547">
        <v>2019</v>
      </c>
      <c r="C8551" s="547" t="s">
        <v>1615</v>
      </c>
      <c r="D8551" s="548">
        <v>5.09</v>
      </c>
      <c r="E8551" s="548">
        <v>5.09</v>
      </c>
    </row>
    <row r="8552" spans="1:5" hidden="1">
      <c r="A8552" s="547" t="s">
        <v>1664</v>
      </c>
      <c r="B8552" s="547">
        <v>2019</v>
      </c>
      <c r="C8552" s="547" t="s">
        <v>1614</v>
      </c>
      <c r="D8552" s="548">
        <v>0.66</v>
      </c>
      <c r="E8552" s="548">
        <v>0.66</v>
      </c>
    </row>
    <row r="8553" spans="1:5" hidden="1">
      <c r="A8553" s="547" t="s">
        <v>1664</v>
      </c>
      <c r="B8553" s="547">
        <v>2019</v>
      </c>
      <c r="C8553" s="547" t="s">
        <v>1613</v>
      </c>
      <c r="D8553" s="548">
        <v>0.01</v>
      </c>
      <c r="E8553" s="548">
        <v>0.01</v>
      </c>
    </row>
    <row r="8554" spans="1:5" hidden="1">
      <c r="A8554" s="547" t="s">
        <v>1664</v>
      </c>
      <c r="B8554" s="547">
        <v>2019</v>
      </c>
      <c r="C8554" s="547" t="s">
        <v>1612</v>
      </c>
      <c r="D8554" s="548">
        <v>0.03</v>
      </c>
      <c r="E8554" s="548">
        <v>0.03</v>
      </c>
    </row>
    <row r="8555" spans="1:5" hidden="1">
      <c r="A8555" s="547" t="s">
        <v>1664</v>
      </c>
      <c r="B8555" s="547">
        <v>2019</v>
      </c>
      <c r="C8555" s="547" t="s">
        <v>1611</v>
      </c>
      <c r="D8555" s="548">
        <v>0.73</v>
      </c>
      <c r="E8555" s="548">
        <v>0.73</v>
      </c>
    </row>
    <row r="8556" spans="1:5" hidden="1">
      <c r="A8556" s="547" t="s">
        <v>1664</v>
      </c>
      <c r="B8556" s="547">
        <v>2019</v>
      </c>
      <c r="C8556" s="547" t="s">
        <v>1610</v>
      </c>
      <c r="D8556" s="548">
        <v>0.01</v>
      </c>
      <c r="E8556" s="548">
        <v>0.01</v>
      </c>
    </row>
    <row r="8557" spans="1:5" hidden="1">
      <c r="A8557" s="547" t="s">
        <v>1664</v>
      </c>
      <c r="B8557" s="547">
        <v>2019</v>
      </c>
      <c r="C8557" s="547" t="s">
        <v>1609</v>
      </c>
      <c r="D8557" s="548"/>
      <c r="E8557" s="548"/>
    </row>
    <row r="8558" spans="1:5" hidden="1">
      <c r="A8558" s="547" t="s">
        <v>1664</v>
      </c>
      <c r="B8558" s="547">
        <v>2019</v>
      </c>
      <c r="C8558" s="547" t="s">
        <v>1608</v>
      </c>
      <c r="D8558" s="548">
        <v>12.14</v>
      </c>
      <c r="E8558" s="548">
        <v>12.14</v>
      </c>
    </row>
    <row r="8559" spans="1:5" hidden="1">
      <c r="A8559" s="547" t="s">
        <v>1664</v>
      </c>
      <c r="B8559" s="547">
        <v>2019</v>
      </c>
      <c r="C8559" s="547" t="s">
        <v>1607</v>
      </c>
      <c r="D8559" s="548">
        <v>1.1399999999999999</v>
      </c>
      <c r="E8559" s="548">
        <v>1.1399999999999999</v>
      </c>
    </row>
    <row r="8560" spans="1:5" hidden="1">
      <c r="A8560" s="547" t="s">
        <v>1664</v>
      </c>
      <c r="B8560" s="547">
        <v>2019</v>
      </c>
      <c r="C8560" s="547" t="s">
        <v>1606</v>
      </c>
      <c r="D8560" s="548"/>
      <c r="E8560" s="548"/>
    </row>
    <row r="8561" spans="1:5" hidden="1">
      <c r="A8561" s="547" t="s">
        <v>1664</v>
      </c>
      <c r="B8561" s="547">
        <v>2019</v>
      </c>
      <c r="C8561" s="547" t="s">
        <v>1605</v>
      </c>
      <c r="D8561" s="548">
        <v>0.24</v>
      </c>
      <c r="E8561" s="548">
        <v>0.24</v>
      </c>
    </row>
    <row r="8562" spans="1:5" hidden="1">
      <c r="A8562" s="547" t="s">
        <v>1664</v>
      </c>
      <c r="B8562" s="547">
        <v>2019</v>
      </c>
      <c r="C8562" s="547" t="s">
        <v>1604</v>
      </c>
      <c r="D8562" s="548">
        <v>37.86</v>
      </c>
      <c r="E8562" s="548">
        <v>37.86</v>
      </c>
    </row>
    <row r="8563" spans="1:5" hidden="1">
      <c r="A8563" s="547" t="s">
        <v>1664</v>
      </c>
      <c r="B8563" s="547">
        <v>2019</v>
      </c>
      <c r="C8563" s="547" t="s">
        <v>1603</v>
      </c>
      <c r="D8563" s="548">
        <v>141.94</v>
      </c>
      <c r="E8563" s="548">
        <v>141.94</v>
      </c>
    </row>
    <row r="8564" spans="1:5" hidden="1">
      <c r="A8564" s="547" t="s">
        <v>1664</v>
      </c>
      <c r="B8564" s="547">
        <v>2019</v>
      </c>
      <c r="C8564" s="547" t="s">
        <v>1602</v>
      </c>
      <c r="D8564" s="548">
        <v>2.96</v>
      </c>
      <c r="E8564" s="548">
        <v>2.96</v>
      </c>
    </row>
    <row r="8565" spans="1:5" hidden="1">
      <c r="A8565" s="547" t="s">
        <v>1664</v>
      </c>
      <c r="B8565" s="547">
        <v>2019</v>
      </c>
      <c r="C8565" s="547" t="s">
        <v>1601</v>
      </c>
      <c r="D8565" s="548">
        <v>110.34</v>
      </c>
      <c r="E8565" s="548">
        <v>110.34</v>
      </c>
    </row>
    <row r="8566" spans="1:5" hidden="1">
      <c r="A8566" s="547" t="s">
        <v>1664</v>
      </c>
      <c r="B8566" s="547">
        <v>2019</v>
      </c>
      <c r="C8566" s="547" t="s">
        <v>1600</v>
      </c>
      <c r="D8566" s="548">
        <v>5.89</v>
      </c>
      <c r="E8566" s="548">
        <v>5.89</v>
      </c>
    </row>
    <row r="8567" spans="1:5" hidden="1">
      <c r="A8567" s="547" t="s">
        <v>1664</v>
      </c>
      <c r="B8567" s="547">
        <v>2019</v>
      </c>
      <c r="C8567" s="547" t="s">
        <v>1599</v>
      </c>
      <c r="D8567" s="548">
        <v>493.34</v>
      </c>
      <c r="E8567" s="548">
        <v>493.36</v>
      </c>
    </row>
    <row r="8568" spans="1:5" hidden="1">
      <c r="A8568" s="547" t="s">
        <v>1664</v>
      </c>
      <c r="B8568" s="547">
        <v>2019</v>
      </c>
      <c r="C8568" s="547" t="s">
        <v>1597</v>
      </c>
      <c r="D8568" s="548">
        <v>335.33</v>
      </c>
      <c r="E8568" s="548">
        <v>335.35</v>
      </c>
    </row>
    <row r="8569" spans="1:5" hidden="1">
      <c r="A8569" s="547" t="s">
        <v>1664</v>
      </c>
      <c r="B8569" s="547">
        <v>2019</v>
      </c>
      <c r="C8569" s="547" t="s">
        <v>1633</v>
      </c>
      <c r="D8569" s="548"/>
      <c r="E8569" s="548">
        <v>10.43</v>
      </c>
    </row>
    <row r="8570" spans="1:5" hidden="1">
      <c r="A8570" s="547" t="s">
        <v>1664</v>
      </c>
      <c r="B8570" s="547">
        <v>2019</v>
      </c>
      <c r="C8570" s="547" t="s">
        <v>1632</v>
      </c>
      <c r="D8570" s="548"/>
      <c r="E8570" s="548"/>
    </row>
    <row r="8571" spans="1:5" hidden="1">
      <c r="A8571" s="547" t="s">
        <v>1664</v>
      </c>
      <c r="B8571" s="547">
        <v>2019</v>
      </c>
      <c r="C8571" s="547" t="s">
        <v>1631</v>
      </c>
      <c r="D8571" s="548"/>
      <c r="E8571" s="548">
        <v>0.2</v>
      </c>
    </row>
    <row r="8572" spans="1:5" hidden="1">
      <c r="A8572" s="547" t="s">
        <v>1664</v>
      </c>
      <c r="B8572" s="547">
        <v>2019</v>
      </c>
      <c r="C8572" s="547" t="s">
        <v>1630</v>
      </c>
      <c r="D8572" s="548"/>
      <c r="E8572" s="548"/>
    </row>
    <row r="8573" spans="1:5" hidden="1">
      <c r="A8573" s="547" t="s">
        <v>1664</v>
      </c>
      <c r="B8573" s="547">
        <v>2019</v>
      </c>
      <c r="C8573" s="547" t="s">
        <v>1629</v>
      </c>
      <c r="D8573" s="548"/>
      <c r="E8573" s="548"/>
    </row>
    <row r="8574" spans="1:5" hidden="1">
      <c r="A8574" s="547" t="s">
        <v>1664</v>
      </c>
      <c r="B8574" s="547">
        <v>2020</v>
      </c>
      <c r="C8574" s="547" t="s">
        <v>1628</v>
      </c>
      <c r="D8574" s="548">
        <v>7.61</v>
      </c>
      <c r="E8574" s="548">
        <v>7.63</v>
      </c>
    </row>
    <row r="8575" spans="1:5" hidden="1">
      <c r="A8575" s="547" t="s">
        <v>1664</v>
      </c>
      <c r="B8575" s="547">
        <v>2020</v>
      </c>
      <c r="C8575" s="547" t="s">
        <v>1627</v>
      </c>
      <c r="D8575" s="548">
        <v>7.32</v>
      </c>
      <c r="E8575" s="548"/>
    </row>
    <row r="8576" spans="1:5" hidden="1">
      <c r="A8576" s="547" t="s">
        <v>1664</v>
      </c>
      <c r="B8576" s="547">
        <v>2020</v>
      </c>
      <c r="C8576" s="547" t="s">
        <v>1626</v>
      </c>
      <c r="D8576" s="548">
        <v>0.28999999999999998</v>
      </c>
      <c r="E8576" s="548"/>
    </row>
    <row r="8577" spans="1:5" hidden="1">
      <c r="A8577" s="547" t="s">
        <v>1664</v>
      </c>
      <c r="B8577" s="547">
        <v>2020</v>
      </c>
      <c r="C8577" s="547" t="s">
        <v>1625</v>
      </c>
      <c r="D8577" s="548">
        <v>0.43</v>
      </c>
      <c r="E8577" s="548">
        <v>0.43</v>
      </c>
    </row>
    <row r="8578" spans="1:5" hidden="1">
      <c r="A8578" s="547" t="s">
        <v>1664</v>
      </c>
      <c r="B8578" s="547">
        <v>2020</v>
      </c>
      <c r="C8578" s="547" t="s">
        <v>1624</v>
      </c>
      <c r="D8578" s="548"/>
      <c r="E8578" s="548"/>
    </row>
    <row r="8579" spans="1:5" hidden="1">
      <c r="A8579" s="547" t="s">
        <v>1664</v>
      </c>
      <c r="B8579" s="547">
        <v>2020</v>
      </c>
      <c r="C8579" s="547" t="s">
        <v>1623</v>
      </c>
      <c r="D8579" s="548"/>
      <c r="E8579" s="548"/>
    </row>
    <row r="8580" spans="1:5" hidden="1">
      <c r="A8580" s="547" t="s">
        <v>1664</v>
      </c>
      <c r="B8580" s="547">
        <v>2020</v>
      </c>
      <c r="C8580" s="547" t="s">
        <v>1622</v>
      </c>
      <c r="D8580" s="548"/>
      <c r="E8580" s="548"/>
    </row>
    <row r="8581" spans="1:5" hidden="1">
      <c r="A8581" s="547" t="s">
        <v>1664</v>
      </c>
      <c r="B8581" s="547">
        <v>2020</v>
      </c>
      <c r="C8581" s="547" t="s">
        <v>1621</v>
      </c>
      <c r="D8581" s="548"/>
      <c r="E8581" s="548"/>
    </row>
    <row r="8582" spans="1:5" hidden="1">
      <c r="A8582" s="547" t="s">
        <v>1664</v>
      </c>
      <c r="B8582" s="547">
        <v>2020</v>
      </c>
      <c r="C8582" s="547" t="s">
        <v>1620</v>
      </c>
      <c r="D8582" s="548"/>
      <c r="E8582" s="548"/>
    </row>
    <row r="8583" spans="1:5" hidden="1">
      <c r="A8583" s="547" t="s">
        <v>1664</v>
      </c>
      <c r="B8583" s="547">
        <v>2020</v>
      </c>
      <c r="C8583" s="547" t="s">
        <v>1619</v>
      </c>
      <c r="D8583" s="548">
        <v>20.149999999999999</v>
      </c>
      <c r="E8583" s="548">
        <v>20.149999999999999</v>
      </c>
    </row>
    <row r="8584" spans="1:5" hidden="1">
      <c r="A8584" s="547" t="s">
        <v>1664</v>
      </c>
      <c r="B8584" s="547">
        <v>2020</v>
      </c>
      <c r="C8584" s="547" t="s">
        <v>1618</v>
      </c>
      <c r="D8584" s="548"/>
      <c r="E8584" s="548"/>
    </row>
    <row r="8585" spans="1:5" hidden="1">
      <c r="A8585" s="547" t="s">
        <v>1664</v>
      </c>
      <c r="B8585" s="547">
        <v>2020</v>
      </c>
      <c r="C8585" s="547" t="s">
        <v>1617</v>
      </c>
      <c r="D8585" s="548">
        <v>3.03</v>
      </c>
      <c r="E8585" s="548">
        <v>3.03</v>
      </c>
    </row>
    <row r="8586" spans="1:5" hidden="1">
      <c r="A8586" s="547" t="s">
        <v>1664</v>
      </c>
      <c r="B8586" s="547">
        <v>2020</v>
      </c>
      <c r="C8586" s="547" t="s">
        <v>1616</v>
      </c>
      <c r="D8586" s="548"/>
      <c r="E8586" s="548"/>
    </row>
    <row r="8587" spans="1:5" hidden="1">
      <c r="A8587" s="547" t="s">
        <v>1664</v>
      </c>
      <c r="B8587" s="547">
        <v>2020</v>
      </c>
      <c r="C8587" s="547" t="s">
        <v>1615</v>
      </c>
      <c r="D8587" s="548">
        <v>2.88</v>
      </c>
      <c r="E8587" s="548">
        <v>2.88</v>
      </c>
    </row>
    <row r="8588" spans="1:5" hidden="1">
      <c r="A8588" s="547" t="s">
        <v>1664</v>
      </c>
      <c r="B8588" s="547">
        <v>2020</v>
      </c>
      <c r="C8588" s="547" t="s">
        <v>1614</v>
      </c>
      <c r="D8588" s="548">
        <v>0.39</v>
      </c>
      <c r="E8588" s="548">
        <v>0.39</v>
      </c>
    </row>
    <row r="8589" spans="1:5" hidden="1">
      <c r="A8589" s="547" t="s">
        <v>1664</v>
      </c>
      <c r="B8589" s="547">
        <v>2020</v>
      </c>
      <c r="C8589" s="547" t="s">
        <v>1613</v>
      </c>
      <c r="D8589" s="548"/>
      <c r="E8589" s="548"/>
    </row>
    <row r="8590" spans="1:5" hidden="1">
      <c r="A8590" s="547" t="s">
        <v>1664</v>
      </c>
      <c r="B8590" s="547">
        <v>2020</v>
      </c>
      <c r="C8590" s="547" t="s">
        <v>1612</v>
      </c>
      <c r="D8590" s="548">
        <v>0.03</v>
      </c>
      <c r="E8590" s="548">
        <v>0.03</v>
      </c>
    </row>
    <row r="8591" spans="1:5" hidden="1">
      <c r="A8591" s="547" t="s">
        <v>1664</v>
      </c>
      <c r="B8591" s="547">
        <v>2020</v>
      </c>
      <c r="C8591" s="547" t="s">
        <v>1611</v>
      </c>
      <c r="D8591" s="548">
        <v>0.69</v>
      </c>
      <c r="E8591" s="548">
        <v>0.69</v>
      </c>
    </row>
    <row r="8592" spans="1:5" hidden="1">
      <c r="A8592" s="547" t="s">
        <v>1664</v>
      </c>
      <c r="B8592" s="547">
        <v>2020</v>
      </c>
      <c r="C8592" s="547" t="s">
        <v>1610</v>
      </c>
      <c r="D8592" s="548">
        <v>0.08</v>
      </c>
      <c r="E8592" s="548">
        <v>0.08</v>
      </c>
    </row>
    <row r="8593" spans="1:5" hidden="1">
      <c r="A8593" s="547" t="s">
        <v>1664</v>
      </c>
      <c r="B8593" s="547">
        <v>2020</v>
      </c>
      <c r="C8593" s="547" t="s">
        <v>1609</v>
      </c>
      <c r="D8593" s="548"/>
      <c r="E8593" s="548"/>
    </row>
    <row r="8594" spans="1:5" hidden="1">
      <c r="A8594" s="547" t="s">
        <v>1664</v>
      </c>
      <c r="B8594" s="547">
        <v>2020</v>
      </c>
      <c r="C8594" s="547" t="s">
        <v>1608</v>
      </c>
      <c r="D8594" s="548">
        <v>11.63</v>
      </c>
      <c r="E8594" s="548">
        <v>11.63</v>
      </c>
    </row>
    <row r="8595" spans="1:5" hidden="1">
      <c r="A8595" s="547" t="s">
        <v>1664</v>
      </c>
      <c r="B8595" s="547">
        <v>2020</v>
      </c>
      <c r="C8595" s="547" t="s">
        <v>1607</v>
      </c>
      <c r="D8595" s="548">
        <v>1.21</v>
      </c>
      <c r="E8595" s="548">
        <v>1.21</v>
      </c>
    </row>
    <row r="8596" spans="1:5" hidden="1">
      <c r="A8596" s="547" t="s">
        <v>1664</v>
      </c>
      <c r="B8596" s="547">
        <v>2020</v>
      </c>
      <c r="C8596" s="547" t="s">
        <v>1606</v>
      </c>
      <c r="D8596" s="548"/>
      <c r="E8596" s="548"/>
    </row>
    <row r="8597" spans="1:5" hidden="1">
      <c r="A8597" s="547" t="s">
        <v>1664</v>
      </c>
      <c r="B8597" s="547">
        <v>2020</v>
      </c>
      <c r="C8597" s="547" t="s">
        <v>1605</v>
      </c>
      <c r="D8597" s="548">
        <v>0.19</v>
      </c>
      <c r="E8597" s="548">
        <v>0.19</v>
      </c>
    </row>
    <row r="8598" spans="1:5" hidden="1">
      <c r="A8598" s="547" t="s">
        <v>1664</v>
      </c>
      <c r="B8598" s="547">
        <v>2020</v>
      </c>
      <c r="C8598" s="547" t="s">
        <v>1604</v>
      </c>
      <c r="D8598" s="548">
        <v>41.31</v>
      </c>
      <c r="E8598" s="548">
        <v>41.31</v>
      </c>
    </row>
    <row r="8599" spans="1:5" hidden="1">
      <c r="A8599" s="547" t="s">
        <v>1664</v>
      </c>
      <c r="B8599" s="547">
        <v>2020</v>
      </c>
      <c r="C8599" s="547" t="s">
        <v>1603</v>
      </c>
      <c r="D8599" s="548">
        <v>168.98</v>
      </c>
      <c r="E8599" s="548">
        <v>168.98</v>
      </c>
    </row>
    <row r="8600" spans="1:5" hidden="1">
      <c r="A8600" s="547" t="s">
        <v>1664</v>
      </c>
      <c r="B8600" s="547">
        <v>2020</v>
      </c>
      <c r="C8600" s="547" t="s">
        <v>1602</v>
      </c>
      <c r="D8600" s="548">
        <v>3.67</v>
      </c>
      <c r="E8600" s="548">
        <v>3.67</v>
      </c>
    </row>
    <row r="8601" spans="1:5" hidden="1">
      <c r="A8601" s="547" t="s">
        <v>1664</v>
      </c>
      <c r="B8601" s="547">
        <v>2020</v>
      </c>
      <c r="C8601" s="547" t="s">
        <v>1601</v>
      </c>
      <c r="D8601" s="548">
        <v>104.52</v>
      </c>
      <c r="E8601" s="548">
        <v>104.52</v>
      </c>
    </row>
    <row r="8602" spans="1:5" hidden="1">
      <c r="A8602" s="547" t="s">
        <v>1664</v>
      </c>
      <c r="B8602" s="547">
        <v>2020</v>
      </c>
      <c r="C8602" s="547" t="s">
        <v>1600</v>
      </c>
      <c r="D8602" s="548">
        <v>5.31</v>
      </c>
      <c r="E8602" s="548">
        <v>5.31</v>
      </c>
    </row>
    <row r="8603" spans="1:5" hidden="1">
      <c r="A8603" s="547" t="s">
        <v>1664</v>
      </c>
      <c r="B8603" s="547">
        <v>2020</v>
      </c>
      <c r="C8603" s="547" t="s">
        <v>1599</v>
      </c>
      <c r="D8603" s="548">
        <v>500.9</v>
      </c>
      <c r="E8603" s="548">
        <v>500.92</v>
      </c>
    </row>
    <row r="8604" spans="1:5" hidden="1">
      <c r="A8604" s="547" t="s">
        <v>1664</v>
      </c>
      <c r="B8604" s="547">
        <v>2020</v>
      </c>
      <c r="C8604" s="547" t="s">
        <v>1597</v>
      </c>
      <c r="D8604" s="548">
        <v>351.99</v>
      </c>
      <c r="E8604" s="548">
        <v>352.01</v>
      </c>
    </row>
    <row r="8605" spans="1:5" hidden="1">
      <c r="A8605" s="547" t="s">
        <v>1664</v>
      </c>
      <c r="B8605" s="547">
        <v>2020</v>
      </c>
      <c r="C8605" s="547" t="s">
        <v>1633</v>
      </c>
      <c r="D8605" s="548"/>
      <c r="E8605" s="548">
        <v>7.34</v>
      </c>
    </row>
    <row r="8606" spans="1:5" hidden="1">
      <c r="A8606" s="547" t="s">
        <v>1664</v>
      </c>
      <c r="B8606" s="547">
        <v>2020</v>
      </c>
      <c r="C8606" s="547" t="s">
        <v>1632</v>
      </c>
      <c r="D8606" s="548"/>
      <c r="E8606" s="548"/>
    </row>
    <row r="8607" spans="1:5" hidden="1">
      <c r="A8607" s="547" t="s">
        <v>1664</v>
      </c>
      <c r="B8607" s="547">
        <v>2020</v>
      </c>
      <c r="C8607" s="547" t="s">
        <v>1631</v>
      </c>
      <c r="D8607" s="548"/>
      <c r="E8607" s="548"/>
    </row>
    <row r="8608" spans="1:5" hidden="1">
      <c r="A8608" s="547" t="s">
        <v>1664</v>
      </c>
      <c r="B8608" s="547">
        <v>2020</v>
      </c>
      <c r="C8608" s="547" t="s">
        <v>1630</v>
      </c>
      <c r="D8608" s="548"/>
      <c r="E8608" s="548"/>
    </row>
    <row r="8609" spans="1:5" hidden="1">
      <c r="A8609" s="547" t="s">
        <v>1664</v>
      </c>
      <c r="B8609" s="547">
        <v>2020</v>
      </c>
      <c r="C8609" s="547" t="s">
        <v>1629</v>
      </c>
      <c r="D8609" s="548"/>
      <c r="E8609" s="548"/>
    </row>
    <row r="8610" spans="1:5" hidden="1">
      <c r="A8610" s="547" t="s">
        <v>1664</v>
      </c>
      <c r="B8610" s="547">
        <v>2021</v>
      </c>
      <c r="C8610" s="547" t="s">
        <v>1628</v>
      </c>
      <c r="D8610" s="548">
        <v>12.19</v>
      </c>
      <c r="E8610" s="548">
        <v>12.05</v>
      </c>
    </row>
    <row r="8611" spans="1:5" hidden="1">
      <c r="A8611" s="547" t="s">
        <v>1664</v>
      </c>
      <c r="B8611" s="547">
        <v>2021</v>
      </c>
      <c r="C8611" s="547" t="s">
        <v>1627</v>
      </c>
      <c r="D8611" s="548">
        <v>12.09</v>
      </c>
      <c r="E8611" s="548"/>
    </row>
    <row r="8612" spans="1:5" hidden="1">
      <c r="A8612" s="547" t="s">
        <v>1664</v>
      </c>
      <c r="B8612" s="547">
        <v>2021</v>
      </c>
      <c r="C8612" s="547" t="s">
        <v>1626</v>
      </c>
      <c r="D8612" s="548">
        <v>0.1</v>
      </c>
      <c r="E8612" s="548"/>
    </row>
    <row r="8613" spans="1:5" hidden="1">
      <c r="A8613" s="547" t="s">
        <v>1664</v>
      </c>
      <c r="B8613" s="547">
        <v>2021</v>
      </c>
      <c r="C8613" s="547" t="s">
        <v>1625</v>
      </c>
      <c r="D8613" s="548">
        <v>0.05</v>
      </c>
      <c r="E8613" s="548">
        <v>0.05</v>
      </c>
    </row>
    <row r="8614" spans="1:5" hidden="1">
      <c r="A8614" s="547" t="s">
        <v>1664</v>
      </c>
      <c r="B8614" s="547">
        <v>2021</v>
      </c>
      <c r="C8614" s="547" t="s">
        <v>1624</v>
      </c>
      <c r="D8614" s="548"/>
      <c r="E8614" s="548"/>
    </row>
    <row r="8615" spans="1:5" hidden="1">
      <c r="A8615" s="547" t="s">
        <v>1664</v>
      </c>
      <c r="B8615" s="547">
        <v>2021</v>
      </c>
      <c r="C8615" s="547" t="s">
        <v>1623</v>
      </c>
      <c r="D8615" s="548"/>
      <c r="E8615" s="548"/>
    </row>
    <row r="8616" spans="1:5" hidden="1">
      <c r="A8616" s="547" t="s">
        <v>1664</v>
      </c>
      <c r="B8616" s="547">
        <v>2021</v>
      </c>
      <c r="C8616" s="547" t="s">
        <v>1622</v>
      </c>
      <c r="D8616" s="548"/>
      <c r="E8616" s="548"/>
    </row>
    <row r="8617" spans="1:5" hidden="1">
      <c r="A8617" s="547" t="s">
        <v>1664</v>
      </c>
      <c r="B8617" s="547">
        <v>2021</v>
      </c>
      <c r="C8617" s="547" t="s">
        <v>1621</v>
      </c>
      <c r="D8617" s="548">
        <v>0.01</v>
      </c>
      <c r="E8617" s="548">
        <v>0.01</v>
      </c>
    </row>
    <row r="8618" spans="1:5" hidden="1">
      <c r="A8618" s="547" t="s">
        <v>1664</v>
      </c>
      <c r="B8618" s="547">
        <v>2021</v>
      </c>
      <c r="C8618" s="547" t="s">
        <v>1620</v>
      </c>
      <c r="D8618" s="548"/>
      <c r="E8618" s="548"/>
    </row>
    <row r="8619" spans="1:5" hidden="1">
      <c r="A8619" s="547" t="s">
        <v>1664</v>
      </c>
      <c r="B8619" s="547">
        <v>2021</v>
      </c>
      <c r="C8619" s="547" t="s">
        <v>1619</v>
      </c>
      <c r="D8619" s="548">
        <v>18.38</v>
      </c>
      <c r="E8619" s="548">
        <v>18.38</v>
      </c>
    </row>
    <row r="8620" spans="1:5" hidden="1">
      <c r="A8620" s="547" t="s">
        <v>1664</v>
      </c>
      <c r="B8620" s="547">
        <v>2021</v>
      </c>
      <c r="C8620" s="547" t="s">
        <v>1618</v>
      </c>
      <c r="D8620" s="548"/>
      <c r="E8620" s="548"/>
    </row>
    <row r="8621" spans="1:5" hidden="1">
      <c r="A8621" s="547" t="s">
        <v>1664</v>
      </c>
      <c r="B8621" s="547">
        <v>2021</v>
      </c>
      <c r="C8621" s="547" t="s">
        <v>1617</v>
      </c>
      <c r="D8621" s="548">
        <v>2.5499999999999998</v>
      </c>
      <c r="E8621" s="548">
        <v>2.5499999999999998</v>
      </c>
    </row>
    <row r="8622" spans="1:5" hidden="1">
      <c r="A8622" s="547" t="s">
        <v>1664</v>
      </c>
      <c r="B8622" s="547">
        <v>2021</v>
      </c>
      <c r="C8622" s="547" t="s">
        <v>1616</v>
      </c>
      <c r="D8622" s="548"/>
      <c r="E8622" s="548"/>
    </row>
    <row r="8623" spans="1:5" hidden="1">
      <c r="A8623" s="547" t="s">
        <v>1664</v>
      </c>
      <c r="B8623" s="547">
        <v>2021</v>
      </c>
      <c r="C8623" s="547" t="s">
        <v>1615</v>
      </c>
      <c r="D8623" s="548">
        <v>3.39</v>
      </c>
      <c r="E8623" s="548">
        <v>3.39</v>
      </c>
    </row>
    <row r="8624" spans="1:5" hidden="1">
      <c r="A8624" s="547" t="s">
        <v>1664</v>
      </c>
      <c r="B8624" s="547">
        <v>2021</v>
      </c>
      <c r="C8624" s="547" t="s">
        <v>1614</v>
      </c>
      <c r="D8624" s="548">
        <v>0.12</v>
      </c>
      <c r="E8624" s="548">
        <v>0.12</v>
      </c>
    </row>
    <row r="8625" spans="1:5" hidden="1">
      <c r="A8625" s="547" t="s">
        <v>1664</v>
      </c>
      <c r="B8625" s="547">
        <v>2021</v>
      </c>
      <c r="C8625" s="547" t="s">
        <v>1613</v>
      </c>
      <c r="D8625" s="548"/>
      <c r="E8625" s="548"/>
    </row>
    <row r="8626" spans="1:5" hidden="1">
      <c r="A8626" s="547" t="s">
        <v>1664</v>
      </c>
      <c r="B8626" s="547">
        <v>2021</v>
      </c>
      <c r="C8626" s="547" t="s">
        <v>1612</v>
      </c>
      <c r="D8626" s="548">
        <v>0.04</v>
      </c>
      <c r="E8626" s="548">
        <v>0.04</v>
      </c>
    </row>
    <row r="8627" spans="1:5" hidden="1">
      <c r="A8627" s="547" t="s">
        <v>1664</v>
      </c>
      <c r="B8627" s="547">
        <v>2021</v>
      </c>
      <c r="C8627" s="547" t="s">
        <v>1611</v>
      </c>
      <c r="D8627" s="548">
        <v>0.62</v>
      </c>
      <c r="E8627" s="548">
        <v>0.62</v>
      </c>
    </row>
    <row r="8628" spans="1:5" hidden="1">
      <c r="A8628" s="547" t="s">
        <v>1664</v>
      </c>
      <c r="B8628" s="547">
        <v>2021</v>
      </c>
      <c r="C8628" s="547" t="s">
        <v>1610</v>
      </c>
      <c r="D8628" s="548">
        <v>0.13</v>
      </c>
      <c r="E8628" s="548">
        <v>0.13</v>
      </c>
    </row>
    <row r="8629" spans="1:5" hidden="1">
      <c r="A8629" s="547" t="s">
        <v>1664</v>
      </c>
      <c r="B8629" s="547">
        <v>2021</v>
      </c>
      <c r="C8629" s="547" t="s">
        <v>1609</v>
      </c>
      <c r="D8629" s="548"/>
      <c r="E8629" s="548"/>
    </row>
    <row r="8630" spans="1:5" hidden="1">
      <c r="A8630" s="547" t="s">
        <v>1664</v>
      </c>
      <c r="B8630" s="547">
        <v>2021</v>
      </c>
      <c r="C8630" s="547" t="s">
        <v>1608</v>
      </c>
      <c r="D8630" s="548">
        <v>10.5</v>
      </c>
      <c r="E8630" s="548">
        <v>10.5</v>
      </c>
    </row>
    <row r="8631" spans="1:5" hidden="1">
      <c r="A8631" s="547" t="s">
        <v>1664</v>
      </c>
      <c r="B8631" s="547">
        <v>2021</v>
      </c>
      <c r="C8631" s="547" t="s">
        <v>1607</v>
      </c>
      <c r="D8631" s="548">
        <v>0.77</v>
      </c>
      <c r="E8631" s="548">
        <v>0.77</v>
      </c>
    </row>
    <row r="8632" spans="1:5" hidden="1">
      <c r="A8632" s="547" t="s">
        <v>1664</v>
      </c>
      <c r="B8632" s="547">
        <v>2021</v>
      </c>
      <c r="C8632" s="547" t="s">
        <v>1606</v>
      </c>
      <c r="D8632" s="548"/>
      <c r="E8632" s="548"/>
    </row>
    <row r="8633" spans="1:5" hidden="1">
      <c r="A8633" s="547" t="s">
        <v>1664</v>
      </c>
      <c r="B8633" s="547">
        <v>2021</v>
      </c>
      <c r="C8633" s="547" t="s">
        <v>1605</v>
      </c>
      <c r="D8633" s="548">
        <v>0.28000000000000003</v>
      </c>
      <c r="E8633" s="548">
        <v>0.28000000000000003</v>
      </c>
    </row>
    <row r="8634" spans="1:5" hidden="1">
      <c r="A8634" s="547" t="s">
        <v>1664</v>
      </c>
      <c r="B8634" s="547">
        <v>2021</v>
      </c>
      <c r="C8634" s="547" t="s">
        <v>1604</v>
      </c>
      <c r="D8634" s="548">
        <v>45.95</v>
      </c>
      <c r="E8634" s="548">
        <v>45.95</v>
      </c>
    </row>
    <row r="8635" spans="1:5" hidden="1">
      <c r="A8635" s="547" t="s">
        <v>1664</v>
      </c>
      <c r="B8635" s="547">
        <v>2021</v>
      </c>
      <c r="C8635" s="547" t="s">
        <v>1603</v>
      </c>
      <c r="D8635" s="548">
        <v>167.55</v>
      </c>
      <c r="E8635" s="548">
        <v>167.55</v>
      </c>
    </row>
    <row r="8636" spans="1:5" hidden="1">
      <c r="A8636" s="547" t="s">
        <v>1664</v>
      </c>
      <c r="B8636" s="547">
        <v>2021</v>
      </c>
      <c r="C8636" s="547" t="s">
        <v>1602</v>
      </c>
      <c r="D8636" s="548">
        <v>5.82</v>
      </c>
      <c r="E8636" s="548">
        <v>5.82</v>
      </c>
    </row>
    <row r="8637" spans="1:5" hidden="1">
      <c r="A8637" s="547" t="s">
        <v>1664</v>
      </c>
      <c r="B8637" s="547">
        <v>2021</v>
      </c>
      <c r="C8637" s="547" t="s">
        <v>1601</v>
      </c>
      <c r="D8637" s="548">
        <v>122.42</v>
      </c>
      <c r="E8637" s="548">
        <v>122.42</v>
      </c>
    </row>
    <row r="8638" spans="1:5" hidden="1">
      <c r="A8638" s="547" t="s">
        <v>1664</v>
      </c>
      <c r="B8638" s="547">
        <v>2021</v>
      </c>
      <c r="C8638" s="547" t="s">
        <v>1600</v>
      </c>
      <c r="D8638" s="548">
        <v>4.84</v>
      </c>
      <c r="E8638" s="548">
        <v>4.84</v>
      </c>
    </row>
    <row r="8639" spans="1:5" hidden="1">
      <c r="A8639" s="547" t="s">
        <v>1664</v>
      </c>
      <c r="B8639" s="547">
        <v>2021</v>
      </c>
      <c r="C8639" s="547" t="s">
        <v>1599</v>
      </c>
      <c r="D8639" s="548">
        <v>548.74</v>
      </c>
      <c r="E8639" s="548">
        <v>548.6</v>
      </c>
    </row>
    <row r="8640" spans="1:5" hidden="1">
      <c r="A8640" s="547" t="s">
        <v>1664</v>
      </c>
      <c r="B8640" s="547">
        <v>2021</v>
      </c>
      <c r="C8640" s="547" t="s">
        <v>1597</v>
      </c>
      <c r="D8640" s="548">
        <v>377.22</v>
      </c>
      <c r="E8640" s="548">
        <v>377.08</v>
      </c>
    </row>
    <row r="8641" spans="1:5" hidden="1">
      <c r="A8641" s="547" t="s">
        <v>1664</v>
      </c>
      <c r="B8641" s="547">
        <v>2021</v>
      </c>
      <c r="C8641" s="547" t="s">
        <v>1633</v>
      </c>
      <c r="D8641" s="548"/>
      <c r="E8641" s="548">
        <v>11.95</v>
      </c>
    </row>
    <row r="8642" spans="1:5" hidden="1">
      <c r="A8642" s="547" t="s">
        <v>1664</v>
      </c>
      <c r="B8642" s="547">
        <v>2021</v>
      </c>
      <c r="C8642" s="547" t="s">
        <v>1632</v>
      </c>
      <c r="D8642" s="548"/>
      <c r="E8642" s="548"/>
    </row>
    <row r="8643" spans="1:5" hidden="1">
      <c r="A8643" s="547" t="s">
        <v>1664</v>
      </c>
      <c r="B8643" s="547">
        <v>2021</v>
      </c>
      <c r="C8643" s="547" t="s">
        <v>1631</v>
      </c>
      <c r="D8643" s="548"/>
      <c r="E8643" s="548"/>
    </row>
    <row r="8644" spans="1:5" hidden="1">
      <c r="A8644" s="547" t="s">
        <v>1664</v>
      </c>
      <c r="B8644" s="547">
        <v>2021</v>
      </c>
      <c r="C8644" s="547" t="s">
        <v>1630</v>
      </c>
      <c r="D8644" s="548"/>
      <c r="E8644" s="548"/>
    </row>
    <row r="8645" spans="1:5" hidden="1">
      <c r="A8645" s="547" t="s">
        <v>1664</v>
      </c>
      <c r="B8645" s="547">
        <v>2021</v>
      </c>
      <c r="C8645" s="547" t="s">
        <v>1629</v>
      </c>
      <c r="D8645" s="548"/>
      <c r="E8645" s="548"/>
    </row>
    <row r="8646" spans="1:5" hidden="1">
      <c r="A8646" s="547" t="s">
        <v>1664</v>
      </c>
      <c r="B8646" s="547">
        <v>2022</v>
      </c>
      <c r="C8646" s="547" t="s">
        <v>1628</v>
      </c>
      <c r="D8646" s="548">
        <v>3.96</v>
      </c>
      <c r="E8646" s="548">
        <v>3.94</v>
      </c>
    </row>
    <row r="8647" spans="1:5" hidden="1">
      <c r="A8647" s="547" t="s">
        <v>1664</v>
      </c>
      <c r="B8647" s="547">
        <v>2022</v>
      </c>
      <c r="C8647" s="547" t="s">
        <v>1627</v>
      </c>
      <c r="D8647" s="548">
        <v>3.94</v>
      </c>
      <c r="E8647" s="548"/>
    </row>
    <row r="8648" spans="1:5" hidden="1">
      <c r="A8648" s="547" t="s">
        <v>1664</v>
      </c>
      <c r="B8648" s="547">
        <v>2022</v>
      </c>
      <c r="C8648" s="547" t="s">
        <v>1626</v>
      </c>
      <c r="D8648" s="548">
        <v>0.02</v>
      </c>
      <c r="E8648" s="548"/>
    </row>
    <row r="8649" spans="1:5" hidden="1">
      <c r="A8649" s="547" t="s">
        <v>1664</v>
      </c>
      <c r="B8649" s="547">
        <v>2022</v>
      </c>
      <c r="C8649" s="547" t="s">
        <v>1625</v>
      </c>
      <c r="D8649" s="548">
        <v>0.04</v>
      </c>
      <c r="E8649" s="548">
        <v>0.04</v>
      </c>
    </row>
    <row r="8650" spans="1:5" hidden="1">
      <c r="A8650" s="547" t="s">
        <v>1664</v>
      </c>
      <c r="B8650" s="547">
        <v>2022</v>
      </c>
      <c r="C8650" s="547" t="s">
        <v>1624</v>
      </c>
      <c r="D8650" s="548"/>
      <c r="E8650" s="548"/>
    </row>
    <row r="8651" spans="1:5" hidden="1">
      <c r="A8651" s="547" t="s">
        <v>1664</v>
      </c>
      <c r="B8651" s="547">
        <v>2022</v>
      </c>
      <c r="C8651" s="547" t="s">
        <v>1623</v>
      </c>
      <c r="D8651" s="548"/>
      <c r="E8651" s="548"/>
    </row>
    <row r="8652" spans="1:5" hidden="1">
      <c r="A8652" s="547" t="s">
        <v>1664</v>
      </c>
      <c r="B8652" s="547">
        <v>2022</v>
      </c>
      <c r="C8652" s="547" t="s">
        <v>1622</v>
      </c>
      <c r="D8652" s="548"/>
      <c r="E8652" s="548"/>
    </row>
    <row r="8653" spans="1:5" hidden="1">
      <c r="A8653" s="547" t="s">
        <v>1664</v>
      </c>
      <c r="B8653" s="547">
        <v>2022</v>
      </c>
      <c r="C8653" s="547" t="s">
        <v>1621</v>
      </c>
      <c r="D8653" s="548"/>
      <c r="E8653" s="548"/>
    </row>
    <row r="8654" spans="1:5" hidden="1">
      <c r="A8654" s="547" t="s">
        <v>1664</v>
      </c>
      <c r="B8654" s="547">
        <v>2022</v>
      </c>
      <c r="C8654" s="547" t="s">
        <v>1620</v>
      </c>
      <c r="D8654" s="548"/>
      <c r="E8654" s="548"/>
    </row>
    <row r="8655" spans="1:5" hidden="1">
      <c r="A8655" s="547" t="s">
        <v>1664</v>
      </c>
      <c r="B8655" s="547">
        <v>2022</v>
      </c>
      <c r="C8655" s="547" t="s">
        <v>1619</v>
      </c>
      <c r="D8655" s="548">
        <v>19.3</v>
      </c>
      <c r="E8655" s="548">
        <v>19.3</v>
      </c>
    </row>
    <row r="8656" spans="1:5" hidden="1">
      <c r="A8656" s="547" t="s">
        <v>1664</v>
      </c>
      <c r="B8656" s="547">
        <v>2022</v>
      </c>
      <c r="C8656" s="547" t="s">
        <v>1618</v>
      </c>
      <c r="D8656" s="548"/>
      <c r="E8656" s="548"/>
    </row>
    <row r="8657" spans="1:5" hidden="1">
      <c r="A8657" s="547" t="s">
        <v>1664</v>
      </c>
      <c r="B8657" s="547">
        <v>2022</v>
      </c>
      <c r="C8657" s="547" t="s">
        <v>1617</v>
      </c>
      <c r="D8657" s="548">
        <v>2.0499999999999998</v>
      </c>
      <c r="E8657" s="548">
        <v>2.0499999999999998</v>
      </c>
    </row>
    <row r="8658" spans="1:5" hidden="1">
      <c r="A8658" s="547" t="s">
        <v>1664</v>
      </c>
      <c r="B8658" s="547">
        <v>2022</v>
      </c>
      <c r="C8658" s="547" t="s">
        <v>1616</v>
      </c>
      <c r="D8658" s="548"/>
      <c r="E8658" s="548"/>
    </row>
    <row r="8659" spans="1:5" hidden="1">
      <c r="A8659" s="547" t="s">
        <v>1664</v>
      </c>
      <c r="B8659" s="547">
        <v>2022</v>
      </c>
      <c r="C8659" s="547" t="s">
        <v>1615</v>
      </c>
      <c r="D8659" s="548">
        <v>7.56</v>
      </c>
      <c r="E8659" s="548">
        <v>7.56</v>
      </c>
    </row>
    <row r="8660" spans="1:5" hidden="1">
      <c r="A8660" s="547" t="s">
        <v>1664</v>
      </c>
      <c r="B8660" s="547">
        <v>2022</v>
      </c>
      <c r="C8660" s="547" t="s">
        <v>1614</v>
      </c>
      <c r="D8660" s="548">
        <v>0.56000000000000005</v>
      </c>
      <c r="E8660" s="548">
        <v>0.56000000000000005</v>
      </c>
    </row>
    <row r="8661" spans="1:5" hidden="1">
      <c r="A8661" s="547" t="s">
        <v>1664</v>
      </c>
      <c r="B8661" s="547">
        <v>2022</v>
      </c>
      <c r="C8661" s="547" t="s">
        <v>1613</v>
      </c>
      <c r="D8661" s="548"/>
      <c r="E8661" s="548"/>
    </row>
    <row r="8662" spans="1:5" hidden="1">
      <c r="A8662" s="547" t="s">
        <v>1664</v>
      </c>
      <c r="B8662" s="547">
        <v>2022</v>
      </c>
      <c r="C8662" s="547" t="s">
        <v>1612</v>
      </c>
      <c r="D8662" s="548">
        <v>0.04</v>
      </c>
      <c r="E8662" s="548">
        <v>0.04</v>
      </c>
    </row>
    <row r="8663" spans="1:5" hidden="1">
      <c r="A8663" s="547" t="s">
        <v>1664</v>
      </c>
      <c r="B8663" s="547">
        <v>2022</v>
      </c>
      <c r="C8663" s="547" t="s">
        <v>1611</v>
      </c>
      <c r="D8663" s="548">
        <v>1.1299999999999999</v>
      </c>
      <c r="E8663" s="548">
        <v>1.1299999999999999</v>
      </c>
    </row>
    <row r="8664" spans="1:5" hidden="1">
      <c r="A8664" s="547" t="s">
        <v>1664</v>
      </c>
      <c r="B8664" s="547">
        <v>2022</v>
      </c>
      <c r="C8664" s="547" t="s">
        <v>1610</v>
      </c>
      <c r="D8664" s="548">
        <v>0.1</v>
      </c>
      <c r="E8664" s="548">
        <v>0.1</v>
      </c>
    </row>
    <row r="8665" spans="1:5" hidden="1">
      <c r="A8665" s="547" t="s">
        <v>1664</v>
      </c>
      <c r="B8665" s="547">
        <v>2022</v>
      </c>
      <c r="C8665" s="547" t="s">
        <v>1609</v>
      </c>
      <c r="D8665" s="548"/>
      <c r="E8665" s="548"/>
    </row>
    <row r="8666" spans="1:5" hidden="1">
      <c r="A8666" s="547" t="s">
        <v>1664</v>
      </c>
      <c r="B8666" s="547">
        <v>2022</v>
      </c>
      <c r="C8666" s="547" t="s">
        <v>1608</v>
      </c>
      <c r="D8666" s="548">
        <v>6.83</v>
      </c>
      <c r="E8666" s="548">
        <v>6.83</v>
      </c>
    </row>
    <row r="8667" spans="1:5" hidden="1">
      <c r="A8667" s="547" t="s">
        <v>1664</v>
      </c>
      <c r="B8667" s="547">
        <v>2022</v>
      </c>
      <c r="C8667" s="547" t="s">
        <v>1607</v>
      </c>
      <c r="D8667" s="548">
        <v>0.9</v>
      </c>
      <c r="E8667" s="548">
        <v>0.9</v>
      </c>
    </row>
    <row r="8668" spans="1:5" hidden="1">
      <c r="A8668" s="547" t="s">
        <v>1664</v>
      </c>
      <c r="B8668" s="547">
        <v>2022</v>
      </c>
      <c r="C8668" s="547" t="s">
        <v>1606</v>
      </c>
      <c r="D8668" s="548"/>
      <c r="E8668" s="548"/>
    </row>
    <row r="8669" spans="1:5" hidden="1">
      <c r="A8669" s="547" t="s">
        <v>1664</v>
      </c>
      <c r="B8669" s="547">
        <v>2022</v>
      </c>
      <c r="C8669" s="547" t="s">
        <v>1605</v>
      </c>
      <c r="D8669" s="548">
        <v>0.13</v>
      </c>
      <c r="E8669" s="548">
        <v>0.13</v>
      </c>
    </row>
    <row r="8670" spans="1:5" hidden="1">
      <c r="A8670" s="547" t="s">
        <v>1664</v>
      </c>
      <c r="B8670" s="547">
        <v>2022</v>
      </c>
      <c r="C8670" s="547" t="s">
        <v>1604</v>
      </c>
      <c r="D8670" s="548">
        <v>59.1</v>
      </c>
      <c r="E8670" s="548">
        <v>59.1</v>
      </c>
    </row>
    <row r="8671" spans="1:5" hidden="1">
      <c r="A8671" s="547" t="s">
        <v>1664</v>
      </c>
      <c r="B8671" s="547">
        <v>2022</v>
      </c>
      <c r="C8671" s="547" t="s">
        <v>1603</v>
      </c>
      <c r="D8671" s="548">
        <v>90.1</v>
      </c>
      <c r="E8671" s="548">
        <v>90.1</v>
      </c>
    </row>
    <row r="8672" spans="1:5" hidden="1">
      <c r="A8672" s="547" t="s">
        <v>1664</v>
      </c>
      <c r="B8672" s="547">
        <v>2022</v>
      </c>
      <c r="C8672" s="547" t="s">
        <v>1602</v>
      </c>
      <c r="D8672" s="548">
        <v>6.13</v>
      </c>
      <c r="E8672" s="548">
        <v>6.13</v>
      </c>
    </row>
    <row r="8673" spans="1:5" hidden="1">
      <c r="A8673" s="547" t="s">
        <v>1664</v>
      </c>
      <c r="B8673" s="547">
        <v>2022</v>
      </c>
      <c r="C8673" s="547" t="s">
        <v>1601</v>
      </c>
      <c r="D8673" s="548">
        <v>115.46</v>
      </c>
      <c r="E8673" s="548">
        <v>115.46</v>
      </c>
    </row>
    <row r="8674" spans="1:5" hidden="1">
      <c r="A8674" s="547" t="s">
        <v>1664</v>
      </c>
      <c r="B8674" s="547">
        <v>2022</v>
      </c>
      <c r="C8674" s="547" t="s">
        <v>1600</v>
      </c>
      <c r="D8674" s="548">
        <v>4.38</v>
      </c>
      <c r="E8674" s="548">
        <v>4.38</v>
      </c>
    </row>
    <row r="8675" spans="1:5" hidden="1">
      <c r="A8675" s="547" t="s">
        <v>1664</v>
      </c>
      <c r="B8675" s="547">
        <v>2022</v>
      </c>
      <c r="C8675" s="547" t="s">
        <v>1599</v>
      </c>
      <c r="D8675" s="548">
        <v>460.16</v>
      </c>
      <c r="E8675" s="548">
        <v>460.14</v>
      </c>
    </row>
    <row r="8676" spans="1:5" hidden="1">
      <c r="A8676" s="547" t="s">
        <v>1664</v>
      </c>
      <c r="B8676" s="547">
        <v>2022</v>
      </c>
      <c r="C8676" s="547" t="s">
        <v>1597</v>
      </c>
      <c r="D8676" s="548">
        <v>298.47000000000003</v>
      </c>
      <c r="E8676" s="548">
        <v>298.45</v>
      </c>
    </row>
    <row r="8677" spans="1:5" hidden="1">
      <c r="A8677" s="547" t="s">
        <v>1664</v>
      </c>
      <c r="B8677" s="547">
        <v>2022</v>
      </c>
      <c r="C8677" s="547" t="s">
        <v>1633</v>
      </c>
      <c r="D8677" s="548"/>
      <c r="E8677" s="548">
        <v>3.92</v>
      </c>
    </row>
    <row r="8678" spans="1:5" hidden="1">
      <c r="A8678" s="547" t="s">
        <v>1664</v>
      </c>
      <c r="B8678" s="547">
        <v>2022</v>
      </c>
      <c r="C8678" s="547" t="s">
        <v>1632</v>
      </c>
      <c r="D8678" s="548"/>
      <c r="E8678" s="548"/>
    </row>
    <row r="8679" spans="1:5" hidden="1">
      <c r="A8679" s="547" t="s">
        <v>1664</v>
      </c>
      <c r="B8679" s="547">
        <v>2022</v>
      </c>
      <c r="C8679" s="547" t="s">
        <v>1631</v>
      </c>
      <c r="D8679" s="548"/>
      <c r="E8679" s="548"/>
    </row>
    <row r="8680" spans="1:5" hidden="1">
      <c r="A8680" s="547" t="s">
        <v>1664</v>
      </c>
      <c r="B8680" s="547">
        <v>2022</v>
      </c>
      <c r="C8680" s="547" t="s">
        <v>1630</v>
      </c>
      <c r="D8680" s="548"/>
      <c r="E8680" s="548"/>
    </row>
    <row r="8681" spans="1:5" hidden="1">
      <c r="A8681" s="547" t="s">
        <v>1664</v>
      </c>
      <c r="B8681" s="547">
        <v>2022</v>
      </c>
      <c r="C8681" s="547" t="s">
        <v>1629</v>
      </c>
      <c r="D8681" s="548"/>
      <c r="E8681" s="548"/>
    </row>
    <row r="8682" spans="1:5" hidden="1">
      <c r="A8682" s="547" t="s">
        <v>1664</v>
      </c>
      <c r="B8682" s="547">
        <v>2023</v>
      </c>
      <c r="C8682" s="547" t="s">
        <v>1628</v>
      </c>
      <c r="D8682" s="548">
        <v>7.73</v>
      </c>
      <c r="E8682" s="548"/>
    </row>
    <row r="8683" spans="1:5" hidden="1">
      <c r="A8683" s="547" t="s">
        <v>1664</v>
      </c>
      <c r="B8683" s="547">
        <v>2023</v>
      </c>
      <c r="C8683" s="547" t="s">
        <v>1627</v>
      </c>
      <c r="D8683" s="548">
        <v>7.72</v>
      </c>
      <c r="E8683" s="548"/>
    </row>
    <row r="8684" spans="1:5" hidden="1">
      <c r="A8684" s="547" t="s">
        <v>1664</v>
      </c>
      <c r="B8684" s="547">
        <v>2023</v>
      </c>
      <c r="C8684" s="547" t="s">
        <v>1626</v>
      </c>
      <c r="D8684" s="548">
        <v>0.01</v>
      </c>
      <c r="E8684" s="548"/>
    </row>
    <row r="8685" spans="1:5" hidden="1">
      <c r="A8685" s="547" t="s">
        <v>1664</v>
      </c>
      <c r="B8685" s="547">
        <v>2023</v>
      </c>
      <c r="C8685" s="547" t="s">
        <v>1625</v>
      </c>
      <c r="D8685" s="548">
        <v>0.02</v>
      </c>
      <c r="E8685" s="548"/>
    </row>
    <row r="8686" spans="1:5" hidden="1">
      <c r="A8686" s="547" t="s">
        <v>1664</v>
      </c>
      <c r="B8686" s="547">
        <v>2023</v>
      </c>
      <c r="C8686" s="547" t="s">
        <v>1624</v>
      </c>
      <c r="D8686" s="548"/>
      <c r="E8686" s="548"/>
    </row>
    <row r="8687" spans="1:5" hidden="1">
      <c r="A8687" s="547" t="s">
        <v>1664</v>
      </c>
      <c r="B8687" s="547">
        <v>2023</v>
      </c>
      <c r="C8687" s="547" t="s">
        <v>1623</v>
      </c>
      <c r="D8687" s="548"/>
      <c r="E8687" s="548"/>
    </row>
    <row r="8688" spans="1:5" hidden="1">
      <c r="A8688" s="547" t="s">
        <v>1664</v>
      </c>
      <c r="B8688" s="547">
        <v>2023</v>
      </c>
      <c r="C8688" s="547" t="s">
        <v>1622</v>
      </c>
      <c r="D8688" s="548"/>
      <c r="E8688" s="548"/>
    </row>
    <row r="8689" spans="1:5" hidden="1">
      <c r="A8689" s="547" t="s">
        <v>1664</v>
      </c>
      <c r="B8689" s="547">
        <v>2023</v>
      </c>
      <c r="C8689" s="547" t="s">
        <v>1621</v>
      </c>
      <c r="D8689" s="548"/>
      <c r="E8689" s="548"/>
    </row>
    <row r="8690" spans="1:5" hidden="1">
      <c r="A8690" s="547" t="s">
        <v>1664</v>
      </c>
      <c r="B8690" s="547">
        <v>2023</v>
      </c>
      <c r="C8690" s="547" t="s">
        <v>1620</v>
      </c>
      <c r="D8690" s="548"/>
      <c r="E8690" s="548"/>
    </row>
    <row r="8691" spans="1:5" hidden="1">
      <c r="A8691" s="547" t="s">
        <v>1664</v>
      </c>
      <c r="B8691" s="547">
        <v>2023</v>
      </c>
      <c r="C8691" s="547" t="s">
        <v>1619</v>
      </c>
      <c r="D8691" s="548">
        <v>18.190000000000001</v>
      </c>
      <c r="E8691" s="548"/>
    </row>
    <row r="8692" spans="1:5" hidden="1">
      <c r="A8692" s="547" t="s">
        <v>1664</v>
      </c>
      <c r="B8692" s="547">
        <v>2023</v>
      </c>
      <c r="C8692" s="547" t="s">
        <v>1618</v>
      </c>
      <c r="D8692" s="548"/>
      <c r="E8692" s="548"/>
    </row>
    <row r="8693" spans="1:5" hidden="1">
      <c r="A8693" s="547" t="s">
        <v>1664</v>
      </c>
      <c r="B8693" s="547">
        <v>2023</v>
      </c>
      <c r="C8693" s="547" t="s">
        <v>1617</v>
      </c>
      <c r="D8693" s="548">
        <v>2.0299999999999998</v>
      </c>
      <c r="E8693" s="548"/>
    </row>
    <row r="8694" spans="1:5" hidden="1">
      <c r="A8694" s="547" t="s">
        <v>1664</v>
      </c>
      <c r="B8694" s="547">
        <v>2023</v>
      </c>
      <c r="C8694" s="547" t="s">
        <v>1616</v>
      </c>
      <c r="D8694" s="548"/>
      <c r="E8694" s="548"/>
    </row>
    <row r="8695" spans="1:5" hidden="1">
      <c r="A8695" s="547" t="s">
        <v>1664</v>
      </c>
      <c r="B8695" s="547">
        <v>2023</v>
      </c>
      <c r="C8695" s="547" t="s">
        <v>1615</v>
      </c>
      <c r="D8695" s="548">
        <v>2.77</v>
      </c>
      <c r="E8695" s="548"/>
    </row>
    <row r="8696" spans="1:5" hidden="1">
      <c r="A8696" s="547" t="s">
        <v>1664</v>
      </c>
      <c r="B8696" s="547">
        <v>2023</v>
      </c>
      <c r="C8696" s="547" t="s">
        <v>1614</v>
      </c>
      <c r="D8696" s="548">
        <v>0.13</v>
      </c>
      <c r="E8696" s="548"/>
    </row>
    <row r="8697" spans="1:5" hidden="1">
      <c r="A8697" s="547" t="s">
        <v>1664</v>
      </c>
      <c r="B8697" s="547">
        <v>2023</v>
      </c>
      <c r="C8697" s="547" t="s">
        <v>1613</v>
      </c>
      <c r="D8697" s="548"/>
      <c r="E8697" s="548"/>
    </row>
    <row r="8698" spans="1:5" hidden="1">
      <c r="A8698" s="547" t="s">
        <v>1664</v>
      </c>
      <c r="B8698" s="547">
        <v>2023</v>
      </c>
      <c r="C8698" s="547" t="s">
        <v>1612</v>
      </c>
      <c r="D8698" s="548">
        <v>0.04</v>
      </c>
      <c r="E8698" s="548"/>
    </row>
    <row r="8699" spans="1:5" hidden="1">
      <c r="A8699" s="547" t="s">
        <v>1664</v>
      </c>
      <c r="B8699" s="547">
        <v>2023</v>
      </c>
      <c r="C8699" s="547" t="s">
        <v>1611</v>
      </c>
      <c r="D8699" s="548">
        <v>0.83</v>
      </c>
      <c r="E8699" s="548"/>
    </row>
    <row r="8700" spans="1:5" hidden="1">
      <c r="A8700" s="547" t="s">
        <v>1664</v>
      </c>
      <c r="B8700" s="547">
        <v>2023</v>
      </c>
      <c r="C8700" s="547" t="s">
        <v>1610</v>
      </c>
      <c r="D8700" s="548">
        <v>0.16</v>
      </c>
      <c r="E8700" s="548"/>
    </row>
    <row r="8701" spans="1:5" hidden="1">
      <c r="A8701" s="547" t="s">
        <v>1664</v>
      </c>
      <c r="B8701" s="547">
        <v>2023</v>
      </c>
      <c r="C8701" s="547" t="s">
        <v>1609</v>
      </c>
      <c r="D8701" s="548"/>
      <c r="E8701" s="548"/>
    </row>
    <row r="8702" spans="1:5" hidden="1">
      <c r="A8702" s="547" t="s">
        <v>1664</v>
      </c>
      <c r="B8702" s="547">
        <v>2023</v>
      </c>
      <c r="C8702" s="547" t="s">
        <v>1608</v>
      </c>
      <c r="D8702" s="548">
        <v>11.33</v>
      </c>
      <c r="E8702" s="548"/>
    </row>
    <row r="8703" spans="1:5" hidden="1">
      <c r="A8703" s="547" t="s">
        <v>1664</v>
      </c>
      <c r="B8703" s="547">
        <v>2023</v>
      </c>
      <c r="C8703" s="547" t="s">
        <v>1607</v>
      </c>
      <c r="D8703" s="548">
        <v>0.7</v>
      </c>
      <c r="E8703" s="548"/>
    </row>
    <row r="8704" spans="1:5" hidden="1">
      <c r="A8704" s="547" t="s">
        <v>1664</v>
      </c>
      <c r="B8704" s="547">
        <v>2023</v>
      </c>
      <c r="C8704" s="547" t="s">
        <v>1606</v>
      </c>
      <c r="D8704" s="548"/>
      <c r="E8704" s="548"/>
    </row>
    <row r="8705" spans="1:5" hidden="1">
      <c r="A8705" s="547" t="s">
        <v>1664</v>
      </c>
      <c r="B8705" s="547">
        <v>2023</v>
      </c>
      <c r="C8705" s="547" t="s">
        <v>1605</v>
      </c>
      <c r="D8705" s="548">
        <v>0.19</v>
      </c>
      <c r="E8705" s="548"/>
    </row>
    <row r="8706" spans="1:5" hidden="1">
      <c r="A8706" s="547" t="s">
        <v>1664</v>
      </c>
      <c r="B8706" s="547">
        <v>2023</v>
      </c>
      <c r="C8706" s="547" t="s">
        <v>1604</v>
      </c>
      <c r="D8706" s="548">
        <v>58.64</v>
      </c>
      <c r="E8706" s="548"/>
    </row>
    <row r="8707" spans="1:5" hidden="1">
      <c r="A8707" s="547" t="s">
        <v>1664</v>
      </c>
      <c r="B8707" s="547">
        <v>2023</v>
      </c>
      <c r="C8707" s="547" t="s">
        <v>1603</v>
      </c>
      <c r="D8707" s="548">
        <v>105.41</v>
      </c>
      <c r="E8707" s="548"/>
    </row>
    <row r="8708" spans="1:5" hidden="1">
      <c r="A8708" s="547" t="s">
        <v>1664</v>
      </c>
      <c r="B8708" s="547">
        <v>2023</v>
      </c>
      <c r="C8708" s="547" t="s">
        <v>1602</v>
      </c>
      <c r="D8708" s="548">
        <v>6.39</v>
      </c>
      <c r="E8708" s="548"/>
    </row>
    <row r="8709" spans="1:5" hidden="1">
      <c r="A8709" s="547" t="s">
        <v>1664</v>
      </c>
      <c r="B8709" s="547">
        <v>2023</v>
      </c>
      <c r="C8709" s="547" t="s">
        <v>1601</v>
      </c>
      <c r="D8709" s="548">
        <v>119.7</v>
      </c>
      <c r="E8709" s="548"/>
    </row>
    <row r="8710" spans="1:5" hidden="1">
      <c r="A8710" s="547" t="s">
        <v>1664</v>
      </c>
      <c r="B8710" s="547">
        <v>2023</v>
      </c>
      <c r="C8710" s="547" t="s">
        <v>1600</v>
      </c>
      <c r="D8710" s="548">
        <v>4.5599999999999996</v>
      </c>
      <c r="E8710" s="548"/>
    </row>
    <row r="8711" spans="1:5" hidden="1">
      <c r="A8711" s="547" t="s">
        <v>1664</v>
      </c>
      <c r="B8711" s="547">
        <v>2023</v>
      </c>
      <c r="C8711" s="547" t="s">
        <v>1599</v>
      </c>
      <c r="D8711" s="548">
        <v>488.25</v>
      </c>
      <c r="E8711" s="548"/>
    </row>
    <row r="8712" spans="1:5" hidden="1">
      <c r="A8712" s="547" t="s">
        <v>1664</v>
      </c>
      <c r="B8712" s="547">
        <v>2023</v>
      </c>
      <c r="C8712" s="547" t="s">
        <v>1597</v>
      </c>
      <c r="D8712" s="548">
        <v>320.64</v>
      </c>
      <c r="E8712" s="548"/>
    </row>
    <row r="8713" spans="1:5" hidden="1">
      <c r="A8713" s="547" t="s">
        <v>1663</v>
      </c>
      <c r="B8713" s="547">
        <v>2019</v>
      </c>
      <c r="C8713" s="547" t="s">
        <v>1628</v>
      </c>
      <c r="D8713" s="548">
        <v>1845.33</v>
      </c>
      <c r="E8713" s="548">
        <v>1765.81</v>
      </c>
    </row>
    <row r="8714" spans="1:5" hidden="1">
      <c r="A8714" s="547" t="s">
        <v>1663</v>
      </c>
      <c r="B8714" s="547">
        <v>2019</v>
      </c>
      <c r="C8714" s="547" t="s">
        <v>1627</v>
      </c>
      <c r="D8714" s="548">
        <v>1767.6</v>
      </c>
      <c r="E8714" s="548"/>
    </row>
    <row r="8715" spans="1:5" hidden="1">
      <c r="A8715" s="547" t="s">
        <v>1663</v>
      </c>
      <c r="B8715" s="547">
        <v>2019</v>
      </c>
      <c r="C8715" s="547" t="s">
        <v>1626</v>
      </c>
      <c r="D8715" s="548">
        <v>77.739999999999995</v>
      </c>
      <c r="E8715" s="548"/>
    </row>
    <row r="8716" spans="1:5" hidden="1">
      <c r="A8716" s="547" t="s">
        <v>1663</v>
      </c>
      <c r="B8716" s="547">
        <v>2019</v>
      </c>
      <c r="C8716" s="547" t="s">
        <v>1625</v>
      </c>
      <c r="D8716" s="548">
        <v>51.4</v>
      </c>
      <c r="E8716" s="548">
        <v>51.4</v>
      </c>
    </row>
    <row r="8717" spans="1:5" hidden="1">
      <c r="A8717" s="547" t="s">
        <v>1663</v>
      </c>
      <c r="B8717" s="547">
        <v>2019</v>
      </c>
      <c r="C8717" s="547" t="s">
        <v>1624</v>
      </c>
      <c r="D8717" s="548">
        <v>1190.25</v>
      </c>
      <c r="E8717" s="548">
        <v>1190.25</v>
      </c>
    </row>
    <row r="8718" spans="1:5" hidden="1">
      <c r="A8718" s="547" t="s">
        <v>1663</v>
      </c>
      <c r="B8718" s="547">
        <v>2019</v>
      </c>
      <c r="C8718" s="547" t="s">
        <v>1623</v>
      </c>
      <c r="D8718" s="548">
        <v>125.9</v>
      </c>
      <c r="E8718" s="548">
        <v>125.9</v>
      </c>
    </row>
    <row r="8719" spans="1:5" hidden="1">
      <c r="A8719" s="547" t="s">
        <v>1663</v>
      </c>
      <c r="B8719" s="547">
        <v>2019</v>
      </c>
      <c r="C8719" s="547" t="s">
        <v>1622</v>
      </c>
      <c r="D8719" s="548"/>
      <c r="E8719" s="548"/>
    </row>
    <row r="8720" spans="1:5" hidden="1">
      <c r="A8720" s="547" t="s">
        <v>1663</v>
      </c>
      <c r="B8720" s="547">
        <v>2019</v>
      </c>
      <c r="C8720" s="547" t="s">
        <v>1621</v>
      </c>
      <c r="D8720" s="548">
        <v>20.11</v>
      </c>
      <c r="E8720" s="548">
        <v>20.11</v>
      </c>
    </row>
    <row r="8721" spans="1:5" hidden="1">
      <c r="A8721" s="547" t="s">
        <v>1663</v>
      </c>
      <c r="B8721" s="547">
        <v>2019</v>
      </c>
      <c r="C8721" s="547" t="s">
        <v>1620</v>
      </c>
      <c r="D8721" s="548">
        <v>165.28</v>
      </c>
      <c r="E8721" s="548">
        <v>165.28</v>
      </c>
    </row>
    <row r="8722" spans="1:5" hidden="1">
      <c r="A8722" s="547" t="s">
        <v>1663</v>
      </c>
      <c r="B8722" s="547">
        <v>2019</v>
      </c>
      <c r="C8722" s="547" t="s">
        <v>1619</v>
      </c>
      <c r="D8722" s="548">
        <v>13402.99</v>
      </c>
      <c r="E8722" s="548">
        <v>13388.35</v>
      </c>
    </row>
    <row r="8723" spans="1:5" hidden="1">
      <c r="A8723" s="547" t="s">
        <v>1663</v>
      </c>
      <c r="B8723" s="547">
        <v>2019</v>
      </c>
      <c r="C8723" s="547" t="s">
        <v>1618</v>
      </c>
      <c r="D8723" s="548">
        <v>79.930000000000007</v>
      </c>
      <c r="E8723" s="548">
        <v>79.930000000000007</v>
      </c>
    </row>
    <row r="8724" spans="1:5" hidden="1">
      <c r="A8724" s="547" t="s">
        <v>1663</v>
      </c>
      <c r="B8724" s="547">
        <v>2019</v>
      </c>
      <c r="C8724" s="547" t="s">
        <v>1617</v>
      </c>
      <c r="D8724" s="548">
        <v>2.09</v>
      </c>
      <c r="E8724" s="548">
        <v>2.09</v>
      </c>
    </row>
    <row r="8725" spans="1:5" hidden="1">
      <c r="A8725" s="547" t="s">
        <v>1663</v>
      </c>
      <c r="B8725" s="547">
        <v>2019</v>
      </c>
      <c r="C8725" s="547" t="s">
        <v>1616</v>
      </c>
      <c r="D8725" s="548">
        <v>0.26</v>
      </c>
      <c r="E8725" s="548">
        <v>0.26</v>
      </c>
    </row>
    <row r="8726" spans="1:5" hidden="1">
      <c r="A8726" s="547" t="s">
        <v>1663</v>
      </c>
      <c r="B8726" s="547">
        <v>2019</v>
      </c>
      <c r="C8726" s="547" t="s">
        <v>1615</v>
      </c>
      <c r="D8726" s="548">
        <v>32.840000000000003</v>
      </c>
      <c r="E8726" s="548">
        <v>32.840000000000003</v>
      </c>
    </row>
    <row r="8727" spans="1:5" hidden="1">
      <c r="A8727" s="547" t="s">
        <v>1663</v>
      </c>
      <c r="B8727" s="547">
        <v>2019</v>
      </c>
      <c r="C8727" s="547" t="s">
        <v>1614</v>
      </c>
      <c r="D8727" s="548">
        <v>39.11</v>
      </c>
      <c r="E8727" s="548">
        <v>39.11</v>
      </c>
    </row>
    <row r="8728" spans="1:5" hidden="1">
      <c r="A8728" s="547" t="s">
        <v>1663</v>
      </c>
      <c r="B8728" s="547">
        <v>2019</v>
      </c>
      <c r="C8728" s="547" t="s">
        <v>1613</v>
      </c>
      <c r="D8728" s="548">
        <v>2085.02</v>
      </c>
      <c r="E8728" s="548">
        <v>2085.02</v>
      </c>
    </row>
    <row r="8729" spans="1:5" hidden="1">
      <c r="A8729" s="547" t="s">
        <v>1663</v>
      </c>
      <c r="B8729" s="547">
        <v>2019</v>
      </c>
      <c r="C8729" s="547" t="s">
        <v>1612</v>
      </c>
      <c r="D8729" s="548">
        <v>310.99</v>
      </c>
      <c r="E8729" s="548">
        <v>310.99</v>
      </c>
    </row>
    <row r="8730" spans="1:5" hidden="1">
      <c r="A8730" s="547" t="s">
        <v>1663</v>
      </c>
      <c r="B8730" s="547">
        <v>2019</v>
      </c>
      <c r="C8730" s="547" t="s">
        <v>1611</v>
      </c>
      <c r="D8730" s="548">
        <v>0.08</v>
      </c>
      <c r="E8730" s="548">
        <v>0.08</v>
      </c>
    </row>
    <row r="8731" spans="1:5" hidden="1">
      <c r="A8731" s="547" t="s">
        <v>1663</v>
      </c>
      <c r="B8731" s="547">
        <v>2019</v>
      </c>
      <c r="C8731" s="547" t="s">
        <v>1610</v>
      </c>
      <c r="D8731" s="548">
        <v>8.85</v>
      </c>
      <c r="E8731" s="548">
        <v>8.85</v>
      </c>
    </row>
    <row r="8732" spans="1:5" hidden="1">
      <c r="A8732" s="547" t="s">
        <v>1663</v>
      </c>
      <c r="B8732" s="547">
        <v>2019</v>
      </c>
      <c r="C8732" s="547" t="s">
        <v>1609</v>
      </c>
      <c r="D8732" s="548">
        <v>6.37</v>
      </c>
      <c r="E8732" s="548">
        <v>6.37</v>
      </c>
    </row>
    <row r="8733" spans="1:5" hidden="1">
      <c r="A8733" s="547" t="s">
        <v>1663</v>
      </c>
      <c r="B8733" s="547">
        <v>2019</v>
      </c>
      <c r="C8733" s="547" t="s">
        <v>1608</v>
      </c>
      <c r="D8733" s="548">
        <v>242.08</v>
      </c>
      <c r="E8733" s="548">
        <v>242.08</v>
      </c>
    </row>
    <row r="8734" spans="1:5" hidden="1">
      <c r="A8734" s="547" t="s">
        <v>1663</v>
      </c>
      <c r="B8734" s="547">
        <v>2019</v>
      </c>
      <c r="C8734" s="547" t="s">
        <v>1607</v>
      </c>
      <c r="D8734" s="548">
        <v>1827.33</v>
      </c>
      <c r="E8734" s="548">
        <v>1812.69</v>
      </c>
    </row>
    <row r="8735" spans="1:5" hidden="1">
      <c r="A8735" s="547" t="s">
        <v>1663</v>
      </c>
      <c r="B8735" s="547">
        <v>2019</v>
      </c>
      <c r="C8735" s="547" t="s">
        <v>1606</v>
      </c>
      <c r="D8735" s="548">
        <v>2732.75</v>
      </c>
      <c r="E8735" s="548">
        <v>2732.75</v>
      </c>
    </row>
    <row r="8736" spans="1:5" hidden="1">
      <c r="A8736" s="547" t="s">
        <v>1663</v>
      </c>
      <c r="B8736" s="547">
        <v>2019</v>
      </c>
      <c r="C8736" s="547" t="s">
        <v>1605</v>
      </c>
      <c r="D8736" s="548">
        <v>6035.31</v>
      </c>
      <c r="E8736" s="548">
        <v>6035.31</v>
      </c>
    </row>
    <row r="8737" spans="1:5" hidden="1">
      <c r="A8737" s="547" t="s">
        <v>1663</v>
      </c>
      <c r="B8737" s="547">
        <v>2019</v>
      </c>
      <c r="C8737" s="547" t="s">
        <v>1604</v>
      </c>
      <c r="D8737" s="548">
        <v>341.61</v>
      </c>
      <c r="E8737" s="548">
        <v>341.61</v>
      </c>
    </row>
    <row r="8738" spans="1:5" hidden="1">
      <c r="A8738" s="547" t="s">
        <v>1663</v>
      </c>
      <c r="B8738" s="547">
        <v>2019</v>
      </c>
      <c r="C8738" s="547" t="s">
        <v>1603</v>
      </c>
      <c r="D8738" s="548">
        <v>1471.59</v>
      </c>
      <c r="E8738" s="548">
        <v>1471.59</v>
      </c>
    </row>
    <row r="8739" spans="1:5" hidden="1">
      <c r="A8739" s="547" t="s">
        <v>1663</v>
      </c>
      <c r="B8739" s="547">
        <v>2019</v>
      </c>
      <c r="C8739" s="547" t="s">
        <v>1602</v>
      </c>
      <c r="D8739" s="548">
        <v>2163.33</v>
      </c>
      <c r="E8739" s="548">
        <v>2163.33</v>
      </c>
    </row>
    <row r="8740" spans="1:5" hidden="1">
      <c r="A8740" s="547" t="s">
        <v>1663</v>
      </c>
      <c r="B8740" s="547">
        <v>2019</v>
      </c>
      <c r="C8740" s="547" t="s">
        <v>1601</v>
      </c>
      <c r="D8740" s="548">
        <v>1473.49</v>
      </c>
      <c r="E8740" s="548">
        <v>1473.49</v>
      </c>
    </row>
    <row r="8741" spans="1:5" hidden="1">
      <c r="A8741" s="547" t="s">
        <v>1663</v>
      </c>
      <c r="B8741" s="547">
        <v>2019</v>
      </c>
      <c r="C8741" s="547" t="s">
        <v>1600</v>
      </c>
      <c r="D8741" s="548">
        <v>6.16</v>
      </c>
      <c r="E8741" s="548">
        <v>6.16</v>
      </c>
    </row>
    <row r="8742" spans="1:5" hidden="1">
      <c r="A8742" s="547" t="s">
        <v>1663</v>
      </c>
      <c r="B8742" s="547">
        <v>2019</v>
      </c>
      <c r="C8742" s="547" t="s">
        <v>1599</v>
      </c>
      <c r="D8742" s="548">
        <v>24367.64</v>
      </c>
      <c r="E8742" s="548">
        <v>24273.48</v>
      </c>
    </row>
    <row r="8743" spans="1:5" hidden="1">
      <c r="A8743" s="547" t="s">
        <v>1663</v>
      </c>
      <c r="B8743" s="547">
        <v>2019</v>
      </c>
      <c r="C8743" s="547" t="s">
        <v>1597</v>
      </c>
      <c r="D8743" s="548">
        <v>22257.45</v>
      </c>
      <c r="E8743" s="548">
        <v>22163.29</v>
      </c>
    </row>
    <row r="8744" spans="1:5" hidden="1">
      <c r="A8744" s="547" t="s">
        <v>1663</v>
      </c>
      <c r="B8744" s="547">
        <v>2019</v>
      </c>
      <c r="C8744" s="547" t="s">
        <v>1633</v>
      </c>
      <c r="D8744" s="548"/>
      <c r="E8744" s="548">
        <v>1066.3499999999999</v>
      </c>
    </row>
    <row r="8745" spans="1:5" hidden="1">
      <c r="A8745" s="547" t="s">
        <v>1663</v>
      </c>
      <c r="B8745" s="547">
        <v>2019</v>
      </c>
      <c r="C8745" s="547" t="s">
        <v>1632</v>
      </c>
      <c r="D8745" s="548"/>
      <c r="E8745" s="548"/>
    </row>
    <row r="8746" spans="1:5" hidden="1">
      <c r="A8746" s="547" t="s">
        <v>1663</v>
      </c>
      <c r="B8746" s="547">
        <v>2019</v>
      </c>
      <c r="C8746" s="547" t="s">
        <v>1631</v>
      </c>
      <c r="D8746" s="548"/>
      <c r="E8746" s="548">
        <v>621.73</v>
      </c>
    </row>
    <row r="8747" spans="1:5" hidden="1">
      <c r="A8747" s="547" t="s">
        <v>1663</v>
      </c>
      <c r="B8747" s="547">
        <v>2019</v>
      </c>
      <c r="C8747" s="547" t="s">
        <v>1630</v>
      </c>
      <c r="D8747" s="548"/>
      <c r="E8747" s="548"/>
    </row>
    <row r="8748" spans="1:5" hidden="1">
      <c r="A8748" s="547" t="s">
        <v>1663</v>
      </c>
      <c r="B8748" s="547">
        <v>2019</v>
      </c>
      <c r="C8748" s="547" t="s">
        <v>1629</v>
      </c>
      <c r="D8748" s="548"/>
      <c r="E8748" s="548"/>
    </row>
    <row r="8749" spans="1:5" hidden="1">
      <c r="A8749" s="547" t="s">
        <v>1663</v>
      </c>
      <c r="B8749" s="547">
        <v>2020</v>
      </c>
      <c r="C8749" s="547" t="s">
        <v>1628</v>
      </c>
      <c r="D8749" s="548">
        <v>1285.54</v>
      </c>
      <c r="E8749" s="548">
        <v>1208.77</v>
      </c>
    </row>
    <row r="8750" spans="1:5" hidden="1">
      <c r="A8750" s="547" t="s">
        <v>1663</v>
      </c>
      <c r="B8750" s="547">
        <v>2020</v>
      </c>
      <c r="C8750" s="547" t="s">
        <v>1627</v>
      </c>
      <c r="D8750" s="548">
        <v>1261.68</v>
      </c>
      <c r="E8750" s="548"/>
    </row>
    <row r="8751" spans="1:5" hidden="1">
      <c r="A8751" s="547" t="s">
        <v>1663</v>
      </c>
      <c r="B8751" s="547">
        <v>2020</v>
      </c>
      <c r="C8751" s="547" t="s">
        <v>1626</v>
      </c>
      <c r="D8751" s="548">
        <v>23.86</v>
      </c>
      <c r="E8751" s="548"/>
    </row>
    <row r="8752" spans="1:5" hidden="1">
      <c r="A8752" s="547" t="s">
        <v>1663</v>
      </c>
      <c r="B8752" s="547">
        <v>2020</v>
      </c>
      <c r="C8752" s="547" t="s">
        <v>1625</v>
      </c>
      <c r="D8752" s="548">
        <v>54.9</v>
      </c>
      <c r="E8752" s="548">
        <v>54.9</v>
      </c>
    </row>
    <row r="8753" spans="1:5" hidden="1">
      <c r="A8753" s="547" t="s">
        <v>1663</v>
      </c>
      <c r="B8753" s="547">
        <v>2020</v>
      </c>
      <c r="C8753" s="547" t="s">
        <v>1624</v>
      </c>
      <c r="D8753" s="548">
        <v>1124.43</v>
      </c>
      <c r="E8753" s="548">
        <v>1124.43</v>
      </c>
    </row>
    <row r="8754" spans="1:5" hidden="1">
      <c r="A8754" s="547" t="s">
        <v>1663</v>
      </c>
      <c r="B8754" s="547">
        <v>2020</v>
      </c>
      <c r="C8754" s="547" t="s">
        <v>1623</v>
      </c>
      <c r="D8754" s="548">
        <v>128.80000000000001</v>
      </c>
      <c r="E8754" s="548">
        <v>128.80000000000001</v>
      </c>
    </row>
    <row r="8755" spans="1:5" hidden="1">
      <c r="A8755" s="547" t="s">
        <v>1663</v>
      </c>
      <c r="B8755" s="547">
        <v>2020</v>
      </c>
      <c r="C8755" s="547" t="s">
        <v>1622</v>
      </c>
      <c r="D8755" s="548">
        <v>7.82</v>
      </c>
      <c r="E8755" s="548">
        <v>7.82</v>
      </c>
    </row>
    <row r="8756" spans="1:5" hidden="1">
      <c r="A8756" s="547" t="s">
        <v>1663</v>
      </c>
      <c r="B8756" s="547">
        <v>2020</v>
      </c>
      <c r="C8756" s="547" t="s">
        <v>1621</v>
      </c>
      <c r="D8756" s="548">
        <v>4.59</v>
      </c>
      <c r="E8756" s="548">
        <v>4.59</v>
      </c>
    </row>
    <row r="8757" spans="1:5" hidden="1">
      <c r="A8757" s="547" t="s">
        <v>1663</v>
      </c>
      <c r="B8757" s="547">
        <v>2020</v>
      </c>
      <c r="C8757" s="547" t="s">
        <v>1620</v>
      </c>
      <c r="D8757" s="548">
        <v>105.17</v>
      </c>
      <c r="E8757" s="548">
        <v>105.17</v>
      </c>
    </row>
    <row r="8758" spans="1:5" hidden="1">
      <c r="A8758" s="547" t="s">
        <v>1663</v>
      </c>
      <c r="B8758" s="547">
        <v>2020</v>
      </c>
      <c r="C8758" s="547" t="s">
        <v>1619</v>
      </c>
      <c r="D8758" s="548">
        <v>16837.240000000002</v>
      </c>
      <c r="E8758" s="548">
        <v>16377.38</v>
      </c>
    </row>
    <row r="8759" spans="1:5" hidden="1">
      <c r="A8759" s="547" t="s">
        <v>1663</v>
      </c>
      <c r="B8759" s="547">
        <v>2020</v>
      </c>
      <c r="C8759" s="547" t="s">
        <v>1618</v>
      </c>
      <c r="D8759" s="548">
        <v>74.64</v>
      </c>
      <c r="E8759" s="548">
        <v>74.64</v>
      </c>
    </row>
    <row r="8760" spans="1:5" hidden="1">
      <c r="A8760" s="547" t="s">
        <v>1663</v>
      </c>
      <c r="B8760" s="547">
        <v>2020</v>
      </c>
      <c r="C8760" s="547" t="s">
        <v>1617</v>
      </c>
      <c r="D8760" s="548">
        <v>1.76</v>
      </c>
      <c r="E8760" s="548">
        <v>1.76</v>
      </c>
    </row>
    <row r="8761" spans="1:5" hidden="1">
      <c r="A8761" s="547" t="s">
        <v>1663</v>
      </c>
      <c r="B8761" s="547">
        <v>2020</v>
      </c>
      <c r="C8761" s="547" t="s">
        <v>1616</v>
      </c>
      <c r="D8761" s="548">
        <v>0.04</v>
      </c>
      <c r="E8761" s="548">
        <v>0.04</v>
      </c>
    </row>
    <row r="8762" spans="1:5" hidden="1">
      <c r="A8762" s="547" t="s">
        <v>1663</v>
      </c>
      <c r="B8762" s="547">
        <v>2020</v>
      </c>
      <c r="C8762" s="547" t="s">
        <v>1615</v>
      </c>
      <c r="D8762" s="548">
        <v>17.079999999999998</v>
      </c>
      <c r="E8762" s="548">
        <v>17.079999999999998</v>
      </c>
    </row>
    <row r="8763" spans="1:5" hidden="1">
      <c r="A8763" s="547" t="s">
        <v>1663</v>
      </c>
      <c r="B8763" s="547">
        <v>2020</v>
      </c>
      <c r="C8763" s="547" t="s">
        <v>1614</v>
      </c>
      <c r="D8763" s="548">
        <v>166.66</v>
      </c>
      <c r="E8763" s="548">
        <v>166.66</v>
      </c>
    </row>
    <row r="8764" spans="1:5" hidden="1">
      <c r="A8764" s="547" t="s">
        <v>1663</v>
      </c>
      <c r="B8764" s="547">
        <v>2020</v>
      </c>
      <c r="C8764" s="547" t="s">
        <v>1613</v>
      </c>
      <c r="D8764" s="548">
        <v>1942.97</v>
      </c>
      <c r="E8764" s="548">
        <v>1942.97</v>
      </c>
    </row>
    <row r="8765" spans="1:5" hidden="1">
      <c r="A8765" s="547" t="s">
        <v>1663</v>
      </c>
      <c r="B8765" s="547">
        <v>2020</v>
      </c>
      <c r="C8765" s="547" t="s">
        <v>1612</v>
      </c>
      <c r="D8765" s="548">
        <v>341.29</v>
      </c>
      <c r="E8765" s="548">
        <v>341.29</v>
      </c>
    </row>
    <row r="8766" spans="1:5" hidden="1">
      <c r="A8766" s="547" t="s">
        <v>1663</v>
      </c>
      <c r="B8766" s="547">
        <v>2020</v>
      </c>
      <c r="C8766" s="547" t="s">
        <v>1611</v>
      </c>
      <c r="D8766" s="548">
        <v>0.02</v>
      </c>
      <c r="E8766" s="548">
        <v>0.02</v>
      </c>
    </row>
    <row r="8767" spans="1:5" hidden="1">
      <c r="A8767" s="547" t="s">
        <v>1663</v>
      </c>
      <c r="B8767" s="547">
        <v>2020</v>
      </c>
      <c r="C8767" s="547" t="s">
        <v>1610</v>
      </c>
      <c r="D8767" s="548">
        <v>1.54</v>
      </c>
      <c r="E8767" s="548">
        <v>1.54</v>
      </c>
    </row>
    <row r="8768" spans="1:5" hidden="1">
      <c r="A8768" s="547" t="s">
        <v>1663</v>
      </c>
      <c r="B8768" s="547">
        <v>2020</v>
      </c>
      <c r="C8768" s="547" t="s">
        <v>1609</v>
      </c>
      <c r="D8768" s="548">
        <v>10.32</v>
      </c>
      <c r="E8768" s="548">
        <v>10.32</v>
      </c>
    </row>
    <row r="8769" spans="1:5" hidden="1">
      <c r="A8769" s="547" t="s">
        <v>1663</v>
      </c>
      <c r="B8769" s="547">
        <v>2020</v>
      </c>
      <c r="C8769" s="547" t="s">
        <v>1608</v>
      </c>
      <c r="D8769" s="548">
        <v>230.53</v>
      </c>
      <c r="E8769" s="548">
        <v>230.53</v>
      </c>
    </row>
    <row r="8770" spans="1:5" hidden="1">
      <c r="A8770" s="547" t="s">
        <v>1663</v>
      </c>
      <c r="B8770" s="547">
        <v>2020</v>
      </c>
      <c r="C8770" s="547" t="s">
        <v>1607</v>
      </c>
      <c r="D8770" s="548">
        <v>3064.94</v>
      </c>
      <c r="E8770" s="548">
        <v>2605.08</v>
      </c>
    </row>
    <row r="8771" spans="1:5" hidden="1">
      <c r="A8771" s="547" t="s">
        <v>1663</v>
      </c>
      <c r="B8771" s="547">
        <v>2020</v>
      </c>
      <c r="C8771" s="547" t="s">
        <v>1606</v>
      </c>
      <c r="D8771" s="548">
        <v>2609.06</v>
      </c>
      <c r="E8771" s="548">
        <v>2609.06</v>
      </c>
    </row>
    <row r="8772" spans="1:5" hidden="1">
      <c r="A8772" s="547" t="s">
        <v>1663</v>
      </c>
      <c r="B8772" s="547">
        <v>2020</v>
      </c>
      <c r="C8772" s="547" t="s">
        <v>1605</v>
      </c>
      <c r="D8772" s="548">
        <v>8376.3799999999992</v>
      </c>
      <c r="E8772" s="548">
        <v>8376.3799999999992</v>
      </c>
    </row>
    <row r="8773" spans="1:5" hidden="1">
      <c r="A8773" s="547" t="s">
        <v>1663</v>
      </c>
      <c r="B8773" s="547">
        <v>2020</v>
      </c>
      <c r="C8773" s="547" t="s">
        <v>1604</v>
      </c>
      <c r="D8773" s="548">
        <v>350.23</v>
      </c>
      <c r="E8773" s="548">
        <v>350.23</v>
      </c>
    </row>
    <row r="8774" spans="1:5" hidden="1">
      <c r="A8774" s="547" t="s">
        <v>1663</v>
      </c>
      <c r="B8774" s="547">
        <v>2020</v>
      </c>
      <c r="C8774" s="547" t="s">
        <v>1603</v>
      </c>
      <c r="D8774" s="548">
        <v>1010.49</v>
      </c>
      <c r="E8774" s="548">
        <v>1010.49</v>
      </c>
    </row>
    <row r="8775" spans="1:5" hidden="1">
      <c r="A8775" s="547" t="s">
        <v>1663</v>
      </c>
      <c r="B8775" s="547">
        <v>2020</v>
      </c>
      <c r="C8775" s="547" t="s">
        <v>1602</v>
      </c>
      <c r="D8775" s="548">
        <v>2266.33</v>
      </c>
      <c r="E8775" s="548">
        <v>2266.33</v>
      </c>
    </row>
    <row r="8776" spans="1:5" hidden="1">
      <c r="A8776" s="547" t="s">
        <v>1663</v>
      </c>
      <c r="B8776" s="547">
        <v>2020</v>
      </c>
      <c r="C8776" s="547" t="s">
        <v>1601</v>
      </c>
      <c r="D8776" s="548">
        <v>1577.18</v>
      </c>
      <c r="E8776" s="548">
        <v>1577.18</v>
      </c>
    </row>
    <row r="8777" spans="1:5" hidden="1">
      <c r="A8777" s="547" t="s">
        <v>1663</v>
      </c>
      <c r="B8777" s="547">
        <v>2020</v>
      </c>
      <c r="C8777" s="547" t="s">
        <v>1600</v>
      </c>
      <c r="D8777" s="548">
        <v>52.1</v>
      </c>
      <c r="E8777" s="548">
        <v>52.1</v>
      </c>
    </row>
    <row r="8778" spans="1:5" hidden="1">
      <c r="A8778" s="547" t="s">
        <v>1663</v>
      </c>
      <c r="B8778" s="547">
        <v>2020</v>
      </c>
      <c r="C8778" s="547" t="s">
        <v>1599</v>
      </c>
      <c r="D8778" s="548">
        <v>27051.72</v>
      </c>
      <c r="E8778" s="548">
        <v>26515.09</v>
      </c>
    </row>
    <row r="8779" spans="1:5" hidden="1">
      <c r="A8779" s="547" t="s">
        <v>1663</v>
      </c>
      <c r="B8779" s="547">
        <v>2020</v>
      </c>
      <c r="C8779" s="547" t="s">
        <v>1597</v>
      </c>
      <c r="D8779" s="548">
        <v>24804.81</v>
      </c>
      <c r="E8779" s="548">
        <v>24268.19</v>
      </c>
    </row>
    <row r="8780" spans="1:5" hidden="1">
      <c r="A8780" s="547" t="s">
        <v>1663</v>
      </c>
      <c r="B8780" s="547">
        <v>2020</v>
      </c>
      <c r="C8780" s="547" t="s">
        <v>1633</v>
      </c>
      <c r="D8780" s="548"/>
      <c r="E8780" s="548">
        <v>793.44</v>
      </c>
    </row>
    <row r="8781" spans="1:5" hidden="1">
      <c r="A8781" s="547" t="s">
        <v>1663</v>
      </c>
      <c r="B8781" s="547">
        <v>2020</v>
      </c>
      <c r="C8781" s="547" t="s">
        <v>1632</v>
      </c>
      <c r="D8781" s="548"/>
      <c r="E8781" s="548"/>
    </row>
    <row r="8782" spans="1:5" hidden="1">
      <c r="A8782" s="547" t="s">
        <v>1663</v>
      </c>
      <c r="B8782" s="547">
        <v>2020</v>
      </c>
      <c r="C8782" s="547" t="s">
        <v>1631</v>
      </c>
      <c r="D8782" s="548"/>
      <c r="E8782" s="548">
        <v>391.48</v>
      </c>
    </row>
    <row r="8783" spans="1:5" hidden="1">
      <c r="A8783" s="547" t="s">
        <v>1663</v>
      </c>
      <c r="B8783" s="547">
        <v>2020</v>
      </c>
      <c r="C8783" s="547" t="s">
        <v>1630</v>
      </c>
      <c r="D8783" s="548"/>
      <c r="E8783" s="548"/>
    </row>
    <row r="8784" spans="1:5" hidden="1">
      <c r="A8784" s="547" t="s">
        <v>1663</v>
      </c>
      <c r="B8784" s="547">
        <v>2020</v>
      </c>
      <c r="C8784" s="547" t="s">
        <v>1629</v>
      </c>
      <c r="D8784" s="548"/>
      <c r="E8784" s="548"/>
    </row>
    <row r="8785" spans="1:5" hidden="1">
      <c r="A8785" s="547" t="s">
        <v>1663</v>
      </c>
      <c r="B8785" s="547">
        <v>2021</v>
      </c>
      <c r="C8785" s="547" t="s">
        <v>1628</v>
      </c>
      <c r="D8785" s="548">
        <v>2075.71</v>
      </c>
      <c r="E8785" s="548">
        <v>1903.67</v>
      </c>
    </row>
    <row r="8786" spans="1:5" hidden="1">
      <c r="A8786" s="547" t="s">
        <v>1663</v>
      </c>
      <c r="B8786" s="547">
        <v>2021</v>
      </c>
      <c r="C8786" s="547" t="s">
        <v>1627</v>
      </c>
      <c r="D8786" s="548">
        <v>2049.06</v>
      </c>
      <c r="E8786" s="548"/>
    </row>
    <row r="8787" spans="1:5" hidden="1">
      <c r="A8787" s="547" t="s">
        <v>1663</v>
      </c>
      <c r="B8787" s="547">
        <v>2021</v>
      </c>
      <c r="C8787" s="547" t="s">
        <v>1626</v>
      </c>
      <c r="D8787" s="548">
        <v>26.65</v>
      </c>
      <c r="E8787" s="548"/>
    </row>
    <row r="8788" spans="1:5" hidden="1">
      <c r="A8788" s="547" t="s">
        <v>1663</v>
      </c>
      <c r="B8788" s="547">
        <v>2021</v>
      </c>
      <c r="C8788" s="547" t="s">
        <v>1625</v>
      </c>
      <c r="D8788" s="548">
        <v>59.24</v>
      </c>
      <c r="E8788" s="548">
        <v>59.24</v>
      </c>
    </row>
    <row r="8789" spans="1:5" hidden="1">
      <c r="A8789" s="547" t="s">
        <v>1663</v>
      </c>
      <c r="B8789" s="547">
        <v>2021</v>
      </c>
      <c r="C8789" s="547" t="s">
        <v>1624</v>
      </c>
      <c r="D8789" s="548">
        <v>1160.07</v>
      </c>
      <c r="E8789" s="548">
        <v>1160.07</v>
      </c>
    </row>
    <row r="8790" spans="1:5" hidden="1">
      <c r="A8790" s="547" t="s">
        <v>1663</v>
      </c>
      <c r="B8790" s="547">
        <v>2021</v>
      </c>
      <c r="C8790" s="547" t="s">
        <v>1623</v>
      </c>
      <c r="D8790" s="548">
        <v>164.39</v>
      </c>
      <c r="E8790" s="548">
        <v>164.39</v>
      </c>
    </row>
    <row r="8791" spans="1:5" hidden="1">
      <c r="A8791" s="547" t="s">
        <v>1663</v>
      </c>
      <c r="B8791" s="547">
        <v>2021</v>
      </c>
      <c r="C8791" s="547" t="s">
        <v>1622</v>
      </c>
      <c r="D8791" s="548">
        <v>8.5399999999999991</v>
      </c>
      <c r="E8791" s="548">
        <v>8.5399999999999991</v>
      </c>
    </row>
    <row r="8792" spans="1:5" hidden="1">
      <c r="A8792" s="547" t="s">
        <v>1663</v>
      </c>
      <c r="B8792" s="547">
        <v>2021</v>
      </c>
      <c r="C8792" s="547" t="s">
        <v>1621</v>
      </c>
      <c r="D8792" s="548">
        <v>3.9</v>
      </c>
      <c r="E8792" s="548">
        <v>3.9</v>
      </c>
    </row>
    <row r="8793" spans="1:5" hidden="1">
      <c r="A8793" s="547" t="s">
        <v>1663</v>
      </c>
      <c r="B8793" s="547">
        <v>2021</v>
      </c>
      <c r="C8793" s="547" t="s">
        <v>1620</v>
      </c>
      <c r="D8793" s="548">
        <v>95.9</v>
      </c>
      <c r="E8793" s="548">
        <v>95.9</v>
      </c>
    </row>
    <row r="8794" spans="1:5" hidden="1">
      <c r="A8794" s="547" t="s">
        <v>1663</v>
      </c>
      <c r="B8794" s="547">
        <v>2021</v>
      </c>
      <c r="C8794" s="547" t="s">
        <v>1619</v>
      </c>
      <c r="D8794" s="548">
        <v>16772.61</v>
      </c>
      <c r="E8794" s="548">
        <v>16761.740000000002</v>
      </c>
    </row>
    <row r="8795" spans="1:5" hidden="1">
      <c r="A8795" s="547" t="s">
        <v>1663</v>
      </c>
      <c r="B8795" s="547">
        <v>2021</v>
      </c>
      <c r="C8795" s="547" t="s">
        <v>1618</v>
      </c>
      <c r="D8795" s="548">
        <v>294.72000000000003</v>
      </c>
      <c r="E8795" s="548">
        <v>294.72000000000003</v>
      </c>
    </row>
    <row r="8796" spans="1:5" hidden="1">
      <c r="A8796" s="547" t="s">
        <v>1663</v>
      </c>
      <c r="B8796" s="547">
        <v>2021</v>
      </c>
      <c r="C8796" s="547" t="s">
        <v>1617</v>
      </c>
      <c r="D8796" s="548">
        <v>1.45</v>
      </c>
      <c r="E8796" s="548">
        <v>1.45</v>
      </c>
    </row>
    <row r="8797" spans="1:5" hidden="1">
      <c r="A8797" s="547" t="s">
        <v>1663</v>
      </c>
      <c r="B8797" s="547">
        <v>2021</v>
      </c>
      <c r="C8797" s="547" t="s">
        <v>1616</v>
      </c>
      <c r="D8797" s="548">
        <v>0.03</v>
      </c>
      <c r="E8797" s="548">
        <v>0.03</v>
      </c>
    </row>
    <row r="8798" spans="1:5" hidden="1">
      <c r="A8798" s="547" t="s">
        <v>1663</v>
      </c>
      <c r="B8798" s="547">
        <v>2021</v>
      </c>
      <c r="C8798" s="547" t="s">
        <v>1615</v>
      </c>
      <c r="D8798" s="548">
        <v>25.23</v>
      </c>
      <c r="E8798" s="548">
        <v>25.23</v>
      </c>
    </row>
    <row r="8799" spans="1:5" hidden="1">
      <c r="A8799" s="547" t="s">
        <v>1663</v>
      </c>
      <c r="B8799" s="547">
        <v>2021</v>
      </c>
      <c r="C8799" s="547" t="s">
        <v>1614</v>
      </c>
      <c r="D8799" s="548">
        <v>61.87</v>
      </c>
      <c r="E8799" s="548">
        <v>61.87</v>
      </c>
    </row>
    <row r="8800" spans="1:5" hidden="1">
      <c r="A8800" s="547" t="s">
        <v>1663</v>
      </c>
      <c r="B8800" s="547">
        <v>2021</v>
      </c>
      <c r="C8800" s="547" t="s">
        <v>1613</v>
      </c>
      <c r="D8800" s="548">
        <v>1991.39</v>
      </c>
      <c r="E8800" s="548">
        <v>1991.39</v>
      </c>
    </row>
    <row r="8801" spans="1:5" hidden="1">
      <c r="A8801" s="547" t="s">
        <v>1663</v>
      </c>
      <c r="B8801" s="547">
        <v>2021</v>
      </c>
      <c r="C8801" s="547" t="s">
        <v>1612</v>
      </c>
      <c r="D8801" s="548">
        <v>334.08</v>
      </c>
      <c r="E8801" s="548">
        <v>334.08</v>
      </c>
    </row>
    <row r="8802" spans="1:5" hidden="1">
      <c r="A8802" s="547" t="s">
        <v>1663</v>
      </c>
      <c r="B8802" s="547">
        <v>2021</v>
      </c>
      <c r="C8802" s="547" t="s">
        <v>1611</v>
      </c>
      <c r="D8802" s="548">
        <v>0.25</v>
      </c>
      <c r="E8802" s="548">
        <v>0.25</v>
      </c>
    </row>
    <row r="8803" spans="1:5" hidden="1">
      <c r="A8803" s="547" t="s">
        <v>1663</v>
      </c>
      <c r="B8803" s="547">
        <v>2021</v>
      </c>
      <c r="C8803" s="547" t="s">
        <v>1610</v>
      </c>
      <c r="D8803" s="548">
        <v>2.0699999999999998</v>
      </c>
      <c r="E8803" s="548">
        <v>2.0699999999999998</v>
      </c>
    </row>
    <row r="8804" spans="1:5" hidden="1">
      <c r="A8804" s="547" t="s">
        <v>1663</v>
      </c>
      <c r="B8804" s="547">
        <v>2021</v>
      </c>
      <c r="C8804" s="547" t="s">
        <v>1609</v>
      </c>
      <c r="D8804" s="548">
        <v>43.17</v>
      </c>
      <c r="E8804" s="548">
        <v>43.17</v>
      </c>
    </row>
    <row r="8805" spans="1:5" hidden="1">
      <c r="A8805" s="547" t="s">
        <v>1663</v>
      </c>
      <c r="B8805" s="547">
        <v>2021</v>
      </c>
      <c r="C8805" s="547" t="s">
        <v>1608</v>
      </c>
      <c r="D8805" s="548">
        <v>208.86</v>
      </c>
      <c r="E8805" s="548">
        <v>208.86</v>
      </c>
    </row>
    <row r="8806" spans="1:5" hidden="1">
      <c r="A8806" s="547" t="s">
        <v>1663</v>
      </c>
      <c r="B8806" s="547">
        <v>2021</v>
      </c>
      <c r="C8806" s="547" t="s">
        <v>1607</v>
      </c>
      <c r="D8806" s="548">
        <v>2379.41</v>
      </c>
      <c r="E8806" s="548">
        <v>2368.5500000000002</v>
      </c>
    </row>
    <row r="8807" spans="1:5" hidden="1">
      <c r="A8807" s="547" t="s">
        <v>1663</v>
      </c>
      <c r="B8807" s="547">
        <v>2021</v>
      </c>
      <c r="C8807" s="547" t="s">
        <v>1606</v>
      </c>
      <c r="D8807" s="548">
        <v>2698.34</v>
      </c>
      <c r="E8807" s="548">
        <v>2698.34</v>
      </c>
    </row>
    <row r="8808" spans="1:5" hidden="1">
      <c r="A8808" s="547" t="s">
        <v>1663</v>
      </c>
      <c r="B8808" s="547">
        <v>2021</v>
      </c>
      <c r="C8808" s="547" t="s">
        <v>1605</v>
      </c>
      <c r="D8808" s="548">
        <v>8731.7199999999993</v>
      </c>
      <c r="E8808" s="548">
        <v>8731.7199999999993</v>
      </c>
    </row>
    <row r="8809" spans="1:5" hidden="1">
      <c r="A8809" s="547" t="s">
        <v>1663</v>
      </c>
      <c r="B8809" s="547">
        <v>2021</v>
      </c>
      <c r="C8809" s="547" t="s">
        <v>1604</v>
      </c>
      <c r="D8809" s="548">
        <v>294.70999999999998</v>
      </c>
      <c r="E8809" s="548">
        <v>294.70999999999998</v>
      </c>
    </row>
    <row r="8810" spans="1:5" hidden="1">
      <c r="A8810" s="547" t="s">
        <v>1663</v>
      </c>
      <c r="B8810" s="547">
        <v>2021</v>
      </c>
      <c r="C8810" s="547" t="s">
        <v>1603</v>
      </c>
      <c r="D8810" s="548">
        <v>1287.98</v>
      </c>
      <c r="E8810" s="548">
        <v>1287.98</v>
      </c>
    </row>
    <row r="8811" spans="1:5" hidden="1">
      <c r="A8811" s="547" t="s">
        <v>1663</v>
      </c>
      <c r="B8811" s="547">
        <v>2021</v>
      </c>
      <c r="C8811" s="547" t="s">
        <v>1602</v>
      </c>
      <c r="D8811" s="548">
        <v>2596.02</v>
      </c>
      <c r="E8811" s="548">
        <v>2596.02</v>
      </c>
    </row>
    <row r="8812" spans="1:5" hidden="1">
      <c r="A8812" s="547" t="s">
        <v>1663</v>
      </c>
      <c r="B8812" s="547">
        <v>2021</v>
      </c>
      <c r="C8812" s="547" t="s">
        <v>1601</v>
      </c>
      <c r="D8812" s="548">
        <v>1756.03</v>
      </c>
      <c r="E8812" s="548">
        <v>1756.03</v>
      </c>
    </row>
    <row r="8813" spans="1:5" hidden="1">
      <c r="A8813" s="547" t="s">
        <v>1663</v>
      </c>
      <c r="B8813" s="547">
        <v>2021</v>
      </c>
      <c r="C8813" s="547" t="s">
        <v>1600</v>
      </c>
      <c r="D8813" s="548">
        <v>88.46</v>
      </c>
      <c r="E8813" s="548">
        <v>88.46</v>
      </c>
    </row>
    <row r="8814" spans="1:5" hidden="1">
      <c r="A8814" s="547" t="s">
        <v>1663</v>
      </c>
      <c r="B8814" s="547">
        <v>2021</v>
      </c>
      <c r="C8814" s="547" t="s">
        <v>1599</v>
      </c>
      <c r="D8814" s="548">
        <v>28823.87</v>
      </c>
      <c r="E8814" s="548">
        <v>28640.959999999999</v>
      </c>
    </row>
    <row r="8815" spans="1:5" hidden="1">
      <c r="A8815" s="547" t="s">
        <v>1663</v>
      </c>
      <c r="B8815" s="547">
        <v>2021</v>
      </c>
      <c r="C8815" s="547" t="s">
        <v>1597</v>
      </c>
      <c r="D8815" s="548">
        <v>26363.56</v>
      </c>
      <c r="E8815" s="548">
        <v>26180.65</v>
      </c>
    </row>
    <row r="8816" spans="1:5" hidden="1">
      <c r="A8816" s="547" t="s">
        <v>1663</v>
      </c>
      <c r="B8816" s="547">
        <v>2021</v>
      </c>
      <c r="C8816" s="547" t="s">
        <v>1633</v>
      </c>
      <c r="D8816" s="548"/>
      <c r="E8816" s="548">
        <v>1357.84</v>
      </c>
    </row>
    <row r="8817" spans="1:5" hidden="1">
      <c r="A8817" s="547" t="s">
        <v>1663</v>
      </c>
      <c r="B8817" s="547">
        <v>2021</v>
      </c>
      <c r="C8817" s="547" t="s">
        <v>1632</v>
      </c>
      <c r="D8817" s="548"/>
      <c r="E8817" s="548"/>
    </row>
    <row r="8818" spans="1:5" hidden="1">
      <c r="A8818" s="547" t="s">
        <v>1663</v>
      </c>
      <c r="B8818" s="547">
        <v>2021</v>
      </c>
      <c r="C8818" s="547" t="s">
        <v>1631</v>
      </c>
      <c r="D8818" s="548"/>
      <c r="E8818" s="548">
        <v>519.17999999999995</v>
      </c>
    </row>
    <row r="8819" spans="1:5" hidden="1">
      <c r="A8819" s="547" t="s">
        <v>1663</v>
      </c>
      <c r="B8819" s="547">
        <v>2021</v>
      </c>
      <c r="C8819" s="547" t="s">
        <v>1630</v>
      </c>
      <c r="D8819" s="548"/>
      <c r="E8819" s="548"/>
    </row>
    <row r="8820" spans="1:5" hidden="1">
      <c r="A8820" s="547" t="s">
        <v>1663</v>
      </c>
      <c r="B8820" s="547">
        <v>2021</v>
      </c>
      <c r="C8820" s="547" t="s">
        <v>1629</v>
      </c>
      <c r="D8820" s="548"/>
      <c r="E8820" s="548"/>
    </row>
    <row r="8821" spans="1:5" hidden="1">
      <c r="A8821" s="547" t="s">
        <v>1663</v>
      </c>
      <c r="B8821" s="547">
        <v>2022</v>
      </c>
      <c r="C8821" s="547" t="s">
        <v>1628</v>
      </c>
      <c r="D8821" s="548">
        <v>2634.84</v>
      </c>
      <c r="E8821" s="548">
        <v>2462.27</v>
      </c>
    </row>
    <row r="8822" spans="1:5" hidden="1">
      <c r="A8822" s="547" t="s">
        <v>1663</v>
      </c>
      <c r="B8822" s="547">
        <v>2022</v>
      </c>
      <c r="C8822" s="547" t="s">
        <v>1627</v>
      </c>
      <c r="D8822" s="548">
        <v>2580.1799999999998</v>
      </c>
      <c r="E8822" s="548"/>
    </row>
    <row r="8823" spans="1:5" hidden="1">
      <c r="A8823" s="547" t="s">
        <v>1663</v>
      </c>
      <c r="B8823" s="547">
        <v>2022</v>
      </c>
      <c r="C8823" s="547" t="s">
        <v>1626</v>
      </c>
      <c r="D8823" s="548">
        <v>54.66</v>
      </c>
      <c r="E8823" s="548"/>
    </row>
    <row r="8824" spans="1:5" hidden="1">
      <c r="A8824" s="547" t="s">
        <v>1663</v>
      </c>
      <c r="B8824" s="547">
        <v>2022</v>
      </c>
      <c r="C8824" s="547" t="s">
        <v>1625</v>
      </c>
      <c r="D8824" s="548">
        <v>86.82</v>
      </c>
      <c r="E8824" s="548">
        <v>86.82</v>
      </c>
    </row>
    <row r="8825" spans="1:5" hidden="1">
      <c r="A8825" s="547" t="s">
        <v>1663</v>
      </c>
      <c r="B8825" s="547">
        <v>2022</v>
      </c>
      <c r="C8825" s="547" t="s">
        <v>1624</v>
      </c>
      <c r="D8825" s="548">
        <v>1610.71</v>
      </c>
      <c r="E8825" s="548">
        <v>1610.71</v>
      </c>
    </row>
    <row r="8826" spans="1:5" hidden="1">
      <c r="A8826" s="547" t="s">
        <v>1663</v>
      </c>
      <c r="B8826" s="547">
        <v>2022</v>
      </c>
      <c r="C8826" s="547" t="s">
        <v>1623</v>
      </c>
      <c r="D8826" s="548">
        <v>180.65</v>
      </c>
      <c r="E8826" s="548">
        <v>180.65</v>
      </c>
    </row>
    <row r="8827" spans="1:5" hidden="1">
      <c r="A8827" s="547" t="s">
        <v>1663</v>
      </c>
      <c r="B8827" s="547">
        <v>2022</v>
      </c>
      <c r="C8827" s="547" t="s">
        <v>1622</v>
      </c>
      <c r="D8827" s="548">
        <v>13.46</v>
      </c>
      <c r="E8827" s="548">
        <v>13.46</v>
      </c>
    </row>
    <row r="8828" spans="1:5" hidden="1">
      <c r="A8828" s="547" t="s">
        <v>1663</v>
      </c>
      <c r="B8828" s="547">
        <v>2022</v>
      </c>
      <c r="C8828" s="547" t="s">
        <v>1621</v>
      </c>
      <c r="D8828" s="548">
        <v>18.559999999999999</v>
      </c>
      <c r="E8828" s="548">
        <v>18.559999999999999</v>
      </c>
    </row>
    <row r="8829" spans="1:5" hidden="1">
      <c r="A8829" s="547" t="s">
        <v>1663</v>
      </c>
      <c r="B8829" s="547">
        <v>2022</v>
      </c>
      <c r="C8829" s="547" t="s">
        <v>1620</v>
      </c>
      <c r="D8829" s="548">
        <v>154.12</v>
      </c>
      <c r="E8829" s="548">
        <v>154.12</v>
      </c>
    </row>
    <row r="8830" spans="1:5" hidden="1">
      <c r="A8830" s="547" t="s">
        <v>1663</v>
      </c>
      <c r="B8830" s="547">
        <v>2022</v>
      </c>
      <c r="C8830" s="547" t="s">
        <v>1619</v>
      </c>
      <c r="D8830" s="548">
        <v>19768.52</v>
      </c>
      <c r="E8830" s="548">
        <v>19768.52</v>
      </c>
    </row>
    <row r="8831" spans="1:5" hidden="1">
      <c r="A8831" s="547" t="s">
        <v>1663</v>
      </c>
      <c r="B8831" s="547">
        <v>2022</v>
      </c>
      <c r="C8831" s="547" t="s">
        <v>1618</v>
      </c>
      <c r="D8831" s="548">
        <v>83.2</v>
      </c>
      <c r="E8831" s="548">
        <v>83.2</v>
      </c>
    </row>
    <row r="8832" spans="1:5" hidden="1">
      <c r="A8832" s="547" t="s">
        <v>1663</v>
      </c>
      <c r="B8832" s="547">
        <v>2022</v>
      </c>
      <c r="C8832" s="547" t="s">
        <v>1617</v>
      </c>
      <c r="D8832" s="548">
        <v>38.369999999999997</v>
      </c>
      <c r="E8832" s="548">
        <v>38.369999999999997</v>
      </c>
    </row>
    <row r="8833" spans="1:5" hidden="1">
      <c r="A8833" s="547" t="s">
        <v>1663</v>
      </c>
      <c r="B8833" s="547">
        <v>2022</v>
      </c>
      <c r="C8833" s="547" t="s">
        <v>1616</v>
      </c>
      <c r="D8833" s="548">
        <v>0.04</v>
      </c>
      <c r="E8833" s="548">
        <v>0.04</v>
      </c>
    </row>
    <row r="8834" spans="1:5" hidden="1">
      <c r="A8834" s="547" t="s">
        <v>1663</v>
      </c>
      <c r="B8834" s="547">
        <v>2022</v>
      </c>
      <c r="C8834" s="547" t="s">
        <v>1615</v>
      </c>
      <c r="D8834" s="548">
        <v>36.409999999999997</v>
      </c>
      <c r="E8834" s="548">
        <v>36.409999999999997</v>
      </c>
    </row>
    <row r="8835" spans="1:5" hidden="1">
      <c r="A8835" s="547" t="s">
        <v>1663</v>
      </c>
      <c r="B8835" s="547">
        <v>2022</v>
      </c>
      <c r="C8835" s="547" t="s">
        <v>1614</v>
      </c>
      <c r="D8835" s="548">
        <v>99.82</v>
      </c>
      <c r="E8835" s="548">
        <v>99.82</v>
      </c>
    </row>
    <row r="8836" spans="1:5" hidden="1">
      <c r="A8836" s="547" t="s">
        <v>1663</v>
      </c>
      <c r="B8836" s="547">
        <v>2022</v>
      </c>
      <c r="C8836" s="547" t="s">
        <v>1613</v>
      </c>
      <c r="D8836" s="548">
        <v>2722.75</v>
      </c>
      <c r="E8836" s="548">
        <v>2722.75</v>
      </c>
    </row>
    <row r="8837" spans="1:5" hidden="1">
      <c r="A8837" s="547" t="s">
        <v>1663</v>
      </c>
      <c r="B8837" s="547">
        <v>2022</v>
      </c>
      <c r="C8837" s="547" t="s">
        <v>1612</v>
      </c>
      <c r="D8837" s="548">
        <v>273.92</v>
      </c>
      <c r="E8837" s="548">
        <v>273.92</v>
      </c>
    </row>
    <row r="8838" spans="1:5" hidden="1">
      <c r="A8838" s="547" t="s">
        <v>1663</v>
      </c>
      <c r="B8838" s="547">
        <v>2022</v>
      </c>
      <c r="C8838" s="547" t="s">
        <v>1611</v>
      </c>
      <c r="D8838" s="548">
        <v>0.28000000000000003</v>
      </c>
      <c r="E8838" s="548">
        <v>0.28000000000000003</v>
      </c>
    </row>
    <row r="8839" spans="1:5" hidden="1">
      <c r="A8839" s="547" t="s">
        <v>1663</v>
      </c>
      <c r="B8839" s="547">
        <v>2022</v>
      </c>
      <c r="C8839" s="547" t="s">
        <v>1610</v>
      </c>
      <c r="D8839" s="548">
        <v>22.28</v>
      </c>
      <c r="E8839" s="548">
        <v>22.28</v>
      </c>
    </row>
    <row r="8840" spans="1:5" hidden="1">
      <c r="A8840" s="547" t="s">
        <v>1663</v>
      </c>
      <c r="B8840" s="547">
        <v>2022</v>
      </c>
      <c r="C8840" s="547" t="s">
        <v>1609</v>
      </c>
      <c r="D8840" s="548">
        <v>13.94</v>
      </c>
      <c r="E8840" s="548">
        <v>13.94</v>
      </c>
    </row>
    <row r="8841" spans="1:5" hidden="1">
      <c r="A8841" s="547" t="s">
        <v>1663</v>
      </c>
      <c r="B8841" s="547">
        <v>2022</v>
      </c>
      <c r="C8841" s="547" t="s">
        <v>1608</v>
      </c>
      <c r="D8841" s="548">
        <v>161.16999999999999</v>
      </c>
      <c r="E8841" s="548">
        <v>161.16999999999999</v>
      </c>
    </row>
    <row r="8842" spans="1:5" hidden="1">
      <c r="A8842" s="547" t="s">
        <v>1663</v>
      </c>
      <c r="B8842" s="547">
        <v>2022</v>
      </c>
      <c r="C8842" s="547" t="s">
        <v>1607</v>
      </c>
      <c r="D8842" s="548">
        <v>2742.09</v>
      </c>
      <c r="E8842" s="548">
        <v>2742.09</v>
      </c>
    </row>
    <row r="8843" spans="1:5" hidden="1">
      <c r="A8843" s="547" t="s">
        <v>1663</v>
      </c>
      <c r="B8843" s="547">
        <v>2022</v>
      </c>
      <c r="C8843" s="547" t="s">
        <v>1606</v>
      </c>
      <c r="D8843" s="548">
        <v>2808.45</v>
      </c>
      <c r="E8843" s="548">
        <v>2808.45</v>
      </c>
    </row>
    <row r="8844" spans="1:5" hidden="1">
      <c r="A8844" s="547" t="s">
        <v>1663</v>
      </c>
      <c r="B8844" s="547">
        <v>2022</v>
      </c>
      <c r="C8844" s="547" t="s">
        <v>1605</v>
      </c>
      <c r="D8844" s="548">
        <v>10765.81</v>
      </c>
      <c r="E8844" s="548">
        <v>10765.81</v>
      </c>
    </row>
    <row r="8845" spans="1:5" hidden="1">
      <c r="A8845" s="547" t="s">
        <v>1663</v>
      </c>
      <c r="B8845" s="547">
        <v>2022</v>
      </c>
      <c r="C8845" s="547" t="s">
        <v>1604</v>
      </c>
      <c r="D8845" s="548">
        <v>408.84</v>
      </c>
      <c r="E8845" s="548">
        <v>408.84</v>
      </c>
    </row>
    <row r="8846" spans="1:5" hidden="1">
      <c r="A8846" s="547" t="s">
        <v>1663</v>
      </c>
      <c r="B8846" s="547">
        <v>2022</v>
      </c>
      <c r="C8846" s="547" t="s">
        <v>1603</v>
      </c>
      <c r="D8846" s="548">
        <v>1141.3399999999999</v>
      </c>
      <c r="E8846" s="548">
        <v>1141.3399999999999</v>
      </c>
    </row>
    <row r="8847" spans="1:5" hidden="1">
      <c r="A8847" s="547" t="s">
        <v>1663</v>
      </c>
      <c r="B8847" s="547">
        <v>2022</v>
      </c>
      <c r="C8847" s="547" t="s">
        <v>1602</v>
      </c>
      <c r="D8847" s="548">
        <v>3170.87</v>
      </c>
      <c r="E8847" s="548">
        <v>3170.87</v>
      </c>
    </row>
    <row r="8848" spans="1:5" hidden="1">
      <c r="A8848" s="547" t="s">
        <v>1663</v>
      </c>
      <c r="B8848" s="547">
        <v>2022</v>
      </c>
      <c r="C8848" s="547" t="s">
        <v>1601</v>
      </c>
      <c r="D8848" s="548">
        <v>1964.18</v>
      </c>
      <c r="E8848" s="548">
        <v>1964.18</v>
      </c>
    </row>
    <row r="8849" spans="1:5" hidden="1">
      <c r="A8849" s="547" t="s">
        <v>1663</v>
      </c>
      <c r="B8849" s="547">
        <v>2022</v>
      </c>
      <c r="C8849" s="547" t="s">
        <v>1600</v>
      </c>
      <c r="D8849" s="548">
        <v>92.97</v>
      </c>
      <c r="E8849" s="548">
        <v>92.97</v>
      </c>
    </row>
    <row r="8850" spans="1:5" hidden="1">
      <c r="A8850" s="547" t="s">
        <v>1663</v>
      </c>
      <c r="B8850" s="547">
        <v>2022</v>
      </c>
      <c r="C8850" s="547" t="s">
        <v>1599</v>
      </c>
      <c r="D8850" s="548">
        <v>33996.46</v>
      </c>
      <c r="E8850" s="548">
        <v>33823.89</v>
      </c>
    </row>
    <row r="8851" spans="1:5" hidden="1">
      <c r="A8851" s="547" t="s">
        <v>1663</v>
      </c>
      <c r="B8851" s="547">
        <v>2022</v>
      </c>
      <c r="C8851" s="547" t="s">
        <v>1597</v>
      </c>
      <c r="D8851" s="548">
        <v>31245.88</v>
      </c>
      <c r="E8851" s="548">
        <v>31073.31</v>
      </c>
    </row>
    <row r="8852" spans="1:5" hidden="1">
      <c r="A8852" s="547" t="s">
        <v>1663</v>
      </c>
      <c r="B8852" s="547">
        <v>2022</v>
      </c>
      <c r="C8852" s="547" t="s">
        <v>1633</v>
      </c>
      <c r="D8852" s="548"/>
      <c r="E8852" s="548">
        <v>1804.94</v>
      </c>
    </row>
    <row r="8853" spans="1:5" hidden="1">
      <c r="A8853" s="547" t="s">
        <v>1663</v>
      </c>
      <c r="B8853" s="547">
        <v>2022</v>
      </c>
      <c r="C8853" s="547" t="s">
        <v>1632</v>
      </c>
      <c r="D8853" s="548"/>
      <c r="E8853" s="548"/>
    </row>
    <row r="8854" spans="1:5" hidden="1">
      <c r="A8854" s="547" t="s">
        <v>1663</v>
      </c>
      <c r="B8854" s="547">
        <v>2022</v>
      </c>
      <c r="C8854" s="547" t="s">
        <v>1631</v>
      </c>
      <c r="D8854" s="548"/>
      <c r="E8854" s="548">
        <v>602.66999999999996</v>
      </c>
    </row>
    <row r="8855" spans="1:5" hidden="1">
      <c r="A8855" s="547" t="s">
        <v>1663</v>
      </c>
      <c r="B8855" s="547">
        <v>2022</v>
      </c>
      <c r="C8855" s="547" t="s">
        <v>1630</v>
      </c>
      <c r="D8855" s="548"/>
      <c r="E8855" s="548"/>
    </row>
    <row r="8856" spans="1:5" hidden="1">
      <c r="A8856" s="547" t="s">
        <v>1663</v>
      </c>
      <c r="B8856" s="547">
        <v>2022</v>
      </c>
      <c r="C8856" s="547" t="s">
        <v>1629</v>
      </c>
      <c r="D8856" s="548"/>
      <c r="E8856" s="548"/>
    </row>
    <row r="8857" spans="1:5" hidden="1">
      <c r="A8857" s="547" t="s">
        <v>1663</v>
      </c>
      <c r="B8857" s="547">
        <v>2023</v>
      </c>
      <c r="C8857" s="547" t="s">
        <v>1628</v>
      </c>
      <c r="D8857" s="548">
        <v>2747.12</v>
      </c>
      <c r="E8857" s="548"/>
    </row>
    <row r="8858" spans="1:5" hidden="1">
      <c r="A8858" s="547" t="s">
        <v>1663</v>
      </c>
      <c r="B8858" s="547">
        <v>2023</v>
      </c>
      <c r="C8858" s="547" t="s">
        <v>1627</v>
      </c>
      <c r="D8858" s="548">
        <v>2701.43</v>
      </c>
      <c r="E8858" s="548"/>
    </row>
    <row r="8859" spans="1:5" hidden="1">
      <c r="A8859" s="547" t="s">
        <v>1663</v>
      </c>
      <c r="B8859" s="547">
        <v>2023</v>
      </c>
      <c r="C8859" s="547" t="s">
        <v>1626</v>
      </c>
      <c r="D8859" s="548">
        <v>45.69</v>
      </c>
      <c r="E8859" s="548"/>
    </row>
    <row r="8860" spans="1:5" hidden="1">
      <c r="A8860" s="547" t="s">
        <v>1663</v>
      </c>
      <c r="B8860" s="547">
        <v>2023</v>
      </c>
      <c r="C8860" s="547" t="s">
        <v>1625</v>
      </c>
      <c r="D8860" s="548">
        <v>89.28</v>
      </c>
      <c r="E8860" s="548"/>
    </row>
    <row r="8861" spans="1:5" hidden="1">
      <c r="A8861" s="547" t="s">
        <v>1663</v>
      </c>
      <c r="B8861" s="547">
        <v>2023</v>
      </c>
      <c r="C8861" s="547" t="s">
        <v>1624</v>
      </c>
      <c r="D8861" s="548">
        <v>2191.9899999999998</v>
      </c>
      <c r="E8861" s="548"/>
    </row>
    <row r="8862" spans="1:5" hidden="1">
      <c r="A8862" s="547" t="s">
        <v>1663</v>
      </c>
      <c r="B8862" s="547">
        <v>2023</v>
      </c>
      <c r="C8862" s="547" t="s">
        <v>1623</v>
      </c>
      <c r="D8862" s="548">
        <v>202.31</v>
      </c>
      <c r="E8862" s="548"/>
    </row>
    <row r="8863" spans="1:5" hidden="1">
      <c r="A8863" s="547" t="s">
        <v>1663</v>
      </c>
      <c r="B8863" s="547">
        <v>2023</v>
      </c>
      <c r="C8863" s="547" t="s">
        <v>1622</v>
      </c>
      <c r="D8863" s="548">
        <v>9.99</v>
      </c>
      <c r="E8863" s="548"/>
    </row>
    <row r="8864" spans="1:5" hidden="1">
      <c r="A8864" s="547" t="s">
        <v>1663</v>
      </c>
      <c r="B8864" s="547">
        <v>2023</v>
      </c>
      <c r="C8864" s="547" t="s">
        <v>1621</v>
      </c>
      <c r="D8864" s="548">
        <v>15.49</v>
      </c>
      <c r="E8864" s="548"/>
    </row>
    <row r="8865" spans="1:5" hidden="1">
      <c r="A8865" s="547" t="s">
        <v>1663</v>
      </c>
      <c r="B8865" s="547">
        <v>2023</v>
      </c>
      <c r="C8865" s="547" t="s">
        <v>1620</v>
      </c>
      <c r="D8865" s="548">
        <v>193.99</v>
      </c>
      <c r="E8865" s="548"/>
    </row>
    <row r="8866" spans="1:5" hidden="1">
      <c r="A8866" s="547" t="s">
        <v>1663</v>
      </c>
      <c r="B8866" s="547">
        <v>2023</v>
      </c>
      <c r="C8866" s="547" t="s">
        <v>1619</v>
      </c>
      <c r="D8866" s="548">
        <v>20509.830000000002</v>
      </c>
      <c r="E8866" s="548"/>
    </row>
    <row r="8867" spans="1:5" hidden="1">
      <c r="A8867" s="547" t="s">
        <v>1663</v>
      </c>
      <c r="B8867" s="547">
        <v>2023</v>
      </c>
      <c r="C8867" s="547" t="s">
        <v>1618</v>
      </c>
      <c r="D8867" s="548">
        <v>33.74</v>
      </c>
      <c r="E8867" s="548"/>
    </row>
    <row r="8868" spans="1:5" hidden="1">
      <c r="A8868" s="547" t="s">
        <v>1663</v>
      </c>
      <c r="B8868" s="547">
        <v>2023</v>
      </c>
      <c r="C8868" s="547" t="s">
        <v>1617</v>
      </c>
      <c r="D8868" s="548">
        <v>24.33</v>
      </c>
      <c r="E8868" s="548"/>
    </row>
    <row r="8869" spans="1:5" hidden="1">
      <c r="A8869" s="547" t="s">
        <v>1663</v>
      </c>
      <c r="B8869" s="547">
        <v>2023</v>
      </c>
      <c r="C8869" s="547" t="s">
        <v>1616</v>
      </c>
      <c r="D8869" s="548">
        <v>0.42</v>
      </c>
      <c r="E8869" s="548"/>
    </row>
    <row r="8870" spans="1:5" hidden="1">
      <c r="A8870" s="547" t="s">
        <v>1663</v>
      </c>
      <c r="B8870" s="547">
        <v>2023</v>
      </c>
      <c r="C8870" s="547" t="s">
        <v>1615</v>
      </c>
      <c r="D8870" s="548">
        <v>25.67</v>
      </c>
      <c r="E8870" s="548"/>
    </row>
    <row r="8871" spans="1:5" hidden="1">
      <c r="A8871" s="547" t="s">
        <v>1663</v>
      </c>
      <c r="B8871" s="547">
        <v>2023</v>
      </c>
      <c r="C8871" s="547" t="s">
        <v>1614</v>
      </c>
      <c r="D8871" s="548">
        <v>109.09</v>
      </c>
      <c r="E8871" s="548"/>
    </row>
    <row r="8872" spans="1:5" hidden="1">
      <c r="A8872" s="547" t="s">
        <v>1663</v>
      </c>
      <c r="B8872" s="547">
        <v>2023</v>
      </c>
      <c r="C8872" s="547" t="s">
        <v>1613</v>
      </c>
      <c r="D8872" s="548">
        <v>3156.13</v>
      </c>
      <c r="E8872" s="548"/>
    </row>
    <row r="8873" spans="1:5" hidden="1">
      <c r="A8873" s="547" t="s">
        <v>1663</v>
      </c>
      <c r="B8873" s="547">
        <v>2023</v>
      </c>
      <c r="C8873" s="547" t="s">
        <v>1612</v>
      </c>
      <c r="D8873" s="548">
        <v>220.89</v>
      </c>
      <c r="E8873" s="548"/>
    </row>
    <row r="8874" spans="1:5" hidden="1">
      <c r="A8874" s="547" t="s">
        <v>1663</v>
      </c>
      <c r="B8874" s="547">
        <v>2023</v>
      </c>
      <c r="C8874" s="547" t="s">
        <v>1611</v>
      </c>
      <c r="D8874" s="548">
        <v>1.39</v>
      </c>
      <c r="E8874" s="548"/>
    </row>
    <row r="8875" spans="1:5" hidden="1">
      <c r="A8875" s="547" t="s">
        <v>1663</v>
      </c>
      <c r="B8875" s="547">
        <v>2023</v>
      </c>
      <c r="C8875" s="547" t="s">
        <v>1610</v>
      </c>
      <c r="D8875" s="548">
        <v>18.39</v>
      </c>
      <c r="E8875" s="548"/>
    </row>
    <row r="8876" spans="1:5" hidden="1">
      <c r="A8876" s="547" t="s">
        <v>1663</v>
      </c>
      <c r="B8876" s="547">
        <v>2023</v>
      </c>
      <c r="C8876" s="547" t="s">
        <v>1609</v>
      </c>
      <c r="D8876" s="548">
        <v>26.7</v>
      </c>
      <c r="E8876" s="548"/>
    </row>
    <row r="8877" spans="1:5" hidden="1">
      <c r="A8877" s="547" t="s">
        <v>1663</v>
      </c>
      <c r="B8877" s="547">
        <v>2023</v>
      </c>
      <c r="C8877" s="547" t="s">
        <v>1608</v>
      </c>
      <c r="D8877" s="548">
        <v>133.27000000000001</v>
      </c>
      <c r="E8877" s="548"/>
    </row>
    <row r="8878" spans="1:5" hidden="1">
      <c r="A8878" s="547" t="s">
        <v>1663</v>
      </c>
      <c r="B8878" s="547">
        <v>2023</v>
      </c>
      <c r="C8878" s="547" t="s">
        <v>1607</v>
      </c>
      <c r="D8878" s="548">
        <v>1738.43</v>
      </c>
      <c r="E8878" s="548"/>
    </row>
    <row r="8879" spans="1:5" hidden="1">
      <c r="A8879" s="547" t="s">
        <v>1663</v>
      </c>
      <c r="B8879" s="547">
        <v>2023</v>
      </c>
      <c r="C8879" s="547" t="s">
        <v>1606</v>
      </c>
      <c r="D8879" s="548">
        <v>2891.6</v>
      </c>
      <c r="E8879" s="548"/>
    </row>
    <row r="8880" spans="1:5" hidden="1">
      <c r="A8880" s="547" t="s">
        <v>1663</v>
      </c>
      <c r="B8880" s="547">
        <v>2023</v>
      </c>
      <c r="C8880" s="547" t="s">
        <v>1605</v>
      </c>
      <c r="D8880" s="548">
        <v>12129.79</v>
      </c>
      <c r="E8880" s="548"/>
    </row>
    <row r="8881" spans="1:5" hidden="1">
      <c r="A8881" s="547" t="s">
        <v>1663</v>
      </c>
      <c r="B8881" s="547">
        <v>2023</v>
      </c>
      <c r="C8881" s="547" t="s">
        <v>1604</v>
      </c>
      <c r="D8881" s="548">
        <v>451.04</v>
      </c>
      <c r="E8881" s="548"/>
    </row>
    <row r="8882" spans="1:5" hidden="1">
      <c r="A8882" s="547" t="s">
        <v>1663</v>
      </c>
      <c r="B8882" s="547">
        <v>2023</v>
      </c>
      <c r="C8882" s="547" t="s">
        <v>1603</v>
      </c>
      <c r="D8882" s="548">
        <v>270.58</v>
      </c>
      <c r="E8882" s="548"/>
    </row>
    <row r="8883" spans="1:5" hidden="1">
      <c r="A8883" s="547" t="s">
        <v>1663</v>
      </c>
      <c r="B8883" s="547">
        <v>2023</v>
      </c>
      <c r="C8883" s="547" t="s">
        <v>1602</v>
      </c>
      <c r="D8883" s="548">
        <v>3143.56</v>
      </c>
      <c r="E8883" s="548"/>
    </row>
    <row r="8884" spans="1:5" hidden="1">
      <c r="A8884" s="547" t="s">
        <v>1663</v>
      </c>
      <c r="B8884" s="547">
        <v>2023</v>
      </c>
      <c r="C8884" s="547" t="s">
        <v>1601</v>
      </c>
      <c r="D8884" s="548">
        <v>2231.2800000000002</v>
      </c>
      <c r="E8884" s="548"/>
    </row>
    <row r="8885" spans="1:5" hidden="1">
      <c r="A8885" s="547" t="s">
        <v>1663</v>
      </c>
      <c r="B8885" s="547">
        <v>2023</v>
      </c>
      <c r="C8885" s="547" t="s">
        <v>1600</v>
      </c>
      <c r="D8885" s="548">
        <v>216.25</v>
      </c>
      <c r="E8885" s="548"/>
    </row>
    <row r="8886" spans="1:5" hidden="1">
      <c r="A8886" s="547" t="s">
        <v>1663</v>
      </c>
      <c r="B8886" s="547">
        <v>2023</v>
      </c>
      <c r="C8886" s="547" t="s">
        <v>1599</v>
      </c>
      <c r="D8886" s="548">
        <v>35397.21</v>
      </c>
      <c r="E8886" s="548"/>
    </row>
    <row r="8887" spans="1:5" hidden="1">
      <c r="A8887" s="547" t="s">
        <v>1663</v>
      </c>
      <c r="B8887" s="547">
        <v>2023</v>
      </c>
      <c r="C8887" s="547" t="s">
        <v>1597</v>
      </c>
      <c r="D8887" s="548">
        <v>32272.720000000001</v>
      </c>
      <c r="E8887" s="548"/>
    </row>
    <row r="8888" spans="1:5" hidden="1">
      <c r="A8888" s="547" t="s">
        <v>1662</v>
      </c>
      <c r="B8888" s="547">
        <v>2019</v>
      </c>
      <c r="C8888" s="547" t="s">
        <v>1628</v>
      </c>
      <c r="D8888" s="548">
        <v>9963.58</v>
      </c>
      <c r="E8888" s="548">
        <v>9166.6</v>
      </c>
    </row>
    <row r="8889" spans="1:5" hidden="1">
      <c r="A8889" s="547" t="s">
        <v>1662</v>
      </c>
      <c r="B8889" s="547">
        <v>2019</v>
      </c>
      <c r="C8889" s="547" t="s">
        <v>1627</v>
      </c>
      <c r="D8889" s="548">
        <v>9759.6</v>
      </c>
      <c r="E8889" s="548"/>
    </row>
    <row r="8890" spans="1:5" hidden="1">
      <c r="A8890" s="547" t="s">
        <v>1662</v>
      </c>
      <c r="B8890" s="547">
        <v>2019</v>
      </c>
      <c r="C8890" s="547" t="s">
        <v>1626</v>
      </c>
      <c r="D8890" s="548">
        <v>203.98</v>
      </c>
      <c r="E8890" s="548"/>
    </row>
    <row r="8891" spans="1:5" hidden="1">
      <c r="A8891" s="547" t="s">
        <v>1662</v>
      </c>
      <c r="B8891" s="547">
        <v>2019</v>
      </c>
      <c r="C8891" s="547" t="s">
        <v>1625</v>
      </c>
      <c r="D8891" s="548">
        <v>3842.3</v>
      </c>
      <c r="E8891" s="548">
        <v>3842.3</v>
      </c>
    </row>
    <row r="8892" spans="1:5" hidden="1">
      <c r="A8892" s="547" t="s">
        <v>1662</v>
      </c>
      <c r="B8892" s="547">
        <v>2019</v>
      </c>
      <c r="C8892" s="547" t="s">
        <v>1624</v>
      </c>
      <c r="D8892" s="548">
        <v>454.49</v>
      </c>
      <c r="E8892" s="548">
        <v>454.49</v>
      </c>
    </row>
    <row r="8893" spans="1:5" hidden="1">
      <c r="A8893" s="547" t="s">
        <v>1662</v>
      </c>
      <c r="B8893" s="547">
        <v>2019</v>
      </c>
      <c r="C8893" s="547" t="s">
        <v>1623</v>
      </c>
      <c r="D8893" s="548">
        <v>11.58</v>
      </c>
      <c r="E8893" s="548">
        <v>11.58</v>
      </c>
    </row>
    <row r="8894" spans="1:5" hidden="1">
      <c r="A8894" s="547" t="s">
        <v>1662</v>
      </c>
      <c r="B8894" s="547">
        <v>2019</v>
      </c>
      <c r="C8894" s="547" t="s">
        <v>1622</v>
      </c>
      <c r="D8894" s="548">
        <v>27.3</v>
      </c>
      <c r="E8894" s="548">
        <v>27.3</v>
      </c>
    </row>
    <row r="8895" spans="1:5" hidden="1">
      <c r="A8895" s="547" t="s">
        <v>1662</v>
      </c>
      <c r="B8895" s="547">
        <v>2019</v>
      </c>
      <c r="C8895" s="547" t="s">
        <v>1621</v>
      </c>
      <c r="D8895" s="548">
        <v>40.29</v>
      </c>
      <c r="E8895" s="548">
        <v>40.29</v>
      </c>
    </row>
    <row r="8896" spans="1:5" hidden="1">
      <c r="A8896" s="547" t="s">
        <v>1662</v>
      </c>
      <c r="B8896" s="547">
        <v>2019</v>
      </c>
      <c r="C8896" s="547" t="s">
        <v>1620</v>
      </c>
      <c r="D8896" s="548">
        <v>721.04</v>
      </c>
      <c r="E8896" s="548">
        <v>721.04</v>
      </c>
    </row>
    <row r="8897" spans="1:5" hidden="1">
      <c r="A8897" s="547" t="s">
        <v>1662</v>
      </c>
      <c r="B8897" s="547">
        <v>2019</v>
      </c>
      <c r="C8897" s="547" t="s">
        <v>1619</v>
      </c>
      <c r="D8897" s="548">
        <v>10840.59</v>
      </c>
      <c r="E8897" s="548">
        <v>10825.95</v>
      </c>
    </row>
    <row r="8898" spans="1:5" hidden="1">
      <c r="A8898" s="547" t="s">
        <v>1662</v>
      </c>
      <c r="B8898" s="547">
        <v>2019</v>
      </c>
      <c r="C8898" s="547" t="s">
        <v>1618</v>
      </c>
      <c r="D8898" s="548">
        <v>1.92</v>
      </c>
      <c r="E8898" s="548">
        <v>1.92</v>
      </c>
    </row>
    <row r="8899" spans="1:5" hidden="1">
      <c r="A8899" s="547" t="s">
        <v>1662</v>
      </c>
      <c r="B8899" s="547">
        <v>2019</v>
      </c>
      <c r="C8899" s="547" t="s">
        <v>1617</v>
      </c>
      <c r="D8899" s="548">
        <v>17.79</v>
      </c>
      <c r="E8899" s="548">
        <v>17.79</v>
      </c>
    </row>
    <row r="8900" spans="1:5" hidden="1">
      <c r="A8900" s="547" t="s">
        <v>1662</v>
      </c>
      <c r="B8900" s="547">
        <v>2019</v>
      </c>
      <c r="C8900" s="547" t="s">
        <v>1616</v>
      </c>
      <c r="D8900" s="548">
        <v>2.79</v>
      </c>
      <c r="E8900" s="548">
        <v>2.79</v>
      </c>
    </row>
    <row r="8901" spans="1:5" hidden="1">
      <c r="A8901" s="547" t="s">
        <v>1662</v>
      </c>
      <c r="B8901" s="547">
        <v>2019</v>
      </c>
      <c r="C8901" s="547" t="s">
        <v>1615</v>
      </c>
      <c r="D8901" s="548">
        <v>55.33</v>
      </c>
      <c r="E8901" s="548">
        <v>55.33</v>
      </c>
    </row>
    <row r="8902" spans="1:5" hidden="1">
      <c r="A8902" s="547" t="s">
        <v>1662</v>
      </c>
      <c r="B8902" s="547">
        <v>2019</v>
      </c>
      <c r="C8902" s="547" t="s">
        <v>1614</v>
      </c>
      <c r="D8902" s="548">
        <v>62.89</v>
      </c>
      <c r="E8902" s="548">
        <v>62.89</v>
      </c>
    </row>
    <row r="8903" spans="1:5" hidden="1">
      <c r="A8903" s="547" t="s">
        <v>1662</v>
      </c>
      <c r="B8903" s="547">
        <v>2019</v>
      </c>
      <c r="C8903" s="547" t="s">
        <v>1613</v>
      </c>
      <c r="D8903" s="548">
        <v>6311.43</v>
      </c>
      <c r="E8903" s="548">
        <v>6311.43</v>
      </c>
    </row>
    <row r="8904" spans="1:5" hidden="1">
      <c r="A8904" s="547" t="s">
        <v>1662</v>
      </c>
      <c r="B8904" s="547">
        <v>2019</v>
      </c>
      <c r="C8904" s="547" t="s">
        <v>1612</v>
      </c>
      <c r="D8904" s="548">
        <v>7.48</v>
      </c>
      <c r="E8904" s="548">
        <v>7.48</v>
      </c>
    </row>
    <row r="8905" spans="1:5" hidden="1">
      <c r="A8905" s="547" t="s">
        <v>1662</v>
      </c>
      <c r="B8905" s="547">
        <v>2019</v>
      </c>
      <c r="C8905" s="547" t="s">
        <v>1611</v>
      </c>
      <c r="D8905" s="548">
        <v>344.95</v>
      </c>
      <c r="E8905" s="548">
        <v>344.95</v>
      </c>
    </row>
    <row r="8906" spans="1:5" hidden="1">
      <c r="A8906" s="547" t="s">
        <v>1662</v>
      </c>
      <c r="B8906" s="547">
        <v>2019</v>
      </c>
      <c r="C8906" s="547" t="s">
        <v>1610</v>
      </c>
      <c r="D8906" s="548">
        <v>120.96</v>
      </c>
      <c r="E8906" s="548">
        <v>120.96</v>
      </c>
    </row>
    <row r="8907" spans="1:5" hidden="1">
      <c r="A8907" s="547" t="s">
        <v>1662</v>
      </c>
      <c r="B8907" s="547">
        <v>2019</v>
      </c>
      <c r="C8907" s="547" t="s">
        <v>1609</v>
      </c>
      <c r="D8907" s="548">
        <v>1.99</v>
      </c>
      <c r="E8907" s="548">
        <v>1.99</v>
      </c>
    </row>
    <row r="8908" spans="1:5" hidden="1">
      <c r="A8908" s="547" t="s">
        <v>1662</v>
      </c>
      <c r="B8908" s="547">
        <v>2019</v>
      </c>
      <c r="C8908" s="547" t="s">
        <v>1608</v>
      </c>
      <c r="D8908" s="548">
        <v>54.1</v>
      </c>
      <c r="E8908" s="548">
        <v>54.1</v>
      </c>
    </row>
    <row r="8909" spans="1:5" hidden="1">
      <c r="A8909" s="547" t="s">
        <v>1662</v>
      </c>
      <c r="B8909" s="547">
        <v>2019</v>
      </c>
      <c r="C8909" s="547" t="s">
        <v>1607</v>
      </c>
      <c r="D8909" s="548">
        <v>1830.08</v>
      </c>
      <c r="E8909" s="548">
        <v>1815.43</v>
      </c>
    </row>
    <row r="8910" spans="1:5" hidden="1">
      <c r="A8910" s="547" t="s">
        <v>1662</v>
      </c>
      <c r="B8910" s="547">
        <v>2019</v>
      </c>
      <c r="C8910" s="547" t="s">
        <v>1606</v>
      </c>
      <c r="D8910" s="548">
        <v>118.6</v>
      </c>
      <c r="E8910" s="548">
        <v>118.6</v>
      </c>
    </row>
    <row r="8911" spans="1:5" hidden="1">
      <c r="A8911" s="547" t="s">
        <v>1662</v>
      </c>
      <c r="B8911" s="547">
        <v>2019</v>
      </c>
      <c r="C8911" s="547" t="s">
        <v>1605</v>
      </c>
      <c r="D8911" s="548">
        <v>1910.28</v>
      </c>
      <c r="E8911" s="548">
        <v>1910.28</v>
      </c>
    </row>
    <row r="8912" spans="1:5" hidden="1">
      <c r="A8912" s="547" t="s">
        <v>1662</v>
      </c>
      <c r="B8912" s="547">
        <v>2019</v>
      </c>
      <c r="C8912" s="547" t="s">
        <v>1604</v>
      </c>
      <c r="D8912" s="548">
        <v>2608.2800000000002</v>
      </c>
      <c r="E8912" s="548">
        <v>2641.46</v>
      </c>
    </row>
    <row r="8913" spans="1:5" hidden="1">
      <c r="A8913" s="547" t="s">
        <v>1662</v>
      </c>
      <c r="B8913" s="547">
        <v>2019</v>
      </c>
      <c r="C8913" s="547" t="s">
        <v>1603</v>
      </c>
      <c r="D8913" s="548">
        <v>2428.94</v>
      </c>
      <c r="E8913" s="548">
        <v>2428.94</v>
      </c>
    </row>
    <row r="8914" spans="1:5" hidden="1">
      <c r="A8914" s="547" t="s">
        <v>1662</v>
      </c>
      <c r="B8914" s="547">
        <v>2019</v>
      </c>
      <c r="C8914" s="547" t="s">
        <v>1602</v>
      </c>
      <c r="D8914" s="548">
        <v>4950.57</v>
      </c>
      <c r="E8914" s="548">
        <v>4950.57</v>
      </c>
    </row>
    <row r="8915" spans="1:5" hidden="1">
      <c r="A8915" s="547" t="s">
        <v>1662</v>
      </c>
      <c r="B8915" s="547">
        <v>2019</v>
      </c>
      <c r="C8915" s="547" t="s">
        <v>1601</v>
      </c>
      <c r="D8915" s="548">
        <v>6670.24</v>
      </c>
      <c r="E8915" s="548">
        <v>6670.24</v>
      </c>
    </row>
    <row r="8916" spans="1:5" hidden="1">
      <c r="A8916" s="547" t="s">
        <v>1662</v>
      </c>
      <c r="B8916" s="547">
        <v>2019</v>
      </c>
      <c r="C8916" s="547" t="s">
        <v>1600</v>
      </c>
      <c r="D8916" s="548">
        <v>90.95</v>
      </c>
      <c r="E8916" s="548">
        <v>90.95</v>
      </c>
    </row>
    <row r="8917" spans="1:5" hidden="1">
      <c r="A8917" s="547" t="s">
        <v>1662</v>
      </c>
      <c r="B8917" s="547">
        <v>2019</v>
      </c>
      <c r="C8917" s="547" t="s">
        <v>1599</v>
      </c>
      <c r="D8917" s="548">
        <v>52202.65</v>
      </c>
      <c r="E8917" s="548">
        <v>51424.21</v>
      </c>
    </row>
    <row r="8918" spans="1:5" hidden="1">
      <c r="A8918" s="547" t="s">
        <v>1662</v>
      </c>
      <c r="B8918" s="547">
        <v>2019</v>
      </c>
      <c r="C8918" s="547" t="s">
        <v>1597</v>
      </c>
      <c r="D8918" s="548">
        <v>42650.16</v>
      </c>
      <c r="E8918" s="548">
        <v>41871.71</v>
      </c>
    </row>
    <row r="8919" spans="1:5" hidden="1">
      <c r="A8919" s="547" t="s">
        <v>1662</v>
      </c>
      <c r="B8919" s="547">
        <v>2019</v>
      </c>
      <c r="C8919" s="547" t="s">
        <v>1633</v>
      </c>
      <c r="D8919" s="548"/>
      <c r="E8919" s="548">
        <v>8868.09</v>
      </c>
    </row>
    <row r="8920" spans="1:5" hidden="1">
      <c r="A8920" s="547" t="s">
        <v>1662</v>
      </c>
      <c r="B8920" s="547">
        <v>2019</v>
      </c>
      <c r="C8920" s="547" t="s">
        <v>1632</v>
      </c>
      <c r="D8920" s="548"/>
      <c r="E8920" s="548"/>
    </row>
    <row r="8921" spans="1:5" hidden="1">
      <c r="A8921" s="547" t="s">
        <v>1662</v>
      </c>
      <c r="B8921" s="547">
        <v>2019</v>
      </c>
      <c r="C8921" s="547" t="s">
        <v>1631</v>
      </c>
      <c r="D8921" s="548"/>
      <c r="E8921" s="548">
        <v>94.53</v>
      </c>
    </row>
    <row r="8922" spans="1:5" hidden="1">
      <c r="A8922" s="547" t="s">
        <v>1662</v>
      </c>
      <c r="B8922" s="547">
        <v>2019</v>
      </c>
      <c r="C8922" s="547" t="s">
        <v>1630</v>
      </c>
      <c r="D8922" s="548"/>
      <c r="E8922" s="548"/>
    </row>
    <row r="8923" spans="1:5" hidden="1">
      <c r="A8923" s="547" t="s">
        <v>1662</v>
      </c>
      <c r="B8923" s="547">
        <v>2019</v>
      </c>
      <c r="C8923" s="547" t="s">
        <v>1629</v>
      </c>
      <c r="D8923" s="548"/>
      <c r="E8923" s="548"/>
    </row>
    <row r="8924" spans="1:5" hidden="1">
      <c r="A8924" s="547" t="s">
        <v>1662</v>
      </c>
      <c r="B8924" s="547">
        <v>2020</v>
      </c>
      <c r="C8924" s="547" t="s">
        <v>1628</v>
      </c>
      <c r="D8924" s="548">
        <v>10152</v>
      </c>
      <c r="E8924" s="548">
        <v>9309.4500000000007</v>
      </c>
    </row>
    <row r="8925" spans="1:5" hidden="1">
      <c r="A8925" s="547" t="s">
        <v>1662</v>
      </c>
      <c r="B8925" s="547">
        <v>2020</v>
      </c>
      <c r="C8925" s="547" t="s">
        <v>1627</v>
      </c>
      <c r="D8925" s="548">
        <v>10031.24</v>
      </c>
      <c r="E8925" s="548"/>
    </row>
    <row r="8926" spans="1:5" hidden="1">
      <c r="A8926" s="547" t="s">
        <v>1662</v>
      </c>
      <c r="B8926" s="547">
        <v>2020</v>
      </c>
      <c r="C8926" s="547" t="s">
        <v>1626</v>
      </c>
      <c r="D8926" s="548">
        <v>120.76</v>
      </c>
      <c r="E8926" s="548"/>
    </row>
    <row r="8927" spans="1:5" hidden="1">
      <c r="A8927" s="547" t="s">
        <v>1662</v>
      </c>
      <c r="B8927" s="547">
        <v>2020</v>
      </c>
      <c r="C8927" s="547" t="s">
        <v>1625</v>
      </c>
      <c r="D8927" s="548">
        <v>3943.83</v>
      </c>
      <c r="E8927" s="548">
        <v>3943.83</v>
      </c>
    </row>
    <row r="8928" spans="1:5" hidden="1">
      <c r="A8928" s="547" t="s">
        <v>1662</v>
      </c>
      <c r="B8928" s="547">
        <v>2020</v>
      </c>
      <c r="C8928" s="547" t="s">
        <v>1624</v>
      </c>
      <c r="D8928" s="548">
        <v>516.65</v>
      </c>
      <c r="E8928" s="548">
        <v>516.65</v>
      </c>
    </row>
    <row r="8929" spans="1:5" hidden="1">
      <c r="A8929" s="547" t="s">
        <v>1662</v>
      </c>
      <c r="B8929" s="547">
        <v>2020</v>
      </c>
      <c r="C8929" s="547" t="s">
        <v>1623</v>
      </c>
      <c r="D8929" s="548">
        <v>12.11</v>
      </c>
      <c r="E8929" s="548">
        <v>12.11</v>
      </c>
    </row>
    <row r="8930" spans="1:5" hidden="1">
      <c r="A8930" s="547" t="s">
        <v>1662</v>
      </c>
      <c r="B8930" s="547">
        <v>2020</v>
      </c>
      <c r="C8930" s="547" t="s">
        <v>1622</v>
      </c>
      <c r="D8930" s="548">
        <v>23.29</v>
      </c>
      <c r="E8930" s="548">
        <v>23.29</v>
      </c>
    </row>
    <row r="8931" spans="1:5" hidden="1">
      <c r="A8931" s="547" t="s">
        <v>1662</v>
      </c>
      <c r="B8931" s="547">
        <v>2020</v>
      </c>
      <c r="C8931" s="547" t="s">
        <v>1621</v>
      </c>
      <c r="D8931" s="548">
        <v>23.88</v>
      </c>
      <c r="E8931" s="548">
        <v>23.88</v>
      </c>
    </row>
    <row r="8932" spans="1:5" hidden="1">
      <c r="A8932" s="547" t="s">
        <v>1662</v>
      </c>
      <c r="B8932" s="547">
        <v>2020</v>
      </c>
      <c r="C8932" s="547" t="s">
        <v>1620</v>
      </c>
      <c r="D8932" s="548">
        <v>629.69000000000005</v>
      </c>
      <c r="E8932" s="548">
        <v>629.69000000000005</v>
      </c>
    </row>
    <row r="8933" spans="1:5" hidden="1">
      <c r="A8933" s="547" t="s">
        <v>1662</v>
      </c>
      <c r="B8933" s="547">
        <v>2020</v>
      </c>
      <c r="C8933" s="547" t="s">
        <v>1619</v>
      </c>
      <c r="D8933" s="548">
        <v>11553.53</v>
      </c>
      <c r="E8933" s="548">
        <v>11992.61</v>
      </c>
    </row>
    <row r="8934" spans="1:5" hidden="1">
      <c r="A8934" s="547" t="s">
        <v>1662</v>
      </c>
      <c r="B8934" s="547">
        <v>2020</v>
      </c>
      <c r="C8934" s="547" t="s">
        <v>1618</v>
      </c>
      <c r="D8934" s="548">
        <v>168.9</v>
      </c>
      <c r="E8934" s="548">
        <v>168.9</v>
      </c>
    </row>
    <row r="8935" spans="1:5" hidden="1">
      <c r="A8935" s="547" t="s">
        <v>1662</v>
      </c>
      <c r="B8935" s="547">
        <v>2020</v>
      </c>
      <c r="C8935" s="547" t="s">
        <v>1617</v>
      </c>
      <c r="D8935" s="548">
        <v>12.93</v>
      </c>
      <c r="E8935" s="548">
        <v>12.93</v>
      </c>
    </row>
    <row r="8936" spans="1:5" hidden="1">
      <c r="A8936" s="547" t="s">
        <v>1662</v>
      </c>
      <c r="B8936" s="547">
        <v>2020</v>
      </c>
      <c r="C8936" s="547" t="s">
        <v>1616</v>
      </c>
      <c r="D8936" s="548">
        <v>2.95</v>
      </c>
      <c r="E8936" s="548">
        <v>2.95</v>
      </c>
    </row>
    <row r="8937" spans="1:5" hidden="1">
      <c r="A8937" s="547" t="s">
        <v>1662</v>
      </c>
      <c r="B8937" s="547">
        <v>2020</v>
      </c>
      <c r="C8937" s="547" t="s">
        <v>1615</v>
      </c>
      <c r="D8937" s="548">
        <v>37.14</v>
      </c>
      <c r="E8937" s="548">
        <v>37.14</v>
      </c>
    </row>
    <row r="8938" spans="1:5" hidden="1">
      <c r="A8938" s="547" t="s">
        <v>1662</v>
      </c>
      <c r="B8938" s="547">
        <v>2020</v>
      </c>
      <c r="C8938" s="547" t="s">
        <v>1614</v>
      </c>
      <c r="D8938" s="548">
        <v>42.54</v>
      </c>
      <c r="E8938" s="548">
        <v>42.54</v>
      </c>
    </row>
    <row r="8939" spans="1:5" hidden="1">
      <c r="A8939" s="547" t="s">
        <v>1662</v>
      </c>
      <c r="B8939" s="547">
        <v>2020</v>
      </c>
      <c r="C8939" s="547" t="s">
        <v>1613</v>
      </c>
      <c r="D8939" s="548">
        <v>7111.11</v>
      </c>
      <c r="E8939" s="548">
        <v>7111.11</v>
      </c>
    </row>
    <row r="8940" spans="1:5" hidden="1">
      <c r="A8940" s="547" t="s">
        <v>1662</v>
      </c>
      <c r="B8940" s="547">
        <v>2020</v>
      </c>
      <c r="C8940" s="547" t="s">
        <v>1612</v>
      </c>
      <c r="D8940" s="548">
        <v>1.68</v>
      </c>
      <c r="E8940" s="548">
        <v>1.68</v>
      </c>
    </row>
    <row r="8941" spans="1:5" hidden="1">
      <c r="A8941" s="547" t="s">
        <v>1662</v>
      </c>
      <c r="B8941" s="547">
        <v>2020</v>
      </c>
      <c r="C8941" s="547" t="s">
        <v>1611</v>
      </c>
      <c r="D8941" s="548">
        <v>263.44</v>
      </c>
      <c r="E8941" s="548">
        <v>263.44</v>
      </c>
    </row>
    <row r="8942" spans="1:5" hidden="1">
      <c r="A8942" s="547" t="s">
        <v>1662</v>
      </c>
      <c r="B8942" s="547">
        <v>2020</v>
      </c>
      <c r="C8942" s="547" t="s">
        <v>1610</v>
      </c>
      <c r="D8942" s="548">
        <v>58.17</v>
      </c>
      <c r="E8942" s="548">
        <v>58.17</v>
      </c>
    </row>
    <row r="8943" spans="1:5" hidden="1">
      <c r="A8943" s="547" t="s">
        <v>1662</v>
      </c>
      <c r="B8943" s="547">
        <v>2020</v>
      </c>
      <c r="C8943" s="547" t="s">
        <v>1609</v>
      </c>
      <c r="D8943" s="548">
        <v>51.17</v>
      </c>
      <c r="E8943" s="548">
        <v>51.17</v>
      </c>
    </row>
    <row r="8944" spans="1:5" hidden="1">
      <c r="A8944" s="547" t="s">
        <v>1662</v>
      </c>
      <c r="B8944" s="547">
        <v>2020</v>
      </c>
      <c r="C8944" s="547" t="s">
        <v>1608</v>
      </c>
      <c r="D8944" s="548">
        <v>89.14</v>
      </c>
      <c r="E8944" s="548">
        <v>89.14</v>
      </c>
    </row>
    <row r="8945" spans="1:5" hidden="1">
      <c r="A8945" s="547" t="s">
        <v>1662</v>
      </c>
      <c r="B8945" s="547">
        <v>2020</v>
      </c>
      <c r="C8945" s="547" t="s">
        <v>1607</v>
      </c>
      <c r="D8945" s="548">
        <v>1001.45</v>
      </c>
      <c r="E8945" s="548">
        <v>1440.52</v>
      </c>
    </row>
    <row r="8946" spans="1:5" hidden="1">
      <c r="A8946" s="547" t="s">
        <v>1662</v>
      </c>
      <c r="B8946" s="547">
        <v>2020</v>
      </c>
      <c r="C8946" s="547" t="s">
        <v>1606</v>
      </c>
      <c r="D8946" s="548">
        <v>299.23</v>
      </c>
      <c r="E8946" s="548">
        <v>299.23</v>
      </c>
    </row>
    <row r="8947" spans="1:5" hidden="1">
      <c r="A8947" s="547" t="s">
        <v>1662</v>
      </c>
      <c r="B8947" s="547">
        <v>2020</v>
      </c>
      <c r="C8947" s="547" t="s">
        <v>1605</v>
      </c>
      <c r="D8947" s="548">
        <v>2413.6799999999998</v>
      </c>
      <c r="E8947" s="548">
        <v>2413.6799999999998</v>
      </c>
    </row>
    <row r="8948" spans="1:5" hidden="1">
      <c r="A8948" s="547" t="s">
        <v>1662</v>
      </c>
      <c r="B8948" s="547">
        <v>2020</v>
      </c>
      <c r="C8948" s="547" t="s">
        <v>1604</v>
      </c>
      <c r="D8948" s="548">
        <v>2351.54</v>
      </c>
      <c r="E8948" s="548">
        <v>2382.17</v>
      </c>
    </row>
    <row r="8949" spans="1:5" hidden="1">
      <c r="A8949" s="547" t="s">
        <v>1662</v>
      </c>
      <c r="B8949" s="547">
        <v>2020</v>
      </c>
      <c r="C8949" s="547" t="s">
        <v>1603</v>
      </c>
      <c r="D8949" s="548">
        <v>3020.82</v>
      </c>
      <c r="E8949" s="548">
        <v>3020.82</v>
      </c>
    </row>
    <row r="8950" spans="1:5" hidden="1">
      <c r="A8950" s="547" t="s">
        <v>1662</v>
      </c>
      <c r="B8950" s="547">
        <v>2020</v>
      </c>
      <c r="C8950" s="547" t="s">
        <v>1602</v>
      </c>
      <c r="D8950" s="548">
        <v>5687.64</v>
      </c>
      <c r="E8950" s="548">
        <v>5687.64</v>
      </c>
    </row>
    <row r="8951" spans="1:5" hidden="1">
      <c r="A8951" s="547" t="s">
        <v>1662</v>
      </c>
      <c r="B8951" s="547">
        <v>2020</v>
      </c>
      <c r="C8951" s="547" t="s">
        <v>1601</v>
      </c>
      <c r="D8951" s="548">
        <v>7105.02</v>
      </c>
      <c r="E8951" s="548">
        <v>7105.02</v>
      </c>
    </row>
    <row r="8952" spans="1:5" hidden="1">
      <c r="A8952" s="547" t="s">
        <v>1662</v>
      </c>
      <c r="B8952" s="547">
        <v>2020</v>
      </c>
      <c r="C8952" s="547" t="s">
        <v>1600</v>
      </c>
      <c r="D8952" s="548">
        <v>232.29</v>
      </c>
      <c r="E8952" s="548">
        <v>232.29</v>
      </c>
    </row>
    <row r="8953" spans="1:5" hidden="1">
      <c r="A8953" s="547" t="s">
        <v>1662</v>
      </c>
      <c r="B8953" s="547">
        <v>2020</v>
      </c>
      <c r="C8953" s="547" t="s">
        <v>1599</v>
      </c>
      <c r="D8953" s="548">
        <v>55374.400000000001</v>
      </c>
      <c r="E8953" s="548">
        <v>55001.55</v>
      </c>
    </row>
    <row r="8954" spans="1:5" hidden="1">
      <c r="A8954" s="547" t="s">
        <v>1662</v>
      </c>
      <c r="B8954" s="547">
        <v>2020</v>
      </c>
      <c r="C8954" s="547" t="s">
        <v>1597</v>
      </c>
      <c r="D8954" s="548">
        <v>45252.3</v>
      </c>
      <c r="E8954" s="548">
        <v>44879.46</v>
      </c>
    </row>
    <row r="8955" spans="1:5" hidden="1">
      <c r="A8955" s="547" t="s">
        <v>1662</v>
      </c>
      <c r="B8955" s="547">
        <v>2020</v>
      </c>
      <c r="C8955" s="547" t="s">
        <v>1633</v>
      </c>
      <c r="D8955" s="548"/>
      <c r="E8955" s="548">
        <v>9064.65</v>
      </c>
    </row>
    <row r="8956" spans="1:5" hidden="1">
      <c r="A8956" s="547" t="s">
        <v>1662</v>
      </c>
      <c r="B8956" s="547">
        <v>2020</v>
      </c>
      <c r="C8956" s="547" t="s">
        <v>1632</v>
      </c>
      <c r="D8956" s="548"/>
      <c r="E8956" s="548"/>
    </row>
    <row r="8957" spans="1:5" hidden="1">
      <c r="A8957" s="547" t="s">
        <v>1662</v>
      </c>
      <c r="B8957" s="547">
        <v>2020</v>
      </c>
      <c r="C8957" s="547" t="s">
        <v>1631</v>
      </c>
      <c r="D8957" s="548"/>
      <c r="E8957" s="548">
        <v>124.04</v>
      </c>
    </row>
    <row r="8958" spans="1:5" hidden="1">
      <c r="A8958" s="547" t="s">
        <v>1662</v>
      </c>
      <c r="B8958" s="547">
        <v>2020</v>
      </c>
      <c r="C8958" s="547" t="s">
        <v>1630</v>
      </c>
      <c r="D8958" s="548"/>
      <c r="E8958" s="548"/>
    </row>
    <row r="8959" spans="1:5" hidden="1">
      <c r="A8959" s="547" t="s">
        <v>1662</v>
      </c>
      <c r="B8959" s="547">
        <v>2020</v>
      </c>
      <c r="C8959" s="547" t="s">
        <v>1629</v>
      </c>
      <c r="D8959" s="548"/>
      <c r="E8959" s="548"/>
    </row>
    <row r="8960" spans="1:5" hidden="1">
      <c r="A8960" s="547" t="s">
        <v>1662</v>
      </c>
      <c r="B8960" s="547">
        <v>2021</v>
      </c>
      <c r="C8960" s="547" t="s">
        <v>1628</v>
      </c>
      <c r="D8960" s="548">
        <v>9327.44</v>
      </c>
      <c r="E8960" s="548">
        <v>8340.14</v>
      </c>
    </row>
    <row r="8961" spans="1:5" hidden="1">
      <c r="A8961" s="547" t="s">
        <v>1662</v>
      </c>
      <c r="B8961" s="547">
        <v>2021</v>
      </c>
      <c r="C8961" s="547" t="s">
        <v>1627</v>
      </c>
      <c r="D8961" s="548">
        <v>9182.92</v>
      </c>
      <c r="E8961" s="548"/>
    </row>
    <row r="8962" spans="1:5" hidden="1">
      <c r="A8962" s="547" t="s">
        <v>1662</v>
      </c>
      <c r="B8962" s="547">
        <v>2021</v>
      </c>
      <c r="C8962" s="547" t="s">
        <v>1626</v>
      </c>
      <c r="D8962" s="548">
        <v>144.53</v>
      </c>
      <c r="E8962" s="548"/>
    </row>
    <row r="8963" spans="1:5" hidden="1">
      <c r="A8963" s="547" t="s">
        <v>1662</v>
      </c>
      <c r="B8963" s="547">
        <v>2021</v>
      </c>
      <c r="C8963" s="547" t="s">
        <v>1625</v>
      </c>
      <c r="D8963" s="548">
        <v>3905.75</v>
      </c>
      <c r="E8963" s="548">
        <v>3905.75</v>
      </c>
    </row>
    <row r="8964" spans="1:5" hidden="1">
      <c r="A8964" s="547" t="s">
        <v>1662</v>
      </c>
      <c r="B8964" s="547">
        <v>2021</v>
      </c>
      <c r="C8964" s="547" t="s">
        <v>1624</v>
      </c>
      <c r="D8964" s="548">
        <v>501.59</v>
      </c>
      <c r="E8964" s="548">
        <v>501.59</v>
      </c>
    </row>
    <row r="8965" spans="1:5" hidden="1">
      <c r="A8965" s="547" t="s">
        <v>1662</v>
      </c>
      <c r="B8965" s="547">
        <v>2021</v>
      </c>
      <c r="C8965" s="547" t="s">
        <v>1623</v>
      </c>
      <c r="D8965" s="548">
        <v>12.08</v>
      </c>
      <c r="E8965" s="548">
        <v>12.08</v>
      </c>
    </row>
    <row r="8966" spans="1:5" hidden="1">
      <c r="A8966" s="547" t="s">
        <v>1662</v>
      </c>
      <c r="B8966" s="547">
        <v>2021</v>
      </c>
      <c r="C8966" s="547" t="s">
        <v>1622</v>
      </c>
      <c r="D8966" s="548">
        <v>35.590000000000003</v>
      </c>
      <c r="E8966" s="548">
        <v>35.590000000000003</v>
      </c>
    </row>
    <row r="8967" spans="1:5" hidden="1">
      <c r="A8967" s="547" t="s">
        <v>1662</v>
      </c>
      <c r="B8967" s="547">
        <v>2021</v>
      </c>
      <c r="C8967" s="547" t="s">
        <v>1621</v>
      </c>
      <c r="D8967" s="548">
        <v>45.76</v>
      </c>
      <c r="E8967" s="548">
        <v>45.76</v>
      </c>
    </row>
    <row r="8968" spans="1:5" hidden="1">
      <c r="A8968" s="547" t="s">
        <v>1662</v>
      </c>
      <c r="B8968" s="547">
        <v>2021</v>
      </c>
      <c r="C8968" s="547" t="s">
        <v>1620</v>
      </c>
      <c r="D8968" s="548">
        <v>639.05999999999995</v>
      </c>
      <c r="E8968" s="548">
        <v>639.05999999999995</v>
      </c>
    </row>
    <row r="8969" spans="1:5" hidden="1">
      <c r="A8969" s="547" t="s">
        <v>1662</v>
      </c>
      <c r="B8969" s="547">
        <v>2021</v>
      </c>
      <c r="C8969" s="547" t="s">
        <v>1619</v>
      </c>
      <c r="D8969" s="548">
        <v>12506.24</v>
      </c>
      <c r="E8969" s="548">
        <v>12495.37</v>
      </c>
    </row>
    <row r="8970" spans="1:5" hidden="1">
      <c r="A8970" s="547" t="s">
        <v>1662</v>
      </c>
      <c r="B8970" s="547">
        <v>2021</v>
      </c>
      <c r="C8970" s="547" t="s">
        <v>1618</v>
      </c>
      <c r="D8970" s="548">
        <v>2.02</v>
      </c>
      <c r="E8970" s="548">
        <v>2.02</v>
      </c>
    </row>
    <row r="8971" spans="1:5" hidden="1">
      <c r="A8971" s="547" t="s">
        <v>1662</v>
      </c>
      <c r="B8971" s="547">
        <v>2021</v>
      </c>
      <c r="C8971" s="547" t="s">
        <v>1617</v>
      </c>
      <c r="D8971" s="548">
        <v>10.59</v>
      </c>
      <c r="E8971" s="548">
        <v>10.59</v>
      </c>
    </row>
    <row r="8972" spans="1:5" hidden="1">
      <c r="A8972" s="547" t="s">
        <v>1662</v>
      </c>
      <c r="B8972" s="547">
        <v>2021</v>
      </c>
      <c r="C8972" s="547" t="s">
        <v>1616</v>
      </c>
      <c r="D8972" s="548">
        <v>2.7</v>
      </c>
      <c r="E8972" s="548">
        <v>2.7</v>
      </c>
    </row>
    <row r="8973" spans="1:5" hidden="1">
      <c r="A8973" s="547" t="s">
        <v>1662</v>
      </c>
      <c r="B8973" s="547">
        <v>2021</v>
      </c>
      <c r="C8973" s="547" t="s">
        <v>1615</v>
      </c>
      <c r="D8973" s="548">
        <v>48.18</v>
      </c>
      <c r="E8973" s="548">
        <v>48.18</v>
      </c>
    </row>
    <row r="8974" spans="1:5" hidden="1">
      <c r="A8974" s="547" t="s">
        <v>1662</v>
      </c>
      <c r="B8974" s="547">
        <v>2021</v>
      </c>
      <c r="C8974" s="547" t="s">
        <v>1614</v>
      </c>
      <c r="D8974" s="548">
        <v>58.1</v>
      </c>
      <c r="E8974" s="548">
        <v>58.1</v>
      </c>
    </row>
    <row r="8975" spans="1:5" hidden="1">
      <c r="A8975" s="547" t="s">
        <v>1662</v>
      </c>
      <c r="B8975" s="547">
        <v>2021</v>
      </c>
      <c r="C8975" s="547" t="s">
        <v>1613</v>
      </c>
      <c r="D8975" s="548">
        <v>7645.47</v>
      </c>
      <c r="E8975" s="548">
        <v>7645.47</v>
      </c>
    </row>
    <row r="8976" spans="1:5" hidden="1">
      <c r="A8976" s="547" t="s">
        <v>1662</v>
      </c>
      <c r="B8976" s="547">
        <v>2021</v>
      </c>
      <c r="C8976" s="547" t="s">
        <v>1612</v>
      </c>
      <c r="D8976" s="548">
        <v>1.6</v>
      </c>
      <c r="E8976" s="548">
        <v>1.6</v>
      </c>
    </row>
    <row r="8977" spans="1:5" hidden="1">
      <c r="A8977" s="547" t="s">
        <v>1662</v>
      </c>
      <c r="B8977" s="547">
        <v>2021</v>
      </c>
      <c r="C8977" s="547" t="s">
        <v>1611</v>
      </c>
      <c r="D8977" s="548">
        <v>255.49</v>
      </c>
      <c r="E8977" s="548">
        <v>255.49</v>
      </c>
    </row>
    <row r="8978" spans="1:5" hidden="1">
      <c r="A8978" s="547" t="s">
        <v>1662</v>
      </c>
      <c r="B8978" s="547">
        <v>2021</v>
      </c>
      <c r="C8978" s="547" t="s">
        <v>1610</v>
      </c>
      <c r="D8978" s="548">
        <v>75.930000000000007</v>
      </c>
      <c r="E8978" s="548">
        <v>75.930000000000007</v>
      </c>
    </row>
    <row r="8979" spans="1:5" hidden="1">
      <c r="A8979" s="547" t="s">
        <v>1662</v>
      </c>
      <c r="B8979" s="547">
        <v>2021</v>
      </c>
      <c r="C8979" s="547" t="s">
        <v>1609</v>
      </c>
      <c r="D8979" s="548">
        <v>74.8</v>
      </c>
      <c r="E8979" s="548">
        <v>74.8</v>
      </c>
    </row>
    <row r="8980" spans="1:5" hidden="1">
      <c r="A8980" s="547" t="s">
        <v>1662</v>
      </c>
      <c r="B8980" s="547">
        <v>2021</v>
      </c>
      <c r="C8980" s="547" t="s">
        <v>1608</v>
      </c>
      <c r="D8980" s="548">
        <v>79.27</v>
      </c>
      <c r="E8980" s="548">
        <v>79.27</v>
      </c>
    </row>
    <row r="8981" spans="1:5" hidden="1">
      <c r="A8981" s="547" t="s">
        <v>1662</v>
      </c>
      <c r="B8981" s="547">
        <v>2021</v>
      </c>
      <c r="C8981" s="547" t="s">
        <v>1607</v>
      </c>
      <c r="D8981" s="548">
        <v>2484.69</v>
      </c>
      <c r="E8981" s="548">
        <v>2473.81</v>
      </c>
    </row>
    <row r="8982" spans="1:5" hidden="1">
      <c r="A8982" s="547" t="s">
        <v>1662</v>
      </c>
      <c r="B8982" s="547">
        <v>2021</v>
      </c>
      <c r="C8982" s="547" t="s">
        <v>1606</v>
      </c>
      <c r="D8982" s="548">
        <v>298.91000000000003</v>
      </c>
      <c r="E8982" s="548">
        <v>298.91000000000003</v>
      </c>
    </row>
    <row r="8983" spans="1:5" hidden="1">
      <c r="A8983" s="547" t="s">
        <v>1662</v>
      </c>
      <c r="B8983" s="547">
        <v>2021</v>
      </c>
      <c r="C8983" s="547" t="s">
        <v>1605</v>
      </c>
      <c r="D8983" s="548">
        <v>1468.49</v>
      </c>
      <c r="E8983" s="548">
        <v>1468.49</v>
      </c>
    </row>
    <row r="8984" spans="1:5" hidden="1">
      <c r="A8984" s="547" t="s">
        <v>1662</v>
      </c>
      <c r="B8984" s="547">
        <v>2021</v>
      </c>
      <c r="C8984" s="547" t="s">
        <v>1604</v>
      </c>
      <c r="D8984" s="548">
        <v>2685.37</v>
      </c>
      <c r="E8984" s="548">
        <v>2721.77</v>
      </c>
    </row>
    <row r="8985" spans="1:5" hidden="1">
      <c r="A8985" s="547" t="s">
        <v>1662</v>
      </c>
      <c r="B8985" s="547">
        <v>2021</v>
      </c>
      <c r="C8985" s="547" t="s">
        <v>1603</v>
      </c>
      <c r="D8985" s="548">
        <v>3420.65</v>
      </c>
      <c r="E8985" s="548">
        <v>3420.65</v>
      </c>
    </row>
    <row r="8986" spans="1:5" hidden="1">
      <c r="A8986" s="547" t="s">
        <v>1662</v>
      </c>
      <c r="B8986" s="547">
        <v>2021</v>
      </c>
      <c r="C8986" s="547" t="s">
        <v>1602</v>
      </c>
      <c r="D8986" s="548">
        <v>7593.36</v>
      </c>
      <c r="E8986" s="548">
        <v>7593.36</v>
      </c>
    </row>
    <row r="8987" spans="1:5" hidden="1">
      <c r="A8987" s="547" t="s">
        <v>1662</v>
      </c>
      <c r="B8987" s="547">
        <v>2021</v>
      </c>
      <c r="C8987" s="547" t="s">
        <v>1601</v>
      </c>
      <c r="D8987" s="548">
        <v>7538.24</v>
      </c>
      <c r="E8987" s="548">
        <v>7538.24</v>
      </c>
    </row>
    <row r="8988" spans="1:5" hidden="1">
      <c r="A8988" s="547" t="s">
        <v>1662</v>
      </c>
      <c r="B8988" s="547">
        <v>2021</v>
      </c>
      <c r="C8988" s="547" t="s">
        <v>1600</v>
      </c>
      <c r="D8988" s="548">
        <v>348.04</v>
      </c>
      <c r="E8988" s="548">
        <v>348.04</v>
      </c>
    </row>
    <row r="8989" spans="1:5" hidden="1">
      <c r="A8989" s="547" t="s">
        <v>1662</v>
      </c>
      <c r="B8989" s="547">
        <v>2021</v>
      </c>
      <c r="C8989" s="547" t="s">
        <v>1599</v>
      </c>
      <c r="D8989" s="548">
        <v>59120.71</v>
      </c>
      <c r="E8989" s="548">
        <v>58158.93</v>
      </c>
    </row>
    <row r="8990" spans="1:5" hidden="1">
      <c r="A8990" s="547" t="s">
        <v>1662</v>
      </c>
      <c r="B8990" s="547">
        <v>2021</v>
      </c>
      <c r="C8990" s="547" t="s">
        <v>1597</v>
      </c>
      <c r="D8990" s="548">
        <v>48559.19</v>
      </c>
      <c r="E8990" s="548">
        <v>47597.41</v>
      </c>
    </row>
    <row r="8991" spans="1:5" hidden="1">
      <c r="A8991" s="547" t="s">
        <v>1662</v>
      </c>
      <c r="B8991" s="547">
        <v>2021</v>
      </c>
      <c r="C8991" s="547" t="s">
        <v>1633</v>
      </c>
      <c r="D8991" s="548"/>
      <c r="E8991" s="548">
        <v>8069</v>
      </c>
    </row>
    <row r="8992" spans="1:5" hidden="1">
      <c r="A8992" s="547" t="s">
        <v>1662</v>
      </c>
      <c r="B8992" s="547">
        <v>2021</v>
      </c>
      <c r="C8992" s="547" t="s">
        <v>1632</v>
      </c>
      <c r="D8992" s="548"/>
      <c r="E8992" s="548"/>
    </row>
    <row r="8993" spans="1:5" hidden="1">
      <c r="A8993" s="547" t="s">
        <v>1662</v>
      </c>
      <c r="B8993" s="547">
        <v>2021</v>
      </c>
      <c r="C8993" s="547" t="s">
        <v>1631</v>
      </c>
      <c r="D8993" s="548"/>
      <c r="E8993" s="548">
        <v>126.61</v>
      </c>
    </row>
    <row r="8994" spans="1:5" hidden="1">
      <c r="A8994" s="547" t="s">
        <v>1662</v>
      </c>
      <c r="B8994" s="547">
        <v>2021</v>
      </c>
      <c r="C8994" s="547" t="s">
        <v>1630</v>
      </c>
      <c r="D8994" s="548"/>
      <c r="E8994" s="548"/>
    </row>
    <row r="8995" spans="1:5" hidden="1">
      <c r="A8995" s="547" t="s">
        <v>1662</v>
      </c>
      <c r="B8995" s="547">
        <v>2021</v>
      </c>
      <c r="C8995" s="547" t="s">
        <v>1629</v>
      </c>
      <c r="D8995" s="548"/>
      <c r="E8995" s="548"/>
    </row>
    <row r="8996" spans="1:5" hidden="1">
      <c r="A8996" s="547" t="s">
        <v>1662</v>
      </c>
      <c r="B8996" s="547">
        <v>2022</v>
      </c>
      <c r="C8996" s="547" t="s">
        <v>1628</v>
      </c>
      <c r="D8996" s="548">
        <v>10411.120000000001</v>
      </c>
      <c r="E8996" s="548">
        <v>9558.2099999999991</v>
      </c>
    </row>
    <row r="8997" spans="1:5" hidden="1">
      <c r="A8997" s="547" t="s">
        <v>1662</v>
      </c>
      <c r="B8997" s="547">
        <v>2022</v>
      </c>
      <c r="C8997" s="547" t="s">
        <v>1627</v>
      </c>
      <c r="D8997" s="548">
        <v>10319.879999999999</v>
      </c>
      <c r="E8997" s="548"/>
    </row>
    <row r="8998" spans="1:5" hidden="1">
      <c r="A8998" s="547" t="s">
        <v>1662</v>
      </c>
      <c r="B8998" s="547">
        <v>2022</v>
      </c>
      <c r="C8998" s="547" t="s">
        <v>1626</v>
      </c>
      <c r="D8998" s="548">
        <v>91.23</v>
      </c>
      <c r="E8998" s="548"/>
    </row>
    <row r="8999" spans="1:5" hidden="1">
      <c r="A8999" s="547" t="s">
        <v>1662</v>
      </c>
      <c r="B8999" s="547">
        <v>2022</v>
      </c>
      <c r="C8999" s="547" t="s">
        <v>1625</v>
      </c>
      <c r="D8999" s="548">
        <v>4059.52</v>
      </c>
      <c r="E8999" s="548">
        <v>4059.52</v>
      </c>
    </row>
    <row r="9000" spans="1:5" hidden="1">
      <c r="A9000" s="547" t="s">
        <v>1662</v>
      </c>
      <c r="B9000" s="547">
        <v>2022</v>
      </c>
      <c r="C9000" s="547" t="s">
        <v>1624</v>
      </c>
      <c r="D9000" s="548">
        <v>570.71</v>
      </c>
      <c r="E9000" s="548">
        <v>570.71</v>
      </c>
    </row>
    <row r="9001" spans="1:5" hidden="1">
      <c r="A9001" s="547" t="s">
        <v>1662</v>
      </c>
      <c r="B9001" s="547">
        <v>2022</v>
      </c>
      <c r="C9001" s="547" t="s">
        <v>1623</v>
      </c>
      <c r="D9001" s="548">
        <v>19.07</v>
      </c>
      <c r="E9001" s="548">
        <v>19.07</v>
      </c>
    </row>
    <row r="9002" spans="1:5" hidden="1">
      <c r="A9002" s="547" t="s">
        <v>1662</v>
      </c>
      <c r="B9002" s="547">
        <v>2022</v>
      </c>
      <c r="C9002" s="547" t="s">
        <v>1622</v>
      </c>
      <c r="D9002" s="548">
        <v>28.19</v>
      </c>
      <c r="E9002" s="548">
        <v>28.19</v>
      </c>
    </row>
    <row r="9003" spans="1:5" hidden="1">
      <c r="A9003" s="547" t="s">
        <v>1662</v>
      </c>
      <c r="B9003" s="547">
        <v>2022</v>
      </c>
      <c r="C9003" s="547" t="s">
        <v>1621</v>
      </c>
      <c r="D9003" s="548">
        <v>42.81</v>
      </c>
      <c r="E9003" s="548">
        <v>42.81</v>
      </c>
    </row>
    <row r="9004" spans="1:5" hidden="1">
      <c r="A9004" s="547" t="s">
        <v>1662</v>
      </c>
      <c r="B9004" s="547">
        <v>2022</v>
      </c>
      <c r="C9004" s="547" t="s">
        <v>1620</v>
      </c>
      <c r="D9004" s="548">
        <v>689.2</v>
      </c>
      <c r="E9004" s="548">
        <v>689.2</v>
      </c>
    </row>
    <row r="9005" spans="1:5" hidden="1">
      <c r="A9005" s="547" t="s">
        <v>1662</v>
      </c>
      <c r="B9005" s="547">
        <v>2022</v>
      </c>
      <c r="C9005" s="547" t="s">
        <v>1619</v>
      </c>
      <c r="D9005" s="548">
        <v>13977.13</v>
      </c>
      <c r="E9005" s="548">
        <v>13933.42</v>
      </c>
    </row>
    <row r="9006" spans="1:5" hidden="1">
      <c r="A9006" s="547" t="s">
        <v>1662</v>
      </c>
      <c r="B9006" s="547">
        <v>2022</v>
      </c>
      <c r="C9006" s="547" t="s">
        <v>1618</v>
      </c>
      <c r="D9006" s="548">
        <v>0.73</v>
      </c>
      <c r="E9006" s="548">
        <v>0.73</v>
      </c>
    </row>
    <row r="9007" spans="1:5" hidden="1">
      <c r="A9007" s="547" t="s">
        <v>1662</v>
      </c>
      <c r="B9007" s="547">
        <v>2022</v>
      </c>
      <c r="C9007" s="547" t="s">
        <v>1617</v>
      </c>
      <c r="D9007" s="548">
        <v>7.99</v>
      </c>
      <c r="E9007" s="548">
        <v>7.99</v>
      </c>
    </row>
    <row r="9008" spans="1:5" hidden="1">
      <c r="A9008" s="547" t="s">
        <v>1662</v>
      </c>
      <c r="B9008" s="547">
        <v>2022</v>
      </c>
      <c r="C9008" s="547" t="s">
        <v>1616</v>
      </c>
      <c r="D9008" s="548">
        <v>1.77</v>
      </c>
      <c r="E9008" s="548">
        <v>1.77</v>
      </c>
    </row>
    <row r="9009" spans="1:5" hidden="1">
      <c r="A9009" s="547" t="s">
        <v>1662</v>
      </c>
      <c r="B9009" s="547">
        <v>2022</v>
      </c>
      <c r="C9009" s="547" t="s">
        <v>1615</v>
      </c>
      <c r="D9009" s="548">
        <v>73.19</v>
      </c>
      <c r="E9009" s="548">
        <v>73.19</v>
      </c>
    </row>
    <row r="9010" spans="1:5" hidden="1">
      <c r="A9010" s="547" t="s">
        <v>1662</v>
      </c>
      <c r="B9010" s="547">
        <v>2022</v>
      </c>
      <c r="C9010" s="547" t="s">
        <v>1614</v>
      </c>
      <c r="D9010" s="548">
        <v>327.51</v>
      </c>
      <c r="E9010" s="548">
        <v>327.51</v>
      </c>
    </row>
    <row r="9011" spans="1:5" hidden="1">
      <c r="A9011" s="547" t="s">
        <v>1662</v>
      </c>
      <c r="B9011" s="547">
        <v>2022</v>
      </c>
      <c r="C9011" s="547" t="s">
        <v>1613</v>
      </c>
      <c r="D9011" s="548">
        <v>8265.52</v>
      </c>
      <c r="E9011" s="548">
        <v>8265.52</v>
      </c>
    </row>
    <row r="9012" spans="1:5" hidden="1">
      <c r="A9012" s="547" t="s">
        <v>1662</v>
      </c>
      <c r="B9012" s="547">
        <v>2022</v>
      </c>
      <c r="C9012" s="547" t="s">
        <v>1612</v>
      </c>
      <c r="D9012" s="548">
        <v>1.59</v>
      </c>
      <c r="E9012" s="548">
        <v>1.59</v>
      </c>
    </row>
    <row r="9013" spans="1:5" hidden="1">
      <c r="A9013" s="547" t="s">
        <v>1662</v>
      </c>
      <c r="B9013" s="547">
        <v>2022</v>
      </c>
      <c r="C9013" s="547" t="s">
        <v>1611</v>
      </c>
      <c r="D9013" s="548">
        <v>324.14999999999998</v>
      </c>
      <c r="E9013" s="548">
        <v>324.14999999999998</v>
      </c>
    </row>
    <row r="9014" spans="1:5" hidden="1">
      <c r="A9014" s="547" t="s">
        <v>1662</v>
      </c>
      <c r="B9014" s="547">
        <v>2022</v>
      </c>
      <c r="C9014" s="547" t="s">
        <v>1610</v>
      </c>
      <c r="D9014" s="548">
        <v>84.34</v>
      </c>
      <c r="E9014" s="548">
        <v>84.34</v>
      </c>
    </row>
    <row r="9015" spans="1:5" hidden="1">
      <c r="A9015" s="547" t="s">
        <v>1662</v>
      </c>
      <c r="B9015" s="547">
        <v>2022</v>
      </c>
      <c r="C9015" s="547" t="s">
        <v>1609</v>
      </c>
      <c r="D9015" s="548">
        <v>49.11</v>
      </c>
      <c r="E9015" s="548">
        <v>49.11</v>
      </c>
    </row>
    <row r="9016" spans="1:5" hidden="1">
      <c r="A9016" s="547" t="s">
        <v>1662</v>
      </c>
      <c r="B9016" s="547">
        <v>2022</v>
      </c>
      <c r="C9016" s="547" t="s">
        <v>1608</v>
      </c>
      <c r="D9016" s="548">
        <v>192.54</v>
      </c>
      <c r="E9016" s="548">
        <v>192.54</v>
      </c>
    </row>
    <row r="9017" spans="1:5" hidden="1">
      <c r="A9017" s="547" t="s">
        <v>1662</v>
      </c>
      <c r="B9017" s="547">
        <v>2022</v>
      </c>
      <c r="C9017" s="547" t="s">
        <v>1607</v>
      </c>
      <c r="D9017" s="548">
        <v>3411.03</v>
      </c>
      <c r="E9017" s="548">
        <v>3367.33</v>
      </c>
    </row>
    <row r="9018" spans="1:5" hidden="1">
      <c r="A9018" s="547" t="s">
        <v>1662</v>
      </c>
      <c r="B9018" s="547">
        <v>2022</v>
      </c>
      <c r="C9018" s="547" t="s">
        <v>1606</v>
      </c>
      <c r="D9018" s="548">
        <v>344.67</v>
      </c>
      <c r="E9018" s="548">
        <v>344.67</v>
      </c>
    </row>
    <row r="9019" spans="1:5" hidden="1">
      <c r="A9019" s="547" t="s">
        <v>1662</v>
      </c>
      <c r="B9019" s="547">
        <v>2022</v>
      </c>
      <c r="C9019" s="547" t="s">
        <v>1605</v>
      </c>
      <c r="D9019" s="548">
        <v>892.99</v>
      </c>
      <c r="E9019" s="548">
        <v>892.99</v>
      </c>
    </row>
    <row r="9020" spans="1:5" hidden="1">
      <c r="A9020" s="547" t="s">
        <v>1662</v>
      </c>
      <c r="B9020" s="547">
        <v>2022</v>
      </c>
      <c r="C9020" s="547" t="s">
        <v>1604</v>
      </c>
      <c r="D9020" s="548">
        <v>3262.47</v>
      </c>
      <c r="E9020" s="548">
        <v>3307.46</v>
      </c>
    </row>
    <row r="9021" spans="1:5" hidden="1">
      <c r="A9021" s="547" t="s">
        <v>1662</v>
      </c>
      <c r="B9021" s="547">
        <v>2022</v>
      </c>
      <c r="C9021" s="547" t="s">
        <v>1603</v>
      </c>
      <c r="D9021" s="548">
        <v>2921.07</v>
      </c>
      <c r="E9021" s="548">
        <v>2921.07</v>
      </c>
    </row>
    <row r="9022" spans="1:5" hidden="1">
      <c r="A9022" s="547" t="s">
        <v>1662</v>
      </c>
      <c r="B9022" s="547">
        <v>2022</v>
      </c>
      <c r="C9022" s="547" t="s">
        <v>1602</v>
      </c>
      <c r="D9022" s="548">
        <v>9780.64</v>
      </c>
      <c r="E9022" s="548">
        <v>9780.64</v>
      </c>
    </row>
    <row r="9023" spans="1:5" hidden="1">
      <c r="A9023" s="547" t="s">
        <v>1662</v>
      </c>
      <c r="B9023" s="547">
        <v>2022</v>
      </c>
      <c r="C9023" s="547" t="s">
        <v>1601</v>
      </c>
      <c r="D9023" s="548">
        <v>8125.77</v>
      </c>
      <c r="E9023" s="548">
        <v>8125.77</v>
      </c>
    </row>
    <row r="9024" spans="1:5" hidden="1">
      <c r="A9024" s="547" t="s">
        <v>1662</v>
      </c>
      <c r="B9024" s="547">
        <v>2022</v>
      </c>
      <c r="C9024" s="547" t="s">
        <v>1600</v>
      </c>
      <c r="D9024" s="548">
        <v>468.3</v>
      </c>
      <c r="E9024" s="548">
        <v>468.3</v>
      </c>
    </row>
    <row r="9025" spans="1:5" hidden="1">
      <c r="A9025" s="547" t="s">
        <v>1662</v>
      </c>
      <c r="B9025" s="547">
        <v>2022</v>
      </c>
      <c r="C9025" s="547" t="s">
        <v>1599</v>
      </c>
      <c r="D9025" s="548">
        <v>65735.100000000006</v>
      </c>
      <c r="E9025" s="548">
        <v>64883.48</v>
      </c>
    </row>
    <row r="9026" spans="1:5" hidden="1">
      <c r="A9026" s="547" t="s">
        <v>1662</v>
      </c>
      <c r="B9026" s="547">
        <v>2022</v>
      </c>
      <c r="C9026" s="547" t="s">
        <v>1597</v>
      </c>
      <c r="D9026" s="548">
        <v>54355.99</v>
      </c>
      <c r="E9026" s="548">
        <v>53504.37</v>
      </c>
    </row>
    <row r="9027" spans="1:5" hidden="1">
      <c r="A9027" s="547" t="s">
        <v>1662</v>
      </c>
      <c r="B9027" s="547">
        <v>2022</v>
      </c>
      <c r="C9027" s="547" t="s">
        <v>1633</v>
      </c>
      <c r="D9027" s="548"/>
      <c r="E9027" s="548">
        <v>9322.43</v>
      </c>
    </row>
    <row r="9028" spans="1:5" hidden="1">
      <c r="A9028" s="547" t="s">
        <v>1662</v>
      </c>
      <c r="B9028" s="547">
        <v>2022</v>
      </c>
      <c r="C9028" s="547" t="s">
        <v>1632</v>
      </c>
      <c r="D9028" s="548"/>
      <c r="E9028" s="548"/>
    </row>
    <row r="9029" spans="1:5" hidden="1">
      <c r="A9029" s="547" t="s">
        <v>1662</v>
      </c>
      <c r="B9029" s="547">
        <v>2022</v>
      </c>
      <c r="C9029" s="547" t="s">
        <v>1631</v>
      </c>
      <c r="D9029" s="548"/>
      <c r="E9029" s="548">
        <v>144.55000000000001</v>
      </c>
    </row>
    <row r="9030" spans="1:5" hidden="1">
      <c r="A9030" s="547" t="s">
        <v>1662</v>
      </c>
      <c r="B9030" s="547">
        <v>2022</v>
      </c>
      <c r="C9030" s="547" t="s">
        <v>1630</v>
      </c>
      <c r="D9030" s="548"/>
      <c r="E9030" s="548"/>
    </row>
    <row r="9031" spans="1:5" hidden="1">
      <c r="A9031" s="547" t="s">
        <v>1662</v>
      </c>
      <c r="B9031" s="547">
        <v>2022</v>
      </c>
      <c r="C9031" s="547" t="s">
        <v>1629</v>
      </c>
      <c r="D9031" s="548"/>
      <c r="E9031" s="548"/>
    </row>
    <row r="9032" spans="1:5" hidden="1">
      <c r="A9032" s="547" t="s">
        <v>1662</v>
      </c>
      <c r="B9032" s="547">
        <v>2023</v>
      </c>
      <c r="C9032" s="547" t="s">
        <v>1628</v>
      </c>
      <c r="D9032" s="548">
        <v>11576.25</v>
      </c>
      <c r="E9032" s="548"/>
    </row>
    <row r="9033" spans="1:5" hidden="1">
      <c r="A9033" s="547" t="s">
        <v>1662</v>
      </c>
      <c r="B9033" s="547">
        <v>2023</v>
      </c>
      <c r="C9033" s="547" t="s">
        <v>1627</v>
      </c>
      <c r="D9033" s="548">
        <v>11359.06</v>
      </c>
      <c r="E9033" s="548"/>
    </row>
    <row r="9034" spans="1:5" hidden="1">
      <c r="A9034" s="547" t="s">
        <v>1662</v>
      </c>
      <c r="B9034" s="547">
        <v>2023</v>
      </c>
      <c r="C9034" s="547" t="s">
        <v>1626</v>
      </c>
      <c r="D9034" s="548">
        <v>217.19</v>
      </c>
      <c r="E9034" s="548"/>
    </row>
    <row r="9035" spans="1:5" hidden="1">
      <c r="A9035" s="547" t="s">
        <v>1662</v>
      </c>
      <c r="B9035" s="547">
        <v>2023</v>
      </c>
      <c r="C9035" s="547" t="s">
        <v>1625</v>
      </c>
      <c r="D9035" s="548">
        <v>4315.84</v>
      </c>
      <c r="E9035" s="548"/>
    </row>
    <row r="9036" spans="1:5" hidden="1">
      <c r="A9036" s="547" t="s">
        <v>1662</v>
      </c>
      <c r="B9036" s="547">
        <v>2023</v>
      </c>
      <c r="C9036" s="547" t="s">
        <v>1624</v>
      </c>
      <c r="D9036" s="548">
        <v>718.12</v>
      </c>
      <c r="E9036" s="548"/>
    </row>
    <row r="9037" spans="1:5" hidden="1">
      <c r="A9037" s="547" t="s">
        <v>1662</v>
      </c>
      <c r="B9037" s="547">
        <v>2023</v>
      </c>
      <c r="C9037" s="547" t="s">
        <v>1623</v>
      </c>
      <c r="D9037" s="548">
        <v>23.82</v>
      </c>
      <c r="E9037" s="548"/>
    </row>
    <row r="9038" spans="1:5" hidden="1">
      <c r="A9038" s="547" t="s">
        <v>1662</v>
      </c>
      <c r="B9038" s="547">
        <v>2023</v>
      </c>
      <c r="C9038" s="547" t="s">
        <v>1622</v>
      </c>
      <c r="D9038" s="548">
        <v>36.68</v>
      </c>
      <c r="E9038" s="548"/>
    </row>
    <row r="9039" spans="1:5" hidden="1">
      <c r="A9039" s="547" t="s">
        <v>1662</v>
      </c>
      <c r="B9039" s="547">
        <v>2023</v>
      </c>
      <c r="C9039" s="547" t="s">
        <v>1621</v>
      </c>
      <c r="D9039" s="548">
        <v>76.760000000000005</v>
      </c>
      <c r="E9039" s="548"/>
    </row>
    <row r="9040" spans="1:5" hidden="1">
      <c r="A9040" s="547" t="s">
        <v>1662</v>
      </c>
      <c r="B9040" s="547">
        <v>2023</v>
      </c>
      <c r="C9040" s="547" t="s">
        <v>1620</v>
      </c>
      <c r="D9040" s="548">
        <v>797.32</v>
      </c>
      <c r="E9040" s="548"/>
    </row>
    <row r="9041" spans="1:5" hidden="1">
      <c r="A9041" s="547" t="s">
        <v>1662</v>
      </c>
      <c r="B9041" s="547">
        <v>2023</v>
      </c>
      <c r="C9041" s="547" t="s">
        <v>1619</v>
      </c>
      <c r="D9041" s="548">
        <v>16850.169999999998</v>
      </c>
      <c r="E9041" s="548"/>
    </row>
    <row r="9042" spans="1:5" hidden="1">
      <c r="A9042" s="547" t="s">
        <v>1662</v>
      </c>
      <c r="B9042" s="547">
        <v>2023</v>
      </c>
      <c r="C9042" s="547" t="s">
        <v>1618</v>
      </c>
      <c r="D9042" s="548">
        <v>0.79</v>
      </c>
      <c r="E9042" s="548"/>
    </row>
    <row r="9043" spans="1:5" hidden="1">
      <c r="A9043" s="547" t="s">
        <v>1662</v>
      </c>
      <c r="B9043" s="547">
        <v>2023</v>
      </c>
      <c r="C9043" s="547" t="s">
        <v>1617</v>
      </c>
      <c r="D9043" s="548">
        <v>8.73</v>
      </c>
      <c r="E9043" s="548"/>
    </row>
    <row r="9044" spans="1:5" hidden="1">
      <c r="A9044" s="547" t="s">
        <v>1662</v>
      </c>
      <c r="B9044" s="547">
        <v>2023</v>
      </c>
      <c r="C9044" s="547" t="s">
        <v>1616</v>
      </c>
      <c r="D9044" s="548">
        <v>1.46</v>
      </c>
      <c r="E9044" s="548"/>
    </row>
    <row r="9045" spans="1:5" hidden="1">
      <c r="A9045" s="547" t="s">
        <v>1662</v>
      </c>
      <c r="B9045" s="547">
        <v>2023</v>
      </c>
      <c r="C9045" s="547" t="s">
        <v>1615</v>
      </c>
      <c r="D9045" s="548">
        <v>52.66</v>
      </c>
      <c r="E9045" s="548"/>
    </row>
    <row r="9046" spans="1:5" hidden="1">
      <c r="A9046" s="547" t="s">
        <v>1662</v>
      </c>
      <c r="B9046" s="547">
        <v>2023</v>
      </c>
      <c r="C9046" s="547" t="s">
        <v>1614</v>
      </c>
      <c r="D9046" s="548">
        <v>272.22000000000003</v>
      </c>
      <c r="E9046" s="548"/>
    </row>
    <row r="9047" spans="1:5" hidden="1">
      <c r="A9047" s="547" t="s">
        <v>1662</v>
      </c>
      <c r="B9047" s="547">
        <v>2023</v>
      </c>
      <c r="C9047" s="547" t="s">
        <v>1613</v>
      </c>
      <c r="D9047" s="548">
        <v>8941.99</v>
      </c>
      <c r="E9047" s="548"/>
    </row>
    <row r="9048" spans="1:5" hidden="1">
      <c r="A9048" s="547" t="s">
        <v>1662</v>
      </c>
      <c r="B9048" s="547">
        <v>2023</v>
      </c>
      <c r="C9048" s="547" t="s">
        <v>1612</v>
      </c>
      <c r="D9048" s="548">
        <v>12.23</v>
      </c>
      <c r="E9048" s="548"/>
    </row>
    <row r="9049" spans="1:5" hidden="1">
      <c r="A9049" s="547" t="s">
        <v>1662</v>
      </c>
      <c r="B9049" s="547">
        <v>2023</v>
      </c>
      <c r="C9049" s="547" t="s">
        <v>1611</v>
      </c>
      <c r="D9049" s="548">
        <v>353.17</v>
      </c>
      <c r="E9049" s="548"/>
    </row>
    <row r="9050" spans="1:5" hidden="1">
      <c r="A9050" s="547" t="s">
        <v>1662</v>
      </c>
      <c r="B9050" s="547">
        <v>2023</v>
      </c>
      <c r="C9050" s="547" t="s">
        <v>1610</v>
      </c>
      <c r="D9050" s="548">
        <v>115.34</v>
      </c>
      <c r="E9050" s="548"/>
    </row>
    <row r="9051" spans="1:5" hidden="1">
      <c r="A9051" s="547" t="s">
        <v>1662</v>
      </c>
      <c r="B9051" s="547">
        <v>2023</v>
      </c>
      <c r="C9051" s="547" t="s">
        <v>1609</v>
      </c>
      <c r="D9051" s="548">
        <v>36.78</v>
      </c>
      <c r="E9051" s="548"/>
    </row>
    <row r="9052" spans="1:5" hidden="1">
      <c r="A9052" s="547" t="s">
        <v>1662</v>
      </c>
      <c r="B9052" s="547">
        <v>2023</v>
      </c>
      <c r="C9052" s="547" t="s">
        <v>1608</v>
      </c>
      <c r="D9052" s="548">
        <v>216.42</v>
      </c>
      <c r="E9052" s="548"/>
    </row>
    <row r="9053" spans="1:5" hidden="1">
      <c r="A9053" s="547" t="s">
        <v>1662</v>
      </c>
      <c r="B9053" s="547">
        <v>2023</v>
      </c>
      <c r="C9053" s="547" t="s">
        <v>1607</v>
      </c>
      <c r="D9053" s="548">
        <v>5061.9799999999996</v>
      </c>
      <c r="E9053" s="548"/>
    </row>
    <row r="9054" spans="1:5" hidden="1">
      <c r="A9054" s="547" t="s">
        <v>1662</v>
      </c>
      <c r="B9054" s="547">
        <v>2023</v>
      </c>
      <c r="C9054" s="547" t="s">
        <v>1606</v>
      </c>
      <c r="D9054" s="548">
        <v>581.75</v>
      </c>
      <c r="E9054" s="548"/>
    </row>
    <row r="9055" spans="1:5" hidden="1">
      <c r="A9055" s="547" t="s">
        <v>1662</v>
      </c>
      <c r="B9055" s="547">
        <v>2023</v>
      </c>
      <c r="C9055" s="547" t="s">
        <v>1605</v>
      </c>
      <c r="D9055" s="548">
        <v>1194.6500000000001</v>
      </c>
      <c r="E9055" s="548"/>
    </row>
    <row r="9056" spans="1:5" hidden="1">
      <c r="A9056" s="547" t="s">
        <v>1662</v>
      </c>
      <c r="B9056" s="547">
        <v>2023</v>
      </c>
      <c r="C9056" s="547" t="s">
        <v>1604</v>
      </c>
      <c r="D9056" s="548">
        <v>3228.54</v>
      </c>
      <c r="E9056" s="548"/>
    </row>
    <row r="9057" spans="1:5" hidden="1">
      <c r="A9057" s="547" t="s">
        <v>1662</v>
      </c>
      <c r="B9057" s="547">
        <v>2023</v>
      </c>
      <c r="C9057" s="547" t="s">
        <v>1603</v>
      </c>
      <c r="D9057" s="548">
        <v>3441.31</v>
      </c>
      <c r="E9057" s="548"/>
    </row>
    <row r="9058" spans="1:5" hidden="1">
      <c r="A9058" s="547" t="s">
        <v>1662</v>
      </c>
      <c r="B9058" s="547">
        <v>2023</v>
      </c>
      <c r="C9058" s="547" t="s">
        <v>1602</v>
      </c>
      <c r="D9058" s="548">
        <v>11112.73</v>
      </c>
      <c r="E9058" s="548"/>
    </row>
    <row r="9059" spans="1:5" hidden="1">
      <c r="A9059" s="547" t="s">
        <v>1662</v>
      </c>
      <c r="B9059" s="547">
        <v>2023</v>
      </c>
      <c r="C9059" s="547" t="s">
        <v>1601</v>
      </c>
      <c r="D9059" s="548">
        <v>8293.3799999999992</v>
      </c>
      <c r="E9059" s="548"/>
    </row>
    <row r="9060" spans="1:5" hidden="1">
      <c r="A9060" s="547" t="s">
        <v>1662</v>
      </c>
      <c r="B9060" s="547">
        <v>2023</v>
      </c>
      <c r="C9060" s="547" t="s">
        <v>1600</v>
      </c>
      <c r="D9060" s="548">
        <v>600.80999999999995</v>
      </c>
      <c r="E9060" s="548"/>
    </row>
    <row r="9061" spans="1:5" hidden="1">
      <c r="A9061" s="547" t="s">
        <v>1662</v>
      </c>
      <c r="B9061" s="547">
        <v>2023</v>
      </c>
      <c r="C9061" s="547" t="s">
        <v>1599</v>
      </c>
      <c r="D9061" s="548">
        <v>72685.05</v>
      </c>
      <c r="E9061" s="548"/>
    </row>
    <row r="9062" spans="1:5" hidden="1">
      <c r="A9062" s="547" t="s">
        <v>1662</v>
      </c>
      <c r="B9062" s="547">
        <v>2023</v>
      </c>
      <c r="C9062" s="547" t="s">
        <v>1597</v>
      </c>
      <c r="D9062" s="548">
        <v>61071.74</v>
      </c>
      <c r="E9062" s="548"/>
    </row>
    <row r="9063" spans="1:5" hidden="1">
      <c r="A9063" s="547" t="s">
        <v>1661</v>
      </c>
      <c r="B9063" s="547">
        <v>2019</v>
      </c>
      <c r="C9063" s="547" t="s">
        <v>1628</v>
      </c>
      <c r="D9063" s="548">
        <v>356.84</v>
      </c>
      <c r="E9063" s="548">
        <v>357.85</v>
      </c>
    </row>
    <row r="9064" spans="1:5" hidden="1">
      <c r="A9064" s="547" t="s">
        <v>1661</v>
      </c>
      <c r="B9064" s="547">
        <v>2019</v>
      </c>
      <c r="C9064" s="547" t="s">
        <v>1627</v>
      </c>
      <c r="D9064" s="548">
        <v>353.25</v>
      </c>
      <c r="E9064" s="548"/>
    </row>
    <row r="9065" spans="1:5" hidden="1">
      <c r="A9065" s="547" t="s">
        <v>1661</v>
      </c>
      <c r="B9065" s="547">
        <v>2019</v>
      </c>
      <c r="C9065" s="547" t="s">
        <v>1626</v>
      </c>
      <c r="D9065" s="548">
        <v>3.59</v>
      </c>
      <c r="E9065" s="548"/>
    </row>
    <row r="9066" spans="1:5" hidden="1">
      <c r="A9066" s="547" t="s">
        <v>1661</v>
      </c>
      <c r="B9066" s="547">
        <v>2019</v>
      </c>
      <c r="C9066" s="547" t="s">
        <v>1625</v>
      </c>
      <c r="D9066" s="548">
        <v>1.9</v>
      </c>
      <c r="E9066" s="548">
        <v>1.9</v>
      </c>
    </row>
    <row r="9067" spans="1:5" hidden="1">
      <c r="A9067" s="547" t="s">
        <v>1661</v>
      </c>
      <c r="B9067" s="547">
        <v>2019</v>
      </c>
      <c r="C9067" s="547" t="s">
        <v>1624</v>
      </c>
      <c r="D9067" s="548">
        <v>2.1</v>
      </c>
      <c r="E9067" s="548">
        <v>2.1</v>
      </c>
    </row>
    <row r="9068" spans="1:5" hidden="1">
      <c r="A9068" s="547" t="s">
        <v>1661</v>
      </c>
      <c r="B9068" s="547">
        <v>2019</v>
      </c>
      <c r="C9068" s="547" t="s">
        <v>1623</v>
      </c>
      <c r="D9068" s="548"/>
      <c r="E9068" s="548"/>
    </row>
    <row r="9069" spans="1:5" hidden="1">
      <c r="A9069" s="547" t="s">
        <v>1661</v>
      </c>
      <c r="B9069" s="547">
        <v>2019</v>
      </c>
      <c r="C9069" s="547" t="s">
        <v>1622</v>
      </c>
      <c r="D9069" s="548"/>
      <c r="E9069" s="548"/>
    </row>
    <row r="9070" spans="1:5" hidden="1">
      <c r="A9070" s="547" t="s">
        <v>1661</v>
      </c>
      <c r="B9070" s="547">
        <v>2019</v>
      </c>
      <c r="C9070" s="547" t="s">
        <v>1621</v>
      </c>
      <c r="D9070" s="548"/>
      <c r="E9070" s="548"/>
    </row>
    <row r="9071" spans="1:5" hidden="1">
      <c r="A9071" s="547" t="s">
        <v>1661</v>
      </c>
      <c r="B9071" s="547">
        <v>2019</v>
      </c>
      <c r="C9071" s="547" t="s">
        <v>1620</v>
      </c>
      <c r="D9071" s="548">
        <v>0.09</v>
      </c>
      <c r="E9071" s="548">
        <v>0.09</v>
      </c>
    </row>
    <row r="9072" spans="1:5" hidden="1">
      <c r="A9072" s="547" t="s">
        <v>1661</v>
      </c>
      <c r="B9072" s="547">
        <v>2019</v>
      </c>
      <c r="C9072" s="547" t="s">
        <v>1619</v>
      </c>
      <c r="D9072" s="548">
        <v>19.899999999999999</v>
      </c>
      <c r="E9072" s="548">
        <v>19.899999999999999</v>
      </c>
    </row>
    <row r="9073" spans="1:5" hidden="1">
      <c r="A9073" s="547" t="s">
        <v>1661</v>
      </c>
      <c r="B9073" s="547">
        <v>2019</v>
      </c>
      <c r="C9073" s="547" t="s">
        <v>1618</v>
      </c>
      <c r="D9073" s="548">
        <v>0.04</v>
      </c>
      <c r="E9073" s="548">
        <v>0.04</v>
      </c>
    </row>
    <row r="9074" spans="1:5" hidden="1">
      <c r="A9074" s="547" t="s">
        <v>1661</v>
      </c>
      <c r="B9074" s="547">
        <v>2019</v>
      </c>
      <c r="C9074" s="547" t="s">
        <v>1617</v>
      </c>
      <c r="D9074" s="548">
        <v>5.77</v>
      </c>
      <c r="E9074" s="548">
        <v>5.77</v>
      </c>
    </row>
    <row r="9075" spans="1:5" hidden="1">
      <c r="A9075" s="547" t="s">
        <v>1661</v>
      </c>
      <c r="B9075" s="547">
        <v>2019</v>
      </c>
      <c r="C9075" s="547" t="s">
        <v>1616</v>
      </c>
      <c r="D9075" s="548">
        <v>0.02</v>
      </c>
      <c r="E9075" s="548">
        <v>0.02</v>
      </c>
    </row>
    <row r="9076" spans="1:5" hidden="1">
      <c r="A9076" s="547" t="s">
        <v>1661</v>
      </c>
      <c r="B9076" s="547">
        <v>2019</v>
      </c>
      <c r="C9076" s="547" t="s">
        <v>1615</v>
      </c>
      <c r="D9076" s="548">
        <v>8.35</v>
      </c>
      <c r="E9076" s="548">
        <v>8.35</v>
      </c>
    </row>
    <row r="9077" spans="1:5" hidden="1">
      <c r="A9077" s="547" t="s">
        <v>1661</v>
      </c>
      <c r="B9077" s="547">
        <v>2019</v>
      </c>
      <c r="C9077" s="547" t="s">
        <v>1614</v>
      </c>
      <c r="D9077" s="548">
        <v>3.89</v>
      </c>
      <c r="E9077" s="548">
        <v>3.89</v>
      </c>
    </row>
    <row r="9078" spans="1:5" hidden="1">
      <c r="A9078" s="547" t="s">
        <v>1661</v>
      </c>
      <c r="B9078" s="547">
        <v>2019</v>
      </c>
      <c r="C9078" s="547" t="s">
        <v>1613</v>
      </c>
      <c r="D9078" s="548">
        <v>0.05</v>
      </c>
      <c r="E9078" s="548">
        <v>0.05</v>
      </c>
    </row>
    <row r="9079" spans="1:5" hidden="1">
      <c r="A9079" s="547" t="s">
        <v>1661</v>
      </c>
      <c r="B9079" s="547">
        <v>2019</v>
      </c>
      <c r="C9079" s="547" t="s">
        <v>1612</v>
      </c>
      <c r="D9079" s="548">
        <v>0.01</v>
      </c>
      <c r="E9079" s="548">
        <v>0.01</v>
      </c>
    </row>
    <row r="9080" spans="1:5" hidden="1">
      <c r="A9080" s="547" t="s">
        <v>1661</v>
      </c>
      <c r="B9080" s="547">
        <v>2019</v>
      </c>
      <c r="C9080" s="547" t="s">
        <v>1611</v>
      </c>
      <c r="D9080" s="548">
        <v>0.04</v>
      </c>
      <c r="E9080" s="548">
        <v>0.04</v>
      </c>
    </row>
    <row r="9081" spans="1:5" hidden="1">
      <c r="A9081" s="547" t="s">
        <v>1661</v>
      </c>
      <c r="B9081" s="547">
        <v>2019</v>
      </c>
      <c r="C9081" s="547" t="s">
        <v>1610</v>
      </c>
      <c r="D9081" s="548">
        <v>0.34</v>
      </c>
      <c r="E9081" s="548">
        <v>0.34</v>
      </c>
    </row>
    <row r="9082" spans="1:5" hidden="1">
      <c r="A9082" s="547" t="s">
        <v>1661</v>
      </c>
      <c r="B9082" s="547">
        <v>2019</v>
      </c>
      <c r="C9082" s="547" t="s">
        <v>1609</v>
      </c>
      <c r="D9082" s="548"/>
      <c r="E9082" s="548"/>
    </row>
    <row r="9083" spans="1:5" hidden="1">
      <c r="A9083" s="547" t="s">
        <v>1661</v>
      </c>
      <c r="B9083" s="547">
        <v>2019</v>
      </c>
      <c r="C9083" s="547" t="s">
        <v>1608</v>
      </c>
      <c r="D9083" s="548"/>
      <c r="E9083" s="548"/>
    </row>
    <row r="9084" spans="1:5" hidden="1">
      <c r="A9084" s="547" t="s">
        <v>1661</v>
      </c>
      <c r="B9084" s="547">
        <v>2019</v>
      </c>
      <c r="C9084" s="547" t="s">
        <v>1607</v>
      </c>
      <c r="D9084" s="548">
        <v>0.36</v>
      </c>
      <c r="E9084" s="548">
        <v>0.36</v>
      </c>
    </row>
    <row r="9085" spans="1:5" hidden="1">
      <c r="A9085" s="547" t="s">
        <v>1661</v>
      </c>
      <c r="B9085" s="547">
        <v>2019</v>
      </c>
      <c r="C9085" s="547" t="s">
        <v>1606</v>
      </c>
      <c r="D9085" s="548"/>
      <c r="E9085" s="548"/>
    </row>
    <row r="9086" spans="1:5" hidden="1">
      <c r="A9086" s="547" t="s">
        <v>1661</v>
      </c>
      <c r="B9086" s="547">
        <v>2019</v>
      </c>
      <c r="C9086" s="547" t="s">
        <v>1605</v>
      </c>
      <c r="D9086" s="548">
        <v>1.03</v>
      </c>
      <c r="E9086" s="548">
        <v>1.03</v>
      </c>
    </row>
    <row r="9087" spans="1:5" hidden="1">
      <c r="A9087" s="547" t="s">
        <v>1661</v>
      </c>
      <c r="B9087" s="547">
        <v>2019</v>
      </c>
      <c r="C9087" s="547" t="s">
        <v>1604</v>
      </c>
      <c r="D9087" s="548">
        <v>95.2</v>
      </c>
      <c r="E9087" s="548">
        <v>95.2</v>
      </c>
    </row>
    <row r="9088" spans="1:5" hidden="1">
      <c r="A9088" s="547" t="s">
        <v>1661</v>
      </c>
      <c r="B9088" s="547">
        <v>2019</v>
      </c>
      <c r="C9088" s="547" t="s">
        <v>1603</v>
      </c>
      <c r="D9088" s="548">
        <v>94.47</v>
      </c>
      <c r="E9088" s="548">
        <v>94.47</v>
      </c>
    </row>
    <row r="9089" spans="1:5" hidden="1">
      <c r="A9089" s="547" t="s">
        <v>1661</v>
      </c>
      <c r="B9089" s="547">
        <v>2019</v>
      </c>
      <c r="C9089" s="547" t="s">
        <v>1602</v>
      </c>
      <c r="D9089" s="548">
        <v>348.99</v>
      </c>
      <c r="E9089" s="548">
        <v>348.99</v>
      </c>
    </row>
    <row r="9090" spans="1:5" hidden="1">
      <c r="A9090" s="547" t="s">
        <v>1661</v>
      </c>
      <c r="B9090" s="547">
        <v>2019</v>
      </c>
      <c r="C9090" s="547" t="s">
        <v>1601</v>
      </c>
      <c r="D9090" s="548">
        <v>501.08</v>
      </c>
      <c r="E9090" s="548">
        <v>501.08</v>
      </c>
    </row>
    <row r="9091" spans="1:5" hidden="1">
      <c r="A9091" s="547" t="s">
        <v>1661</v>
      </c>
      <c r="B9091" s="547">
        <v>2019</v>
      </c>
      <c r="C9091" s="547" t="s">
        <v>1600</v>
      </c>
      <c r="D9091" s="548">
        <v>25.21</v>
      </c>
      <c r="E9091" s="548">
        <v>25.21</v>
      </c>
    </row>
    <row r="9092" spans="1:5" hidden="1">
      <c r="A9092" s="547" t="s">
        <v>1661</v>
      </c>
      <c r="B9092" s="547">
        <v>2019</v>
      </c>
      <c r="C9092" s="547" t="s">
        <v>1599</v>
      </c>
      <c r="D9092" s="548">
        <v>2163.37</v>
      </c>
      <c r="E9092" s="548">
        <v>2164.39</v>
      </c>
    </row>
    <row r="9093" spans="1:5" hidden="1">
      <c r="A9093" s="547" t="s">
        <v>1661</v>
      </c>
      <c r="B9093" s="547">
        <v>2019</v>
      </c>
      <c r="C9093" s="547" t="s">
        <v>1597</v>
      </c>
      <c r="D9093" s="548">
        <v>1445.77</v>
      </c>
      <c r="E9093" s="548">
        <v>1446.79</v>
      </c>
    </row>
    <row r="9094" spans="1:5" hidden="1">
      <c r="A9094" s="547" t="s">
        <v>1661</v>
      </c>
      <c r="B9094" s="547">
        <v>2019</v>
      </c>
      <c r="C9094" s="547" t="s">
        <v>1633</v>
      </c>
      <c r="D9094" s="548"/>
      <c r="E9094" s="548">
        <v>353.22</v>
      </c>
    </row>
    <row r="9095" spans="1:5" hidden="1">
      <c r="A9095" s="547" t="s">
        <v>1661</v>
      </c>
      <c r="B9095" s="547">
        <v>2019</v>
      </c>
      <c r="C9095" s="547" t="s">
        <v>1632</v>
      </c>
      <c r="D9095" s="548"/>
      <c r="E9095" s="548"/>
    </row>
    <row r="9096" spans="1:5" hidden="1">
      <c r="A9096" s="547" t="s">
        <v>1661</v>
      </c>
      <c r="B9096" s="547">
        <v>2019</v>
      </c>
      <c r="C9096" s="547" t="s">
        <v>1631</v>
      </c>
      <c r="D9096" s="548"/>
      <c r="E9096" s="548">
        <v>1.04</v>
      </c>
    </row>
    <row r="9097" spans="1:5" hidden="1">
      <c r="A9097" s="547" t="s">
        <v>1661</v>
      </c>
      <c r="B9097" s="547">
        <v>2019</v>
      </c>
      <c r="C9097" s="547" t="s">
        <v>1630</v>
      </c>
      <c r="D9097" s="548"/>
      <c r="E9097" s="548"/>
    </row>
    <row r="9098" spans="1:5" hidden="1">
      <c r="A9098" s="547" t="s">
        <v>1661</v>
      </c>
      <c r="B9098" s="547">
        <v>2019</v>
      </c>
      <c r="C9098" s="547" t="s">
        <v>1629</v>
      </c>
      <c r="D9098" s="548"/>
      <c r="E9098" s="548"/>
    </row>
    <row r="9099" spans="1:5" hidden="1">
      <c r="A9099" s="547" t="s">
        <v>1661</v>
      </c>
      <c r="B9099" s="547">
        <v>2020</v>
      </c>
      <c r="C9099" s="547" t="s">
        <v>1628</v>
      </c>
      <c r="D9099" s="548">
        <v>299.33</v>
      </c>
      <c r="E9099" s="548">
        <v>300.49</v>
      </c>
    </row>
    <row r="9100" spans="1:5" hidden="1">
      <c r="A9100" s="547" t="s">
        <v>1661</v>
      </c>
      <c r="B9100" s="547">
        <v>2020</v>
      </c>
      <c r="C9100" s="547" t="s">
        <v>1627</v>
      </c>
      <c r="D9100" s="548">
        <v>293.16000000000003</v>
      </c>
      <c r="E9100" s="548"/>
    </row>
    <row r="9101" spans="1:5" hidden="1">
      <c r="A9101" s="547" t="s">
        <v>1661</v>
      </c>
      <c r="B9101" s="547">
        <v>2020</v>
      </c>
      <c r="C9101" s="547" t="s">
        <v>1626</v>
      </c>
      <c r="D9101" s="548">
        <v>6.18</v>
      </c>
      <c r="E9101" s="548"/>
    </row>
    <row r="9102" spans="1:5" hidden="1">
      <c r="A9102" s="547" t="s">
        <v>1661</v>
      </c>
      <c r="B9102" s="547">
        <v>2020</v>
      </c>
      <c r="C9102" s="547" t="s">
        <v>1625</v>
      </c>
      <c r="D9102" s="548">
        <v>3.36</v>
      </c>
      <c r="E9102" s="548">
        <v>3.36</v>
      </c>
    </row>
    <row r="9103" spans="1:5" hidden="1">
      <c r="A9103" s="547" t="s">
        <v>1661</v>
      </c>
      <c r="B9103" s="547">
        <v>2020</v>
      </c>
      <c r="C9103" s="547" t="s">
        <v>1624</v>
      </c>
      <c r="D9103" s="548">
        <v>0.86</v>
      </c>
      <c r="E9103" s="548">
        <v>0.86</v>
      </c>
    </row>
    <row r="9104" spans="1:5" hidden="1">
      <c r="A9104" s="547" t="s">
        <v>1661</v>
      </c>
      <c r="B9104" s="547">
        <v>2020</v>
      </c>
      <c r="C9104" s="547" t="s">
        <v>1623</v>
      </c>
      <c r="D9104" s="548"/>
      <c r="E9104" s="548"/>
    </row>
    <row r="9105" spans="1:5" hidden="1">
      <c r="A9105" s="547" t="s">
        <v>1661</v>
      </c>
      <c r="B9105" s="547">
        <v>2020</v>
      </c>
      <c r="C9105" s="547" t="s">
        <v>1622</v>
      </c>
      <c r="D9105" s="548"/>
      <c r="E9105" s="548"/>
    </row>
    <row r="9106" spans="1:5" hidden="1">
      <c r="A9106" s="547" t="s">
        <v>1661</v>
      </c>
      <c r="B9106" s="547">
        <v>2020</v>
      </c>
      <c r="C9106" s="547" t="s">
        <v>1621</v>
      </c>
      <c r="D9106" s="548">
        <v>0.03</v>
      </c>
      <c r="E9106" s="548">
        <v>0.03</v>
      </c>
    </row>
    <row r="9107" spans="1:5" hidden="1">
      <c r="A9107" s="547" t="s">
        <v>1661</v>
      </c>
      <c r="B9107" s="547">
        <v>2020</v>
      </c>
      <c r="C9107" s="547" t="s">
        <v>1620</v>
      </c>
      <c r="D9107" s="548">
        <v>0.01</v>
      </c>
      <c r="E9107" s="548">
        <v>0.01</v>
      </c>
    </row>
    <row r="9108" spans="1:5" hidden="1">
      <c r="A9108" s="547" t="s">
        <v>1661</v>
      </c>
      <c r="B9108" s="547">
        <v>2020</v>
      </c>
      <c r="C9108" s="547" t="s">
        <v>1619</v>
      </c>
      <c r="D9108" s="548">
        <v>14.35</v>
      </c>
      <c r="E9108" s="548">
        <v>14.35</v>
      </c>
    </row>
    <row r="9109" spans="1:5" hidden="1">
      <c r="A9109" s="547" t="s">
        <v>1661</v>
      </c>
      <c r="B9109" s="547">
        <v>2020</v>
      </c>
      <c r="C9109" s="547" t="s">
        <v>1618</v>
      </c>
      <c r="D9109" s="548"/>
      <c r="E9109" s="548"/>
    </row>
    <row r="9110" spans="1:5" hidden="1">
      <c r="A9110" s="547" t="s">
        <v>1661</v>
      </c>
      <c r="B9110" s="547">
        <v>2020</v>
      </c>
      <c r="C9110" s="547" t="s">
        <v>1617</v>
      </c>
      <c r="D9110" s="548">
        <v>4.38</v>
      </c>
      <c r="E9110" s="548">
        <v>4.38</v>
      </c>
    </row>
    <row r="9111" spans="1:5" hidden="1">
      <c r="A9111" s="547" t="s">
        <v>1661</v>
      </c>
      <c r="B9111" s="547">
        <v>2020</v>
      </c>
      <c r="C9111" s="547" t="s">
        <v>1616</v>
      </c>
      <c r="D9111" s="548">
        <v>0.01</v>
      </c>
      <c r="E9111" s="548">
        <v>0.01</v>
      </c>
    </row>
    <row r="9112" spans="1:5" hidden="1">
      <c r="A9112" s="547" t="s">
        <v>1661</v>
      </c>
      <c r="B9112" s="547">
        <v>2020</v>
      </c>
      <c r="C9112" s="547" t="s">
        <v>1615</v>
      </c>
      <c r="D9112" s="548">
        <v>5.47</v>
      </c>
      <c r="E9112" s="548">
        <v>5.47</v>
      </c>
    </row>
    <row r="9113" spans="1:5" hidden="1">
      <c r="A9113" s="547" t="s">
        <v>1661</v>
      </c>
      <c r="B9113" s="547">
        <v>2020</v>
      </c>
      <c r="C9113" s="547" t="s">
        <v>1614</v>
      </c>
      <c r="D9113" s="548">
        <v>2.15</v>
      </c>
      <c r="E9113" s="548">
        <v>2.15</v>
      </c>
    </row>
    <row r="9114" spans="1:5" hidden="1">
      <c r="A9114" s="547" t="s">
        <v>1661</v>
      </c>
      <c r="B9114" s="547">
        <v>2020</v>
      </c>
      <c r="C9114" s="547" t="s">
        <v>1613</v>
      </c>
      <c r="D9114" s="548"/>
      <c r="E9114" s="548"/>
    </row>
    <row r="9115" spans="1:5" hidden="1">
      <c r="A9115" s="547" t="s">
        <v>1661</v>
      </c>
      <c r="B9115" s="547">
        <v>2020</v>
      </c>
      <c r="C9115" s="547" t="s">
        <v>1612</v>
      </c>
      <c r="D9115" s="548">
        <v>0.01</v>
      </c>
      <c r="E9115" s="548">
        <v>0.01</v>
      </c>
    </row>
    <row r="9116" spans="1:5" hidden="1">
      <c r="A9116" s="547" t="s">
        <v>1661</v>
      </c>
      <c r="B9116" s="547">
        <v>2020</v>
      </c>
      <c r="C9116" s="547" t="s">
        <v>1611</v>
      </c>
      <c r="D9116" s="548">
        <v>0.04</v>
      </c>
      <c r="E9116" s="548">
        <v>0.04</v>
      </c>
    </row>
    <row r="9117" spans="1:5" hidden="1">
      <c r="A9117" s="547" t="s">
        <v>1661</v>
      </c>
      <c r="B9117" s="547">
        <v>2020</v>
      </c>
      <c r="C9117" s="547" t="s">
        <v>1610</v>
      </c>
      <c r="D9117" s="548">
        <v>0.5</v>
      </c>
      <c r="E9117" s="548">
        <v>0.5</v>
      </c>
    </row>
    <row r="9118" spans="1:5" hidden="1">
      <c r="A9118" s="547" t="s">
        <v>1661</v>
      </c>
      <c r="B9118" s="547">
        <v>2020</v>
      </c>
      <c r="C9118" s="547" t="s">
        <v>1609</v>
      </c>
      <c r="D9118" s="548"/>
      <c r="E9118" s="548"/>
    </row>
    <row r="9119" spans="1:5" hidden="1">
      <c r="A9119" s="547" t="s">
        <v>1661</v>
      </c>
      <c r="B9119" s="547">
        <v>2020</v>
      </c>
      <c r="C9119" s="547" t="s">
        <v>1608</v>
      </c>
      <c r="D9119" s="548"/>
      <c r="E9119" s="548"/>
    </row>
    <row r="9120" spans="1:5" hidden="1">
      <c r="A9120" s="547" t="s">
        <v>1661</v>
      </c>
      <c r="B9120" s="547">
        <v>2020</v>
      </c>
      <c r="C9120" s="547" t="s">
        <v>1607</v>
      </c>
      <c r="D9120" s="548">
        <v>0.79</v>
      </c>
      <c r="E9120" s="548">
        <v>0.79</v>
      </c>
    </row>
    <row r="9121" spans="1:5" hidden="1">
      <c r="A9121" s="547" t="s">
        <v>1661</v>
      </c>
      <c r="B9121" s="547">
        <v>2020</v>
      </c>
      <c r="C9121" s="547" t="s">
        <v>1606</v>
      </c>
      <c r="D9121" s="548"/>
      <c r="E9121" s="548"/>
    </row>
    <row r="9122" spans="1:5" hidden="1">
      <c r="A9122" s="547" t="s">
        <v>1661</v>
      </c>
      <c r="B9122" s="547">
        <v>2020</v>
      </c>
      <c r="C9122" s="547" t="s">
        <v>1605</v>
      </c>
      <c r="D9122" s="548">
        <v>1.01</v>
      </c>
      <c r="E9122" s="548">
        <v>1.01</v>
      </c>
    </row>
    <row r="9123" spans="1:5" hidden="1">
      <c r="A9123" s="547" t="s">
        <v>1661</v>
      </c>
      <c r="B9123" s="547">
        <v>2020</v>
      </c>
      <c r="C9123" s="547" t="s">
        <v>1604</v>
      </c>
      <c r="D9123" s="548">
        <v>101.95</v>
      </c>
      <c r="E9123" s="548">
        <v>101.95</v>
      </c>
    </row>
    <row r="9124" spans="1:5" hidden="1">
      <c r="A9124" s="547" t="s">
        <v>1661</v>
      </c>
      <c r="B9124" s="547">
        <v>2020</v>
      </c>
      <c r="C9124" s="547" t="s">
        <v>1603</v>
      </c>
      <c r="D9124" s="548">
        <v>144.22</v>
      </c>
      <c r="E9124" s="548">
        <v>144.22</v>
      </c>
    </row>
    <row r="9125" spans="1:5" hidden="1">
      <c r="A9125" s="547" t="s">
        <v>1661</v>
      </c>
      <c r="B9125" s="547">
        <v>2020</v>
      </c>
      <c r="C9125" s="547" t="s">
        <v>1602</v>
      </c>
      <c r="D9125" s="548">
        <v>376.85</v>
      </c>
      <c r="E9125" s="548">
        <v>376.85</v>
      </c>
    </row>
    <row r="9126" spans="1:5" hidden="1">
      <c r="A9126" s="547" t="s">
        <v>1661</v>
      </c>
      <c r="B9126" s="547">
        <v>2020</v>
      </c>
      <c r="C9126" s="547" t="s">
        <v>1601</v>
      </c>
      <c r="D9126" s="548">
        <v>529.03</v>
      </c>
      <c r="E9126" s="548">
        <v>529.03</v>
      </c>
    </row>
    <row r="9127" spans="1:5" hidden="1">
      <c r="A9127" s="547" t="s">
        <v>1661</v>
      </c>
      <c r="B9127" s="547">
        <v>2020</v>
      </c>
      <c r="C9127" s="547" t="s">
        <v>1600</v>
      </c>
      <c r="D9127" s="548">
        <v>19.899999999999999</v>
      </c>
      <c r="E9127" s="548">
        <v>19.899999999999999</v>
      </c>
    </row>
    <row r="9128" spans="1:5" hidden="1">
      <c r="A9128" s="547" t="s">
        <v>1661</v>
      </c>
      <c r="B9128" s="547">
        <v>2020</v>
      </c>
      <c r="C9128" s="547" t="s">
        <v>1599</v>
      </c>
      <c r="D9128" s="548">
        <v>2243.5700000000002</v>
      </c>
      <c r="E9128" s="548">
        <v>2244.73</v>
      </c>
    </row>
    <row r="9129" spans="1:5" hidden="1">
      <c r="A9129" s="547" t="s">
        <v>1661</v>
      </c>
      <c r="B9129" s="547">
        <v>2020</v>
      </c>
      <c r="C9129" s="547" t="s">
        <v>1597</v>
      </c>
      <c r="D9129" s="548">
        <v>1489.9</v>
      </c>
      <c r="E9129" s="548">
        <v>1491.05</v>
      </c>
    </row>
    <row r="9130" spans="1:5" hidden="1">
      <c r="A9130" s="547" t="s">
        <v>1661</v>
      </c>
      <c r="B9130" s="547">
        <v>2020</v>
      </c>
      <c r="C9130" s="547" t="s">
        <v>1633</v>
      </c>
      <c r="D9130" s="548"/>
      <c r="E9130" s="548">
        <v>292.51</v>
      </c>
    </row>
    <row r="9131" spans="1:5" hidden="1">
      <c r="A9131" s="547" t="s">
        <v>1661</v>
      </c>
      <c r="B9131" s="547">
        <v>2020</v>
      </c>
      <c r="C9131" s="547" t="s">
        <v>1632</v>
      </c>
      <c r="D9131" s="548"/>
      <c r="E9131" s="548"/>
    </row>
    <row r="9132" spans="1:5" hidden="1">
      <c r="A9132" s="547" t="s">
        <v>1661</v>
      </c>
      <c r="B9132" s="547">
        <v>2020</v>
      </c>
      <c r="C9132" s="547" t="s">
        <v>1631</v>
      </c>
      <c r="D9132" s="548"/>
      <c r="E9132" s="548">
        <v>1.8</v>
      </c>
    </row>
    <row r="9133" spans="1:5" hidden="1">
      <c r="A9133" s="547" t="s">
        <v>1661</v>
      </c>
      <c r="B9133" s="547">
        <v>2020</v>
      </c>
      <c r="C9133" s="547" t="s">
        <v>1630</v>
      </c>
      <c r="D9133" s="548"/>
      <c r="E9133" s="548"/>
    </row>
    <row r="9134" spans="1:5" hidden="1">
      <c r="A9134" s="547" t="s">
        <v>1661</v>
      </c>
      <c r="B9134" s="547">
        <v>2020</v>
      </c>
      <c r="C9134" s="547" t="s">
        <v>1629</v>
      </c>
      <c r="D9134" s="548"/>
      <c r="E9134" s="548"/>
    </row>
    <row r="9135" spans="1:5" hidden="1">
      <c r="A9135" s="547" t="s">
        <v>1661</v>
      </c>
      <c r="B9135" s="547">
        <v>2021</v>
      </c>
      <c r="C9135" s="547" t="s">
        <v>1628</v>
      </c>
      <c r="D9135" s="548">
        <v>235.69</v>
      </c>
      <c r="E9135" s="548">
        <v>236.71</v>
      </c>
    </row>
    <row r="9136" spans="1:5" hidden="1">
      <c r="A9136" s="547" t="s">
        <v>1661</v>
      </c>
      <c r="B9136" s="547">
        <v>2021</v>
      </c>
      <c r="C9136" s="547" t="s">
        <v>1627</v>
      </c>
      <c r="D9136" s="548">
        <v>228.17</v>
      </c>
      <c r="E9136" s="548"/>
    </row>
    <row r="9137" spans="1:5" hidden="1">
      <c r="A9137" s="547" t="s">
        <v>1661</v>
      </c>
      <c r="B9137" s="547">
        <v>2021</v>
      </c>
      <c r="C9137" s="547" t="s">
        <v>1626</v>
      </c>
      <c r="D9137" s="548">
        <v>7.52</v>
      </c>
      <c r="E9137" s="548"/>
    </row>
    <row r="9138" spans="1:5" hidden="1">
      <c r="A9138" s="547" t="s">
        <v>1661</v>
      </c>
      <c r="B9138" s="547">
        <v>2021</v>
      </c>
      <c r="C9138" s="547" t="s">
        <v>1625</v>
      </c>
      <c r="D9138" s="548">
        <v>5.49</v>
      </c>
      <c r="E9138" s="548">
        <v>5.49</v>
      </c>
    </row>
    <row r="9139" spans="1:5" hidden="1">
      <c r="A9139" s="547" t="s">
        <v>1661</v>
      </c>
      <c r="B9139" s="547">
        <v>2021</v>
      </c>
      <c r="C9139" s="547" t="s">
        <v>1624</v>
      </c>
      <c r="D9139" s="548">
        <v>1.06</v>
      </c>
      <c r="E9139" s="548">
        <v>1.06</v>
      </c>
    </row>
    <row r="9140" spans="1:5" hidden="1">
      <c r="A9140" s="547" t="s">
        <v>1661</v>
      </c>
      <c r="B9140" s="547">
        <v>2021</v>
      </c>
      <c r="C9140" s="547" t="s">
        <v>1623</v>
      </c>
      <c r="D9140" s="548"/>
      <c r="E9140" s="548"/>
    </row>
    <row r="9141" spans="1:5" hidden="1">
      <c r="A9141" s="547" t="s">
        <v>1661</v>
      </c>
      <c r="B9141" s="547">
        <v>2021</v>
      </c>
      <c r="C9141" s="547" t="s">
        <v>1622</v>
      </c>
      <c r="D9141" s="548"/>
      <c r="E9141" s="548"/>
    </row>
    <row r="9142" spans="1:5" hidden="1">
      <c r="A9142" s="547" t="s">
        <v>1661</v>
      </c>
      <c r="B9142" s="547">
        <v>2021</v>
      </c>
      <c r="C9142" s="547" t="s">
        <v>1621</v>
      </c>
      <c r="D9142" s="548">
        <v>0.06</v>
      </c>
      <c r="E9142" s="548">
        <v>0.06</v>
      </c>
    </row>
    <row r="9143" spans="1:5" hidden="1">
      <c r="A9143" s="547" t="s">
        <v>1661</v>
      </c>
      <c r="B9143" s="547">
        <v>2021</v>
      </c>
      <c r="C9143" s="547" t="s">
        <v>1620</v>
      </c>
      <c r="D9143" s="548">
        <v>0.09</v>
      </c>
      <c r="E9143" s="548">
        <v>0.09</v>
      </c>
    </row>
    <row r="9144" spans="1:5" hidden="1">
      <c r="A9144" s="547" t="s">
        <v>1661</v>
      </c>
      <c r="B9144" s="547">
        <v>2021</v>
      </c>
      <c r="C9144" s="547" t="s">
        <v>1619</v>
      </c>
      <c r="D9144" s="548">
        <v>17.38</v>
      </c>
      <c r="E9144" s="548">
        <v>17.38</v>
      </c>
    </row>
    <row r="9145" spans="1:5" hidden="1">
      <c r="A9145" s="547" t="s">
        <v>1661</v>
      </c>
      <c r="B9145" s="547">
        <v>2021</v>
      </c>
      <c r="C9145" s="547" t="s">
        <v>1618</v>
      </c>
      <c r="D9145" s="548"/>
      <c r="E9145" s="548"/>
    </row>
    <row r="9146" spans="1:5" hidden="1">
      <c r="A9146" s="547" t="s">
        <v>1661</v>
      </c>
      <c r="B9146" s="547">
        <v>2021</v>
      </c>
      <c r="C9146" s="547" t="s">
        <v>1617</v>
      </c>
      <c r="D9146" s="548">
        <v>4.09</v>
      </c>
      <c r="E9146" s="548">
        <v>4.09</v>
      </c>
    </row>
    <row r="9147" spans="1:5" hidden="1">
      <c r="A9147" s="547" t="s">
        <v>1661</v>
      </c>
      <c r="B9147" s="547">
        <v>2021</v>
      </c>
      <c r="C9147" s="547" t="s">
        <v>1616</v>
      </c>
      <c r="D9147" s="548"/>
      <c r="E9147" s="548"/>
    </row>
    <row r="9148" spans="1:5" hidden="1">
      <c r="A9148" s="547" t="s">
        <v>1661</v>
      </c>
      <c r="B9148" s="547">
        <v>2021</v>
      </c>
      <c r="C9148" s="547" t="s">
        <v>1615</v>
      </c>
      <c r="D9148" s="548">
        <v>7.08</v>
      </c>
      <c r="E9148" s="548">
        <v>7.08</v>
      </c>
    </row>
    <row r="9149" spans="1:5" hidden="1">
      <c r="A9149" s="547" t="s">
        <v>1661</v>
      </c>
      <c r="B9149" s="547">
        <v>2021</v>
      </c>
      <c r="C9149" s="547" t="s">
        <v>1614</v>
      </c>
      <c r="D9149" s="548">
        <v>3.1</v>
      </c>
      <c r="E9149" s="548">
        <v>3.1</v>
      </c>
    </row>
    <row r="9150" spans="1:5" hidden="1">
      <c r="A9150" s="547" t="s">
        <v>1661</v>
      </c>
      <c r="B9150" s="547">
        <v>2021</v>
      </c>
      <c r="C9150" s="547" t="s">
        <v>1613</v>
      </c>
      <c r="D9150" s="548">
        <v>0.01</v>
      </c>
      <c r="E9150" s="548">
        <v>0.01</v>
      </c>
    </row>
    <row r="9151" spans="1:5" hidden="1">
      <c r="A9151" s="547" t="s">
        <v>1661</v>
      </c>
      <c r="B9151" s="547">
        <v>2021</v>
      </c>
      <c r="C9151" s="547" t="s">
        <v>1612</v>
      </c>
      <c r="D9151" s="548">
        <v>0.02</v>
      </c>
      <c r="E9151" s="548">
        <v>0.02</v>
      </c>
    </row>
    <row r="9152" spans="1:5" hidden="1">
      <c r="A9152" s="547" t="s">
        <v>1661</v>
      </c>
      <c r="B9152" s="547">
        <v>2021</v>
      </c>
      <c r="C9152" s="547" t="s">
        <v>1611</v>
      </c>
      <c r="D9152" s="548">
        <v>0.04</v>
      </c>
      <c r="E9152" s="548">
        <v>0.04</v>
      </c>
    </row>
    <row r="9153" spans="1:5" hidden="1">
      <c r="A9153" s="547" t="s">
        <v>1661</v>
      </c>
      <c r="B9153" s="547">
        <v>2021</v>
      </c>
      <c r="C9153" s="547" t="s">
        <v>1610</v>
      </c>
      <c r="D9153" s="548">
        <v>0.78</v>
      </c>
      <c r="E9153" s="548">
        <v>0.78</v>
      </c>
    </row>
    <row r="9154" spans="1:5" hidden="1">
      <c r="A9154" s="547" t="s">
        <v>1661</v>
      </c>
      <c r="B9154" s="547">
        <v>2021</v>
      </c>
      <c r="C9154" s="547" t="s">
        <v>1609</v>
      </c>
      <c r="D9154" s="548"/>
      <c r="E9154" s="548"/>
    </row>
    <row r="9155" spans="1:5" hidden="1">
      <c r="A9155" s="547" t="s">
        <v>1661</v>
      </c>
      <c r="B9155" s="547">
        <v>2021</v>
      </c>
      <c r="C9155" s="547" t="s">
        <v>1608</v>
      </c>
      <c r="D9155" s="548"/>
      <c r="E9155" s="548"/>
    </row>
    <row r="9156" spans="1:5" hidden="1">
      <c r="A9156" s="547" t="s">
        <v>1661</v>
      </c>
      <c r="B9156" s="547">
        <v>2021</v>
      </c>
      <c r="C9156" s="547" t="s">
        <v>1607</v>
      </c>
      <c r="D9156" s="548">
        <v>1.32</v>
      </c>
      <c r="E9156" s="548">
        <v>1.32</v>
      </c>
    </row>
    <row r="9157" spans="1:5" hidden="1">
      <c r="A9157" s="547" t="s">
        <v>1661</v>
      </c>
      <c r="B9157" s="547">
        <v>2021</v>
      </c>
      <c r="C9157" s="547" t="s">
        <v>1606</v>
      </c>
      <c r="D9157" s="548"/>
      <c r="E9157" s="548"/>
    </row>
    <row r="9158" spans="1:5" hidden="1">
      <c r="A9158" s="547" t="s">
        <v>1661</v>
      </c>
      <c r="B9158" s="547">
        <v>2021</v>
      </c>
      <c r="C9158" s="547" t="s">
        <v>1605</v>
      </c>
      <c r="D9158" s="548">
        <v>0.94</v>
      </c>
      <c r="E9158" s="548">
        <v>0.94</v>
      </c>
    </row>
    <row r="9159" spans="1:5" hidden="1">
      <c r="A9159" s="547" t="s">
        <v>1661</v>
      </c>
      <c r="B9159" s="547">
        <v>2021</v>
      </c>
      <c r="C9159" s="547" t="s">
        <v>1604</v>
      </c>
      <c r="D9159" s="548">
        <v>117.18</v>
      </c>
      <c r="E9159" s="548">
        <v>117.18</v>
      </c>
    </row>
    <row r="9160" spans="1:5" hidden="1">
      <c r="A9160" s="547" t="s">
        <v>1661</v>
      </c>
      <c r="B9160" s="547">
        <v>2021</v>
      </c>
      <c r="C9160" s="547" t="s">
        <v>1603</v>
      </c>
      <c r="D9160" s="548">
        <v>110.1</v>
      </c>
      <c r="E9160" s="548">
        <v>110.1</v>
      </c>
    </row>
    <row r="9161" spans="1:5" hidden="1">
      <c r="A9161" s="547" t="s">
        <v>1661</v>
      </c>
      <c r="B9161" s="547">
        <v>2021</v>
      </c>
      <c r="C9161" s="547" t="s">
        <v>1602</v>
      </c>
      <c r="D9161" s="548">
        <v>429.57</v>
      </c>
      <c r="E9161" s="548">
        <v>429.57</v>
      </c>
    </row>
    <row r="9162" spans="1:5" hidden="1">
      <c r="A9162" s="547" t="s">
        <v>1661</v>
      </c>
      <c r="B9162" s="547">
        <v>2021</v>
      </c>
      <c r="C9162" s="547" t="s">
        <v>1601</v>
      </c>
      <c r="D9162" s="548">
        <v>599.21</v>
      </c>
      <c r="E9162" s="548">
        <v>599.21</v>
      </c>
    </row>
    <row r="9163" spans="1:5" hidden="1">
      <c r="A9163" s="547" t="s">
        <v>1661</v>
      </c>
      <c r="B9163" s="547">
        <v>2021</v>
      </c>
      <c r="C9163" s="547" t="s">
        <v>1600</v>
      </c>
      <c r="D9163" s="548">
        <v>23.85</v>
      </c>
      <c r="E9163" s="548">
        <v>23.85</v>
      </c>
    </row>
    <row r="9164" spans="1:5" hidden="1">
      <c r="A9164" s="547" t="s">
        <v>1661</v>
      </c>
      <c r="B9164" s="547">
        <v>2021</v>
      </c>
      <c r="C9164" s="547" t="s">
        <v>1599</v>
      </c>
      <c r="D9164" s="548">
        <v>2379.2199999999998</v>
      </c>
      <c r="E9164" s="548">
        <v>2380.2399999999998</v>
      </c>
    </row>
    <row r="9165" spans="1:5" hidden="1">
      <c r="A9165" s="547" t="s">
        <v>1661</v>
      </c>
      <c r="B9165" s="547">
        <v>2021</v>
      </c>
      <c r="C9165" s="547" t="s">
        <v>1597</v>
      </c>
      <c r="D9165" s="548">
        <v>1539.69</v>
      </c>
      <c r="E9165" s="548">
        <v>1540.71</v>
      </c>
    </row>
    <row r="9166" spans="1:5" hidden="1">
      <c r="A9166" s="547" t="s">
        <v>1661</v>
      </c>
      <c r="B9166" s="547">
        <v>2021</v>
      </c>
      <c r="C9166" s="547" t="s">
        <v>1633</v>
      </c>
      <c r="D9166" s="548"/>
      <c r="E9166" s="548">
        <v>226.93</v>
      </c>
    </row>
    <row r="9167" spans="1:5" hidden="1">
      <c r="A9167" s="547" t="s">
        <v>1661</v>
      </c>
      <c r="B9167" s="547">
        <v>2021</v>
      </c>
      <c r="C9167" s="547" t="s">
        <v>1632</v>
      </c>
      <c r="D9167" s="548"/>
      <c r="E9167" s="548"/>
    </row>
    <row r="9168" spans="1:5" hidden="1">
      <c r="A9168" s="547" t="s">
        <v>1661</v>
      </c>
      <c r="B9168" s="547">
        <v>2021</v>
      </c>
      <c r="C9168" s="547" t="s">
        <v>1631</v>
      </c>
      <c r="D9168" s="548"/>
      <c r="E9168" s="548">
        <v>2.25</v>
      </c>
    </row>
    <row r="9169" spans="1:5" hidden="1">
      <c r="A9169" s="547" t="s">
        <v>1661</v>
      </c>
      <c r="B9169" s="547">
        <v>2021</v>
      </c>
      <c r="C9169" s="547" t="s">
        <v>1630</v>
      </c>
      <c r="D9169" s="548"/>
      <c r="E9169" s="548"/>
    </row>
    <row r="9170" spans="1:5" hidden="1">
      <c r="A9170" s="547" t="s">
        <v>1661</v>
      </c>
      <c r="B9170" s="547">
        <v>2021</v>
      </c>
      <c r="C9170" s="547" t="s">
        <v>1629</v>
      </c>
      <c r="D9170" s="548"/>
      <c r="E9170" s="548"/>
    </row>
    <row r="9171" spans="1:5" hidden="1">
      <c r="A9171" s="547" t="s">
        <v>1661</v>
      </c>
      <c r="B9171" s="547">
        <v>2022</v>
      </c>
      <c r="C9171" s="547" t="s">
        <v>1628</v>
      </c>
      <c r="D9171" s="548">
        <v>238.11</v>
      </c>
      <c r="E9171" s="548">
        <v>238.74</v>
      </c>
    </row>
    <row r="9172" spans="1:5" hidden="1">
      <c r="A9172" s="547" t="s">
        <v>1661</v>
      </c>
      <c r="B9172" s="547">
        <v>2022</v>
      </c>
      <c r="C9172" s="547" t="s">
        <v>1627</v>
      </c>
      <c r="D9172" s="548">
        <v>228.64</v>
      </c>
      <c r="E9172" s="548"/>
    </row>
    <row r="9173" spans="1:5" hidden="1">
      <c r="A9173" s="547" t="s">
        <v>1661</v>
      </c>
      <c r="B9173" s="547">
        <v>2022</v>
      </c>
      <c r="C9173" s="547" t="s">
        <v>1626</v>
      </c>
      <c r="D9173" s="548">
        <v>9.4700000000000006</v>
      </c>
      <c r="E9173" s="548"/>
    </row>
    <row r="9174" spans="1:5" hidden="1">
      <c r="A9174" s="547" t="s">
        <v>1661</v>
      </c>
      <c r="B9174" s="547">
        <v>2022</v>
      </c>
      <c r="C9174" s="547" t="s">
        <v>1625</v>
      </c>
      <c r="D9174" s="548">
        <v>0.68</v>
      </c>
      <c r="E9174" s="548">
        <v>0.68</v>
      </c>
    </row>
    <row r="9175" spans="1:5" hidden="1">
      <c r="A9175" s="547" t="s">
        <v>1661</v>
      </c>
      <c r="B9175" s="547">
        <v>2022</v>
      </c>
      <c r="C9175" s="547" t="s">
        <v>1624</v>
      </c>
      <c r="D9175" s="548">
        <v>1.31</v>
      </c>
      <c r="E9175" s="548">
        <v>1.31</v>
      </c>
    </row>
    <row r="9176" spans="1:5" hidden="1">
      <c r="A9176" s="547" t="s">
        <v>1661</v>
      </c>
      <c r="B9176" s="547">
        <v>2022</v>
      </c>
      <c r="C9176" s="547" t="s">
        <v>1623</v>
      </c>
      <c r="D9176" s="548"/>
      <c r="E9176" s="548"/>
    </row>
    <row r="9177" spans="1:5" hidden="1">
      <c r="A9177" s="547" t="s">
        <v>1661</v>
      </c>
      <c r="B9177" s="547">
        <v>2022</v>
      </c>
      <c r="C9177" s="547" t="s">
        <v>1622</v>
      </c>
      <c r="D9177" s="548"/>
      <c r="E9177" s="548"/>
    </row>
    <row r="9178" spans="1:5" hidden="1">
      <c r="A9178" s="547" t="s">
        <v>1661</v>
      </c>
      <c r="B9178" s="547">
        <v>2022</v>
      </c>
      <c r="C9178" s="547" t="s">
        <v>1621</v>
      </c>
      <c r="D9178" s="548">
        <v>0.02</v>
      </c>
      <c r="E9178" s="548">
        <v>0.02</v>
      </c>
    </row>
    <row r="9179" spans="1:5" hidden="1">
      <c r="A9179" s="547" t="s">
        <v>1661</v>
      </c>
      <c r="B9179" s="547">
        <v>2022</v>
      </c>
      <c r="C9179" s="547" t="s">
        <v>1620</v>
      </c>
      <c r="D9179" s="548">
        <v>0.11</v>
      </c>
      <c r="E9179" s="548">
        <v>0.11</v>
      </c>
    </row>
    <row r="9180" spans="1:5" hidden="1">
      <c r="A9180" s="547" t="s">
        <v>1661</v>
      </c>
      <c r="B9180" s="547">
        <v>2022</v>
      </c>
      <c r="C9180" s="547" t="s">
        <v>1619</v>
      </c>
      <c r="D9180" s="548">
        <v>20.67</v>
      </c>
      <c r="E9180" s="548">
        <v>20.67</v>
      </c>
    </row>
    <row r="9181" spans="1:5" hidden="1">
      <c r="A9181" s="547" t="s">
        <v>1661</v>
      </c>
      <c r="B9181" s="547">
        <v>2022</v>
      </c>
      <c r="C9181" s="547" t="s">
        <v>1618</v>
      </c>
      <c r="D9181" s="548"/>
      <c r="E9181" s="548"/>
    </row>
    <row r="9182" spans="1:5" hidden="1">
      <c r="A9182" s="547" t="s">
        <v>1661</v>
      </c>
      <c r="B9182" s="547">
        <v>2022</v>
      </c>
      <c r="C9182" s="547" t="s">
        <v>1617</v>
      </c>
      <c r="D9182" s="548">
        <v>3.53</v>
      </c>
      <c r="E9182" s="548">
        <v>3.53</v>
      </c>
    </row>
    <row r="9183" spans="1:5" hidden="1">
      <c r="A9183" s="547" t="s">
        <v>1661</v>
      </c>
      <c r="B9183" s="547">
        <v>2022</v>
      </c>
      <c r="C9183" s="547" t="s">
        <v>1616</v>
      </c>
      <c r="D9183" s="548"/>
      <c r="E9183" s="548"/>
    </row>
    <row r="9184" spans="1:5" hidden="1">
      <c r="A9184" s="547" t="s">
        <v>1661</v>
      </c>
      <c r="B9184" s="547">
        <v>2022</v>
      </c>
      <c r="C9184" s="547" t="s">
        <v>1615</v>
      </c>
      <c r="D9184" s="548">
        <v>9.3800000000000008</v>
      </c>
      <c r="E9184" s="548">
        <v>9.3800000000000008</v>
      </c>
    </row>
    <row r="9185" spans="1:5" hidden="1">
      <c r="A9185" s="547" t="s">
        <v>1661</v>
      </c>
      <c r="B9185" s="547">
        <v>2022</v>
      </c>
      <c r="C9185" s="547" t="s">
        <v>1614</v>
      </c>
      <c r="D9185" s="548">
        <v>3.57</v>
      </c>
      <c r="E9185" s="548">
        <v>3.57</v>
      </c>
    </row>
    <row r="9186" spans="1:5" hidden="1">
      <c r="A9186" s="547" t="s">
        <v>1661</v>
      </c>
      <c r="B9186" s="547">
        <v>2022</v>
      </c>
      <c r="C9186" s="547" t="s">
        <v>1613</v>
      </c>
      <c r="D9186" s="548">
        <v>0.01</v>
      </c>
      <c r="E9186" s="548">
        <v>0.01</v>
      </c>
    </row>
    <row r="9187" spans="1:5" hidden="1">
      <c r="A9187" s="547" t="s">
        <v>1661</v>
      </c>
      <c r="B9187" s="547">
        <v>2022</v>
      </c>
      <c r="C9187" s="547" t="s">
        <v>1612</v>
      </c>
      <c r="D9187" s="548">
        <v>0.03</v>
      </c>
      <c r="E9187" s="548">
        <v>0.03</v>
      </c>
    </row>
    <row r="9188" spans="1:5" hidden="1">
      <c r="A9188" s="547" t="s">
        <v>1661</v>
      </c>
      <c r="B9188" s="547">
        <v>2022</v>
      </c>
      <c r="C9188" s="547" t="s">
        <v>1611</v>
      </c>
      <c r="D9188" s="548">
        <v>0.23</v>
      </c>
      <c r="E9188" s="548">
        <v>0.23</v>
      </c>
    </row>
    <row r="9189" spans="1:5" hidden="1">
      <c r="A9189" s="547" t="s">
        <v>1661</v>
      </c>
      <c r="B9189" s="547">
        <v>2022</v>
      </c>
      <c r="C9189" s="547" t="s">
        <v>1610</v>
      </c>
      <c r="D9189" s="548">
        <v>0.72</v>
      </c>
      <c r="E9189" s="548">
        <v>0.72</v>
      </c>
    </row>
    <row r="9190" spans="1:5" hidden="1">
      <c r="A9190" s="547" t="s">
        <v>1661</v>
      </c>
      <c r="B9190" s="547">
        <v>2022</v>
      </c>
      <c r="C9190" s="547" t="s">
        <v>1609</v>
      </c>
      <c r="D9190" s="548"/>
      <c r="E9190" s="548"/>
    </row>
    <row r="9191" spans="1:5" hidden="1">
      <c r="A9191" s="547" t="s">
        <v>1661</v>
      </c>
      <c r="B9191" s="547">
        <v>2022</v>
      </c>
      <c r="C9191" s="547" t="s">
        <v>1608</v>
      </c>
      <c r="D9191" s="548"/>
      <c r="E9191" s="548"/>
    </row>
    <row r="9192" spans="1:5" hidden="1">
      <c r="A9192" s="547" t="s">
        <v>1661</v>
      </c>
      <c r="B9192" s="547">
        <v>2022</v>
      </c>
      <c r="C9192" s="547" t="s">
        <v>1607</v>
      </c>
      <c r="D9192" s="548">
        <v>2.62</v>
      </c>
      <c r="E9192" s="548">
        <v>2.62</v>
      </c>
    </row>
    <row r="9193" spans="1:5" hidden="1">
      <c r="A9193" s="547" t="s">
        <v>1661</v>
      </c>
      <c r="B9193" s="547">
        <v>2022</v>
      </c>
      <c r="C9193" s="547" t="s">
        <v>1606</v>
      </c>
      <c r="D9193" s="548"/>
      <c r="E9193" s="548"/>
    </row>
    <row r="9194" spans="1:5" hidden="1">
      <c r="A9194" s="547" t="s">
        <v>1661</v>
      </c>
      <c r="B9194" s="547">
        <v>2022</v>
      </c>
      <c r="C9194" s="547" t="s">
        <v>1605</v>
      </c>
      <c r="D9194" s="548">
        <v>0.55000000000000004</v>
      </c>
      <c r="E9194" s="548">
        <v>0.55000000000000004</v>
      </c>
    </row>
    <row r="9195" spans="1:5" hidden="1">
      <c r="A9195" s="547" t="s">
        <v>1661</v>
      </c>
      <c r="B9195" s="547">
        <v>2022</v>
      </c>
      <c r="C9195" s="547" t="s">
        <v>1604</v>
      </c>
      <c r="D9195" s="548">
        <v>151.72999999999999</v>
      </c>
      <c r="E9195" s="548">
        <v>151.72999999999999</v>
      </c>
    </row>
    <row r="9196" spans="1:5" hidden="1">
      <c r="A9196" s="547" t="s">
        <v>1661</v>
      </c>
      <c r="B9196" s="547">
        <v>2022</v>
      </c>
      <c r="C9196" s="547" t="s">
        <v>1603</v>
      </c>
      <c r="D9196" s="548">
        <v>116.66</v>
      </c>
      <c r="E9196" s="548">
        <v>116.66</v>
      </c>
    </row>
    <row r="9197" spans="1:5" hidden="1">
      <c r="A9197" s="547" t="s">
        <v>1661</v>
      </c>
      <c r="B9197" s="547">
        <v>2022</v>
      </c>
      <c r="C9197" s="547" t="s">
        <v>1602</v>
      </c>
      <c r="D9197" s="548">
        <v>501.37</v>
      </c>
      <c r="E9197" s="548">
        <v>501.37</v>
      </c>
    </row>
    <row r="9198" spans="1:5" hidden="1">
      <c r="A9198" s="547" t="s">
        <v>1661</v>
      </c>
      <c r="B9198" s="547">
        <v>2022</v>
      </c>
      <c r="C9198" s="547" t="s">
        <v>1601</v>
      </c>
      <c r="D9198" s="548">
        <v>643.24</v>
      </c>
      <c r="E9198" s="548">
        <v>643.24</v>
      </c>
    </row>
    <row r="9199" spans="1:5" hidden="1">
      <c r="A9199" s="547" t="s">
        <v>1661</v>
      </c>
      <c r="B9199" s="547">
        <v>2022</v>
      </c>
      <c r="C9199" s="547" t="s">
        <v>1600</v>
      </c>
      <c r="D9199" s="548">
        <v>22.09</v>
      </c>
      <c r="E9199" s="548">
        <v>22.09</v>
      </c>
    </row>
    <row r="9200" spans="1:5" hidden="1">
      <c r="A9200" s="547" t="s">
        <v>1661</v>
      </c>
      <c r="B9200" s="547">
        <v>2022</v>
      </c>
      <c r="C9200" s="547" t="s">
        <v>1599</v>
      </c>
      <c r="D9200" s="548">
        <v>2596.7800000000002</v>
      </c>
      <c r="E9200" s="548">
        <v>2597.41</v>
      </c>
    </row>
    <row r="9201" spans="1:5" hidden="1">
      <c r="A9201" s="547" t="s">
        <v>1661</v>
      </c>
      <c r="B9201" s="547">
        <v>2022</v>
      </c>
      <c r="C9201" s="547" t="s">
        <v>1597</v>
      </c>
      <c r="D9201" s="548">
        <v>1696</v>
      </c>
      <c r="E9201" s="548">
        <v>1696.63</v>
      </c>
    </row>
    <row r="9202" spans="1:5" hidden="1">
      <c r="A9202" s="547" t="s">
        <v>1661</v>
      </c>
      <c r="B9202" s="547">
        <v>2022</v>
      </c>
      <c r="C9202" s="547" t="s">
        <v>1633</v>
      </c>
      <c r="D9202" s="548"/>
      <c r="E9202" s="548">
        <v>227.15</v>
      </c>
    </row>
    <row r="9203" spans="1:5" hidden="1">
      <c r="A9203" s="547" t="s">
        <v>1661</v>
      </c>
      <c r="B9203" s="547">
        <v>2022</v>
      </c>
      <c r="C9203" s="547" t="s">
        <v>1632</v>
      </c>
      <c r="D9203" s="548"/>
      <c r="E9203" s="548"/>
    </row>
    <row r="9204" spans="1:5" hidden="1">
      <c r="A9204" s="547" t="s">
        <v>1661</v>
      </c>
      <c r="B9204" s="547">
        <v>2022</v>
      </c>
      <c r="C9204" s="547" t="s">
        <v>1631</v>
      </c>
      <c r="D9204" s="548"/>
      <c r="E9204" s="548">
        <v>2.12</v>
      </c>
    </row>
    <row r="9205" spans="1:5" hidden="1">
      <c r="A9205" s="547" t="s">
        <v>1661</v>
      </c>
      <c r="B9205" s="547">
        <v>2022</v>
      </c>
      <c r="C9205" s="547" t="s">
        <v>1630</v>
      </c>
      <c r="D9205" s="548"/>
      <c r="E9205" s="548"/>
    </row>
    <row r="9206" spans="1:5" hidden="1">
      <c r="A9206" s="547" t="s">
        <v>1661</v>
      </c>
      <c r="B9206" s="547">
        <v>2022</v>
      </c>
      <c r="C9206" s="547" t="s">
        <v>1629</v>
      </c>
      <c r="D9206" s="548"/>
      <c r="E9206" s="548"/>
    </row>
    <row r="9207" spans="1:5" hidden="1">
      <c r="A9207" s="547" t="s">
        <v>1661</v>
      </c>
      <c r="B9207" s="547">
        <v>2023</v>
      </c>
      <c r="C9207" s="547" t="s">
        <v>1628</v>
      </c>
      <c r="D9207" s="548">
        <v>224.55</v>
      </c>
      <c r="E9207" s="548"/>
    </row>
    <row r="9208" spans="1:5" hidden="1">
      <c r="A9208" s="547" t="s">
        <v>1661</v>
      </c>
      <c r="B9208" s="547">
        <v>2023</v>
      </c>
      <c r="C9208" s="547" t="s">
        <v>1627</v>
      </c>
      <c r="D9208" s="548">
        <v>220.26</v>
      </c>
      <c r="E9208" s="548"/>
    </row>
    <row r="9209" spans="1:5" hidden="1">
      <c r="A9209" s="547" t="s">
        <v>1661</v>
      </c>
      <c r="B9209" s="547">
        <v>2023</v>
      </c>
      <c r="C9209" s="547" t="s">
        <v>1626</v>
      </c>
      <c r="D9209" s="548">
        <v>4.3</v>
      </c>
      <c r="E9209" s="548"/>
    </row>
    <row r="9210" spans="1:5" hidden="1">
      <c r="A9210" s="547" t="s">
        <v>1661</v>
      </c>
      <c r="B9210" s="547">
        <v>2023</v>
      </c>
      <c r="C9210" s="547" t="s">
        <v>1625</v>
      </c>
      <c r="D9210" s="548">
        <v>0.92</v>
      </c>
      <c r="E9210" s="548"/>
    </row>
    <row r="9211" spans="1:5" hidden="1">
      <c r="A9211" s="547" t="s">
        <v>1661</v>
      </c>
      <c r="B9211" s="547">
        <v>2023</v>
      </c>
      <c r="C9211" s="547" t="s">
        <v>1624</v>
      </c>
      <c r="D9211" s="548">
        <v>1.33</v>
      </c>
      <c r="E9211" s="548"/>
    </row>
    <row r="9212" spans="1:5" hidden="1">
      <c r="A9212" s="547" t="s">
        <v>1661</v>
      </c>
      <c r="B9212" s="547">
        <v>2023</v>
      </c>
      <c r="C9212" s="547" t="s">
        <v>1623</v>
      </c>
      <c r="D9212" s="548"/>
      <c r="E9212" s="548"/>
    </row>
    <row r="9213" spans="1:5" hidden="1">
      <c r="A9213" s="547" t="s">
        <v>1661</v>
      </c>
      <c r="B9213" s="547">
        <v>2023</v>
      </c>
      <c r="C9213" s="547" t="s">
        <v>1622</v>
      </c>
      <c r="D9213" s="548"/>
      <c r="E9213" s="548"/>
    </row>
    <row r="9214" spans="1:5" hidden="1">
      <c r="A9214" s="547" t="s">
        <v>1661</v>
      </c>
      <c r="B9214" s="547">
        <v>2023</v>
      </c>
      <c r="C9214" s="547" t="s">
        <v>1621</v>
      </c>
      <c r="D9214" s="548">
        <v>0.02</v>
      </c>
      <c r="E9214" s="548"/>
    </row>
    <row r="9215" spans="1:5" hidden="1">
      <c r="A9215" s="547" t="s">
        <v>1661</v>
      </c>
      <c r="B9215" s="547">
        <v>2023</v>
      </c>
      <c r="C9215" s="547" t="s">
        <v>1620</v>
      </c>
      <c r="D9215" s="548">
        <v>0.06</v>
      </c>
      <c r="E9215" s="548"/>
    </row>
    <row r="9216" spans="1:5" hidden="1">
      <c r="A9216" s="547" t="s">
        <v>1661</v>
      </c>
      <c r="B9216" s="547">
        <v>2023</v>
      </c>
      <c r="C9216" s="547" t="s">
        <v>1619</v>
      </c>
      <c r="D9216" s="548">
        <v>12.96</v>
      </c>
      <c r="E9216" s="548"/>
    </row>
    <row r="9217" spans="1:5" hidden="1">
      <c r="A9217" s="547" t="s">
        <v>1661</v>
      </c>
      <c r="B9217" s="547">
        <v>2023</v>
      </c>
      <c r="C9217" s="547" t="s">
        <v>1618</v>
      </c>
      <c r="D9217" s="548"/>
      <c r="E9217" s="548"/>
    </row>
    <row r="9218" spans="1:5" hidden="1">
      <c r="A9218" s="547" t="s">
        <v>1661</v>
      </c>
      <c r="B9218" s="547">
        <v>2023</v>
      </c>
      <c r="C9218" s="547" t="s">
        <v>1617</v>
      </c>
      <c r="D9218" s="548">
        <v>3.45</v>
      </c>
      <c r="E9218" s="548"/>
    </row>
    <row r="9219" spans="1:5" hidden="1">
      <c r="A9219" s="547" t="s">
        <v>1661</v>
      </c>
      <c r="B9219" s="547">
        <v>2023</v>
      </c>
      <c r="C9219" s="547" t="s">
        <v>1616</v>
      </c>
      <c r="D9219" s="548"/>
      <c r="E9219" s="548"/>
    </row>
    <row r="9220" spans="1:5" hidden="1">
      <c r="A9220" s="547" t="s">
        <v>1661</v>
      </c>
      <c r="B9220" s="547">
        <v>2023</v>
      </c>
      <c r="C9220" s="547" t="s">
        <v>1615</v>
      </c>
      <c r="D9220" s="548">
        <v>5.0999999999999996</v>
      </c>
      <c r="E9220" s="548"/>
    </row>
    <row r="9221" spans="1:5" hidden="1">
      <c r="A9221" s="547" t="s">
        <v>1661</v>
      </c>
      <c r="B9221" s="547">
        <v>2023</v>
      </c>
      <c r="C9221" s="547" t="s">
        <v>1614</v>
      </c>
      <c r="D9221" s="548">
        <v>1.44</v>
      </c>
      <c r="E9221" s="548"/>
    </row>
    <row r="9222" spans="1:5" hidden="1">
      <c r="A9222" s="547" t="s">
        <v>1661</v>
      </c>
      <c r="B9222" s="547">
        <v>2023</v>
      </c>
      <c r="C9222" s="547" t="s">
        <v>1613</v>
      </c>
      <c r="D9222" s="548"/>
      <c r="E9222" s="548"/>
    </row>
    <row r="9223" spans="1:5" hidden="1">
      <c r="A9223" s="547" t="s">
        <v>1661</v>
      </c>
      <c r="B9223" s="547">
        <v>2023</v>
      </c>
      <c r="C9223" s="547" t="s">
        <v>1612</v>
      </c>
      <c r="D9223" s="548">
        <v>0.21</v>
      </c>
      <c r="E9223" s="548"/>
    </row>
    <row r="9224" spans="1:5" hidden="1">
      <c r="A9224" s="547" t="s">
        <v>1661</v>
      </c>
      <c r="B9224" s="547">
        <v>2023</v>
      </c>
      <c r="C9224" s="547" t="s">
        <v>1611</v>
      </c>
      <c r="D9224" s="548">
        <v>0.1</v>
      </c>
      <c r="E9224" s="548"/>
    </row>
    <row r="9225" spans="1:5" hidden="1">
      <c r="A9225" s="547" t="s">
        <v>1661</v>
      </c>
      <c r="B9225" s="547">
        <v>2023</v>
      </c>
      <c r="C9225" s="547" t="s">
        <v>1610</v>
      </c>
      <c r="D9225" s="548">
        <v>0.32</v>
      </c>
      <c r="E9225" s="548"/>
    </row>
    <row r="9226" spans="1:5" hidden="1">
      <c r="A9226" s="547" t="s">
        <v>1661</v>
      </c>
      <c r="B9226" s="547">
        <v>2023</v>
      </c>
      <c r="C9226" s="547" t="s">
        <v>1609</v>
      </c>
      <c r="D9226" s="548"/>
      <c r="E9226" s="548"/>
    </row>
    <row r="9227" spans="1:5" hidden="1">
      <c r="A9227" s="547" t="s">
        <v>1661</v>
      </c>
      <c r="B9227" s="547">
        <v>2023</v>
      </c>
      <c r="C9227" s="547" t="s">
        <v>1608</v>
      </c>
      <c r="D9227" s="548"/>
      <c r="E9227" s="548"/>
    </row>
    <row r="9228" spans="1:5" hidden="1">
      <c r="A9228" s="547" t="s">
        <v>1661</v>
      </c>
      <c r="B9228" s="547">
        <v>2023</v>
      </c>
      <c r="C9228" s="547" t="s">
        <v>1607</v>
      </c>
      <c r="D9228" s="548">
        <v>2.0699999999999998</v>
      </c>
      <c r="E9228" s="548"/>
    </row>
    <row r="9229" spans="1:5" hidden="1">
      <c r="A9229" s="547" t="s">
        <v>1661</v>
      </c>
      <c r="B9229" s="547">
        <v>2023</v>
      </c>
      <c r="C9229" s="547" t="s">
        <v>1606</v>
      </c>
      <c r="D9229" s="548"/>
      <c r="E9229" s="548"/>
    </row>
    <row r="9230" spans="1:5" hidden="1">
      <c r="A9230" s="547" t="s">
        <v>1661</v>
      </c>
      <c r="B9230" s="547">
        <v>2023</v>
      </c>
      <c r="C9230" s="547" t="s">
        <v>1605</v>
      </c>
      <c r="D9230" s="548">
        <v>0.27</v>
      </c>
      <c r="E9230" s="548"/>
    </row>
    <row r="9231" spans="1:5" hidden="1">
      <c r="A9231" s="547" t="s">
        <v>1661</v>
      </c>
      <c r="B9231" s="547">
        <v>2023</v>
      </c>
      <c r="C9231" s="547" t="s">
        <v>1604</v>
      </c>
      <c r="D9231" s="548">
        <v>144.72999999999999</v>
      </c>
      <c r="E9231" s="548"/>
    </row>
    <row r="9232" spans="1:5" hidden="1">
      <c r="A9232" s="547" t="s">
        <v>1661</v>
      </c>
      <c r="B9232" s="547">
        <v>2023</v>
      </c>
      <c r="C9232" s="547" t="s">
        <v>1603</v>
      </c>
      <c r="D9232" s="548">
        <v>172.26</v>
      </c>
      <c r="E9232" s="548"/>
    </row>
    <row r="9233" spans="1:5" hidden="1">
      <c r="A9233" s="547" t="s">
        <v>1661</v>
      </c>
      <c r="B9233" s="547">
        <v>2023</v>
      </c>
      <c r="C9233" s="547" t="s">
        <v>1602</v>
      </c>
      <c r="D9233" s="548">
        <v>540.66</v>
      </c>
      <c r="E9233" s="548"/>
    </row>
    <row r="9234" spans="1:5" hidden="1">
      <c r="A9234" s="547" t="s">
        <v>1661</v>
      </c>
      <c r="B9234" s="547">
        <v>2023</v>
      </c>
      <c r="C9234" s="547" t="s">
        <v>1601</v>
      </c>
      <c r="D9234" s="548">
        <v>713.69</v>
      </c>
      <c r="E9234" s="548"/>
    </row>
    <row r="9235" spans="1:5" hidden="1">
      <c r="A9235" s="547" t="s">
        <v>1661</v>
      </c>
      <c r="B9235" s="547">
        <v>2023</v>
      </c>
      <c r="C9235" s="547" t="s">
        <v>1600</v>
      </c>
      <c r="D9235" s="548">
        <v>23.24</v>
      </c>
      <c r="E9235" s="548"/>
    </row>
    <row r="9236" spans="1:5" hidden="1">
      <c r="A9236" s="547" t="s">
        <v>1661</v>
      </c>
      <c r="B9236" s="547">
        <v>2023</v>
      </c>
      <c r="C9236" s="547" t="s">
        <v>1599</v>
      </c>
      <c r="D9236" s="548">
        <v>2833.8</v>
      </c>
      <c r="E9236" s="548"/>
    </row>
    <row r="9237" spans="1:5" hidden="1">
      <c r="A9237" s="547" t="s">
        <v>1661</v>
      </c>
      <c r="B9237" s="547">
        <v>2023</v>
      </c>
      <c r="C9237" s="547" t="s">
        <v>1597</v>
      </c>
      <c r="D9237" s="548">
        <v>1834.42</v>
      </c>
      <c r="E9237" s="548"/>
    </row>
    <row r="9238" spans="1:5" hidden="1">
      <c r="A9238" s="547" t="s">
        <v>1660</v>
      </c>
      <c r="B9238" s="547">
        <v>2019</v>
      </c>
      <c r="C9238" s="547" t="s">
        <v>1628</v>
      </c>
      <c r="D9238" s="548">
        <v>432.52</v>
      </c>
      <c r="E9238" s="548">
        <v>432.74</v>
      </c>
    </row>
    <row r="9239" spans="1:5" hidden="1">
      <c r="A9239" s="547" t="s">
        <v>1660</v>
      </c>
      <c r="B9239" s="547">
        <v>2019</v>
      </c>
      <c r="C9239" s="547" t="s">
        <v>1627</v>
      </c>
      <c r="D9239" s="548">
        <v>370.71</v>
      </c>
      <c r="E9239" s="548"/>
    </row>
    <row r="9240" spans="1:5" hidden="1">
      <c r="A9240" s="547" t="s">
        <v>1660</v>
      </c>
      <c r="B9240" s="547">
        <v>2019</v>
      </c>
      <c r="C9240" s="547" t="s">
        <v>1626</v>
      </c>
      <c r="D9240" s="548">
        <v>61.81</v>
      </c>
      <c r="E9240" s="548"/>
    </row>
    <row r="9241" spans="1:5" hidden="1">
      <c r="A9241" s="547" t="s">
        <v>1660</v>
      </c>
      <c r="B9241" s="547">
        <v>2019</v>
      </c>
      <c r="C9241" s="547" t="s">
        <v>1625</v>
      </c>
      <c r="D9241" s="548">
        <v>18.04</v>
      </c>
      <c r="E9241" s="548">
        <v>18.04</v>
      </c>
    </row>
    <row r="9242" spans="1:5" hidden="1">
      <c r="A9242" s="547" t="s">
        <v>1660</v>
      </c>
      <c r="B9242" s="547">
        <v>2019</v>
      </c>
      <c r="C9242" s="547" t="s">
        <v>1624</v>
      </c>
      <c r="D9242" s="548"/>
      <c r="E9242" s="548"/>
    </row>
    <row r="9243" spans="1:5" hidden="1">
      <c r="A9243" s="547" t="s">
        <v>1660</v>
      </c>
      <c r="B9243" s="547">
        <v>2019</v>
      </c>
      <c r="C9243" s="547" t="s">
        <v>1623</v>
      </c>
      <c r="D9243" s="548"/>
      <c r="E9243" s="548"/>
    </row>
    <row r="9244" spans="1:5" hidden="1">
      <c r="A9244" s="547" t="s">
        <v>1660</v>
      </c>
      <c r="B9244" s="547">
        <v>2019</v>
      </c>
      <c r="C9244" s="547" t="s">
        <v>1622</v>
      </c>
      <c r="D9244" s="548"/>
      <c r="E9244" s="548"/>
    </row>
    <row r="9245" spans="1:5" hidden="1">
      <c r="A9245" s="547" t="s">
        <v>1660</v>
      </c>
      <c r="B9245" s="547">
        <v>2019</v>
      </c>
      <c r="C9245" s="547" t="s">
        <v>1621</v>
      </c>
      <c r="D9245" s="548"/>
      <c r="E9245" s="548"/>
    </row>
    <row r="9246" spans="1:5" hidden="1">
      <c r="A9246" s="547" t="s">
        <v>1660</v>
      </c>
      <c r="B9246" s="547">
        <v>2019</v>
      </c>
      <c r="C9246" s="547" t="s">
        <v>1620</v>
      </c>
      <c r="D9246" s="548"/>
      <c r="E9246" s="548"/>
    </row>
    <row r="9247" spans="1:5" hidden="1">
      <c r="A9247" s="547" t="s">
        <v>1660</v>
      </c>
      <c r="B9247" s="547">
        <v>2019</v>
      </c>
      <c r="C9247" s="547" t="s">
        <v>1619</v>
      </c>
      <c r="D9247" s="548">
        <v>4.18</v>
      </c>
      <c r="E9247" s="548">
        <v>4.18</v>
      </c>
    </row>
    <row r="9248" spans="1:5" hidden="1">
      <c r="A9248" s="547" t="s">
        <v>1660</v>
      </c>
      <c r="B9248" s="547">
        <v>2019</v>
      </c>
      <c r="C9248" s="547" t="s">
        <v>1618</v>
      </c>
      <c r="D9248" s="548"/>
      <c r="E9248" s="548"/>
    </row>
    <row r="9249" spans="1:5" hidden="1">
      <c r="A9249" s="547" t="s">
        <v>1660</v>
      </c>
      <c r="B9249" s="547">
        <v>2019</v>
      </c>
      <c r="C9249" s="547" t="s">
        <v>1617</v>
      </c>
      <c r="D9249" s="548">
        <v>0.9</v>
      </c>
      <c r="E9249" s="548">
        <v>0.9</v>
      </c>
    </row>
    <row r="9250" spans="1:5" hidden="1">
      <c r="A9250" s="547" t="s">
        <v>1660</v>
      </c>
      <c r="B9250" s="547">
        <v>2019</v>
      </c>
      <c r="C9250" s="547" t="s">
        <v>1616</v>
      </c>
      <c r="D9250" s="548">
        <v>0.03</v>
      </c>
      <c r="E9250" s="548">
        <v>0.03</v>
      </c>
    </row>
    <row r="9251" spans="1:5" hidden="1">
      <c r="A9251" s="547" t="s">
        <v>1660</v>
      </c>
      <c r="B9251" s="547">
        <v>2019</v>
      </c>
      <c r="C9251" s="547" t="s">
        <v>1615</v>
      </c>
      <c r="D9251" s="548">
        <v>2.39</v>
      </c>
      <c r="E9251" s="548">
        <v>2.39</v>
      </c>
    </row>
    <row r="9252" spans="1:5" hidden="1">
      <c r="A9252" s="547" t="s">
        <v>1660</v>
      </c>
      <c r="B9252" s="547">
        <v>2019</v>
      </c>
      <c r="C9252" s="547" t="s">
        <v>1614</v>
      </c>
      <c r="D9252" s="548">
        <v>0.55000000000000004</v>
      </c>
      <c r="E9252" s="548">
        <v>0.55000000000000004</v>
      </c>
    </row>
    <row r="9253" spans="1:5" hidden="1">
      <c r="A9253" s="547" t="s">
        <v>1660</v>
      </c>
      <c r="B9253" s="547">
        <v>2019</v>
      </c>
      <c r="C9253" s="547" t="s">
        <v>1613</v>
      </c>
      <c r="D9253" s="548"/>
      <c r="E9253" s="548"/>
    </row>
    <row r="9254" spans="1:5" hidden="1">
      <c r="A9254" s="547" t="s">
        <v>1660</v>
      </c>
      <c r="B9254" s="547">
        <v>2019</v>
      </c>
      <c r="C9254" s="547" t="s">
        <v>1612</v>
      </c>
      <c r="D9254" s="548">
        <v>7.0000000000000007E-2</v>
      </c>
      <c r="E9254" s="548">
        <v>7.0000000000000007E-2</v>
      </c>
    </row>
    <row r="9255" spans="1:5" hidden="1">
      <c r="A9255" s="547" t="s">
        <v>1660</v>
      </c>
      <c r="B9255" s="547">
        <v>2019</v>
      </c>
      <c r="C9255" s="547" t="s">
        <v>1611</v>
      </c>
      <c r="D9255" s="548"/>
      <c r="E9255" s="548"/>
    </row>
    <row r="9256" spans="1:5" hidden="1">
      <c r="A9256" s="547" t="s">
        <v>1660</v>
      </c>
      <c r="B9256" s="547">
        <v>2019</v>
      </c>
      <c r="C9256" s="547" t="s">
        <v>1610</v>
      </c>
      <c r="D9256" s="548">
        <v>0.06</v>
      </c>
      <c r="E9256" s="548">
        <v>0.06</v>
      </c>
    </row>
    <row r="9257" spans="1:5" hidden="1">
      <c r="A9257" s="547" t="s">
        <v>1660</v>
      </c>
      <c r="B9257" s="547">
        <v>2019</v>
      </c>
      <c r="C9257" s="547" t="s">
        <v>1609</v>
      </c>
      <c r="D9257" s="548"/>
      <c r="E9257" s="548"/>
    </row>
    <row r="9258" spans="1:5" hidden="1">
      <c r="A9258" s="547" t="s">
        <v>1660</v>
      </c>
      <c r="B9258" s="547">
        <v>2019</v>
      </c>
      <c r="C9258" s="547" t="s">
        <v>1608</v>
      </c>
      <c r="D9258" s="548"/>
      <c r="E9258" s="548"/>
    </row>
    <row r="9259" spans="1:5" hidden="1">
      <c r="A9259" s="547" t="s">
        <v>1660</v>
      </c>
      <c r="B9259" s="547">
        <v>2019</v>
      </c>
      <c r="C9259" s="547" t="s">
        <v>1607</v>
      </c>
      <c r="D9259" s="548">
        <v>0.1</v>
      </c>
      <c r="E9259" s="548">
        <v>0.1</v>
      </c>
    </row>
    <row r="9260" spans="1:5" hidden="1">
      <c r="A9260" s="547" t="s">
        <v>1660</v>
      </c>
      <c r="B9260" s="547">
        <v>2019</v>
      </c>
      <c r="C9260" s="547" t="s">
        <v>1606</v>
      </c>
      <c r="D9260" s="548"/>
      <c r="E9260" s="548"/>
    </row>
    <row r="9261" spans="1:5" hidden="1">
      <c r="A9261" s="547" t="s">
        <v>1660</v>
      </c>
      <c r="B9261" s="547">
        <v>2019</v>
      </c>
      <c r="C9261" s="547" t="s">
        <v>1605</v>
      </c>
      <c r="D9261" s="548">
        <v>0.09</v>
      </c>
      <c r="E9261" s="548">
        <v>0.09</v>
      </c>
    </row>
    <row r="9262" spans="1:5" hidden="1">
      <c r="A9262" s="547" t="s">
        <v>1660</v>
      </c>
      <c r="B9262" s="547">
        <v>2019</v>
      </c>
      <c r="C9262" s="547" t="s">
        <v>1604</v>
      </c>
      <c r="D9262" s="548">
        <v>21.79</v>
      </c>
      <c r="E9262" s="548">
        <v>21.79</v>
      </c>
    </row>
    <row r="9263" spans="1:5" hidden="1">
      <c r="A9263" s="547" t="s">
        <v>1660</v>
      </c>
      <c r="B9263" s="547">
        <v>2019</v>
      </c>
      <c r="C9263" s="547" t="s">
        <v>1603</v>
      </c>
      <c r="D9263" s="548">
        <v>158.56</v>
      </c>
      <c r="E9263" s="548">
        <v>158.56</v>
      </c>
    </row>
    <row r="9264" spans="1:5" hidden="1">
      <c r="A9264" s="547" t="s">
        <v>1660</v>
      </c>
      <c r="B9264" s="547">
        <v>2019</v>
      </c>
      <c r="C9264" s="547" t="s">
        <v>1602</v>
      </c>
      <c r="D9264" s="548">
        <v>391.25</v>
      </c>
      <c r="E9264" s="548">
        <v>391.25</v>
      </c>
    </row>
    <row r="9265" spans="1:5" hidden="1">
      <c r="A9265" s="547" t="s">
        <v>1660</v>
      </c>
      <c r="B9265" s="547">
        <v>2019</v>
      </c>
      <c r="C9265" s="547" t="s">
        <v>1601</v>
      </c>
      <c r="D9265" s="548">
        <v>559.38</v>
      </c>
      <c r="E9265" s="548">
        <v>559.38</v>
      </c>
    </row>
    <row r="9266" spans="1:5" hidden="1">
      <c r="A9266" s="547" t="s">
        <v>1660</v>
      </c>
      <c r="B9266" s="547">
        <v>2019</v>
      </c>
      <c r="C9266" s="547" t="s">
        <v>1600</v>
      </c>
      <c r="D9266" s="548">
        <v>12.62</v>
      </c>
      <c r="E9266" s="548">
        <v>12.62</v>
      </c>
    </row>
    <row r="9267" spans="1:5" hidden="1">
      <c r="A9267" s="547" t="s">
        <v>1660</v>
      </c>
      <c r="B9267" s="547">
        <v>2019</v>
      </c>
      <c r="C9267" s="547" t="s">
        <v>1599</v>
      </c>
      <c r="D9267" s="548">
        <v>2399.4299999999998</v>
      </c>
      <c r="E9267" s="548">
        <v>2399.65</v>
      </c>
    </row>
    <row r="9268" spans="1:5" hidden="1">
      <c r="A9268" s="547" t="s">
        <v>1660</v>
      </c>
      <c r="B9268" s="547">
        <v>2019</v>
      </c>
      <c r="C9268" s="547" t="s">
        <v>1597</v>
      </c>
      <c r="D9268" s="548">
        <v>1598.33</v>
      </c>
      <c r="E9268" s="548">
        <v>1598.55</v>
      </c>
    </row>
    <row r="9269" spans="1:5" hidden="1">
      <c r="A9269" s="547" t="s">
        <v>1660</v>
      </c>
      <c r="B9269" s="547">
        <v>2019</v>
      </c>
      <c r="C9269" s="547" t="s">
        <v>1633</v>
      </c>
      <c r="D9269" s="548"/>
      <c r="E9269" s="548">
        <v>368.37</v>
      </c>
    </row>
    <row r="9270" spans="1:5" hidden="1">
      <c r="A9270" s="547" t="s">
        <v>1660</v>
      </c>
      <c r="B9270" s="547">
        <v>2019</v>
      </c>
      <c r="C9270" s="547" t="s">
        <v>1632</v>
      </c>
      <c r="D9270" s="548"/>
      <c r="E9270" s="548"/>
    </row>
    <row r="9271" spans="1:5" hidden="1">
      <c r="A9271" s="547" t="s">
        <v>1660</v>
      </c>
      <c r="B9271" s="547">
        <v>2019</v>
      </c>
      <c r="C9271" s="547" t="s">
        <v>1631</v>
      </c>
      <c r="D9271" s="548"/>
      <c r="E9271" s="548">
        <v>2.56</v>
      </c>
    </row>
    <row r="9272" spans="1:5" hidden="1">
      <c r="A9272" s="547" t="s">
        <v>1660</v>
      </c>
      <c r="B9272" s="547">
        <v>2019</v>
      </c>
      <c r="C9272" s="547" t="s">
        <v>1630</v>
      </c>
      <c r="D9272" s="548"/>
      <c r="E9272" s="548"/>
    </row>
    <row r="9273" spans="1:5" hidden="1">
      <c r="A9273" s="547" t="s">
        <v>1660</v>
      </c>
      <c r="B9273" s="547">
        <v>2019</v>
      </c>
      <c r="C9273" s="547" t="s">
        <v>1629</v>
      </c>
      <c r="D9273" s="548"/>
      <c r="E9273" s="548"/>
    </row>
    <row r="9274" spans="1:5" hidden="1">
      <c r="A9274" s="547" t="s">
        <v>1660</v>
      </c>
      <c r="B9274" s="547">
        <v>2020</v>
      </c>
      <c r="C9274" s="547" t="s">
        <v>1628</v>
      </c>
      <c r="D9274" s="548">
        <v>377.96</v>
      </c>
      <c r="E9274" s="548">
        <v>378.47</v>
      </c>
    </row>
    <row r="9275" spans="1:5" hidden="1">
      <c r="A9275" s="547" t="s">
        <v>1660</v>
      </c>
      <c r="B9275" s="547">
        <v>2020</v>
      </c>
      <c r="C9275" s="547" t="s">
        <v>1627</v>
      </c>
      <c r="D9275" s="548">
        <v>271.19</v>
      </c>
      <c r="E9275" s="548"/>
    </row>
    <row r="9276" spans="1:5" hidden="1">
      <c r="A9276" s="547" t="s">
        <v>1660</v>
      </c>
      <c r="B9276" s="547">
        <v>2020</v>
      </c>
      <c r="C9276" s="547" t="s">
        <v>1626</v>
      </c>
      <c r="D9276" s="548">
        <v>106.76</v>
      </c>
      <c r="E9276" s="548"/>
    </row>
    <row r="9277" spans="1:5" hidden="1">
      <c r="A9277" s="547" t="s">
        <v>1660</v>
      </c>
      <c r="B9277" s="547">
        <v>2020</v>
      </c>
      <c r="C9277" s="547" t="s">
        <v>1625</v>
      </c>
      <c r="D9277" s="548">
        <v>0.06</v>
      </c>
      <c r="E9277" s="548">
        <v>0.06</v>
      </c>
    </row>
    <row r="9278" spans="1:5" hidden="1">
      <c r="A9278" s="547" t="s">
        <v>1660</v>
      </c>
      <c r="B9278" s="547">
        <v>2020</v>
      </c>
      <c r="C9278" s="547" t="s">
        <v>1624</v>
      </c>
      <c r="D9278" s="548"/>
      <c r="E9278" s="548"/>
    </row>
    <row r="9279" spans="1:5" hidden="1">
      <c r="A9279" s="547" t="s">
        <v>1660</v>
      </c>
      <c r="B9279" s="547">
        <v>2020</v>
      </c>
      <c r="C9279" s="547" t="s">
        <v>1623</v>
      </c>
      <c r="D9279" s="548"/>
      <c r="E9279" s="548"/>
    </row>
    <row r="9280" spans="1:5" hidden="1">
      <c r="A9280" s="547" t="s">
        <v>1660</v>
      </c>
      <c r="B9280" s="547">
        <v>2020</v>
      </c>
      <c r="C9280" s="547" t="s">
        <v>1622</v>
      </c>
      <c r="D9280" s="548"/>
      <c r="E9280" s="548"/>
    </row>
    <row r="9281" spans="1:5" hidden="1">
      <c r="A9281" s="547" t="s">
        <v>1660</v>
      </c>
      <c r="B9281" s="547">
        <v>2020</v>
      </c>
      <c r="C9281" s="547" t="s">
        <v>1621</v>
      </c>
      <c r="D9281" s="548"/>
      <c r="E9281" s="548"/>
    </row>
    <row r="9282" spans="1:5" hidden="1">
      <c r="A9282" s="547" t="s">
        <v>1660</v>
      </c>
      <c r="B9282" s="547">
        <v>2020</v>
      </c>
      <c r="C9282" s="547" t="s">
        <v>1620</v>
      </c>
      <c r="D9282" s="548"/>
      <c r="E9282" s="548"/>
    </row>
    <row r="9283" spans="1:5" hidden="1">
      <c r="A9283" s="547" t="s">
        <v>1660</v>
      </c>
      <c r="B9283" s="547">
        <v>2020</v>
      </c>
      <c r="C9283" s="547" t="s">
        <v>1619</v>
      </c>
      <c r="D9283" s="548">
        <v>3.49</v>
      </c>
      <c r="E9283" s="548">
        <v>3.49</v>
      </c>
    </row>
    <row r="9284" spans="1:5" hidden="1">
      <c r="A9284" s="547" t="s">
        <v>1660</v>
      </c>
      <c r="B9284" s="547">
        <v>2020</v>
      </c>
      <c r="C9284" s="547" t="s">
        <v>1618</v>
      </c>
      <c r="D9284" s="548"/>
      <c r="E9284" s="548"/>
    </row>
    <row r="9285" spans="1:5" hidden="1">
      <c r="A9285" s="547" t="s">
        <v>1660</v>
      </c>
      <c r="B9285" s="547">
        <v>2020</v>
      </c>
      <c r="C9285" s="547" t="s">
        <v>1617</v>
      </c>
      <c r="D9285" s="548">
        <v>0.55000000000000004</v>
      </c>
      <c r="E9285" s="548">
        <v>0.55000000000000004</v>
      </c>
    </row>
    <row r="9286" spans="1:5" hidden="1">
      <c r="A9286" s="547" t="s">
        <v>1660</v>
      </c>
      <c r="B9286" s="547">
        <v>2020</v>
      </c>
      <c r="C9286" s="547" t="s">
        <v>1616</v>
      </c>
      <c r="D9286" s="548">
        <v>0.02</v>
      </c>
      <c r="E9286" s="548">
        <v>0.02</v>
      </c>
    </row>
    <row r="9287" spans="1:5" hidden="1">
      <c r="A9287" s="547" t="s">
        <v>1660</v>
      </c>
      <c r="B9287" s="547">
        <v>2020</v>
      </c>
      <c r="C9287" s="547" t="s">
        <v>1615</v>
      </c>
      <c r="D9287" s="548">
        <v>1.62</v>
      </c>
      <c r="E9287" s="548">
        <v>1.62</v>
      </c>
    </row>
    <row r="9288" spans="1:5" hidden="1">
      <c r="A9288" s="547" t="s">
        <v>1660</v>
      </c>
      <c r="B9288" s="547">
        <v>2020</v>
      </c>
      <c r="C9288" s="547" t="s">
        <v>1614</v>
      </c>
      <c r="D9288" s="548">
        <v>0.9</v>
      </c>
      <c r="E9288" s="548">
        <v>0.9</v>
      </c>
    </row>
    <row r="9289" spans="1:5" hidden="1">
      <c r="A9289" s="547" t="s">
        <v>1660</v>
      </c>
      <c r="B9289" s="547">
        <v>2020</v>
      </c>
      <c r="C9289" s="547" t="s">
        <v>1613</v>
      </c>
      <c r="D9289" s="548"/>
      <c r="E9289" s="548"/>
    </row>
    <row r="9290" spans="1:5" hidden="1">
      <c r="A9290" s="547" t="s">
        <v>1660</v>
      </c>
      <c r="B9290" s="547">
        <v>2020</v>
      </c>
      <c r="C9290" s="547" t="s">
        <v>1612</v>
      </c>
      <c r="D9290" s="548">
        <v>0.06</v>
      </c>
      <c r="E9290" s="548">
        <v>0.06</v>
      </c>
    </row>
    <row r="9291" spans="1:5" hidden="1">
      <c r="A9291" s="547" t="s">
        <v>1660</v>
      </c>
      <c r="B9291" s="547">
        <v>2020</v>
      </c>
      <c r="C9291" s="547" t="s">
        <v>1611</v>
      </c>
      <c r="D9291" s="548"/>
      <c r="E9291" s="548"/>
    </row>
    <row r="9292" spans="1:5" hidden="1">
      <c r="A9292" s="547" t="s">
        <v>1660</v>
      </c>
      <c r="B9292" s="547">
        <v>2020</v>
      </c>
      <c r="C9292" s="547" t="s">
        <v>1610</v>
      </c>
      <c r="D9292" s="548">
        <v>0.13</v>
      </c>
      <c r="E9292" s="548">
        <v>0.13</v>
      </c>
    </row>
    <row r="9293" spans="1:5" hidden="1">
      <c r="A9293" s="547" t="s">
        <v>1660</v>
      </c>
      <c r="B9293" s="547">
        <v>2020</v>
      </c>
      <c r="C9293" s="547" t="s">
        <v>1609</v>
      </c>
      <c r="D9293" s="548"/>
      <c r="E9293" s="548"/>
    </row>
    <row r="9294" spans="1:5" hidden="1">
      <c r="A9294" s="547" t="s">
        <v>1660</v>
      </c>
      <c r="B9294" s="547">
        <v>2020</v>
      </c>
      <c r="C9294" s="547" t="s">
        <v>1608</v>
      </c>
      <c r="D9294" s="548"/>
      <c r="E9294" s="548"/>
    </row>
    <row r="9295" spans="1:5" hidden="1">
      <c r="A9295" s="547" t="s">
        <v>1660</v>
      </c>
      <c r="B9295" s="547">
        <v>2020</v>
      </c>
      <c r="C9295" s="547" t="s">
        <v>1607</v>
      </c>
      <c r="D9295" s="548">
        <v>0.15</v>
      </c>
      <c r="E9295" s="548">
        <v>0.15</v>
      </c>
    </row>
    <row r="9296" spans="1:5" hidden="1">
      <c r="A9296" s="547" t="s">
        <v>1660</v>
      </c>
      <c r="B9296" s="547">
        <v>2020</v>
      </c>
      <c r="C9296" s="547" t="s">
        <v>1606</v>
      </c>
      <c r="D9296" s="548"/>
      <c r="E9296" s="548"/>
    </row>
    <row r="9297" spans="1:5" hidden="1">
      <c r="A9297" s="547" t="s">
        <v>1660</v>
      </c>
      <c r="B9297" s="547">
        <v>2020</v>
      </c>
      <c r="C9297" s="547" t="s">
        <v>1605</v>
      </c>
      <c r="D9297" s="548">
        <v>7.0000000000000007E-2</v>
      </c>
      <c r="E9297" s="548">
        <v>7.0000000000000007E-2</v>
      </c>
    </row>
    <row r="9298" spans="1:5" hidden="1">
      <c r="A9298" s="547" t="s">
        <v>1660</v>
      </c>
      <c r="B9298" s="547">
        <v>2020</v>
      </c>
      <c r="C9298" s="547" t="s">
        <v>1604</v>
      </c>
      <c r="D9298" s="548">
        <v>28.91</v>
      </c>
      <c r="E9298" s="548">
        <v>28.91</v>
      </c>
    </row>
    <row r="9299" spans="1:5" hidden="1">
      <c r="A9299" s="547" t="s">
        <v>1660</v>
      </c>
      <c r="B9299" s="547">
        <v>2020</v>
      </c>
      <c r="C9299" s="547" t="s">
        <v>1603</v>
      </c>
      <c r="D9299" s="548">
        <v>204.1</v>
      </c>
      <c r="E9299" s="548">
        <v>204.1</v>
      </c>
    </row>
    <row r="9300" spans="1:5" hidden="1">
      <c r="A9300" s="547" t="s">
        <v>1660</v>
      </c>
      <c r="B9300" s="547">
        <v>2020</v>
      </c>
      <c r="C9300" s="547" t="s">
        <v>1602</v>
      </c>
      <c r="D9300" s="548">
        <v>377.49</v>
      </c>
      <c r="E9300" s="548">
        <v>377.49</v>
      </c>
    </row>
    <row r="9301" spans="1:5" hidden="1">
      <c r="A9301" s="547" t="s">
        <v>1660</v>
      </c>
      <c r="B9301" s="547">
        <v>2020</v>
      </c>
      <c r="C9301" s="547" t="s">
        <v>1601</v>
      </c>
      <c r="D9301" s="548">
        <v>553.5</v>
      </c>
      <c r="E9301" s="548">
        <v>553.5</v>
      </c>
    </row>
    <row r="9302" spans="1:5" hidden="1">
      <c r="A9302" s="547" t="s">
        <v>1660</v>
      </c>
      <c r="B9302" s="547">
        <v>2020</v>
      </c>
      <c r="C9302" s="547" t="s">
        <v>1600</v>
      </c>
      <c r="D9302" s="548">
        <v>14.79</v>
      </c>
      <c r="E9302" s="548">
        <v>14.79</v>
      </c>
    </row>
    <row r="9303" spans="1:5" hidden="1">
      <c r="A9303" s="547" t="s">
        <v>1660</v>
      </c>
      <c r="B9303" s="547">
        <v>2020</v>
      </c>
      <c r="C9303" s="547" t="s">
        <v>1599</v>
      </c>
      <c r="D9303" s="548">
        <v>2348.84</v>
      </c>
      <c r="E9303" s="548">
        <v>2349.36</v>
      </c>
    </row>
    <row r="9304" spans="1:5" hidden="1">
      <c r="A9304" s="547" t="s">
        <v>1660</v>
      </c>
      <c r="B9304" s="547">
        <v>2020</v>
      </c>
      <c r="C9304" s="547" t="s">
        <v>1597</v>
      </c>
      <c r="D9304" s="548">
        <v>1560.3</v>
      </c>
      <c r="E9304" s="548">
        <v>1560.82</v>
      </c>
    </row>
    <row r="9305" spans="1:5" hidden="1">
      <c r="A9305" s="547" t="s">
        <v>1660</v>
      </c>
      <c r="B9305" s="547">
        <v>2020</v>
      </c>
      <c r="C9305" s="547" t="s">
        <v>1633</v>
      </c>
      <c r="D9305" s="548"/>
      <c r="E9305" s="548">
        <v>269.39999999999998</v>
      </c>
    </row>
    <row r="9306" spans="1:5" hidden="1">
      <c r="A9306" s="547" t="s">
        <v>1660</v>
      </c>
      <c r="B9306" s="547">
        <v>2020</v>
      </c>
      <c r="C9306" s="547" t="s">
        <v>1632</v>
      </c>
      <c r="D9306" s="548"/>
      <c r="E9306" s="548"/>
    </row>
    <row r="9307" spans="1:5" hidden="1">
      <c r="A9307" s="547" t="s">
        <v>1660</v>
      </c>
      <c r="B9307" s="547">
        <v>2020</v>
      </c>
      <c r="C9307" s="547" t="s">
        <v>1631</v>
      </c>
      <c r="D9307" s="548"/>
      <c r="E9307" s="548">
        <v>2.31</v>
      </c>
    </row>
    <row r="9308" spans="1:5" hidden="1">
      <c r="A9308" s="547" t="s">
        <v>1660</v>
      </c>
      <c r="B9308" s="547">
        <v>2020</v>
      </c>
      <c r="C9308" s="547" t="s">
        <v>1630</v>
      </c>
      <c r="D9308" s="548"/>
      <c r="E9308" s="548"/>
    </row>
    <row r="9309" spans="1:5" hidden="1">
      <c r="A9309" s="547" t="s">
        <v>1660</v>
      </c>
      <c r="B9309" s="547">
        <v>2020</v>
      </c>
      <c r="C9309" s="547" t="s">
        <v>1629</v>
      </c>
      <c r="D9309" s="548"/>
      <c r="E9309" s="548"/>
    </row>
    <row r="9310" spans="1:5" hidden="1">
      <c r="A9310" s="547" t="s">
        <v>1660</v>
      </c>
      <c r="B9310" s="547">
        <v>2021</v>
      </c>
      <c r="C9310" s="547" t="s">
        <v>1628</v>
      </c>
      <c r="D9310" s="548">
        <v>286.31</v>
      </c>
      <c r="E9310" s="548">
        <v>285.32</v>
      </c>
    </row>
    <row r="9311" spans="1:5" hidden="1">
      <c r="A9311" s="547" t="s">
        <v>1660</v>
      </c>
      <c r="B9311" s="547">
        <v>2021</v>
      </c>
      <c r="C9311" s="547" t="s">
        <v>1627</v>
      </c>
      <c r="D9311" s="548">
        <v>213.72</v>
      </c>
      <c r="E9311" s="548"/>
    </row>
    <row r="9312" spans="1:5" hidden="1">
      <c r="A9312" s="547" t="s">
        <v>1660</v>
      </c>
      <c r="B9312" s="547">
        <v>2021</v>
      </c>
      <c r="C9312" s="547" t="s">
        <v>1626</v>
      </c>
      <c r="D9312" s="548">
        <v>72.58</v>
      </c>
      <c r="E9312" s="548"/>
    </row>
    <row r="9313" spans="1:5" hidden="1">
      <c r="A9313" s="547" t="s">
        <v>1660</v>
      </c>
      <c r="B9313" s="547">
        <v>2021</v>
      </c>
      <c r="C9313" s="547" t="s">
        <v>1625</v>
      </c>
      <c r="D9313" s="548">
        <v>0.28999999999999998</v>
      </c>
      <c r="E9313" s="548">
        <v>0.28999999999999998</v>
      </c>
    </row>
    <row r="9314" spans="1:5" hidden="1">
      <c r="A9314" s="547" t="s">
        <v>1660</v>
      </c>
      <c r="B9314" s="547">
        <v>2021</v>
      </c>
      <c r="C9314" s="547" t="s">
        <v>1624</v>
      </c>
      <c r="D9314" s="548"/>
      <c r="E9314" s="548"/>
    </row>
    <row r="9315" spans="1:5" hidden="1">
      <c r="A9315" s="547" t="s">
        <v>1660</v>
      </c>
      <c r="B9315" s="547">
        <v>2021</v>
      </c>
      <c r="C9315" s="547" t="s">
        <v>1623</v>
      </c>
      <c r="D9315" s="548"/>
      <c r="E9315" s="548"/>
    </row>
    <row r="9316" spans="1:5" hidden="1">
      <c r="A9316" s="547" t="s">
        <v>1660</v>
      </c>
      <c r="B9316" s="547">
        <v>2021</v>
      </c>
      <c r="C9316" s="547" t="s">
        <v>1622</v>
      </c>
      <c r="D9316" s="548"/>
      <c r="E9316" s="548"/>
    </row>
    <row r="9317" spans="1:5" hidden="1">
      <c r="A9317" s="547" t="s">
        <v>1660</v>
      </c>
      <c r="B9317" s="547">
        <v>2021</v>
      </c>
      <c r="C9317" s="547" t="s">
        <v>1621</v>
      </c>
      <c r="D9317" s="548"/>
      <c r="E9317" s="548"/>
    </row>
    <row r="9318" spans="1:5" hidden="1">
      <c r="A9318" s="547" t="s">
        <v>1660</v>
      </c>
      <c r="B9318" s="547">
        <v>2021</v>
      </c>
      <c r="C9318" s="547" t="s">
        <v>1620</v>
      </c>
      <c r="D9318" s="548"/>
      <c r="E9318" s="548"/>
    </row>
    <row r="9319" spans="1:5" hidden="1">
      <c r="A9319" s="547" t="s">
        <v>1660</v>
      </c>
      <c r="B9319" s="547">
        <v>2021</v>
      </c>
      <c r="C9319" s="547" t="s">
        <v>1619</v>
      </c>
      <c r="D9319" s="548">
        <v>7.92</v>
      </c>
      <c r="E9319" s="548">
        <v>7.92</v>
      </c>
    </row>
    <row r="9320" spans="1:5" hidden="1">
      <c r="A9320" s="547" t="s">
        <v>1660</v>
      </c>
      <c r="B9320" s="547">
        <v>2021</v>
      </c>
      <c r="C9320" s="547" t="s">
        <v>1618</v>
      </c>
      <c r="D9320" s="548"/>
      <c r="E9320" s="548"/>
    </row>
    <row r="9321" spans="1:5" hidden="1">
      <c r="A9321" s="547" t="s">
        <v>1660</v>
      </c>
      <c r="B9321" s="547">
        <v>2021</v>
      </c>
      <c r="C9321" s="547" t="s">
        <v>1617</v>
      </c>
      <c r="D9321" s="548">
        <v>0.52</v>
      </c>
      <c r="E9321" s="548">
        <v>0.52</v>
      </c>
    </row>
    <row r="9322" spans="1:5" hidden="1">
      <c r="A9322" s="547" t="s">
        <v>1660</v>
      </c>
      <c r="B9322" s="547">
        <v>2021</v>
      </c>
      <c r="C9322" s="547" t="s">
        <v>1616</v>
      </c>
      <c r="D9322" s="548">
        <v>0.02</v>
      </c>
      <c r="E9322" s="548">
        <v>0.02</v>
      </c>
    </row>
    <row r="9323" spans="1:5" hidden="1">
      <c r="A9323" s="547" t="s">
        <v>1660</v>
      </c>
      <c r="B9323" s="547">
        <v>2021</v>
      </c>
      <c r="C9323" s="547" t="s">
        <v>1615</v>
      </c>
      <c r="D9323" s="548">
        <v>2.97</v>
      </c>
      <c r="E9323" s="548">
        <v>2.97</v>
      </c>
    </row>
    <row r="9324" spans="1:5" hidden="1">
      <c r="A9324" s="547" t="s">
        <v>1660</v>
      </c>
      <c r="B9324" s="547">
        <v>2021</v>
      </c>
      <c r="C9324" s="547" t="s">
        <v>1614</v>
      </c>
      <c r="D9324" s="548">
        <v>3.85</v>
      </c>
      <c r="E9324" s="548">
        <v>3.85</v>
      </c>
    </row>
    <row r="9325" spans="1:5" hidden="1">
      <c r="A9325" s="547" t="s">
        <v>1660</v>
      </c>
      <c r="B9325" s="547">
        <v>2021</v>
      </c>
      <c r="C9325" s="547" t="s">
        <v>1613</v>
      </c>
      <c r="D9325" s="548"/>
      <c r="E9325" s="548"/>
    </row>
    <row r="9326" spans="1:5" hidden="1">
      <c r="A9326" s="547" t="s">
        <v>1660</v>
      </c>
      <c r="B9326" s="547">
        <v>2021</v>
      </c>
      <c r="C9326" s="547" t="s">
        <v>1612</v>
      </c>
      <c r="D9326" s="548">
        <v>0.11</v>
      </c>
      <c r="E9326" s="548">
        <v>0.11</v>
      </c>
    </row>
    <row r="9327" spans="1:5" hidden="1">
      <c r="A9327" s="547" t="s">
        <v>1660</v>
      </c>
      <c r="B9327" s="547">
        <v>2021</v>
      </c>
      <c r="C9327" s="547" t="s">
        <v>1611</v>
      </c>
      <c r="D9327" s="548"/>
      <c r="E9327" s="548"/>
    </row>
    <row r="9328" spans="1:5" hidden="1">
      <c r="A9328" s="547" t="s">
        <v>1660</v>
      </c>
      <c r="B9328" s="547">
        <v>2021</v>
      </c>
      <c r="C9328" s="547" t="s">
        <v>1610</v>
      </c>
      <c r="D9328" s="548">
        <v>0.13</v>
      </c>
      <c r="E9328" s="548">
        <v>0.13</v>
      </c>
    </row>
    <row r="9329" spans="1:5" hidden="1">
      <c r="A9329" s="547" t="s">
        <v>1660</v>
      </c>
      <c r="B9329" s="547">
        <v>2021</v>
      </c>
      <c r="C9329" s="547" t="s">
        <v>1609</v>
      </c>
      <c r="D9329" s="548"/>
      <c r="E9329" s="548"/>
    </row>
    <row r="9330" spans="1:5" hidden="1">
      <c r="A9330" s="547" t="s">
        <v>1660</v>
      </c>
      <c r="B9330" s="547">
        <v>2021</v>
      </c>
      <c r="C9330" s="547" t="s">
        <v>1608</v>
      </c>
      <c r="D9330" s="548"/>
      <c r="E9330" s="548"/>
    </row>
    <row r="9331" spans="1:5" hidden="1">
      <c r="A9331" s="547" t="s">
        <v>1660</v>
      </c>
      <c r="B9331" s="547">
        <v>2021</v>
      </c>
      <c r="C9331" s="547" t="s">
        <v>1607</v>
      </c>
      <c r="D9331" s="548">
        <v>0.23</v>
      </c>
      <c r="E9331" s="548">
        <v>0.23</v>
      </c>
    </row>
    <row r="9332" spans="1:5" hidden="1">
      <c r="A9332" s="547" t="s">
        <v>1660</v>
      </c>
      <c r="B9332" s="547">
        <v>2021</v>
      </c>
      <c r="C9332" s="547" t="s">
        <v>1606</v>
      </c>
      <c r="D9332" s="548"/>
      <c r="E9332" s="548"/>
    </row>
    <row r="9333" spans="1:5" hidden="1">
      <c r="A9333" s="547" t="s">
        <v>1660</v>
      </c>
      <c r="B9333" s="547">
        <v>2021</v>
      </c>
      <c r="C9333" s="547" t="s">
        <v>1605</v>
      </c>
      <c r="D9333" s="548">
        <v>0.09</v>
      </c>
      <c r="E9333" s="548">
        <v>0.09</v>
      </c>
    </row>
    <row r="9334" spans="1:5" hidden="1">
      <c r="A9334" s="547" t="s">
        <v>1660</v>
      </c>
      <c r="B9334" s="547">
        <v>2021</v>
      </c>
      <c r="C9334" s="547" t="s">
        <v>1604</v>
      </c>
      <c r="D9334" s="548">
        <v>30.93</v>
      </c>
      <c r="E9334" s="548">
        <v>30.93</v>
      </c>
    </row>
    <row r="9335" spans="1:5" hidden="1">
      <c r="A9335" s="547" t="s">
        <v>1660</v>
      </c>
      <c r="B9335" s="547">
        <v>2021</v>
      </c>
      <c r="C9335" s="547" t="s">
        <v>1603</v>
      </c>
      <c r="D9335" s="548">
        <v>349.27</v>
      </c>
      <c r="E9335" s="548">
        <v>349.27</v>
      </c>
    </row>
    <row r="9336" spans="1:5" hidden="1">
      <c r="A9336" s="547" t="s">
        <v>1660</v>
      </c>
      <c r="B9336" s="547">
        <v>2021</v>
      </c>
      <c r="C9336" s="547" t="s">
        <v>1602</v>
      </c>
      <c r="D9336" s="548">
        <v>519.5</v>
      </c>
      <c r="E9336" s="548">
        <v>519.5</v>
      </c>
    </row>
    <row r="9337" spans="1:5" hidden="1">
      <c r="A9337" s="547" t="s">
        <v>1660</v>
      </c>
      <c r="B9337" s="547">
        <v>2021</v>
      </c>
      <c r="C9337" s="547" t="s">
        <v>1601</v>
      </c>
      <c r="D9337" s="548">
        <v>629.45000000000005</v>
      </c>
      <c r="E9337" s="548">
        <v>629.45000000000005</v>
      </c>
    </row>
    <row r="9338" spans="1:5" hidden="1">
      <c r="A9338" s="547" t="s">
        <v>1660</v>
      </c>
      <c r="B9338" s="547">
        <v>2021</v>
      </c>
      <c r="C9338" s="547" t="s">
        <v>1600</v>
      </c>
      <c r="D9338" s="548">
        <v>15.24</v>
      </c>
      <c r="E9338" s="548">
        <v>15.24</v>
      </c>
    </row>
    <row r="9339" spans="1:5" hidden="1">
      <c r="A9339" s="547" t="s">
        <v>1660</v>
      </c>
      <c r="B9339" s="547">
        <v>2021</v>
      </c>
      <c r="C9339" s="547" t="s">
        <v>1599</v>
      </c>
      <c r="D9339" s="548">
        <v>2720.8</v>
      </c>
      <c r="E9339" s="548">
        <v>2719.82</v>
      </c>
    </row>
    <row r="9340" spans="1:5" hidden="1">
      <c r="A9340" s="547" t="s">
        <v>1660</v>
      </c>
      <c r="B9340" s="547">
        <v>2021</v>
      </c>
      <c r="C9340" s="547" t="s">
        <v>1597</v>
      </c>
      <c r="D9340" s="548">
        <v>1838.91</v>
      </c>
      <c r="E9340" s="548">
        <v>1837.92</v>
      </c>
    </row>
    <row r="9341" spans="1:5" hidden="1">
      <c r="A9341" s="547" t="s">
        <v>1660</v>
      </c>
      <c r="B9341" s="547">
        <v>2021</v>
      </c>
      <c r="C9341" s="547" t="s">
        <v>1633</v>
      </c>
      <c r="D9341" s="548"/>
      <c r="E9341" s="548">
        <v>210.36</v>
      </c>
    </row>
    <row r="9342" spans="1:5" hidden="1">
      <c r="A9342" s="547" t="s">
        <v>1660</v>
      </c>
      <c r="B9342" s="547">
        <v>2021</v>
      </c>
      <c r="C9342" s="547" t="s">
        <v>1632</v>
      </c>
      <c r="D9342" s="548"/>
      <c r="E9342" s="548"/>
    </row>
    <row r="9343" spans="1:5" hidden="1">
      <c r="A9343" s="547" t="s">
        <v>1660</v>
      </c>
      <c r="B9343" s="547">
        <v>2021</v>
      </c>
      <c r="C9343" s="547" t="s">
        <v>1631</v>
      </c>
      <c r="D9343" s="548"/>
      <c r="E9343" s="548">
        <v>2.38</v>
      </c>
    </row>
    <row r="9344" spans="1:5" hidden="1">
      <c r="A9344" s="547" t="s">
        <v>1660</v>
      </c>
      <c r="B9344" s="547">
        <v>2021</v>
      </c>
      <c r="C9344" s="547" t="s">
        <v>1630</v>
      </c>
      <c r="D9344" s="548"/>
      <c r="E9344" s="548"/>
    </row>
    <row r="9345" spans="1:5" hidden="1">
      <c r="A9345" s="547" t="s">
        <v>1660</v>
      </c>
      <c r="B9345" s="547">
        <v>2021</v>
      </c>
      <c r="C9345" s="547" t="s">
        <v>1629</v>
      </c>
      <c r="D9345" s="548"/>
      <c r="E9345" s="548"/>
    </row>
    <row r="9346" spans="1:5" hidden="1">
      <c r="A9346" s="547" t="s">
        <v>1660</v>
      </c>
      <c r="B9346" s="547">
        <v>2022</v>
      </c>
      <c r="C9346" s="547" t="s">
        <v>1628</v>
      </c>
      <c r="D9346" s="548">
        <v>278.95999999999998</v>
      </c>
      <c r="E9346" s="548">
        <v>277.83</v>
      </c>
    </row>
    <row r="9347" spans="1:5" hidden="1">
      <c r="A9347" s="547" t="s">
        <v>1660</v>
      </c>
      <c r="B9347" s="547">
        <v>2022</v>
      </c>
      <c r="C9347" s="547" t="s">
        <v>1627</v>
      </c>
      <c r="D9347" s="548">
        <v>207.13</v>
      </c>
      <c r="E9347" s="548"/>
    </row>
    <row r="9348" spans="1:5" hidden="1">
      <c r="A9348" s="547" t="s">
        <v>1660</v>
      </c>
      <c r="B9348" s="547">
        <v>2022</v>
      </c>
      <c r="C9348" s="547" t="s">
        <v>1626</v>
      </c>
      <c r="D9348" s="548">
        <v>71.84</v>
      </c>
      <c r="E9348" s="548"/>
    </row>
    <row r="9349" spans="1:5" hidden="1">
      <c r="A9349" s="547" t="s">
        <v>1660</v>
      </c>
      <c r="B9349" s="547">
        <v>2022</v>
      </c>
      <c r="C9349" s="547" t="s">
        <v>1625</v>
      </c>
      <c r="D9349" s="548">
        <v>0.56999999999999995</v>
      </c>
      <c r="E9349" s="548">
        <v>0.56999999999999995</v>
      </c>
    </row>
    <row r="9350" spans="1:5" hidden="1">
      <c r="A9350" s="547" t="s">
        <v>1660</v>
      </c>
      <c r="B9350" s="547">
        <v>2022</v>
      </c>
      <c r="C9350" s="547" t="s">
        <v>1624</v>
      </c>
      <c r="D9350" s="548"/>
      <c r="E9350" s="548"/>
    </row>
    <row r="9351" spans="1:5" hidden="1">
      <c r="A9351" s="547" t="s">
        <v>1660</v>
      </c>
      <c r="B9351" s="547">
        <v>2022</v>
      </c>
      <c r="C9351" s="547" t="s">
        <v>1623</v>
      </c>
      <c r="D9351" s="548"/>
      <c r="E9351" s="548"/>
    </row>
    <row r="9352" spans="1:5" hidden="1">
      <c r="A9352" s="547" t="s">
        <v>1660</v>
      </c>
      <c r="B9352" s="547">
        <v>2022</v>
      </c>
      <c r="C9352" s="547" t="s">
        <v>1622</v>
      </c>
      <c r="D9352" s="548"/>
      <c r="E9352" s="548"/>
    </row>
    <row r="9353" spans="1:5" hidden="1">
      <c r="A9353" s="547" t="s">
        <v>1660</v>
      </c>
      <c r="B9353" s="547">
        <v>2022</v>
      </c>
      <c r="C9353" s="547" t="s">
        <v>1621</v>
      </c>
      <c r="D9353" s="548"/>
      <c r="E9353" s="548"/>
    </row>
    <row r="9354" spans="1:5" hidden="1">
      <c r="A9354" s="547" t="s">
        <v>1660</v>
      </c>
      <c r="B9354" s="547">
        <v>2022</v>
      </c>
      <c r="C9354" s="547" t="s">
        <v>1620</v>
      </c>
      <c r="D9354" s="548"/>
      <c r="E9354" s="548"/>
    </row>
    <row r="9355" spans="1:5" hidden="1">
      <c r="A9355" s="547" t="s">
        <v>1660</v>
      </c>
      <c r="B9355" s="547">
        <v>2022</v>
      </c>
      <c r="C9355" s="547" t="s">
        <v>1619</v>
      </c>
      <c r="D9355" s="548">
        <v>9.1</v>
      </c>
      <c r="E9355" s="548">
        <v>9.1</v>
      </c>
    </row>
    <row r="9356" spans="1:5" hidden="1">
      <c r="A9356" s="547" t="s">
        <v>1660</v>
      </c>
      <c r="B9356" s="547">
        <v>2022</v>
      </c>
      <c r="C9356" s="547" t="s">
        <v>1618</v>
      </c>
      <c r="D9356" s="548"/>
      <c r="E9356" s="548"/>
    </row>
    <row r="9357" spans="1:5" hidden="1">
      <c r="A9357" s="547" t="s">
        <v>1660</v>
      </c>
      <c r="B9357" s="547">
        <v>2022</v>
      </c>
      <c r="C9357" s="547" t="s">
        <v>1617</v>
      </c>
      <c r="D9357" s="548">
        <v>0.48</v>
      </c>
      <c r="E9357" s="548">
        <v>0.48</v>
      </c>
    </row>
    <row r="9358" spans="1:5" hidden="1">
      <c r="A9358" s="547" t="s">
        <v>1660</v>
      </c>
      <c r="B9358" s="547">
        <v>2022</v>
      </c>
      <c r="C9358" s="547" t="s">
        <v>1616</v>
      </c>
      <c r="D9358" s="548">
        <v>0.02</v>
      </c>
      <c r="E9358" s="548">
        <v>0.02</v>
      </c>
    </row>
    <row r="9359" spans="1:5" hidden="1">
      <c r="A9359" s="547" t="s">
        <v>1660</v>
      </c>
      <c r="B9359" s="547">
        <v>2022</v>
      </c>
      <c r="C9359" s="547" t="s">
        <v>1615</v>
      </c>
      <c r="D9359" s="548">
        <v>3.13</v>
      </c>
      <c r="E9359" s="548">
        <v>3.13</v>
      </c>
    </row>
    <row r="9360" spans="1:5" hidden="1">
      <c r="A9360" s="547" t="s">
        <v>1660</v>
      </c>
      <c r="B9360" s="547">
        <v>2022</v>
      </c>
      <c r="C9360" s="547" t="s">
        <v>1614</v>
      </c>
      <c r="D9360" s="548">
        <v>3.54</v>
      </c>
      <c r="E9360" s="548">
        <v>3.54</v>
      </c>
    </row>
    <row r="9361" spans="1:5" hidden="1">
      <c r="A9361" s="547" t="s">
        <v>1660</v>
      </c>
      <c r="B9361" s="547">
        <v>2022</v>
      </c>
      <c r="C9361" s="547" t="s">
        <v>1613</v>
      </c>
      <c r="D9361" s="548"/>
      <c r="E9361" s="548"/>
    </row>
    <row r="9362" spans="1:5" hidden="1">
      <c r="A9362" s="547" t="s">
        <v>1660</v>
      </c>
      <c r="B9362" s="547">
        <v>2022</v>
      </c>
      <c r="C9362" s="547" t="s">
        <v>1612</v>
      </c>
      <c r="D9362" s="548">
        <v>0.28999999999999998</v>
      </c>
      <c r="E9362" s="548">
        <v>0.28999999999999998</v>
      </c>
    </row>
    <row r="9363" spans="1:5" hidden="1">
      <c r="A9363" s="547" t="s">
        <v>1660</v>
      </c>
      <c r="B9363" s="547">
        <v>2022</v>
      </c>
      <c r="C9363" s="547" t="s">
        <v>1611</v>
      </c>
      <c r="D9363" s="548"/>
      <c r="E9363" s="548"/>
    </row>
    <row r="9364" spans="1:5" hidden="1">
      <c r="A9364" s="547" t="s">
        <v>1660</v>
      </c>
      <c r="B9364" s="547">
        <v>2022</v>
      </c>
      <c r="C9364" s="547" t="s">
        <v>1610</v>
      </c>
      <c r="D9364" s="548">
        <v>0.14000000000000001</v>
      </c>
      <c r="E9364" s="548">
        <v>0.14000000000000001</v>
      </c>
    </row>
    <row r="9365" spans="1:5" hidden="1">
      <c r="A9365" s="547" t="s">
        <v>1660</v>
      </c>
      <c r="B9365" s="547">
        <v>2022</v>
      </c>
      <c r="C9365" s="547" t="s">
        <v>1609</v>
      </c>
      <c r="D9365" s="548"/>
      <c r="E9365" s="548"/>
    </row>
    <row r="9366" spans="1:5" hidden="1">
      <c r="A9366" s="547" t="s">
        <v>1660</v>
      </c>
      <c r="B9366" s="547">
        <v>2022</v>
      </c>
      <c r="C9366" s="547" t="s">
        <v>1608</v>
      </c>
      <c r="D9366" s="548"/>
      <c r="E9366" s="548"/>
    </row>
    <row r="9367" spans="1:5" hidden="1">
      <c r="A9367" s="547" t="s">
        <v>1660</v>
      </c>
      <c r="B9367" s="547">
        <v>2022</v>
      </c>
      <c r="C9367" s="547" t="s">
        <v>1607</v>
      </c>
      <c r="D9367" s="548">
        <v>0.21</v>
      </c>
      <c r="E9367" s="548">
        <v>0.21</v>
      </c>
    </row>
    <row r="9368" spans="1:5" hidden="1">
      <c r="A9368" s="547" t="s">
        <v>1660</v>
      </c>
      <c r="B9368" s="547">
        <v>2022</v>
      </c>
      <c r="C9368" s="547" t="s">
        <v>1606</v>
      </c>
      <c r="D9368" s="548"/>
      <c r="E9368" s="548"/>
    </row>
    <row r="9369" spans="1:5" hidden="1">
      <c r="A9369" s="547" t="s">
        <v>1660</v>
      </c>
      <c r="B9369" s="547">
        <v>2022</v>
      </c>
      <c r="C9369" s="547" t="s">
        <v>1605</v>
      </c>
      <c r="D9369" s="548">
        <v>1.28</v>
      </c>
      <c r="E9369" s="548">
        <v>1.28</v>
      </c>
    </row>
    <row r="9370" spans="1:5" hidden="1">
      <c r="A9370" s="547" t="s">
        <v>1660</v>
      </c>
      <c r="B9370" s="547">
        <v>2022</v>
      </c>
      <c r="C9370" s="547" t="s">
        <v>1604</v>
      </c>
      <c r="D9370" s="548">
        <v>37.6</v>
      </c>
      <c r="E9370" s="548">
        <v>37.6</v>
      </c>
    </row>
    <row r="9371" spans="1:5" hidden="1">
      <c r="A9371" s="547" t="s">
        <v>1660</v>
      </c>
      <c r="B9371" s="547">
        <v>2022</v>
      </c>
      <c r="C9371" s="547" t="s">
        <v>1603</v>
      </c>
      <c r="D9371" s="548">
        <v>207.27</v>
      </c>
      <c r="E9371" s="548">
        <v>207.27</v>
      </c>
    </row>
    <row r="9372" spans="1:5" hidden="1">
      <c r="A9372" s="547" t="s">
        <v>1660</v>
      </c>
      <c r="B9372" s="547">
        <v>2022</v>
      </c>
      <c r="C9372" s="547" t="s">
        <v>1602</v>
      </c>
      <c r="D9372" s="548">
        <v>607.94000000000005</v>
      </c>
      <c r="E9372" s="548">
        <v>607.94000000000005</v>
      </c>
    </row>
    <row r="9373" spans="1:5" hidden="1">
      <c r="A9373" s="547" t="s">
        <v>1660</v>
      </c>
      <c r="B9373" s="547">
        <v>2022</v>
      </c>
      <c r="C9373" s="547" t="s">
        <v>1601</v>
      </c>
      <c r="D9373" s="548">
        <v>617.37</v>
      </c>
      <c r="E9373" s="548">
        <v>617.37</v>
      </c>
    </row>
    <row r="9374" spans="1:5" hidden="1">
      <c r="A9374" s="547" t="s">
        <v>1660</v>
      </c>
      <c r="B9374" s="547">
        <v>2022</v>
      </c>
      <c r="C9374" s="547" t="s">
        <v>1600</v>
      </c>
      <c r="D9374" s="548">
        <v>14.77</v>
      </c>
      <c r="E9374" s="548">
        <v>14.77</v>
      </c>
    </row>
    <row r="9375" spans="1:5" hidden="1">
      <c r="A9375" s="547" t="s">
        <v>1660</v>
      </c>
      <c r="B9375" s="547">
        <v>2022</v>
      </c>
      <c r="C9375" s="547" t="s">
        <v>1599</v>
      </c>
      <c r="D9375" s="548">
        <v>2638.12</v>
      </c>
      <c r="E9375" s="548">
        <v>2636.99</v>
      </c>
    </row>
    <row r="9376" spans="1:5" hidden="1">
      <c r="A9376" s="547" t="s">
        <v>1660</v>
      </c>
      <c r="B9376" s="547">
        <v>2022</v>
      </c>
      <c r="C9376" s="547" t="s">
        <v>1597</v>
      </c>
      <c r="D9376" s="548">
        <v>1773.58</v>
      </c>
      <c r="E9376" s="548">
        <v>1772.44</v>
      </c>
    </row>
    <row r="9377" spans="1:5" hidden="1">
      <c r="A9377" s="547" t="s">
        <v>1660</v>
      </c>
      <c r="B9377" s="547">
        <v>2022</v>
      </c>
      <c r="C9377" s="547" t="s">
        <v>1633</v>
      </c>
      <c r="D9377" s="548"/>
      <c r="E9377" s="548">
        <v>203.59</v>
      </c>
    </row>
    <row r="9378" spans="1:5" hidden="1">
      <c r="A9378" s="547" t="s">
        <v>1660</v>
      </c>
      <c r="B9378" s="547">
        <v>2022</v>
      </c>
      <c r="C9378" s="547" t="s">
        <v>1632</v>
      </c>
      <c r="D9378" s="548"/>
      <c r="E9378" s="548"/>
    </row>
    <row r="9379" spans="1:5" hidden="1">
      <c r="A9379" s="547" t="s">
        <v>1660</v>
      </c>
      <c r="B9379" s="547">
        <v>2022</v>
      </c>
      <c r="C9379" s="547" t="s">
        <v>1631</v>
      </c>
      <c r="D9379" s="548"/>
      <c r="E9379" s="548">
        <v>2.4</v>
      </c>
    </row>
    <row r="9380" spans="1:5" hidden="1">
      <c r="A9380" s="547" t="s">
        <v>1660</v>
      </c>
      <c r="B9380" s="547">
        <v>2022</v>
      </c>
      <c r="C9380" s="547" t="s">
        <v>1630</v>
      </c>
      <c r="D9380" s="548"/>
      <c r="E9380" s="548"/>
    </row>
    <row r="9381" spans="1:5" hidden="1">
      <c r="A9381" s="547" t="s">
        <v>1660</v>
      </c>
      <c r="B9381" s="547">
        <v>2022</v>
      </c>
      <c r="C9381" s="547" t="s">
        <v>1629</v>
      </c>
      <c r="D9381" s="548"/>
      <c r="E9381" s="548"/>
    </row>
    <row r="9382" spans="1:5" hidden="1">
      <c r="A9382" s="547" t="s">
        <v>1660</v>
      </c>
      <c r="B9382" s="547">
        <v>2023</v>
      </c>
      <c r="C9382" s="547" t="s">
        <v>1628</v>
      </c>
      <c r="D9382" s="548">
        <v>212.3</v>
      </c>
      <c r="E9382" s="548"/>
    </row>
    <row r="9383" spans="1:5" hidden="1">
      <c r="A9383" s="547" t="s">
        <v>1660</v>
      </c>
      <c r="B9383" s="547">
        <v>2023</v>
      </c>
      <c r="C9383" s="547" t="s">
        <v>1627</v>
      </c>
      <c r="D9383" s="548">
        <v>168.47</v>
      </c>
      <c r="E9383" s="548"/>
    </row>
    <row r="9384" spans="1:5" hidden="1">
      <c r="A9384" s="547" t="s">
        <v>1660</v>
      </c>
      <c r="B9384" s="547">
        <v>2023</v>
      </c>
      <c r="C9384" s="547" t="s">
        <v>1626</v>
      </c>
      <c r="D9384" s="548">
        <v>43.83</v>
      </c>
      <c r="E9384" s="548"/>
    </row>
    <row r="9385" spans="1:5" hidden="1">
      <c r="A9385" s="547" t="s">
        <v>1660</v>
      </c>
      <c r="B9385" s="547">
        <v>2023</v>
      </c>
      <c r="C9385" s="547" t="s">
        <v>1625</v>
      </c>
      <c r="D9385" s="548">
        <v>0.9</v>
      </c>
      <c r="E9385" s="548"/>
    </row>
    <row r="9386" spans="1:5" hidden="1">
      <c r="A9386" s="547" t="s">
        <v>1660</v>
      </c>
      <c r="B9386" s="547">
        <v>2023</v>
      </c>
      <c r="C9386" s="547" t="s">
        <v>1624</v>
      </c>
      <c r="D9386" s="548"/>
      <c r="E9386" s="548"/>
    </row>
    <row r="9387" spans="1:5" hidden="1">
      <c r="A9387" s="547" t="s">
        <v>1660</v>
      </c>
      <c r="B9387" s="547">
        <v>2023</v>
      </c>
      <c r="C9387" s="547" t="s">
        <v>1623</v>
      </c>
      <c r="D9387" s="548"/>
      <c r="E9387" s="548"/>
    </row>
    <row r="9388" spans="1:5" hidden="1">
      <c r="A9388" s="547" t="s">
        <v>1660</v>
      </c>
      <c r="B9388" s="547">
        <v>2023</v>
      </c>
      <c r="C9388" s="547" t="s">
        <v>1622</v>
      </c>
      <c r="D9388" s="548"/>
      <c r="E9388" s="548"/>
    </row>
    <row r="9389" spans="1:5" hidden="1">
      <c r="A9389" s="547" t="s">
        <v>1660</v>
      </c>
      <c r="B9389" s="547">
        <v>2023</v>
      </c>
      <c r="C9389" s="547" t="s">
        <v>1621</v>
      </c>
      <c r="D9389" s="548"/>
      <c r="E9389" s="548"/>
    </row>
    <row r="9390" spans="1:5" hidden="1">
      <c r="A9390" s="547" t="s">
        <v>1660</v>
      </c>
      <c r="B9390" s="547">
        <v>2023</v>
      </c>
      <c r="C9390" s="547" t="s">
        <v>1620</v>
      </c>
      <c r="D9390" s="548"/>
      <c r="E9390" s="548"/>
    </row>
    <row r="9391" spans="1:5" hidden="1">
      <c r="A9391" s="547" t="s">
        <v>1660</v>
      </c>
      <c r="B9391" s="547">
        <v>2023</v>
      </c>
      <c r="C9391" s="547" t="s">
        <v>1619</v>
      </c>
      <c r="D9391" s="548">
        <v>10.119999999999999</v>
      </c>
      <c r="E9391" s="548"/>
    </row>
    <row r="9392" spans="1:5" hidden="1">
      <c r="A9392" s="547" t="s">
        <v>1660</v>
      </c>
      <c r="B9392" s="547">
        <v>2023</v>
      </c>
      <c r="C9392" s="547" t="s">
        <v>1618</v>
      </c>
      <c r="D9392" s="548"/>
      <c r="E9392" s="548"/>
    </row>
    <row r="9393" spans="1:5" hidden="1">
      <c r="A9393" s="547" t="s">
        <v>1660</v>
      </c>
      <c r="B9393" s="547">
        <v>2023</v>
      </c>
      <c r="C9393" s="547" t="s">
        <v>1617</v>
      </c>
      <c r="D9393" s="548">
        <v>0.56999999999999995</v>
      </c>
      <c r="E9393" s="548"/>
    </row>
    <row r="9394" spans="1:5" hidden="1">
      <c r="A9394" s="547" t="s">
        <v>1660</v>
      </c>
      <c r="B9394" s="547">
        <v>2023</v>
      </c>
      <c r="C9394" s="547" t="s">
        <v>1616</v>
      </c>
      <c r="D9394" s="548"/>
      <c r="E9394" s="548"/>
    </row>
    <row r="9395" spans="1:5" hidden="1">
      <c r="A9395" s="547" t="s">
        <v>1660</v>
      </c>
      <c r="B9395" s="547">
        <v>2023</v>
      </c>
      <c r="C9395" s="547" t="s">
        <v>1615</v>
      </c>
      <c r="D9395" s="548">
        <v>2.64</v>
      </c>
      <c r="E9395" s="548"/>
    </row>
    <row r="9396" spans="1:5" hidden="1">
      <c r="A9396" s="547" t="s">
        <v>1660</v>
      </c>
      <c r="B9396" s="547">
        <v>2023</v>
      </c>
      <c r="C9396" s="547" t="s">
        <v>1614</v>
      </c>
      <c r="D9396" s="548">
        <v>3.36</v>
      </c>
      <c r="E9396" s="548"/>
    </row>
    <row r="9397" spans="1:5" hidden="1">
      <c r="A9397" s="547" t="s">
        <v>1660</v>
      </c>
      <c r="B9397" s="547">
        <v>2023</v>
      </c>
      <c r="C9397" s="547" t="s">
        <v>1613</v>
      </c>
      <c r="D9397" s="548"/>
      <c r="E9397" s="548"/>
    </row>
    <row r="9398" spans="1:5" hidden="1">
      <c r="A9398" s="547" t="s">
        <v>1660</v>
      </c>
      <c r="B9398" s="547">
        <v>2023</v>
      </c>
      <c r="C9398" s="547" t="s">
        <v>1612</v>
      </c>
      <c r="D9398" s="548">
        <v>1.98</v>
      </c>
      <c r="E9398" s="548"/>
    </row>
    <row r="9399" spans="1:5" hidden="1">
      <c r="A9399" s="547" t="s">
        <v>1660</v>
      </c>
      <c r="B9399" s="547">
        <v>2023</v>
      </c>
      <c r="C9399" s="547" t="s">
        <v>1611</v>
      </c>
      <c r="D9399" s="548"/>
      <c r="E9399" s="548"/>
    </row>
    <row r="9400" spans="1:5" hidden="1">
      <c r="A9400" s="547" t="s">
        <v>1660</v>
      </c>
      <c r="B9400" s="547">
        <v>2023</v>
      </c>
      <c r="C9400" s="547" t="s">
        <v>1610</v>
      </c>
      <c r="D9400" s="548">
        <v>0.12</v>
      </c>
      <c r="E9400" s="548"/>
    </row>
    <row r="9401" spans="1:5" hidden="1">
      <c r="A9401" s="547" t="s">
        <v>1660</v>
      </c>
      <c r="B9401" s="547">
        <v>2023</v>
      </c>
      <c r="C9401" s="547" t="s">
        <v>1609</v>
      </c>
      <c r="D9401" s="548"/>
      <c r="E9401" s="548"/>
    </row>
    <row r="9402" spans="1:5" hidden="1">
      <c r="A9402" s="547" t="s">
        <v>1660</v>
      </c>
      <c r="B9402" s="547">
        <v>2023</v>
      </c>
      <c r="C9402" s="547" t="s">
        <v>1608</v>
      </c>
      <c r="D9402" s="548"/>
      <c r="E9402" s="548"/>
    </row>
    <row r="9403" spans="1:5" hidden="1">
      <c r="A9403" s="547" t="s">
        <v>1660</v>
      </c>
      <c r="B9403" s="547">
        <v>2023</v>
      </c>
      <c r="C9403" s="547" t="s">
        <v>1607</v>
      </c>
      <c r="D9403" s="548">
        <v>0.21</v>
      </c>
      <c r="E9403" s="548"/>
    </row>
    <row r="9404" spans="1:5" hidden="1">
      <c r="A9404" s="547" t="s">
        <v>1660</v>
      </c>
      <c r="B9404" s="547">
        <v>2023</v>
      </c>
      <c r="C9404" s="547" t="s">
        <v>1606</v>
      </c>
      <c r="D9404" s="548"/>
      <c r="E9404" s="548"/>
    </row>
    <row r="9405" spans="1:5" hidden="1">
      <c r="A9405" s="547" t="s">
        <v>1660</v>
      </c>
      <c r="B9405" s="547">
        <v>2023</v>
      </c>
      <c r="C9405" s="547" t="s">
        <v>1605</v>
      </c>
      <c r="D9405" s="548">
        <v>1.23</v>
      </c>
      <c r="E9405" s="548"/>
    </row>
    <row r="9406" spans="1:5" hidden="1">
      <c r="A9406" s="547" t="s">
        <v>1660</v>
      </c>
      <c r="B9406" s="547">
        <v>2023</v>
      </c>
      <c r="C9406" s="547" t="s">
        <v>1604</v>
      </c>
      <c r="D9406" s="548">
        <v>36.659999999999997</v>
      </c>
      <c r="E9406" s="548"/>
    </row>
    <row r="9407" spans="1:5" hidden="1">
      <c r="A9407" s="547" t="s">
        <v>1660</v>
      </c>
      <c r="B9407" s="547">
        <v>2023</v>
      </c>
      <c r="C9407" s="547" t="s">
        <v>1603</v>
      </c>
      <c r="D9407" s="548">
        <v>265.87</v>
      </c>
      <c r="E9407" s="548"/>
    </row>
    <row r="9408" spans="1:5" hidden="1">
      <c r="A9408" s="547" t="s">
        <v>1660</v>
      </c>
      <c r="B9408" s="547">
        <v>2023</v>
      </c>
      <c r="C9408" s="547" t="s">
        <v>1602</v>
      </c>
      <c r="D9408" s="548">
        <v>717.48</v>
      </c>
      <c r="E9408" s="548"/>
    </row>
    <row r="9409" spans="1:5" hidden="1">
      <c r="A9409" s="547" t="s">
        <v>1660</v>
      </c>
      <c r="B9409" s="547">
        <v>2023</v>
      </c>
      <c r="C9409" s="547" t="s">
        <v>1601</v>
      </c>
      <c r="D9409" s="548">
        <v>690.12</v>
      </c>
      <c r="E9409" s="548"/>
    </row>
    <row r="9410" spans="1:5" hidden="1">
      <c r="A9410" s="547" t="s">
        <v>1660</v>
      </c>
      <c r="B9410" s="547">
        <v>2023</v>
      </c>
      <c r="C9410" s="547" t="s">
        <v>1600</v>
      </c>
      <c r="D9410" s="548">
        <v>14.17</v>
      </c>
      <c r="E9410" s="548"/>
    </row>
    <row r="9411" spans="1:5" hidden="1">
      <c r="A9411" s="547" t="s">
        <v>1660</v>
      </c>
      <c r="B9411" s="547">
        <v>2023</v>
      </c>
      <c r="C9411" s="547" t="s">
        <v>1599</v>
      </c>
      <c r="D9411" s="548">
        <v>2914.01</v>
      </c>
      <c r="E9411" s="548"/>
    </row>
    <row r="9412" spans="1:5" hidden="1">
      <c r="A9412" s="547" t="s">
        <v>1660</v>
      </c>
      <c r="B9412" s="547">
        <v>2023</v>
      </c>
      <c r="C9412" s="547" t="s">
        <v>1597</v>
      </c>
      <c r="D9412" s="548">
        <v>1947.62</v>
      </c>
      <c r="E9412" s="548"/>
    </row>
    <row r="9413" spans="1:5" hidden="1">
      <c r="A9413" s="547" t="s">
        <v>1659</v>
      </c>
      <c r="B9413" s="547">
        <v>2019</v>
      </c>
      <c r="C9413" s="547" t="s">
        <v>1628</v>
      </c>
      <c r="D9413" s="548">
        <v>192.39</v>
      </c>
      <c r="E9413" s="548">
        <v>193.12</v>
      </c>
    </row>
    <row r="9414" spans="1:5" hidden="1">
      <c r="A9414" s="547" t="s">
        <v>1659</v>
      </c>
      <c r="B9414" s="547">
        <v>2019</v>
      </c>
      <c r="C9414" s="547" t="s">
        <v>1627</v>
      </c>
      <c r="D9414" s="548">
        <v>183.33</v>
      </c>
      <c r="E9414" s="548"/>
    </row>
    <row r="9415" spans="1:5" hidden="1">
      <c r="A9415" s="547" t="s">
        <v>1659</v>
      </c>
      <c r="B9415" s="547">
        <v>2019</v>
      </c>
      <c r="C9415" s="547" t="s">
        <v>1626</v>
      </c>
      <c r="D9415" s="548">
        <v>9.06</v>
      </c>
      <c r="E9415" s="548"/>
    </row>
    <row r="9416" spans="1:5" hidden="1">
      <c r="A9416" s="547" t="s">
        <v>1659</v>
      </c>
      <c r="B9416" s="547">
        <v>2019</v>
      </c>
      <c r="C9416" s="547" t="s">
        <v>1625</v>
      </c>
      <c r="D9416" s="548">
        <v>0.03</v>
      </c>
      <c r="E9416" s="548">
        <v>0.03</v>
      </c>
    </row>
    <row r="9417" spans="1:5" hidden="1">
      <c r="A9417" s="547" t="s">
        <v>1659</v>
      </c>
      <c r="B9417" s="547">
        <v>2019</v>
      </c>
      <c r="C9417" s="547" t="s">
        <v>1624</v>
      </c>
      <c r="D9417" s="548">
        <v>3.55</v>
      </c>
      <c r="E9417" s="548">
        <v>3.55</v>
      </c>
    </row>
    <row r="9418" spans="1:5" hidden="1">
      <c r="A9418" s="547" t="s">
        <v>1659</v>
      </c>
      <c r="B9418" s="547">
        <v>2019</v>
      </c>
      <c r="C9418" s="547" t="s">
        <v>1623</v>
      </c>
      <c r="D9418" s="548"/>
      <c r="E9418" s="548"/>
    </row>
    <row r="9419" spans="1:5" hidden="1">
      <c r="A9419" s="547" t="s">
        <v>1659</v>
      </c>
      <c r="B9419" s="547">
        <v>2019</v>
      </c>
      <c r="C9419" s="547" t="s">
        <v>1622</v>
      </c>
      <c r="D9419" s="548"/>
      <c r="E9419" s="548"/>
    </row>
    <row r="9420" spans="1:5" hidden="1">
      <c r="A9420" s="547" t="s">
        <v>1659</v>
      </c>
      <c r="B9420" s="547">
        <v>2019</v>
      </c>
      <c r="C9420" s="547" t="s">
        <v>1621</v>
      </c>
      <c r="D9420" s="548"/>
      <c r="E9420" s="548"/>
    </row>
    <row r="9421" spans="1:5" hidden="1">
      <c r="A9421" s="547" t="s">
        <v>1659</v>
      </c>
      <c r="B9421" s="547">
        <v>2019</v>
      </c>
      <c r="C9421" s="547" t="s">
        <v>1620</v>
      </c>
      <c r="D9421" s="548">
        <v>6.15</v>
      </c>
      <c r="E9421" s="548">
        <v>6.15</v>
      </c>
    </row>
    <row r="9422" spans="1:5" hidden="1">
      <c r="A9422" s="547" t="s">
        <v>1659</v>
      </c>
      <c r="B9422" s="547">
        <v>2019</v>
      </c>
      <c r="C9422" s="547" t="s">
        <v>1619</v>
      </c>
      <c r="D9422" s="548">
        <v>47.53</v>
      </c>
      <c r="E9422" s="548">
        <v>47.53</v>
      </c>
    </row>
    <row r="9423" spans="1:5" hidden="1">
      <c r="A9423" s="547" t="s">
        <v>1659</v>
      </c>
      <c r="B9423" s="547">
        <v>2019</v>
      </c>
      <c r="C9423" s="547" t="s">
        <v>1618</v>
      </c>
      <c r="D9423" s="548">
        <v>0.01</v>
      </c>
      <c r="E9423" s="548">
        <v>0.01</v>
      </c>
    </row>
    <row r="9424" spans="1:5" hidden="1">
      <c r="A9424" s="547" t="s">
        <v>1659</v>
      </c>
      <c r="B9424" s="547">
        <v>2019</v>
      </c>
      <c r="C9424" s="547" t="s">
        <v>1617</v>
      </c>
      <c r="D9424" s="548">
        <v>13.91</v>
      </c>
      <c r="E9424" s="548">
        <v>13.91</v>
      </c>
    </row>
    <row r="9425" spans="1:5" hidden="1">
      <c r="A9425" s="547" t="s">
        <v>1659</v>
      </c>
      <c r="B9425" s="547">
        <v>2019</v>
      </c>
      <c r="C9425" s="547" t="s">
        <v>1616</v>
      </c>
      <c r="D9425" s="548">
        <v>0.09</v>
      </c>
      <c r="E9425" s="548">
        <v>0.09</v>
      </c>
    </row>
    <row r="9426" spans="1:5" hidden="1">
      <c r="A9426" s="547" t="s">
        <v>1659</v>
      </c>
      <c r="B9426" s="547">
        <v>2019</v>
      </c>
      <c r="C9426" s="547" t="s">
        <v>1615</v>
      </c>
      <c r="D9426" s="548">
        <v>17.34</v>
      </c>
      <c r="E9426" s="548">
        <v>17.34</v>
      </c>
    </row>
    <row r="9427" spans="1:5" hidden="1">
      <c r="A9427" s="547" t="s">
        <v>1659</v>
      </c>
      <c r="B9427" s="547">
        <v>2019</v>
      </c>
      <c r="C9427" s="547" t="s">
        <v>1614</v>
      </c>
      <c r="D9427" s="548">
        <v>4.82</v>
      </c>
      <c r="E9427" s="548">
        <v>4.82</v>
      </c>
    </row>
    <row r="9428" spans="1:5" hidden="1">
      <c r="A9428" s="547" t="s">
        <v>1659</v>
      </c>
      <c r="B9428" s="547">
        <v>2019</v>
      </c>
      <c r="C9428" s="547" t="s">
        <v>1613</v>
      </c>
      <c r="D9428" s="548"/>
      <c r="E9428" s="548"/>
    </row>
    <row r="9429" spans="1:5" hidden="1">
      <c r="A9429" s="547" t="s">
        <v>1659</v>
      </c>
      <c r="B9429" s="547">
        <v>2019</v>
      </c>
      <c r="C9429" s="547" t="s">
        <v>1612</v>
      </c>
      <c r="D9429" s="548">
        <v>0.64</v>
      </c>
      <c r="E9429" s="548">
        <v>0.64</v>
      </c>
    </row>
    <row r="9430" spans="1:5" hidden="1">
      <c r="A9430" s="547" t="s">
        <v>1659</v>
      </c>
      <c r="B9430" s="547">
        <v>2019</v>
      </c>
      <c r="C9430" s="547" t="s">
        <v>1611</v>
      </c>
      <c r="D9430" s="548">
        <v>0.59</v>
      </c>
      <c r="E9430" s="548">
        <v>0.59</v>
      </c>
    </row>
    <row r="9431" spans="1:5" hidden="1">
      <c r="A9431" s="547" t="s">
        <v>1659</v>
      </c>
      <c r="B9431" s="547">
        <v>2019</v>
      </c>
      <c r="C9431" s="547" t="s">
        <v>1610</v>
      </c>
      <c r="D9431" s="548">
        <v>0.6</v>
      </c>
      <c r="E9431" s="548">
        <v>0.6</v>
      </c>
    </row>
    <row r="9432" spans="1:5" hidden="1">
      <c r="A9432" s="547" t="s">
        <v>1659</v>
      </c>
      <c r="B9432" s="547">
        <v>2019</v>
      </c>
      <c r="C9432" s="547" t="s">
        <v>1609</v>
      </c>
      <c r="D9432" s="548">
        <v>2.0099999999999998</v>
      </c>
      <c r="E9432" s="548">
        <v>2.0099999999999998</v>
      </c>
    </row>
    <row r="9433" spans="1:5" hidden="1">
      <c r="A9433" s="547" t="s">
        <v>1659</v>
      </c>
      <c r="B9433" s="547">
        <v>2019</v>
      </c>
      <c r="C9433" s="547" t="s">
        <v>1608</v>
      </c>
      <c r="D9433" s="548"/>
      <c r="E9433" s="548"/>
    </row>
    <row r="9434" spans="1:5" hidden="1">
      <c r="A9434" s="547" t="s">
        <v>1659</v>
      </c>
      <c r="B9434" s="547">
        <v>2019</v>
      </c>
      <c r="C9434" s="547" t="s">
        <v>1607</v>
      </c>
      <c r="D9434" s="548">
        <v>3.87</v>
      </c>
      <c r="E9434" s="548">
        <v>3.87</v>
      </c>
    </row>
    <row r="9435" spans="1:5" hidden="1">
      <c r="A9435" s="547" t="s">
        <v>1659</v>
      </c>
      <c r="B9435" s="547">
        <v>2019</v>
      </c>
      <c r="C9435" s="547" t="s">
        <v>1606</v>
      </c>
      <c r="D9435" s="548"/>
      <c r="E9435" s="548"/>
    </row>
    <row r="9436" spans="1:5" hidden="1">
      <c r="A9436" s="547" t="s">
        <v>1659</v>
      </c>
      <c r="B9436" s="547">
        <v>2019</v>
      </c>
      <c r="C9436" s="547" t="s">
        <v>1605</v>
      </c>
      <c r="D9436" s="548">
        <v>3.64</v>
      </c>
      <c r="E9436" s="548">
        <v>3.64</v>
      </c>
    </row>
    <row r="9437" spans="1:5" hidden="1">
      <c r="A9437" s="547" t="s">
        <v>1659</v>
      </c>
      <c r="B9437" s="547">
        <v>2019</v>
      </c>
      <c r="C9437" s="547" t="s">
        <v>1604</v>
      </c>
      <c r="D9437" s="548">
        <v>101.44</v>
      </c>
      <c r="E9437" s="548">
        <v>101.44</v>
      </c>
    </row>
    <row r="9438" spans="1:5" hidden="1">
      <c r="A9438" s="547" t="s">
        <v>1659</v>
      </c>
      <c r="B9438" s="547">
        <v>2019</v>
      </c>
      <c r="C9438" s="547" t="s">
        <v>1603</v>
      </c>
      <c r="D9438" s="548">
        <v>110.99</v>
      </c>
      <c r="E9438" s="548">
        <v>110.99</v>
      </c>
    </row>
    <row r="9439" spans="1:5" hidden="1">
      <c r="A9439" s="547" t="s">
        <v>1659</v>
      </c>
      <c r="B9439" s="547">
        <v>2019</v>
      </c>
      <c r="C9439" s="547" t="s">
        <v>1602</v>
      </c>
      <c r="D9439" s="548">
        <v>107.04</v>
      </c>
      <c r="E9439" s="548">
        <v>107.04</v>
      </c>
    </row>
    <row r="9440" spans="1:5" hidden="1">
      <c r="A9440" s="547" t="s">
        <v>1659</v>
      </c>
      <c r="B9440" s="547">
        <v>2019</v>
      </c>
      <c r="C9440" s="547" t="s">
        <v>1601</v>
      </c>
      <c r="D9440" s="548">
        <v>1753.03</v>
      </c>
      <c r="E9440" s="548">
        <v>1753.03</v>
      </c>
    </row>
    <row r="9441" spans="1:5" hidden="1">
      <c r="A9441" s="547" t="s">
        <v>1659</v>
      </c>
      <c r="B9441" s="547">
        <v>2019</v>
      </c>
      <c r="C9441" s="547" t="s">
        <v>1600</v>
      </c>
      <c r="D9441" s="548">
        <v>16.28</v>
      </c>
      <c r="E9441" s="548">
        <v>16.28</v>
      </c>
    </row>
    <row r="9442" spans="1:5" hidden="1">
      <c r="A9442" s="547" t="s">
        <v>1659</v>
      </c>
      <c r="B9442" s="547">
        <v>2019</v>
      </c>
      <c r="C9442" s="547" t="s">
        <v>1599</v>
      </c>
      <c r="D9442" s="548">
        <v>4848.96</v>
      </c>
      <c r="E9442" s="548">
        <v>4849.68</v>
      </c>
    </row>
    <row r="9443" spans="1:5" hidden="1">
      <c r="A9443" s="547" t="s">
        <v>1659</v>
      </c>
      <c r="B9443" s="547">
        <v>2019</v>
      </c>
      <c r="C9443" s="547" t="s">
        <v>1597</v>
      </c>
      <c r="D9443" s="548">
        <v>2338.44</v>
      </c>
      <c r="E9443" s="548">
        <v>2339.16</v>
      </c>
    </row>
    <row r="9444" spans="1:5" hidden="1">
      <c r="A9444" s="547" t="s">
        <v>1659</v>
      </c>
      <c r="B9444" s="547">
        <v>2019</v>
      </c>
      <c r="C9444" s="547" t="s">
        <v>1633</v>
      </c>
      <c r="D9444" s="548"/>
      <c r="E9444" s="548">
        <v>182.69</v>
      </c>
    </row>
    <row r="9445" spans="1:5" hidden="1">
      <c r="A9445" s="547" t="s">
        <v>1659</v>
      </c>
      <c r="B9445" s="547">
        <v>2019</v>
      </c>
      <c r="C9445" s="547" t="s">
        <v>1632</v>
      </c>
      <c r="D9445" s="548"/>
      <c r="E9445" s="548"/>
    </row>
    <row r="9446" spans="1:5" hidden="1">
      <c r="A9446" s="547" t="s">
        <v>1659</v>
      </c>
      <c r="B9446" s="547">
        <v>2019</v>
      </c>
      <c r="C9446" s="547" t="s">
        <v>1631</v>
      </c>
      <c r="D9446" s="548"/>
      <c r="E9446" s="548">
        <v>1.37</v>
      </c>
    </row>
    <row r="9447" spans="1:5" hidden="1">
      <c r="A9447" s="547" t="s">
        <v>1659</v>
      </c>
      <c r="B9447" s="547">
        <v>2019</v>
      </c>
      <c r="C9447" s="547" t="s">
        <v>1630</v>
      </c>
      <c r="D9447" s="548"/>
      <c r="E9447" s="548"/>
    </row>
    <row r="9448" spans="1:5" hidden="1">
      <c r="A9448" s="547" t="s">
        <v>1659</v>
      </c>
      <c r="B9448" s="547">
        <v>2019</v>
      </c>
      <c r="C9448" s="547" t="s">
        <v>1629</v>
      </c>
      <c r="D9448" s="548"/>
      <c r="E9448" s="548"/>
    </row>
    <row r="9449" spans="1:5" hidden="1">
      <c r="A9449" s="547" t="s">
        <v>1659</v>
      </c>
      <c r="B9449" s="547">
        <v>2020</v>
      </c>
      <c r="C9449" s="547" t="s">
        <v>1628</v>
      </c>
      <c r="D9449" s="548">
        <v>156.58000000000001</v>
      </c>
      <c r="E9449" s="548">
        <v>157.25</v>
      </c>
    </row>
    <row r="9450" spans="1:5" hidden="1">
      <c r="A9450" s="547" t="s">
        <v>1659</v>
      </c>
      <c r="B9450" s="547">
        <v>2020</v>
      </c>
      <c r="C9450" s="547" t="s">
        <v>1627</v>
      </c>
      <c r="D9450" s="548">
        <v>144.02000000000001</v>
      </c>
      <c r="E9450" s="548"/>
    </row>
    <row r="9451" spans="1:5" hidden="1">
      <c r="A9451" s="547" t="s">
        <v>1659</v>
      </c>
      <c r="B9451" s="547">
        <v>2020</v>
      </c>
      <c r="C9451" s="547" t="s">
        <v>1626</v>
      </c>
      <c r="D9451" s="548">
        <v>12.56</v>
      </c>
      <c r="E9451" s="548"/>
    </row>
    <row r="9452" spans="1:5" hidden="1">
      <c r="A9452" s="547" t="s">
        <v>1659</v>
      </c>
      <c r="B9452" s="547">
        <v>2020</v>
      </c>
      <c r="C9452" s="547" t="s">
        <v>1625</v>
      </c>
      <c r="D9452" s="548">
        <v>1.92</v>
      </c>
      <c r="E9452" s="548">
        <v>1.92</v>
      </c>
    </row>
    <row r="9453" spans="1:5" hidden="1">
      <c r="A9453" s="547" t="s">
        <v>1659</v>
      </c>
      <c r="B9453" s="547">
        <v>2020</v>
      </c>
      <c r="C9453" s="547" t="s">
        <v>1624</v>
      </c>
      <c r="D9453" s="548">
        <v>4.04</v>
      </c>
      <c r="E9453" s="548">
        <v>4.04</v>
      </c>
    </row>
    <row r="9454" spans="1:5" hidden="1">
      <c r="A9454" s="547" t="s">
        <v>1659</v>
      </c>
      <c r="B9454" s="547">
        <v>2020</v>
      </c>
      <c r="C9454" s="547" t="s">
        <v>1623</v>
      </c>
      <c r="D9454" s="548"/>
      <c r="E9454" s="548"/>
    </row>
    <row r="9455" spans="1:5" hidden="1">
      <c r="A9455" s="547" t="s">
        <v>1659</v>
      </c>
      <c r="B9455" s="547">
        <v>2020</v>
      </c>
      <c r="C9455" s="547" t="s">
        <v>1622</v>
      </c>
      <c r="D9455" s="548"/>
      <c r="E9455" s="548"/>
    </row>
    <row r="9456" spans="1:5" hidden="1">
      <c r="A9456" s="547" t="s">
        <v>1659</v>
      </c>
      <c r="B9456" s="547">
        <v>2020</v>
      </c>
      <c r="C9456" s="547" t="s">
        <v>1621</v>
      </c>
      <c r="D9456" s="548"/>
      <c r="E9456" s="548"/>
    </row>
    <row r="9457" spans="1:5" hidden="1">
      <c r="A9457" s="547" t="s">
        <v>1659</v>
      </c>
      <c r="B9457" s="547">
        <v>2020</v>
      </c>
      <c r="C9457" s="547" t="s">
        <v>1620</v>
      </c>
      <c r="D9457" s="548">
        <v>2.96</v>
      </c>
      <c r="E9457" s="548">
        <v>2.96</v>
      </c>
    </row>
    <row r="9458" spans="1:5" hidden="1">
      <c r="A9458" s="547" t="s">
        <v>1659</v>
      </c>
      <c r="B9458" s="547">
        <v>2020</v>
      </c>
      <c r="C9458" s="547" t="s">
        <v>1619</v>
      </c>
      <c r="D9458" s="548">
        <v>38.549999999999997</v>
      </c>
      <c r="E9458" s="548">
        <v>38.549999999999997</v>
      </c>
    </row>
    <row r="9459" spans="1:5" hidden="1">
      <c r="A9459" s="547" t="s">
        <v>1659</v>
      </c>
      <c r="B9459" s="547">
        <v>2020</v>
      </c>
      <c r="C9459" s="547" t="s">
        <v>1618</v>
      </c>
      <c r="D9459" s="548">
        <v>0.06</v>
      </c>
      <c r="E9459" s="548">
        <v>0.06</v>
      </c>
    </row>
    <row r="9460" spans="1:5" hidden="1">
      <c r="A9460" s="547" t="s">
        <v>1659</v>
      </c>
      <c r="B9460" s="547">
        <v>2020</v>
      </c>
      <c r="C9460" s="547" t="s">
        <v>1617</v>
      </c>
      <c r="D9460" s="548">
        <v>8.7100000000000009</v>
      </c>
      <c r="E9460" s="548">
        <v>8.7100000000000009</v>
      </c>
    </row>
    <row r="9461" spans="1:5" hidden="1">
      <c r="A9461" s="547" t="s">
        <v>1659</v>
      </c>
      <c r="B9461" s="547">
        <v>2020</v>
      </c>
      <c r="C9461" s="547" t="s">
        <v>1616</v>
      </c>
      <c r="D9461" s="548">
        <v>7.0000000000000007E-2</v>
      </c>
      <c r="E9461" s="548">
        <v>7.0000000000000007E-2</v>
      </c>
    </row>
    <row r="9462" spans="1:5" hidden="1">
      <c r="A9462" s="547" t="s">
        <v>1659</v>
      </c>
      <c r="B9462" s="547">
        <v>2020</v>
      </c>
      <c r="C9462" s="547" t="s">
        <v>1615</v>
      </c>
      <c r="D9462" s="548">
        <v>11.2</v>
      </c>
      <c r="E9462" s="548">
        <v>11.2</v>
      </c>
    </row>
    <row r="9463" spans="1:5" hidden="1">
      <c r="A9463" s="547" t="s">
        <v>1659</v>
      </c>
      <c r="B9463" s="547">
        <v>2020</v>
      </c>
      <c r="C9463" s="547" t="s">
        <v>1614</v>
      </c>
      <c r="D9463" s="548">
        <v>3.16</v>
      </c>
      <c r="E9463" s="548">
        <v>3.16</v>
      </c>
    </row>
    <row r="9464" spans="1:5" hidden="1">
      <c r="A9464" s="547" t="s">
        <v>1659</v>
      </c>
      <c r="B9464" s="547">
        <v>2020</v>
      </c>
      <c r="C9464" s="547" t="s">
        <v>1613</v>
      </c>
      <c r="D9464" s="548"/>
      <c r="E9464" s="548"/>
    </row>
    <row r="9465" spans="1:5" hidden="1">
      <c r="A9465" s="547" t="s">
        <v>1659</v>
      </c>
      <c r="B9465" s="547">
        <v>2020</v>
      </c>
      <c r="C9465" s="547" t="s">
        <v>1612</v>
      </c>
      <c r="D9465" s="548">
        <v>0.77</v>
      </c>
      <c r="E9465" s="548">
        <v>0.77</v>
      </c>
    </row>
    <row r="9466" spans="1:5" hidden="1">
      <c r="A9466" s="547" t="s">
        <v>1659</v>
      </c>
      <c r="B9466" s="547">
        <v>2020</v>
      </c>
      <c r="C9466" s="547" t="s">
        <v>1611</v>
      </c>
      <c r="D9466" s="548">
        <v>1.72</v>
      </c>
      <c r="E9466" s="548">
        <v>1.72</v>
      </c>
    </row>
    <row r="9467" spans="1:5" hidden="1">
      <c r="A9467" s="547" t="s">
        <v>1659</v>
      </c>
      <c r="B9467" s="547">
        <v>2020</v>
      </c>
      <c r="C9467" s="547" t="s">
        <v>1610</v>
      </c>
      <c r="D9467" s="548">
        <v>0.74</v>
      </c>
      <c r="E9467" s="548">
        <v>0.74</v>
      </c>
    </row>
    <row r="9468" spans="1:5" hidden="1">
      <c r="A9468" s="547" t="s">
        <v>1659</v>
      </c>
      <c r="B9468" s="547">
        <v>2020</v>
      </c>
      <c r="C9468" s="547" t="s">
        <v>1609</v>
      </c>
      <c r="D9468" s="548">
        <v>3.78</v>
      </c>
      <c r="E9468" s="548">
        <v>3.78</v>
      </c>
    </row>
    <row r="9469" spans="1:5" hidden="1">
      <c r="A9469" s="547" t="s">
        <v>1659</v>
      </c>
      <c r="B9469" s="547">
        <v>2020</v>
      </c>
      <c r="C9469" s="547" t="s">
        <v>1608</v>
      </c>
      <c r="D9469" s="548"/>
      <c r="E9469" s="548"/>
    </row>
    <row r="9470" spans="1:5" hidden="1">
      <c r="A9470" s="547" t="s">
        <v>1659</v>
      </c>
      <c r="B9470" s="547">
        <v>2020</v>
      </c>
      <c r="C9470" s="547" t="s">
        <v>1607</v>
      </c>
      <c r="D9470" s="548">
        <v>4.37</v>
      </c>
      <c r="E9470" s="548">
        <v>4.37</v>
      </c>
    </row>
    <row r="9471" spans="1:5" hidden="1">
      <c r="A9471" s="547" t="s">
        <v>1659</v>
      </c>
      <c r="B9471" s="547">
        <v>2020</v>
      </c>
      <c r="C9471" s="547" t="s">
        <v>1606</v>
      </c>
      <c r="D9471" s="548">
        <v>0.01</v>
      </c>
      <c r="E9471" s="548">
        <v>0.01</v>
      </c>
    </row>
    <row r="9472" spans="1:5" hidden="1">
      <c r="A9472" s="547" t="s">
        <v>1659</v>
      </c>
      <c r="B9472" s="547">
        <v>2020</v>
      </c>
      <c r="C9472" s="547" t="s">
        <v>1605</v>
      </c>
      <c r="D9472" s="548">
        <v>3.96</v>
      </c>
      <c r="E9472" s="548">
        <v>3.96</v>
      </c>
    </row>
    <row r="9473" spans="1:5" hidden="1">
      <c r="A9473" s="547" t="s">
        <v>1659</v>
      </c>
      <c r="B9473" s="547">
        <v>2020</v>
      </c>
      <c r="C9473" s="547" t="s">
        <v>1604</v>
      </c>
      <c r="D9473" s="548">
        <v>105.66</v>
      </c>
      <c r="E9473" s="548">
        <v>105.66</v>
      </c>
    </row>
    <row r="9474" spans="1:5" hidden="1">
      <c r="A9474" s="547" t="s">
        <v>1659</v>
      </c>
      <c r="B9474" s="547">
        <v>2020</v>
      </c>
      <c r="C9474" s="547" t="s">
        <v>1603</v>
      </c>
      <c r="D9474" s="548">
        <v>135.30000000000001</v>
      </c>
      <c r="E9474" s="548">
        <v>135.30000000000001</v>
      </c>
    </row>
    <row r="9475" spans="1:5" hidden="1">
      <c r="A9475" s="547" t="s">
        <v>1659</v>
      </c>
      <c r="B9475" s="547">
        <v>2020</v>
      </c>
      <c r="C9475" s="547" t="s">
        <v>1602</v>
      </c>
      <c r="D9475" s="548">
        <v>106.59</v>
      </c>
      <c r="E9475" s="548">
        <v>106.59</v>
      </c>
    </row>
    <row r="9476" spans="1:5" hidden="1">
      <c r="A9476" s="547" t="s">
        <v>1659</v>
      </c>
      <c r="B9476" s="547">
        <v>2020</v>
      </c>
      <c r="C9476" s="547" t="s">
        <v>1601</v>
      </c>
      <c r="D9476" s="548">
        <v>1819.86</v>
      </c>
      <c r="E9476" s="548">
        <v>1819.86</v>
      </c>
    </row>
    <row r="9477" spans="1:5" hidden="1">
      <c r="A9477" s="547" t="s">
        <v>1659</v>
      </c>
      <c r="B9477" s="547">
        <v>2020</v>
      </c>
      <c r="C9477" s="547" t="s">
        <v>1600</v>
      </c>
      <c r="D9477" s="548">
        <v>13.85</v>
      </c>
      <c r="E9477" s="548">
        <v>13.85</v>
      </c>
    </row>
    <row r="9478" spans="1:5" hidden="1">
      <c r="A9478" s="547" t="s">
        <v>1659</v>
      </c>
      <c r="B9478" s="547">
        <v>2020</v>
      </c>
      <c r="C9478" s="547" t="s">
        <v>1599</v>
      </c>
      <c r="D9478" s="548">
        <v>4977.96</v>
      </c>
      <c r="E9478" s="548">
        <v>4978.63</v>
      </c>
    </row>
    <row r="9479" spans="1:5" hidden="1">
      <c r="A9479" s="547" t="s">
        <v>1659</v>
      </c>
      <c r="B9479" s="547">
        <v>2020</v>
      </c>
      <c r="C9479" s="547" t="s">
        <v>1597</v>
      </c>
      <c r="D9479" s="548">
        <v>2385.3200000000002</v>
      </c>
      <c r="E9479" s="548">
        <v>2385.9899999999998</v>
      </c>
    </row>
    <row r="9480" spans="1:5" hidden="1">
      <c r="A9480" s="547" t="s">
        <v>1659</v>
      </c>
      <c r="B9480" s="547">
        <v>2020</v>
      </c>
      <c r="C9480" s="547" t="s">
        <v>1633</v>
      </c>
      <c r="D9480" s="548"/>
      <c r="E9480" s="548">
        <v>143.66999999999999</v>
      </c>
    </row>
    <row r="9481" spans="1:5" hidden="1">
      <c r="A9481" s="547" t="s">
        <v>1659</v>
      </c>
      <c r="B9481" s="547">
        <v>2020</v>
      </c>
      <c r="C9481" s="547" t="s">
        <v>1632</v>
      </c>
      <c r="D9481" s="548"/>
      <c r="E9481" s="548"/>
    </row>
    <row r="9482" spans="1:5" hidden="1">
      <c r="A9482" s="547" t="s">
        <v>1659</v>
      </c>
      <c r="B9482" s="547">
        <v>2020</v>
      </c>
      <c r="C9482" s="547" t="s">
        <v>1631</v>
      </c>
      <c r="D9482" s="548"/>
      <c r="E9482" s="548">
        <v>1.02</v>
      </c>
    </row>
    <row r="9483" spans="1:5" hidden="1">
      <c r="A9483" s="547" t="s">
        <v>1659</v>
      </c>
      <c r="B9483" s="547">
        <v>2020</v>
      </c>
      <c r="C9483" s="547" t="s">
        <v>1630</v>
      </c>
      <c r="D9483" s="548"/>
      <c r="E9483" s="548"/>
    </row>
    <row r="9484" spans="1:5" hidden="1">
      <c r="A9484" s="547" t="s">
        <v>1659</v>
      </c>
      <c r="B9484" s="547">
        <v>2020</v>
      </c>
      <c r="C9484" s="547" t="s">
        <v>1629</v>
      </c>
      <c r="D9484" s="548"/>
      <c r="E9484" s="548"/>
    </row>
    <row r="9485" spans="1:5" hidden="1">
      <c r="A9485" s="547" t="s">
        <v>1659</v>
      </c>
      <c r="B9485" s="547">
        <v>2021</v>
      </c>
      <c r="C9485" s="547" t="s">
        <v>1628</v>
      </c>
      <c r="D9485" s="548">
        <v>155.63</v>
      </c>
      <c r="E9485" s="548">
        <v>156.68</v>
      </c>
    </row>
    <row r="9486" spans="1:5" hidden="1">
      <c r="A9486" s="547" t="s">
        <v>1659</v>
      </c>
      <c r="B9486" s="547">
        <v>2021</v>
      </c>
      <c r="C9486" s="547" t="s">
        <v>1627</v>
      </c>
      <c r="D9486" s="548">
        <v>145.32</v>
      </c>
      <c r="E9486" s="548"/>
    </row>
    <row r="9487" spans="1:5" hidden="1">
      <c r="A9487" s="547" t="s">
        <v>1659</v>
      </c>
      <c r="B9487" s="547">
        <v>2021</v>
      </c>
      <c r="C9487" s="547" t="s">
        <v>1626</v>
      </c>
      <c r="D9487" s="548">
        <v>10.32</v>
      </c>
      <c r="E9487" s="548"/>
    </row>
    <row r="9488" spans="1:5" hidden="1">
      <c r="A9488" s="547" t="s">
        <v>1659</v>
      </c>
      <c r="B9488" s="547">
        <v>2021</v>
      </c>
      <c r="C9488" s="547" t="s">
        <v>1625</v>
      </c>
      <c r="D9488" s="548">
        <v>4.13</v>
      </c>
      <c r="E9488" s="548">
        <v>4.13</v>
      </c>
    </row>
    <row r="9489" spans="1:5" hidden="1">
      <c r="A9489" s="547" t="s">
        <v>1659</v>
      </c>
      <c r="B9489" s="547">
        <v>2021</v>
      </c>
      <c r="C9489" s="547" t="s">
        <v>1624</v>
      </c>
      <c r="D9489" s="548">
        <v>3.44</v>
      </c>
      <c r="E9489" s="548">
        <v>3.44</v>
      </c>
    </row>
    <row r="9490" spans="1:5" hidden="1">
      <c r="A9490" s="547" t="s">
        <v>1659</v>
      </c>
      <c r="B9490" s="547">
        <v>2021</v>
      </c>
      <c r="C9490" s="547" t="s">
        <v>1623</v>
      </c>
      <c r="D9490" s="548"/>
      <c r="E9490" s="548"/>
    </row>
    <row r="9491" spans="1:5" hidden="1">
      <c r="A9491" s="547" t="s">
        <v>1659</v>
      </c>
      <c r="B9491" s="547">
        <v>2021</v>
      </c>
      <c r="C9491" s="547" t="s">
        <v>1622</v>
      </c>
      <c r="D9491" s="548"/>
      <c r="E9491" s="548"/>
    </row>
    <row r="9492" spans="1:5" hidden="1">
      <c r="A9492" s="547" t="s">
        <v>1659</v>
      </c>
      <c r="B9492" s="547">
        <v>2021</v>
      </c>
      <c r="C9492" s="547" t="s">
        <v>1621</v>
      </c>
      <c r="D9492" s="548"/>
      <c r="E9492" s="548"/>
    </row>
    <row r="9493" spans="1:5" hidden="1">
      <c r="A9493" s="547" t="s">
        <v>1659</v>
      </c>
      <c r="B9493" s="547">
        <v>2021</v>
      </c>
      <c r="C9493" s="547" t="s">
        <v>1620</v>
      </c>
      <c r="D9493" s="548">
        <v>2.41</v>
      </c>
      <c r="E9493" s="548">
        <v>2.41</v>
      </c>
    </row>
    <row r="9494" spans="1:5" hidden="1">
      <c r="A9494" s="547" t="s">
        <v>1659</v>
      </c>
      <c r="B9494" s="547">
        <v>2021</v>
      </c>
      <c r="C9494" s="547" t="s">
        <v>1619</v>
      </c>
      <c r="D9494" s="548">
        <v>52.26</v>
      </c>
      <c r="E9494" s="548">
        <v>52.26</v>
      </c>
    </row>
    <row r="9495" spans="1:5" hidden="1">
      <c r="A9495" s="547" t="s">
        <v>1659</v>
      </c>
      <c r="B9495" s="547">
        <v>2021</v>
      </c>
      <c r="C9495" s="547" t="s">
        <v>1618</v>
      </c>
      <c r="D9495" s="548">
        <v>0.15</v>
      </c>
      <c r="E9495" s="548">
        <v>0.15</v>
      </c>
    </row>
    <row r="9496" spans="1:5" hidden="1">
      <c r="A9496" s="547" t="s">
        <v>1659</v>
      </c>
      <c r="B9496" s="547">
        <v>2021</v>
      </c>
      <c r="C9496" s="547" t="s">
        <v>1617</v>
      </c>
      <c r="D9496" s="548">
        <v>8.19</v>
      </c>
      <c r="E9496" s="548">
        <v>8.19</v>
      </c>
    </row>
    <row r="9497" spans="1:5" hidden="1">
      <c r="A9497" s="547" t="s">
        <v>1659</v>
      </c>
      <c r="B9497" s="547">
        <v>2021</v>
      </c>
      <c r="C9497" s="547" t="s">
        <v>1616</v>
      </c>
      <c r="D9497" s="548">
        <v>0.05</v>
      </c>
      <c r="E9497" s="548">
        <v>0.05</v>
      </c>
    </row>
    <row r="9498" spans="1:5" hidden="1">
      <c r="A9498" s="547" t="s">
        <v>1659</v>
      </c>
      <c r="B9498" s="547">
        <v>2021</v>
      </c>
      <c r="C9498" s="547" t="s">
        <v>1615</v>
      </c>
      <c r="D9498" s="548">
        <v>15.09</v>
      </c>
      <c r="E9498" s="548">
        <v>15.09</v>
      </c>
    </row>
    <row r="9499" spans="1:5" hidden="1">
      <c r="A9499" s="547" t="s">
        <v>1659</v>
      </c>
      <c r="B9499" s="547">
        <v>2021</v>
      </c>
      <c r="C9499" s="547" t="s">
        <v>1614</v>
      </c>
      <c r="D9499" s="548">
        <v>3.84</v>
      </c>
      <c r="E9499" s="548">
        <v>3.84</v>
      </c>
    </row>
    <row r="9500" spans="1:5" hidden="1">
      <c r="A9500" s="547" t="s">
        <v>1659</v>
      </c>
      <c r="B9500" s="547">
        <v>2021</v>
      </c>
      <c r="C9500" s="547" t="s">
        <v>1613</v>
      </c>
      <c r="D9500" s="548"/>
      <c r="E9500" s="548"/>
    </row>
    <row r="9501" spans="1:5" hidden="1">
      <c r="A9501" s="547" t="s">
        <v>1659</v>
      </c>
      <c r="B9501" s="547">
        <v>2021</v>
      </c>
      <c r="C9501" s="547" t="s">
        <v>1612</v>
      </c>
      <c r="D9501" s="548">
        <v>3.22</v>
      </c>
      <c r="E9501" s="548">
        <v>3.22</v>
      </c>
    </row>
    <row r="9502" spans="1:5" hidden="1">
      <c r="A9502" s="547" t="s">
        <v>1659</v>
      </c>
      <c r="B9502" s="547">
        <v>2021</v>
      </c>
      <c r="C9502" s="547" t="s">
        <v>1611</v>
      </c>
      <c r="D9502" s="548">
        <v>1.8</v>
      </c>
      <c r="E9502" s="548">
        <v>1.8</v>
      </c>
    </row>
    <row r="9503" spans="1:5" hidden="1">
      <c r="A9503" s="547" t="s">
        <v>1659</v>
      </c>
      <c r="B9503" s="547">
        <v>2021</v>
      </c>
      <c r="C9503" s="547" t="s">
        <v>1610</v>
      </c>
      <c r="D9503" s="548">
        <v>0.7</v>
      </c>
      <c r="E9503" s="548">
        <v>0.7</v>
      </c>
    </row>
    <row r="9504" spans="1:5" hidden="1">
      <c r="A9504" s="547" t="s">
        <v>1659</v>
      </c>
      <c r="B9504" s="547">
        <v>2021</v>
      </c>
      <c r="C9504" s="547" t="s">
        <v>1609</v>
      </c>
      <c r="D9504" s="548">
        <v>4.2</v>
      </c>
      <c r="E9504" s="548">
        <v>4.2</v>
      </c>
    </row>
    <row r="9505" spans="1:5" hidden="1">
      <c r="A9505" s="547" t="s">
        <v>1659</v>
      </c>
      <c r="B9505" s="547">
        <v>2021</v>
      </c>
      <c r="C9505" s="547" t="s">
        <v>1608</v>
      </c>
      <c r="D9505" s="548"/>
      <c r="E9505" s="548"/>
    </row>
    <row r="9506" spans="1:5" hidden="1">
      <c r="A9506" s="547" t="s">
        <v>1659</v>
      </c>
      <c r="B9506" s="547">
        <v>2021</v>
      </c>
      <c r="C9506" s="547" t="s">
        <v>1607</v>
      </c>
      <c r="D9506" s="548">
        <v>5.44</v>
      </c>
      <c r="E9506" s="548">
        <v>5.44</v>
      </c>
    </row>
    <row r="9507" spans="1:5" hidden="1">
      <c r="A9507" s="547" t="s">
        <v>1659</v>
      </c>
      <c r="B9507" s="547">
        <v>2021</v>
      </c>
      <c r="C9507" s="547" t="s">
        <v>1606</v>
      </c>
      <c r="D9507" s="548"/>
      <c r="E9507" s="548"/>
    </row>
    <row r="9508" spans="1:5" hidden="1">
      <c r="A9508" s="547" t="s">
        <v>1659</v>
      </c>
      <c r="B9508" s="547">
        <v>2021</v>
      </c>
      <c r="C9508" s="547" t="s">
        <v>1605</v>
      </c>
      <c r="D9508" s="548">
        <v>9.58</v>
      </c>
      <c r="E9508" s="548">
        <v>9.58</v>
      </c>
    </row>
    <row r="9509" spans="1:5" hidden="1">
      <c r="A9509" s="547" t="s">
        <v>1659</v>
      </c>
      <c r="B9509" s="547">
        <v>2021</v>
      </c>
      <c r="C9509" s="547" t="s">
        <v>1604</v>
      </c>
      <c r="D9509" s="548">
        <v>130.53</v>
      </c>
      <c r="E9509" s="548">
        <v>130.53</v>
      </c>
    </row>
    <row r="9510" spans="1:5" hidden="1">
      <c r="A9510" s="547" t="s">
        <v>1659</v>
      </c>
      <c r="B9510" s="547">
        <v>2021</v>
      </c>
      <c r="C9510" s="547" t="s">
        <v>1603</v>
      </c>
      <c r="D9510" s="548">
        <v>155.24</v>
      </c>
      <c r="E9510" s="548">
        <v>155.24</v>
      </c>
    </row>
    <row r="9511" spans="1:5" hidden="1">
      <c r="A9511" s="547" t="s">
        <v>1659</v>
      </c>
      <c r="B9511" s="547">
        <v>2021</v>
      </c>
      <c r="C9511" s="547" t="s">
        <v>1602</v>
      </c>
      <c r="D9511" s="548">
        <v>134.36000000000001</v>
      </c>
      <c r="E9511" s="548">
        <v>134.36000000000001</v>
      </c>
    </row>
    <row r="9512" spans="1:5" hidden="1">
      <c r="A9512" s="547" t="s">
        <v>1659</v>
      </c>
      <c r="B9512" s="547">
        <v>2021</v>
      </c>
      <c r="C9512" s="547" t="s">
        <v>1601</v>
      </c>
      <c r="D9512" s="548">
        <v>2034.97</v>
      </c>
      <c r="E9512" s="548">
        <v>2034.97</v>
      </c>
    </row>
    <row r="9513" spans="1:5" hidden="1">
      <c r="A9513" s="547" t="s">
        <v>1659</v>
      </c>
      <c r="B9513" s="547">
        <v>2021</v>
      </c>
      <c r="C9513" s="547" t="s">
        <v>1600</v>
      </c>
      <c r="D9513" s="548">
        <v>15.92</v>
      </c>
      <c r="E9513" s="548">
        <v>15.92</v>
      </c>
    </row>
    <row r="9514" spans="1:5" hidden="1">
      <c r="A9514" s="547" t="s">
        <v>1659</v>
      </c>
      <c r="B9514" s="547">
        <v>2021</v>
      </c>
      <c r="C9514" s="547" t="s">
        <v>1599</v>
      </c>
      <c r="D9514" s="548">
        <v>5540.01</v>
      </c>
      <c r="E9514" s="548">
        <v>5541.06</v>
      </c>
    </row>
    <row r="9515" spans="1:5" hidden="1">
      <c r="A9515" s="547" t="s">
        <v>1659</v>
      </c>
      <c r="B9515" s="547">
        <v>2021</v>
      </c>
      <c r="C9515" s="547" t="s">
        <v>1597</v>
      </c>
      <c r="D9515" s="548">
        <v>2688.9</v>
      </c>
      <c r="E9515" s="548">
        <v>2689.94</v>
      </c>
    </row>
    <row r="9516" spans="1:5" hidden="1">
      <c r="A9516" s="547" t="s">
        <v>1659</v>
      </c>
      <c r="B9516" s="547">
        <v>2021</v>
      </c>
      <c r="C9516" s="547" t="s">
        <v>1633</v>
      </c>
      <c r="D9516" s="548"/>
      <c r="E9516" s="548">
        <v>145.25</v>
      </c>
    </row>
    <row r="9517" spans="1:5" hidden="1">
      <c r="A9517" s="547" t="s">
        <v>1659</v>
      </c>
      <c r="B9517" s="547">
        <v>2021</v>
      </c>
      <c r="C9517" s="547" t="s">
        <v>1632</v>
      </c>
      <c r="D9517" s="548"/>
      <c r="E9517" s="548"/>
    </row>
    <row r="9518" spans="1:5" hidden="1">
      <c r="A9518" s="547" t="s">
        <v>1659</v>
      </c>
      <c r="B9518" s="547">
        <v>2021</v>
      </c>
      <c r="C9518" s="547" t="s">
        <v>1631</v>
      </c>
      <c r="D9518" s="548"/>
      <c r="E9518" s="548">
        <v>1.1100000000000001</v>
      </c>
    </row>
    <row r="9519" spans="1:5" hidden="1">
      <c r="A9519" s="547" t="s">
        <v>1659</v>
      </c>
      <c r="B9519" s="547">
        <v>2021</v>
      </c>
      <c r="C9519" s="547" t="s">
        <v>1630</v>
      </c>
      <c r="D9519" s="548"/>
      <c r="E9519" s="548"/>
    </row>
    <row r="9520" spans="1:5" hidden="1">
      <c r="A9520" s="547" t="s">
        <v>1659</v>
      </c>
      <c r="B9520" s="547">
        <v>2021</v>
      </c>
      <c r="C9520" s="547" t="s">
        <v>1629</v>
      </c>
      <c r="D9520" s="548"/>
      <c r="E9520" s="548"/>
    </row>
    <row r="9521" spans="1:5" hidden="1">
      <c r="A9521" s="547" t="s">
        <v>1659</v>
      </c>
      <c r="B9521" s="547">
        <v>2022</v>
      </c>
      <c r="C9521" s="547" t="s">
        <v>1628</v>
      </c>
      <c r="D9521" s="548">
        <v>132.12</v>
      </c>
      <c r="E9521" s="548">
        <v>132.57</v>
      </c>
    </row>
    <row r="9522" spans="1:5" hidden="1">
      <c r="A9522" s="547" t="s">
        <v>1659</v>
      </c>
      <c r="B9522" s="547">
        <v>2022</v>
      </c>
      <c r="C9522" s="547" t="s">
        <v>1627</v>
      </c>
      <c r="D9522" s="548">
        <v>123.63</v>
      </c>
      <c r="E9522" s="548"/>
    </row>
    <row r="9523" spans="1:5" hidden="1">
      <c r="A9523" s="547" t="s">
        <v>1659</v>
      </c>
      <c r="B9523" s="547">
        <v>2022</v>
      </c>
      <c r="C9523" s="547" t="s">
        <v>1626</v>
      </c>
      <c r="D9523" s="548">
        <v>8.49</v>
      </c>
      <c r="E9523" s="548"/>
    </row>
    <row r="9524" spans="1:5" hidden="1">
      <c r="A9524" s="547" t="s">
        <v>1659</v>
      </c>
      <c r="B9524" s="547">
        <v>2022</v>
      </c>
      <c r="C9524" s="547" t="s">
        <v>1625</v>
      </c>
      <c r="D9524" s="548">
        <v>5.47</v>
      </c>
      <c r="E9524" s="548">
        <v>5.47</v>
      </c>
    </row>
    <row r="9525" spans="1:5" hidden="1">
      <c r="A9525" s="547" t="s">
        <v>1659</v>
      </c>
      <c r="B9525" s="547">
        <v>2022</v>
      </c>
      <c r="C9525" s="547" t="s">
        <v>1624</v>
      </c>
      <c r="D9525" s="548">
        <v>6.35</v>
      </c>
      <c r="E9525" s="548">
        <v>6.35</v>
      </c>
    </row>
    <row r="9526" spans="1:5" hidden="1">
      <c r="A9526" s="547" t="s">
        <v>1659</v>
      </c>
      <c r="B9526" s="547">
        <v>2022</v>
      </c>
      <c r="C9526" s="547" t="s">
        <v>1623</v>
      </c>
      <c r="D9526" s="548"/>
      <c r="E9526" s="548"/>
    </row>
    <row r="9527" spans="1:5" hidden="1">
      <c r="A9527" s="547" t="s">
        <v>1659</v>
      </c>
      <c r="B9527" s="547">
        <v>2022</v>
      </c>
      <c r="C9527" s="547" t="s">
        <v>1622</v>
      </c>
      <c r="D9527" s="548"/>
      <c r="E9527" s="548"/>
    </row>
    <row r="9528" spans="1:5" hidden="1">
      <c r="A9528" s="547" t="s">
        <v>1659</v>
      </c>
      <c r="B9528" s="547">
        <v>2022</v>
      </c>
      <c r="C9528" s="547" t="s">
        <v>1621</v>
      </c>
      <c r="D9528" s="548">
        <v>0.02</v>
      </c>
      <c r="E9528" s="548">
        <v>0.02</v>
      </c>
    </row>
    <row r="9529" spans="1:5" hidden="1">
      <c r="A9529" s="547" t="s">
        <v>1659</v>
      </c>
      <c r="B9529" s="547">
        <v>2022</v>
      </c>
      <c r="C9529" s="547" t="s">
        <v>1620</v>
      </c>
      <c r="D9529" s="548">
        <v>3.83</v>
      </c>
      <c r="E9529" s="548">
        <v>3.83</v>
      </c>
    </row>
    <row r="9530" spans="1:5" hidden="1">
      <c r="A9530" s="547" t="s">
        <v>1659</v>
      </c>
      <c r="B9530" s="547">
        <v>2022</v>
      </c>
      <c r="C9530" s="547" t="s">
        <v>1619</v>
      </c>
      <c r="D9530" s="548">
        <v>72.31</v>
      </c>
      <c r="E9530" s="548">
        <v>72.31</v>
      </c>
    </row>
    <row r="9531" spans="1:5" hidden="1">
      <c r="A9531" s="547" t="s">
        <v>1659</v>
      </c>
      <c r="B9531" s="547">
        <v>2022</v>
      </c>
      <c r="C9531" s="547" t="s">
        <v>1618</v>
      </c>
      <c r="D9531" s="548">
        <v>0.02</v>
      </c>
      <c r="E9531" s="548">
        <v>0.02</v>
      </c>
    </row>
    <row r="9532" spans="1:5" hidden="1">
      <c r="A9532" s="547" t="s">
        <v>1659</v>
      </c>
      <c r="B9532" s="547">
        <v>2022</v>
      </c>
      <c r="C9532" s="547" t="s">
        <v>1617</v>
      </c>
      <c r="D9532" s="548">
        <v>7.27</v>
      </c>
      <c r="E9532" s="548">
        <v>7.27</v>
      </c>
    </row>
    <row r="9533" spans="1:5" hidden="1">
      <c r="A9533" s="547" t="s">
        <v>1659</v>
      </c>
      <c r="B9533" s="547">
        <v>2022</v>
      </c>
      <c r="C9533" s="547" t="s">
        <v>1616</v>
      </c>
      <c r="D9533" s="548">
        <v>7.0000000000000007E-2</v>
      </c>
      <c r="E9533" s="548">
        <v>7.0000000000000007E-2</v>
      </c>
    </row>
    <row r="9534" spans="1:5" hidden="1">
      <c r="A9534" s="547" t="s">
        <v>1659</v>
      </c>
      <c r="B9534" s="547">
        <v>2022</v>
      </c>
      <c r="C9534" s="547" t="s">
        <v>1615</v>
      </c>
      <c r="D9534" s="548">
        <v>24.57</v>
      </c>
      <c r="E9534" s="548">
        <v>24.57</v>
      </c>
    </row>
    <row r="9535" spans="1:5" hidden="1">
      <c r="A9535" s="547" t="s">
        <v>1659</v>
      </c>
      <c r="B9535" s="547">
        <v>2022</v>
      </c>
      <c r="C9535" s="547" t="s">
        <v>1614</v>
      </c>
      <c r="D9535" s="548">
        <v>6.74</v>
      </c>
      <c r="E9535" s="548">
        <v>6.74</v>
      </c>
    </row>
    <row r="9536" spans="1:5" hidden="1">
      <c r="A9536" s="547" t="s">
        <v>1659</v>
      </c>
      <c r="B9536" s="547">
        <v>2022</v>
      </c>
      <c r="C9536" s="547" t="s">
        <v>1613</v>
      </c>
      <c r="D9536" s="548"/>
      <c r="E9536" s="548"/>
    </row>
    <row r="9537" spans="1:5" hidden="1">
      <c r="A9537" s="547" t="s">
        <v>1659</v>
      </c>
      <c r="B9537" s="547">
        <v>2022</v>
      </c>
      <c r="C9537" s="547" t="s">
        <v>1612</v>
      </c>
      <c r="D9537" s="548">
        <v>1.97</v>
      </c>
      <c r="E9537" s="548">
        <v>1.97</v>
      </c>
    </row>
    <row r="9538" spans="1:5" hidden="1">
      <c r="A9538" s="547" t="s">
        <v>1659</v>
      </c>
      <c r="B9538" s="547">
        <v>2022</v>
      </c>
      <c r="C9538" s="547" t="s">
        <v>1611</v>
      </c>
      <c r="D9538" s="548">
        <v>1.1399999999999999</v>
      </c>
      <c r="E9538" s="548">
        <v>1.1399999999999999</v>
      </c>
    </row>
    <row r="9539" spans="1:5" hidden="1">
      <c r="A9539" s="547" t="s">
        <v>1659</v>
      </c>
      <c r="B9539" s="547">
        <v>2022</v>
      </c>
      <c r="C9539" s="547" t="s">
        <v>1610</v>
      </c>
      <c r="D9539" s="548">
        <v>0.47</v>
      </c>
      <c r="E9539" s="548">
        <v>0.47</v>
      </c>
    </row>
    <row r="9540" spans="1:5" hidden="1">
      <c r="A9540" s="547" t="s">
        <v>1659</v>
      </c>
      <c r="B9540" s="547">
        <v>2022</v>
      </c>
      <c r="C9540" s="547" t="s">
        <v>1609</v>
      </c>
      <c r="D9540" s="548">
        <v>14.57</v>
      </c>
      <c r="E9540" s="548">
        <v>14.57</v>
      </c>
    </row>
    <row r="9541" spans="1:5" hidden="1">
      <c r="A9541" s="547" t="s">
        <v>1659</v>
      </c>
      <c r="B9541" s="547">
        <v>2022</v>
      </c>
      <c r="C9541" s="547" t="s">
        <v>1608</v>
      </c>
      <c r="D9541" s="548">
        <v>7.0000000000000007E-2</v>
      </c>
      <c r="E9541" s="548">
        <v>7.0000000000000007E-2</v>
      </c>
    </row>
    <row r="9542" spans="1:5" hidden="1">
      <c r="A9542" s="547" t="s">
        <v>1659</v>
      </c>
      <c r="B9542" s="547">
        <v>2022</v>
      </c>
      <c r="C9542" s="547" t="s">
        <v>1607</v>
      </c>
      <c r="D9542" s="548">
        <v>5.87</v>
      </c>
      <c r="E9542" s="548">
        <v>5.87</v>
      </c>
    </row>
    <row r="9543" spans="1:5" hidden="1">
      <c r="A9543" s="547" t="s">
        <v>1659</v>
      </c>
      <c r="B9543" s="547">
        <v>2022</v>
      </c>
      <c r="C9543" s="547" t="s">
        <v>1606</v>
      </c>
      <c r="D9543" s="548"/>
      <c r="E9543" s="548"/>
    </row>
    <row r="9544" spans="1:5" hidden="1">
      <c r="A9544" s="547" t="s">
        <v>1659</v>
      </c>
      <c r="B9544" s="547">
        <v>2022</v>
      </c>
      <c r="C9544" s="547" t="s">
        <v>1605</v>
      </c>
      <c r="D9544" s="548">
        <v>9.56</v>
      </c>
      <c r="E9544" s="548">
        <v>9.56</v>
      </c>
    </row>
    <row r="9545" spans="1:5" hidden="1">
      <c r="A9545" s="547" t="s">
        <v>1659</v>
      </c>
      <c r="B9545" s="547">
        <v>2022</v>
      </c>
      <c r="C9545" s="547" t="s">
        <v>1604</v>
      </c>
      <c r="D9545" s="548">
        <v>160.9</v>
      </c>
      <c r="E9545" s="548">
        <v>160.9</v>
      </c>
    </row>
    <row r="9546" spans="1:5" hidden="1">
      <c r="A9546" s="547" t="s">
        <v>1659</v>
      </c>
      <c r="B9546" s="547">
        <v>2022</v>
      </c>
      <c r="C9546" s="547" t="s">
        <v>1603</v>
      </c>
      <c r="D9546" s="548">
        <v>86.55</v>
      </c>
      <c r="E9546" s="548">
        <v>86.55</v>
      </c>
    </row>
    <row r="9547" spans="1:5" hidden="1">
      <c r="A9547" s="547" t="s">
        <v>1659</v>
      </c>
      <c r="B9547" s="547">
        <v>2022</v>
      </c>
      <c r="C9547" s="547" t="s">
        <v>1602</v>
      </c>
      <c r="D9547" s="548">
        <v>150.38</v>
      </c>
      <c r="E9547" s="548">
        <v>150.38</v>
      </c>
    </row>
    <row r="9548" spans="1:5" hidden="1">
      <c r="A9548" s="547" t="s">
        <v>1659</v>
      </c>
      <c r="B9548" s="547">
        <v>2022</v>
      </c>
      <c r="C9548" s="547" t="s">
        <v>1601</v>
      </c>
      <c r="D9548" s="548">
        <v>1976.91</v>
      </c>
      <c r="E9548" s="548">
        <v>1976.91</v>
      </c>
    </row>
    <row r="9549" spans="1:5" hidden="1">
      <c r="A9549" s="547" t="s">
        <v>1659</v>
      </c>
      <c r="B9549" s="547">
        <v>2022</v>
      </c>
      <c r="C9549" s="547" t="s">
        <v>1600</v>
      </c>
      <c r="D9549" s="548">
        <v>15.47</v>
      </c>
      <c r="E9549" s="548">
        <v>15.47</v>
      </c>
    </row>
    <row r="9550" spans="1:5" hidden="1">
      <c r="A9550" s="547" t="s">
        <v>1659</v>
      </c>
      <c r="B9550" s="547">
        <v>2022</v>
      </c>
      <c r="C9550" s="547" t="s">
        <v>1599</v>
      </c>
      <c r="D9550" s="548">
        <v>5378.72</v>
      </c>
      <c r="E9550" s="548">
        <v>5379.16</v>
      </c>
    </row>
    <row r="9551" spans="1:5" hidden="1">
      <c r="A9551" s="547" t="s">
        <v>1659</v>
      </c>
      <c r="B9551" s="547">
        <v>2022</v>
      </c>
      <c r="C9551" s="547" t="s">
        <v>1597</v>
      </c>
      <c r="D9551" s="548">
        <v>2610.31</v>
      </c>
      <c r="E9551" s="548">
        <v>2610.75</v>
      </c>
    </row>
    <row r="9552" spans="1:5" hidden="1">
      <c r="A9552" s="547" t="s">
        <v>1659</v>
      </c>
      <c r="B9552" s="547">
        <v>2022</v>
      </c>
      <c r="C9552" s="547" t="s">
        <v>1633</v>
      </c>
      <c r="D9552" s="548"/>
      <c r="E9552" s="548">
        <v>121.41</v>
      </c>
    </row>
    <row r="9553" spans="1:5" hidden="1">
      <c r="A9553" s="547" t="s">
        <v>1659</v>
      </c>
      <c r="B9553" s="547">
        <v>2022</v>
      </c>
      <c r="C9553" s="547" t="s">
        <v>1632</v>
      </c>
      <c r="D9553" s="548"/>
      <c r="E9553" s="548"/>
    </row>
    <row r="9554" spans="1:5" hidden="1">
      <c r="A9554" s="547" t="s">
        <v>1659</v>
      </c>
      <c r="B9554" s="547">
        <v>2022</v>
      </c>
      <c r="C9554" s="547" t="s">
        <v>1631</v>
      </c>
      <c r="D9554" s="548"/>
      <c r="E9554" s="548">
        <v>2.66</v>
      </c>
    </row>
    <row r="9555" spans="1:5" hidden="1">
      <c r="A9555" s="547" t="s">
        <v>1659</v>
      </c>
      <c r="B9555" s="547">
        <v>2022</v>
      </c>
      <c r="C9555" s="547" t="s">
        <v>1630</v>
      </c>
      <c r="D9555" s="548"/>
      <c r="E9555" s="548"/>
    </row>
    <row r="9556" spans="1:5" hidden="1">
      <c r="A9556" s="547" t="s">
        <v>1659</v>
      </c>
      <c r="B9556" s="547">
        <v>2022</v>
      </c>
      <c r="C9556" s="547" t="s">
        <v>1629</v>
      </c>
      <c r="D9556" s="548"/>
      <c r="E9556" s="548"/>
    </row>
    <row r="9557" spans="1:5" hidden="1">
      <c r="A9557" s="547" t="s">
        <v>1659</v>
      </c>
      <c r="B9557" s="547">
        <v>2023</v>
      </c>
      <c r="C9557" s="547" t="s">
        <v>1628</v>
      </c>
      <c r="D9557" s="548">
        <v>111.86</v>
      </c>
      <c r="E9557" s="548"/>
    </row>
    <row r="9558" spans="1:5" hidden="1">
      <c r="A9558" s="547" t="s">
        <v>1659</v>
      </c>
      <c r="B9558" s="547">
        <v>2023</v>
      </c>
      <c r="C9558" s="547" t="s">
        <v>1627</v>
      </c>
      <c r="D9558" s="548">
        <v>108.44</v>
      </c>
      <c r="E9558" s="548"/>
    </row>
    <row r="9559" spans="1:5" hidden="1">
      <c r="A9559" s="547" t="s">
        <v>1659</v>
      </c>
      <c r="B9559" s="547">
        <v>2023</v>
      </c>
      <c r="C9559" s="547" t="s">
        <v>1626</v>
      </c>
      <c r="D9559" s="548">
        <v>3.42</v>
      </c>
      <c r="E9559" s="548"/>
    </row>
    <row r="9560" spans="1:5" hidden="1">
      <c r="A9560" s="547" t="s">
        <v>1659</v>
      </c>
      <c r="B9560" s="547">
        <v>2023</v>
      </c>
      <c r="C9560" s="547" t="s">
        <v>1625</v>
      </c>
      <c r="D9560" s="548">
        <v>4.17</v>
      </c>
      <c r="E9560" s="548"/>
    </row>
    <row r="9561" spans="1:5" hidden="1">
      <c r="A9561" s="547" t="s">
        <v>1659</v>
      </c>
      <c r="B9561" s="547">
        <v>2023</v>
      </c>
      <c r="C9561" s="547" t="s">
        <v>1624</v>
      </c>
      <c r="D9561" s="548">
        <v>10.69</v>
      </c>
      <c r="E9561" s="548"/>
    </row>
    <row r="9562" spans="1:5" hidden="1">
      <c r="A9562" s="547" t="s">
        <v>1659</v>
      </c>
      <c r="B9562" s="547">
        <v>2023</v>
      </c>
      <c r="C9562" s="547" t="s">
        <v>1623</v>
      </c>
      <c r="D9562" s="548"/>
      <c r="E9562" s="548"/>
    </row>
    <row r="9563" spans="1:5" hidden="1">
      <c r="A9563" s="547" t="s">
        <v>1659</v>
      </c>
      <c r="B9563" s="547">
        <v>2023</v>
      </c>
      <c r="C9563" s="547" t="s">
        <v>1622</v>
      </c>
      <c r="D9563" s="548"/>
      <c r="E9563" s="548"/>
    </row>
    <row r="9564" spans="1:5" hidden="1">
      <c r="A9564" s="547" t="s">
        <v>1659</v>
      </c>
      <c r="B9564" s="547">
        <v>2023</v>
      </c>
      <c r="C9564" s="547" t="s">
        <v>1621</v>
      </c>
      <c r="D9564" s="548">
        <v>0.01</v>
      </c>
      <c r="E9564" s="548"/>
    </row>
    <row r="9565" spans="1:5" hidden="1">
      <c r="A9565" s="547" t="s">
        <v>1659</v>
      </c>
      <c r="B9565" s="547">
        <v>2023</v>
      </c>
      <c r="C9565" s="547" t="s">
        <v>1620</v>
      </c>
      <c r="D9565" s="548">
        <v>14.91</v>
      </c>
      <c r="E9565" s="548"/>
    </row>
    <row r="9566" spans="1:5" hidden="1">
      <c r="A9566" s="547" t="s">
        <v>1659</v>
      </c>
      <c r="B9566" s="547">
        <v>2023</v>
      </c>
      <c r="C9566" s="547" t="s">
        <v>1619</v>
      </c>
      <c r="D9566" s="548">
        <v>44.55</v>
      </c>
      <c r="E9566" s="548"/>
    </row>
    <row r="9567" spans="1:5" hidden="1">
      <c r="A9567" s="547" t="s">
        <v>1659</v>
      </c>
      <c r="B9567" s="547">
        <v>2023</v>
      </c>
      <c r="C9567" s="547" t="s">
        <v>1618</v>
      </c>
      <c r="D9567" s="548">
        <v>0.01</v>
      </c>
      <c r="E9567" s="548"/>
    </row>
    <row r="9568" spans="1:5" hidden="1">
      <c r="A9568" s="547" t="s">
        <v>1659</v>
      </c>
      <c r="B9568" s="547">
        <v>2023</v>
      </c>
      <c r="C9568" s="547" t="s">
        <v>1617</v>
      </c>
      <c r="D9568" s="548">
        <v>6.96</v>
      </c>
      <c r="E9568" s="548"/>
    </row>
    <row r="9569" spans="1:5" hidden="1">
      <c r="A9569" s="547" t="s">
        <v>1659</v>
      </c>
      <c r="B9569" s="547">
        <v>2023</v>
      </c>
      <c r="C9569" s="547" t="s">
        <v>1616</v>
      </c>
      <c r="D9569" s="548">
        <v>0.06</v>
      </c>
      <c r="E9569" s="548"/>
    </row>
    <row r="9570" spans="1:5" hidden="1">
      <c r="A9570" s="547" t="s">
        <v>1659</v>
      </c>
      <c r="B9570" s="547">
        <v>2023</v>
      </c>
      <c r="C9570" s="547" t="s">
        <v>1615</v>
      </c>
      <c r="D9570" s="548">
        <v>14.09</v>
      </c>
      <c r="E9570" s="548"/>
    </row>
    <row r="9571" spans="1:5" hidden="1">
      <c r="A9571" s="547" t="s">
        <v>1659</v>
      </c>
      <c r="B9571" s="547">
        <v>2023</v>
      </c>
      <c r="C9571" s="547" t="s">
        <v>1614</v>
      </c>
      <c r="D9571" s="548">
        <v>0.93</v>
      </c>
      <c r="E9571" s="548"/>
    </row>
    <row r="9572" spans="1:5" hidden="1">
      <c r="A9572" s="547" t="s">
        <v>1659</v>
      </c>
      <c r="B9572" s="547">
        <v>2023</v>
      </c>
      <c r="C9572" s="547" t="s">
        <v>1613</v>
      </c>
      <c r="D9572" s="548"/>
      <c r="E9572" s="548"/>
    </row>
    <row r="9573" spans="1:5" hidden="1">
      <c r="A9573" s="547" t="s">
        <v>1659</v>
      </c>
      <c r="B9573" s="547">
        <v>2023</v>
      </c>
      <c r="C9573" s="547" t="s">
        <v>1612</v>
      </c>
      <c r="D9573" s="548">
        <v>3.99</v>
      </c>
      <c r="E9573" s="548"/>
    </row>
    <row r="9574" spans="1:5" hidden="1">
      <c r="A9574" s="547" t="s">
        <v>1659</v>
      </c>
      <c r="B9574" s="547">
        <v>2023</v>
      </c>
      <c r="C9574" s="547" t="s">
        <v>1611</v>
      </c>
      <c r="D9574" s="548">
        <v>1.36</v>
      </c>
      <c r="E9574" s="548"/>
    </row>
    <row r="9575" spans="1:5" hidden="1">
      <c r="A9575" s="547" t="s">
        <v>1659</v>
      </c>
      <c r="B9575" s="547">
        <v>2023</v>
      </c>
      <c r="C9575" s="547" t="s">
        <v>1610</v>
      </c>
      <c r="D9575" s="548">
        <v>0.49</v>
      </c>
      <c r="E9575" s="548"/>
    </row>
    <row r="9576" spans="1:5" hidden="1">
      <c r="A9576" s="547" t="s">
        <v>1659</v>
      </c>
      <c r="B9576" s="547">
        <v>2023</v>
      </c>
      <c r="C9576" s="547" t="s">
        <v>1609</v>
      </c>
      <c r="D9576" s="548">
        <v>1.91</v>
      </c>
      <c r="E9576" s="548"/>
    </row>
    <row r="9577" spans="1:5" hidden="1">
      <c r="A9577" s="547" t="s">
        <v>1659</v>
      </c>
      <c r="B9577" s="547">
        <v>2023</v>
      </c>
      <c r="C9577" s="547" t="s">
        <v>1608</v>
      </c>
      <c r="D9577" s="548">
        <v>0.08</v>
      </c>
      <c r="E9577" s="548"/>
    </row>
    <row r="9578" spans="1:5" hidden="1">
      <c r="A9578" s="547" t="s">
        <v>1659</v>
      </c>
      <c r="B9578" s="547">
        <v>2023</v>
      </c>
      <c r="C9578" s="547" t="s">
        <v>1607</v>
      </c>
      <c r="D9578" s="548">
        <v>6.52</v>
      </c>
      <c r="E9578" s="548"/>
    </row>
    <row r="9579" spans="1:5" hidden="1">
      <c r="A9579" s="547" t="s">
        <v>1659</v>
      </c>
      <c r="B9579" s="547">
        <v>2023</v>
      </c>
      <c r="C9579" s="547" t="s">
        <v>1606</v>
      </c>
      <c r="D9579" s="548"/>
      <c r="E9579" s="548"/>
    </row>
    <row r="9580" spans="1:5" hidden="1">
      <c r="A9580" s="547" t="s">
        <v>1659</v>
      </c>
      <c r="B9580" s="547">
        <v>2023</v>
      </c>
      <c r="C9580" s="547" t="s">
        <v>1605</v>
      </c>
      <c r="D9580" s="548">
        <v>8.1300000000000008</v>
      </c>
      <c r="E9580" s="548"/>
    </row>
    <row r="9581" spans="1:5" hidden="1">
      <c r="A9581" s="547" t="s">
        <v>1659</v>
      </c>
      <c r="B9581" s="547">
        <v>2023</v>
      </c>
      <c r="C9581" s="547" t="s">
        <v>1604</v>
      </c>
      <c r="D9581" s="548">
        <v>160.28</v>
      </c>
      <c r="E9581" s="548"/>
    </row>
    <row r="9582" spans="1:5" hidden="1">
      <c r="A9582" s="547" t="s">
        <v>1659</v>
      </c>
      <c r="B9582" s="547">
        <v>2023</v>
      </c>
      <c r="C9582" s="547" t="s">
        <v>1603</v>
      </c>
      <c r="D9582" s="548">
        <v>100.92</v>
      </c>
      <c r="E9582" s="548"/>
    </row>
    <row r="9583" spans="1:5" hidden="1">
      <c r="A9583" s="547" t="s">
        <v>1659</v>
      </c>
      <c r="B9583" s="547">
        <v>2023</v>
      </c>
      <c r="C9583" s="547" t="s">
        <v>1602</v>
      </c>
      <c r="D9583" s="548">
        <v>166.6</v>
      </c>
      <c r="E9583" s="548"/>
    </row>
    <row r="9584" spans="1:5" hidden="1">
      <c r="A9584" s="547" t="s">
        <v>1659</v>
      </c>
      <c r="B9584" s="547">
        <v>2023</v>
      </c>
      <c r="C9584" s="547" t="s">
        <v>1601</v>
      </c>
      <c r="D9584" s="548">
        <v>2110.44</v>
      </c>
      <c r="E9584" s="548"/>
    </row>
    <row r="9585" spans="1:5" hidden="1">
      <c r="A9585" s="547" t="s">
        <v>1659</v>
      </c>
      <c r="B9585" s="547">
        <v>2023</v>
      </c>
      <c r="C9585" s="547" t="s">
        <v>1600</v>
      </c>
      <c r="D9585" s="548">
        <v>14.18</v>
      </c>
      <c r="E9585" s="548"/>
    </row>
    <row r="9586" spans="1:5" hidden="1">
      <c r="A9586" s="547" t="s">
        <v>1659</v>
      </c>
      <c r="B9586" s="547">
        <v>2023</v>
      </c>
      <c r="C9586" s="547" t="s">
        <v>1599</v>
      </c>
      <c r="D9586" s="548">
        <v>5693.87</v>
      </c>
      <c r="E9586" s="548"/>
    </row>
    <row r="9587" spans="1:5" hidden="1">
      <c r="A9587" s="547" t="s">
        <v>1659</v>
      </c>
      <c r="B9587" s="547">
        <v>2023</v>
      </c>
      <c r="C9587" s="547" t="s">
        <v>1597</v>
      </c>
      <c r="D9587" s="548">
        <v>2738.6</v>
      </c>
      <c r="E9587" s="548"/>
    </row>
    <row r="9588" spans="1:5" hidden="1">
      <c r="A9588" s="547" t="s">
        <v>1658</v>
      </c>
      <c r="B9588" s="547">
        <v>2019</v>
      </c>
      <c r="C9588" s="547" t="s">
        <v>1628</v>
      </c>
      <c r="D9588" s="548">
        <v>16477.740000000002</v>
      </c>
      <c r="E9588" s="548">
        <v>15359.62</v>
      </c>
    </row>
    <row r="9589" spans="1:5" hidden="1">
      <c r="A9589" s="547" t="s">
        <v>1658</v>
      </c>
      <c r="B9589" s="547">
        <v>2019</v>
      </c>
      <c r="C9589" s="547" t="s">
        <v>1627</v>
      </c>
      <c r="D9589" s="548">
        <v>16417.98</v>
      </c>
      <c r="E9589" s="548"/>
    </row>
    <row r="9590" spans="1:5" hidden="1">
      <c r="A9590" s="547" t="s">
        <v>1658</v>
      </c>
      <c r="B9590" s="547">
        <v>2019</v>
      </c>
      <c r="C9590" s="547" t="s">
        <v>1626</v>
      </c>
      <c r="D9590" s="548">
        <v>59.75</v>
      </c>
      <c r="E9590" s="548"/>
    </row>
    <row r="9591" spans="1:5" hidden="1">
      <c r="A9591" s="547" t="s">
        <v>1658</v>
      </c>
      <c r="B9591" s="547">
        <v>2019</v>
      </c>
      <c r="C9591" s="547" t="s">
        <v>1625</v>
      </c>
      <c r="D9591" s="548">
        <v>1302.0999999999999</v>
      </c>
      <c r="E9591" s="548">
        <v>1302.0999999999999</v>
      </c>
    </row>
    <row r="9592" spans="1:5" hidden="1">
      <c r="A9592" s="547" t="s">
        <v>1658</v>
      </c>
      <c r="B9592" s="547">
        <v>2019</v>
      </c>
      <c r="C9592" s="547" t="s">
        <v>1624</v>
      </c>
      <c r="D9592" s="548">
        <v>205.38</v>
      </c>
      <c r="E9592" s="548">
        <v>205.38</v>
      </c>
    </row>
    <row r="9593" spans="1:5" hidden="1">
      <c r="A9593" s="547" t="s">
        <v>1658</v>
      </c>
      <c r="B9593" s="547">
        <v>2019</v>
      </c>
      <c r="C9593" s="547" t="s">
        <v>1623</v>
      </c>
      <c r="D9593" s="548">
        <v>54.66</v>
      </c>
      <c r="E9593" s="548">
        <v>54.66</v>
      </c>
    </row>
    <row r="9594" spans="1:5" hidden="1">
      <c r="A9594" s="547" t="s">
        <v>1658</v>
      </c>
      <c r="B9594" s="547">
        <v>2019</v>
      </c>
      <c r="C9594" s="547" t="s">
        <v>1622</v>
      </c>
      <c r="D9594" s="548">
        <v>15.24</v>
      </c>
      <c r="E9594" s="548">
        <v>15.24</v>
      </c>
    </row>
    <row r="9595" spans="1:5" hidden="1">
      <c r="A9595" s="547" t="s">
        <v>1658</v>
      </c>
      <c r="B9595" s="547">
        <v>2019</v>
      </c>
      <c r="C9595" s="547" t="s">
        <v>1621</v>
      </c>
      <c r="D9595" s="548">
        <v>15.28</v>
      </c>
      <c r="E9595" s="548">
        <v>15.28</v>
      </c>
    </row>
    <row r="9596" spans="1:5" hidden="1">
      <c r="A9596" s="547" t="s">
        <v>1658</v>
      </c>
      <c r="B9596" s="547">
        <v>2019</v>
      </c>
      <c r="C9596" s="547" t="s">
        <v>1620</v>
      </c>
      <c r="D9596" s="548">
        <v>25.68</v>
      </c>
      <c r="E9596" s="548">
        <v>25.68</v>
      </c>
    </row>
    <row r="9597" spans="1:5" hidden="1">
      <c r="A9597" s="547" t="s">
        <v>1658</v>
      </c>
      <c r="B9597" s="547">
        <v>2019</v>
      </c>
      <c r="C9597" s="547" t="s">
        <v>1619</v>
      </c>
      <c r="D9597" s="548">
        <v>3627.77</v>
      </c>
      <c r="E9597" s="548">
        <v>3627.77</v>
      </c>
    </row>
    <row r="9598" spans="1:5" hidden="1">
      <c r="A9598" s="547" t="s">
        <v>1658</v>
      </c>
      <c r="B9598" s="547">
        <v>2019</v>
      </c>
      <c r="C9598" s="547" t="s">
        <v>1618</v>
      </c>
      <c r="D9598" s="548">
        <v>0.14000000000000001</v>
      </c>
      <c r="E9598" s="548">
        <v>0.14000000000000001</v>
      </c>
    </row>
    <row r="9599" spans="1:5" hidden="1">
      <c r="A9599" s="547" t="s">
        <v>1658</v>
      </c>
      <c r="B9599" s="547">
        <v>2019</v>
      </c>
      <c r="C9599" s="547" t="s">
        <v>1617</v>
      </c>
      <c r="D9599" s="548">
        <v>21.71</v>
      </c>
      <c r="E9599" s="548">
        <v>21.71</v>
      </c>
    </row>
    <row r="9600" spans="1:5" hidden="1">
      <c r="A9600" s="547" t="s">
        <v>1658</v>
      </c>
      <c r="B9600" s="547">
        <v>2019</v>
      </c>
      <c r="C9600" s="547" t="s">
        <v>1616</v>
      </c>
      <c r="D9600" s="548">
        <v>1.23</v>
      </c>
      <c r="E9600" s="548">
        <v>1.23</v>
      </c>
    </row>
    <row r="9601" spans="1:5" hidden="1">
      <c r="A9601" s="547" t="s">
        <v>1658</v>
      </c>
      <c r="B9601" s="547">
        <v>2019</v>
      </c>
      <c r="C9601" s="547" t="s">
        <v>1615</v>
      </c>
      <c r="D9601" s="548">
        <v>457.63</v>
      </c>
      <c r="E9601" s="548">
        <v>457.63</v>
      </c>
    </row>
    <row r="9602" spans="1:5" hidden="1">
      <c r="A9602" s="547" t="s">
        <v>1658</v>
      </c>
      <c r="B9602" s="547">
        <v>2019</v>
      </c>
      <c r="C9602" s="547" t="s">
        <v>1614</v>
      </c>
      <c r="D9602" s="548">
        <v>137.56</v>
      </c>
      <c r="E9602" s="548">
        <v>137.56</v>
      </c>
    </row>
    <row r="9603" spans="1:5" hidden="1">
      <c r="A9603" s="547" t="s">
        <v>1658</v>
      </c>
      <c r="B9603" s="547">
        <v>2019</v>
      </c>
      <c r="C9603" s="547" t="s">
        <v>1613</v>
      </c>
      <c r="D9603" s="548"/>
      <c r="E9603" s="548"/>
    </row>
    <row r="9604" spans="1:5" hidden="1">
      <c r="A9604" s="547" t="s">
        <v>1658</v>
      </c>
      <c r="B9604" s="547">
        <v>2019</v>
      </c>
      <c r="C9604" s="547" t="s">
        <v>1612</v>
      </c>
      <c r="D9604" s="548">
        <v>0.84</v>
      </c>
      <c r="E9604" s="548">
        <v>0.84</v>
      </c>
    </row>
    <row r="9605" spans="1:5" hidden="1">
      <c r="A9605" s="547" t="s">
        <v>1658</v>
      </c>
      <c r="B9605" s="547">
        <v>2019</v>
      </c>
      <c r="C9605" s="547" t="s">
        <v>1611</v>
      </c>
      <c r="D9605" s="548">
        <v>0.99</v>
      </c>
      <c r="E9605" s="548">
        <v>0.99</v>
      </c>
    </row>
    <row r="9606" spans="1:5" hidden="1">
      <c r="A9606" s="547" t="s">
        <v>1658</v>
      </c>
      <c r="B9606" s="547">
        <v>2019</v>
      </c>
      <c r="C9606" s="547" t="s">
        <v>1610</v>
      </c>
      <c r="D9606" s="548">
        <v>0.23</v>
      </c>
      <c r="E9606" s="548">
        <v>0.23</v>
      </c>
    </row>
    <row r="9607" spans="1:5" hidden="1">
      <c r="A9607" s="547" t="s">
        <v>1658</v>
      </c>
      <c r="B9607" s="547">
        <v>2019</v>
      </c>
      <c r="C9607" s="547" t="s">
        <v>1609</v>
      </c>
      <c r="D9607" s="548">
        <v>316.04000000000002</v>
      </c>
      <c r="E9607" s="548">
        <v>316.04000000000002</v>
      </c>
    </row>
    <row r="9608" spans="1:5" hidden="1">
      <c r="A9608" s="547" t="s">
        <v>1658</v>
      </c>
      <c r="B9608" s="547">
        <v>2019</v>
      </c>
      <c r="C9608" s="547" t="s">
        <v>1608</v>
      </c>
      <c r="D9608" s="548">
        <v>2568.84</v>
      </c>
      <c r="E9608" s="548">
        <v>2568.84</v>
      </c>
    </row>
    <row r="9609" spans="1:5" hidden="1">
      <c r="A9609" s="547" t="s">
        <v>1658</v>
      </c>
      <c r="B9609" s="547">
        <v>2019</v>
      </c>
      <c r="C9609" s="547" t="s">
        <v>1607</v>
      </c>
      <c r="D9609" s="548">
        <v>105.27</v>
      </c>
      <c r="E9609" s="548">
        <v>105.27</v>
      </c>
    </row>
    <row r="9610" spans="1:5" hidden="1">
      <c r="A9610" s="547" t="s">
        <v>1658</v>
      </c>
      <c r="B9610" s="547">
        <v>2019</v>
      </c>
      <c r="C9610" s="547" t="s">
        <v>1606</v>
      </c>
      <c r="D9610" s="548">
        <v>0.18</v>
      </c>
      <c r="E9610" s="548">
        <v>0.18</v>
      </c>
    </row>
    <row r="9611" spans="1:5" hidden="1">
      <c r="A9611" s="547" t="s">
        <v>1658</v>
      </c>
      <c r="B9611" s="547">
        <v>2019</v>
      </c>
      <c r="C9611" s="547" t="s">
        <v>1605</v>
      </c>
      <c r="D9611" s="548">
        <v>17.12</v>
      </c>
      <c r="E9611" s="548">
        <v>17.12</v>
      </c>
    </row>
    <row r="9612" spans="1:5" hidden="1">
      <c r="A9612" s="547" t="s">
        <v>1658</v>
      </c>
      <c r="B9612" s="547">
        <v>2019</v>
      </c>
      <c r="C9612" s="547" t="s">
        <v>1604</v>
      </c>
      <c r="D9612" s="548">
        <v>471.89</v>
      </c>
      <c r="E9612" s="548">
        <v>471.89</v>
      </c>
    </row>
    <row r="9613" spans="1:5" hidden="1">
      <c r="A9613" s="547" t="s">
        <v>1658</v>
      </c>
      <c r="B9613" s="547">
        <v>2019</v>
      </c>
      <c r="C9613" s="547" t="s">
        <v>1603</v>
      </c>
      <c r="D9613" s="548">
        <v>1804.53</v>
      </c>
      <c r="E9613" s="548">
        <v>1804.53</v>
      </c>
    </row>
    <row r="9614" spans="1:5" hidden="1">
      <c r="A9614" s="547" t="s">
        <v>1658</v>
      </c>
      <c r="B9614" s="547">
        <v>2019</v>
      </c>
      <c r="C9614" s="547" t="s">
        <v>1602</v>
      </c>
      <c r="D9614" s="548">
        <v>85.88</v>
      </c>
      <c r="E9614" s="548">
        <v>85.88</v>
      </c>
    </row>
    <row r="9615" spans="1:5" hidden="1">
      <c r="A9615" s="547" t="s">
        <v>1658</v>
      </c>
      <c r="B9615" s="547">
        <v>2019</v>
      </c>
      <c r="C9615" s="547" t="s">
        <v>1601</v>
      </c>
      <c r="D9615" s="548">
        <v>4621.83</v>
      </c>
      <c r="E9615" s="548">
        <v>4621.83</v>
      </c>
    </row>
    <row r="9616" spans="1:5" hidden="1">
      <c r="A9616" s="547" t="s">
        <v>1658</v>
      </c>
      <c r="B9616" s="547">
        <v>2019</v>
      </c>
      <c r="C9616" s="547" t="s">
        <v>1600</v>
      </c>
      <c r="D9616" s="548">
        <v>90.04</v>
      </c>
      <c r="E9616" s="548">
        <v>90.04</v>
      </c>
    </row>
    <row r="9617" spans="1:5" hidden="1">
      <c r="A9617" s="547" t="s">
        <v>1658</v>
      </c>
      <c r="B9617" s="547">
        <v>2019</v>
      </c>
      <c r="C9617" s="547" t="s">
        <v>1599</v>
      </c>
      <c r="D9617" s="548">
        <v>35416.980000000003</v>
      </c>
      <c r="E9617" s="548">
        <v>34298.86</v>
      </c>
    </row>
    <row r="9618" spans="1:5" hidden="1">
      <c r="A9618" s="547" t="s">
        <v>1658</v>
      </c>
      <c r="B9618" s="547">
        <v>2019</v>
      </c>
      <c r="C9618" s="547" t="s">
        <v>1597</v>
      </c>
      <c r="D9618" s="548">
        <v>28798.03</v>
      </c>
      <c r="E9618" s="548">
        <v>27679.91</v>
      </c>
    </row>
    <row r="9619" spans="1:5" hidden="1">
      <c r="A9619" s="547" t="s">
        <v>1658</v>
      </c>
      <c r="B9619" s="547">
        <v>2019</v>
      </c>
      <c r="C9619" s="547" t="s">
        <v>1633</v>
      </c>
      <c r="D9619" s="548"/>
      <c r="E9619" s="548">
        <v>10756.46</v>
      </c>
    </row>
    <row r="9620" spans="1:5" hidden="1">
      <c r="A9620" s="547" t="s">
        <v>1658</v>
      </c>
      <c r="B9620" s="547">
        <v>2019</v>
      </c>
      <c r="C9620" s="547" t="s">
        <v>1632</v>
      </c>
      <c r="D9620" s="548"/>
      <c r="E9620" s="548"/>
    </row>
    <row r="9621" spans="1:5" hidden="1">
      <c r="A9621" s="547" t="s">
        <v>1658</v>
      </c>
      <c r="B9621" s="547">
        <v>2019</v>
      </c>
      <c r="C9621" s="547" t="s">
        <v>1631</v>
      </c>
      <c r="D9621" s="548"/>
      <c r="E9621" s="548">
        <v>4543.3999999999996</v>
      </c>
    </row>
    <row r="9622" spans="1:5" hidden="1">
      <c r="A9622" s="547" t="s">
        <v>1658</v>
      </c>
      <c r="B9622" s="547">
        <v>2019</v>
      </c>
      <c r="C9622" s="547" t="s">
        <v>1630</v>
      </c>
      <c r="D9622" s="548"/>
      <c r="E9622" s="548"/>
    </row>
    <row r="9623" spans="1:5" hidden="1">
      <c r="A9623" s="547" t="s">
        <v>1658</v>
      </c>
      <c r="B9623" s="547">
        <v>2019</v>
      </c>
      <c r="C9623" s="547" t="s">
        <v>1629</v>
      </c>
      <c r="D9623" s="548"/>
      <c r="E9623" s="548"/>
    </row>
    <row r="9624" spans="1:5" hidden="1">
      <c r="A9624" s="547" t="s">
        <v>1658</v>
      </c>
      <c r="B9624" s="547">
        <v>2020</v>
      </c>
      <c r="C9624" s="547" t="s">
        <v>1628</v>
      </c>
      <c r="D9624" s="548">
        <v>18070.86</v>
      </c>
      <c r="E9624" s="548">
        <v>16206.53</v>
      </c>
    </row>
    <row r="9625" spans="1:5" hidden="1">
      <c r="A9625" s="547" t="s">
        <v>1658</v>
      </c>
      <c r="B9625" s="547">
        <v>2020</v>
      </c>
      <c r="C9625" s="547" t="s">
        <v>1627</v>
      </c>
      <c r="D9625" s="548">
        <v>17952.72</v>
      </c>
      <c r="E9625" s="548"/>
    </row>
    <row r="9626" spans="1:5" hidden="1">
      <c r="A9626" s="547" t="s">
        <v>1658</v>
      </c>
      <c r="B9626" s="547">
        <v>2020</v>
      </c>
      <c r="C9626" s="547" t="s">
        <v>1626</v>
      </c>
      <c r="D9626" s="548">
        <v>118.14</v>
      </c>
      <c r="E9626" s="548"/>
    </row>
    <row r="9627" spans="1:5" hidden="1">
      <c r="A9627" s="547" t="s">
        <v>1658</v>
      </c>
      <c r="B9627" s="547">
        <v>2020</v>
      </c>
      <c r="C9627" s="547" t="s">
        <v>1625</v>
      </c>
      <c r="D9627" s="548">
        <v>1421.3</v>
      </c>
      <c r="E9627" s="548">
        <v>1421.3</v>
      </c>
    </row>
    <row r="9628" spans="1:5" hidden="1">
      <c r="A9628" s="547" t="s">
        <v>1658</v>
      </c>
      <c r="B9628" s="547">
        <v>2020</v>
      </c>
      <c r="C9628" s="547" t="s">
        <v>1624</v>
      </c>
      <c r="D9628" s="548">
        <v>218.69</v>
      </c>
      <c r="E9628" s="548">
        <v>218.69</v>
      </c>
    </row>
    <row r="9629" spans="1:5" hidden="1">
      <c r="A9629" s="547" t="s">
        <v>1658</v>
      </c>
      <c r="B9629" s="547">
        <v>2020</v>
      </c>
      <c r="C9629" s="547" t="s">
        <v>1623</v>
      </c>
      <c r="D9629" s="548">
        <v>59.31</v>
      </c>
      <c r="E9629" s="548">
        <v>59.31</v>
      </c>
    </row>
    <row r="9630" spans="1:5" hidden="1">
      <c r="A9630" s="547" t="s">
        <v>1658</v>
      </c>
      <c r="B9630" s="547">
        <v>2020</v>
      </c>
      <c r="C9630" s="547" t="s">
        <v>1622</v>
      </c>
      <c r="D9630" s="548">
        <v>25.62</v>
      </c>
      <c r="E9630" s="548">
        <v>25.62</v>
      </c>
    </row>
    <row r="9631" spans="1:5" hidden="1">
      <c r="A9631" s="547" t="s">
        <v>1658</v>
      </c>
      <c r="B9631" s="547">
        <v>2020</v>
      </c>
      <c r="C9631" s="547" t="s">
        <v>1621</v>
      </c>
      <c r="D9631" s="548">
        <v>15.14</v>
      </c>
      <c r="E9631" s="548">
        <v>15.14</v>
      </c>
    </row>
    <row r="9632" spans="1:5" hidden="1">
      <c r="A9632" s="547" t="s">
        <v>1658</v>
      </c>
      <c r="B9632" s="547">
        <v>2020</v>
      </c>
      <c r="C9632" s="547" t="s">
        <v>1620</v>
      </c>
      <c r="D9632" s="548">
        <v>19.11</v>
      </c>
      <c r="E9632" s="548">
        <v>19.11</v>
      </c>
    </row>
    <row r="9633" spans="1:5" hidden="1">
      <c r="A9633" s="547" t="s">
        <v>1658</v>
      </c>
      <c r="B9633" s="547">
        <v>2020</v>
      </c>
      <c r="C9633" s="547" t="s">
        <v>1619</v>
      </c>
      <c r="D9633" s="548">
        <v>3619.49</v>
      </c>
      <c r="E9633" s="548">
        <v>3619.49</v>
      </c>
    </row>
    <row r="9634" spans="1:5" hidden="1">
      <c r="A9634" s="547" t="s">
        <v>1658</v>
      </c>
      <c r="B9634" s="547">
        <v>2020</v>
      </c>
      <c r="C9634" s="547" t="s">
        <v>1618</v>
      </c>
      <c r="D9634" s="548">
        <v>0.52</v>
      </c>
      <c r="E9634" s="548">
        <v>0.52</v>
      </c>
    </row>
    <row r="9635" spans="1:5" hidden="1">
      <c r="A9635" s="547" t="s">
        <v>1658</v>
      </c>
      <c r="B9635" s="547">
        <v>2020</v>
      </c>
      <c r="C9635" s="547" t="s">
        <v>1617</v>
      </c>
      <c r="D9635" s="548">
        <v>19.010000000000002</v>
      </c>
      <c r="E9635" s="548">
        <v>19.010000000000002</v>
      </c>
    </row>
    <row r="9636" spans="1:5" hidden="1">
      <c r="A9636" s="547" t="s">
        <v>1658</v>
      </c>
      <c r="B9636" s="547">
        <v>2020</v>
      </c>
      <c r="C9636" s="547" t="s">
        <v>1616</v>
      </c>
      <c r="D9636" s="548">
        <v>0.77</v>
      </c>
      <c r="E9636" s="548">
        <v>0.77</v>
      </c>
    </row>
    <row r="9637" spans="1:5" hidden="1">
      <c r="A9637" s="547" t="s">
        <v>1658</v>
      </c>
      <c r="B9637" s="547">
        <v>2020</v>
      </c>
      <c r="C9637" s="547" t="s">
        <v>1615</v>
      </c>
      <c r="D9637" s="548">
        <v>338.44</v>
      </c>
      <c r="E9637" s="548">
        <v>338.44</v>
      </c>
    </row>
    <row r="9638" spans="1:5" hidden="1">
      <c r="A9638" s="547" t="s">
        <v>1658</v>
      </c>
      <c r="B9638" s="547">
        <v>2020</v>
      </c>
      <c r="C9638" s="547" t="s">
        <v>1614</v>
      </c>
      <c r="D9638" s="548">
        <v>83.27</v>
      </c>
      <c r="E9638" s="548">
        <v>83.27</v>
      </c>
    </row>
    <row r="9639" spans="1:5" hidden="1">
      <c r="A9639" s="547" t="s">
        <v>1658</v>
      </c>
      <c r="B9639" s="547">
        <v>2020</v>
      </c>
      <c r="C9639" s="547" t="s">
        <v>1613</v>
      </c>
      <c r="D9639" s="548"/>
      <c r="E9639" s="548"/>
    </row>
    <row r="9640" spans="1:5" hidden="1">
      <c r="A9640" s="547" t="s">
        <v>1658</v>
      </c>
      <c r="B9640" s="547">
        <v>2020</v>
      </c>
      <c r="C9640" s="547" t="s">
        <v>1612</v>
      </c>
      <c r="D9640" s="548">
        <v>1.1100000000000001</v>
      </c>
      <c r="E9640" s="548">
        <v>1.1100000000000001</v>
      </c>
    </row>
    <row r="9641" spans="1:5" hidden="1">
      <c r="A9641" s="547" t="s">
        <v>1658</v>
      </c>
      <c r="B9641" s="547">
        <v>2020</v>
      </c>
      <c r="C9641" s="547" t="s">
        <v>1611</v>
      </c>
      <c r="D9641" s="548">
        <v>1.21</v>
      </c>
      <c r="E9641" s="548">
        <v>1.21</v>
      </c>
    </row>
    <row r="9642" spans="1:5" hidden="1">
      <c r="A9642" s="547" t="s">
        <v>1658</v>
      </c>
      <c r="B9642" s="547">
        <v>2020</v>
      </c>
      <c r="C9642" s="547" t="s">
        <v>1610</v>
      </c>
      <c r="D9642" s="548">
        <v>0.38</v>
      </c>
      <c r="E9642" s="548">
        <v>0.38</v>
      </c>
    </row>
    <row r="9643" spans="1:5" hidden="1">
      <c r="A9643" s="547" t="s">
        <v>1658</v>
      </c>
      <c r="B9643" s="547">
        <v>2020</v>
      </c>
      <c r="C9643" s="547" t="s">
        <v>1609</v>
      </c>
      <c r="D9643" s="548">
        <v>367.88</v>
      </c>
      <c r="E9643" s="548">
        <v>367.88</v>
      </c>
    </row>
    <row r="9644" spans="1:5" hidden="1">
      <c r="A9644" s="547" t="s">
        <v>1658</v>
      </c>
      <c r="B9644" s="547">
        <v>2020</v>
      </c>
      <c r="C9644" s="547" t="s">
        <v>1608</v>
      </c>
      <c r="D9644" s="548">
        <v>2692.85</v>
      </c>
      <c r="E9644" s="548">
        <v>2692.85</v>
      </c>
    </row>
    <row r="9645" spans="1:5" hidden="1">
      <c r="A9645" s="547" t="s">
        <v>1658</v>
      </c>
      <c r="B9645" s="547">
        <v>2020</v>
      </c>
      <c r="C9645" s="547" t="s">
        <v>1607</v>
      </c>
      <c r="D9645" s="548">
        <v>93.38</v>
      </c>
      <c r="E9645" s="548">
        <v>93.38</v>
      </c>
    </row>
    <row r="9646" spans="1:5" hidden="1">
      <c r="A9646" s="547" t="s">
        <v>1658</v>
      </c>
      <c r="B9646" s="547">
        <v>2020</v>
      </c>
      <c r="C9646" s="547" t="s">
        <v>1606</v>
      </c>
      <c r="D9646" s="548">
        <v>0.13</v>
      </c>
      <c r="E9646" s="548">
        <v>0.13</v>
      </c>
    </row>
    <row r="9647" spans="1:5" hidden="1">
      <c r="A9647" s="547" t="s">
        <v>1658</v>
      </c>
      <c r="B9647" s="547">
        <v>2020</v>
      </c>
      <c r="C9647" s="547" t="s">
        <v>1605</v>
      </c>
      <c r="D9647" s="548">
        <v>20.55</v>
      </c>
      <c r="E9647" s="548">
        <v>20.55</v>
      </c>
    </row>
    <row r="9648" spans="1:5" hidden="1">
      <c r="A9648" s="547" t="s">
        <v>1658</v>
      </c>
      <c r="B9648" s="547">
        <v>2020</v>
      </c>
      <c r="C9648" s="547" t="s">
        <v>1604</v>
      </c>
      <c r="D9648" s="548">
        <v>541.55999999999995</v>
      </c>
      <c r="E9648" s="548">
        <v>541.55999999999995</v>
      </c>
    </row>
    <row r="9649" spans="1:5" hidden="1">
      <c r="A9649" s="547" t="s">
        <v>1658</v>
      </c>
      <c r="B9649" s="547">
        <v>2020</v>
      </c>
      <c r="C9649" s="547" t="s">
        <v>1603</v>
      </c>
      <c r="D9649" s="548">
        <v>2347.0100000000002</v>
      </c>
      <c r="E9649" s="548">
        <v>2347.0100000000002</v>
      </c>
    </row>
    <row r="9650" spans="1:5" hidden="1">
      <c r="A9650" s="547" t="s">
        <v>1658</v>
      </c>
      <c r="B9650" s="547">
        <v>2020</v>
      </c>
      <c r="C9650" s="547" t="s">
        <v>1602</v>
      </c>
      <c r="D9650" s="548">
        <v>163.19</v>
      </c>
      <c r="E9650" s="548">
        <v>163.19</v>
      </c>
    </row>
    <row r="9651" spans="1:5" hidden="1">
      <c r="A9651" s="547" t="s">
        <v>1658</v>
      </c>
      <c r="B9651" s="547">
        <v>2020</v>
      </c>
      <c r="C9651" s="547" t="s">
        <v>1601</v>
      </c>
      <c r="D9651" s="548">
        <v>4829.3900000000003</v>
      </c>
      <c r="E9651" s="548">
        <v>4829.3900000000003</v>
      </c>
    </row>
    <row r="9652" spans="1:5" hidden="1">
      <c r="A9652" s="547" t="s">
        <v>1658</v>
      </c>
      <c r="B9652" s="547">
        <v>2020</v>
      </c>
      <c r="C9652" s="547" t="s">
        <v>1600</v>
      </c>
      <c r="D9652" s="548">
        <v>83.03</v>
      </c>
      <c r="E9652" s="548">
        <v>83.03</v>
      </c>
    </row>
    <row r="9653" spans="1:5" hidden="1">
      <c r="A9653" s="547" t="s">
        <v>1658</v>
      </c>
      <c r="B9653" s="547">
        <v>2020</v>
      </c>
      <c r="C9653" s="547" t="s">
        <v>1599</v>
      </c>
      <c r="D9653" s="548">
        <v>38293.85</v>
      </c>
      <c r="E9653" s="548">
        <v>36429.51</v>
      </c>
    </row>
    <row r="9654" spans="1:5" hidden="1">
      <c r="A9654" s="547" t="s">
        <v>1658</v>
      </c>
      <c r="B9654" s="547">
        <v>2020</v>
      </c>
      <c r="C9654" s="547" t="s">
        <v>1597</v>
      </c>
      <c r="D9654" s="548">
        <v>31413.7</v>
      </c>
      <c r="E9654" s="548">
        <v>29549.37</v>
      </c>
    </row>
    <row r="9655" spans="1:5" hidden="1">
      <c r="A9655" s="547" t="s">
        <v>1658</v>
      </c>
      <c r="B9655" s="547">
        <v>2020</v>
      </c>
      <c r="C9655" s="547" t="s">
        <v>1633</v>
      </c>
      <c r="D9655" s="548"/>
      <c r="E9655" s="548">
        <v>10780.99</v>
      </c>
    </row>
    <row r="9656" spans="1:5" hidden="1">
      <c r="A9656" s="547" t="s">
        <v>1658</v>
      </c>
      <c r="B9656" s="547">
        <v>2020</v>
      </c>
      <c r="C9656" s="547" t="s">
        <v>1632</v>
      </c>
      <c r="D9656" s="548"/>
      <c r="E9656" s="548"/>
    </row>
    <row r="9657" spans="1:5" hidden="1">
      <c r="A9657" s="547" t="s">
        <v>1658</v>
      </c>
      <c r="B9657" s="547">
        <v>2020</v>
      </c>
      <c r="C9657" s="547" t="s">
        <v>1631</v>
      </c>
      <c r="D9657" s="548"/>
      <c r="E9657" s="548">
        <v>5307.4</v>
      </c>
    </row>
    <row r="9658" spans="1:5" hidden="1">
      <c r="A9658" s="547" t="s">
        <v>1658</v>
      </c>
      <c r="B9658" s="547">
        <v>2020</v>
      </c>
      <c r="C9658" s="547" t="s">
        <v>1630</v>
      </c>
      <c r="D9658" s="548"/>
      <c r="E9658" s="548"/>
    </row>
    <row r="9659" spans="1:5" hidden="1">
      <c r="A9659" s="547" t="s">
        <v>1658</v>
      </c>
      <c r="B9659" s="547">
        <v>2020</v>
      </c>
      <c r="C9659" s="547" t="s">
        <v>1629</v>
      </c>
      <c r="D9659" s="548"/>
      <c r="E9659" s="548"/>
    </row>
    <row r="9660" spans="1:5" hidden="1">
      <c r="A9660" s="547" t="s">
        <v>1658</v>
      </c>
      <c r="B9660" s="547">
        <v>2021</v>
      </c>
      <c r="C9660" s="547" t="s">
        <v>1628</v>
      </c>
      <c r="D9660" s="548">
        <v>17252.68</v>
      </c>
      <c r="E9660" s="548">
        <v>15103.54</v>
      </c>
    </row>
    <row r="9661" spans="1:5" hidden="1">
      <c r="A9661" s="547" t="s">
        <v>1658</v>
      </c>
      <c r="B9661" s="547">
        <v>2021</v>
      </c>
      <c r="C9661" s="547" t="s">
        <v>1627</v>
      </c>
      <c r="D9661" s="548">
        <v>17115.37</v>
      </c>
      <c r="E9661" s="548"/>
    </row>
    <row r="9662" spans="1:5" hidden="1">
      <c r="A9662" s="547" t="s">
        <v>1658</v>
      </c>
      <c r="B9662" s="547">
        <v>2021</v>
      </c>
      <c r="C9662" s="547" t="s">
        <v>1626</v>
      </c>
      <c r="D9662" s="548">
        <v>137.31</v>
      </c>
      <c r="E9662" s="548"/>
    </row>
    <row r="9663" spans="1:5" hidden="1">
      <c r="A9663" s="547" t="s">
        <v>1658</v>
      </c>
      <c r="B9663" s="547">
        <v>2021</v>
      </c>
      <c r="C9663" s="547" t="s">
        <v>1625</v>
      </c>
      <c r="D9663" s="548">
        <v>1246.56</v>
      </c>
      <c r="E9663" s="548">
        <v>1246.56</v>
      </c>
    </row>
    <row r="9664" spans="1:5" hidden="1">
      <c r="A9664" s="547" t="s">
        <v>1658</v>
      </c>
      <c r="B9664" s="547">
        <v>2021</v>
      </c>
      <c r="C9664" s="547" t="s">
        <v>1624</v>
      </c>
      <c r="D9664" s="548">
        <v>229.15</v>
      </c>
      <c r="E9664" s="548">
        <v>229.15</v>
      </c>
    </row>
    <row r="9665" spans="1:5" hidden="1">
      <c r="A9665" s="547" t="s">
        <v>1658</v>
      </c>
      <c r="B9665" s="547">
        <v>2021</v>
      </c>
      <c r="C9665" s="547" t="s">
        <v>1623</v>
      </c>
      <c r="D9665" s="548">
        <v>62.16</v>
      </c>
      <c r="E9665" s="548">
        <v>62.16</v>
      </c>
    </row>
    <row r="9666" spans="1:5" hidden="1">
      <c r="A9666" s="547" t="s">
        <v>1658</v>
      </c>
      <c r="B9666" s="547">
        <v>2021</v>
      </c>
      <c r="C9666" s="547" t="s">
        <v>1622</v>
      </c>
      <c r="D9666" s="548">
        <v>49.69</v>
      </c>
      <c r="E9666" s="548">
        <v>49.69</v>
      </c>
    </row>
    <row r="9667" spans="1:5" hidden="1">
      <c r="A9667" s="547" t="s">
        <v>1658</v>
      </c>
      <c r="B9667" s="547">
        <v>2021</v>
      </c>
      <c r="C9667" s="547" t="s">
        <v>1621</v>
      </c>
      <c r="D9667" s="548">
        <v>31.04</v>
      </c>
      <c r="E9667" s="548">
        <v>31.04</v>
      </c>
    </row>
    <row r="9668" spans="1:5" hidden="1">
      <c r="A9668" s="547" t="s">
        <v>1658</v>
      </c>
      <c r="B9668" s="547">
        <v>2021</v>
      </c>
      <c r="C9668" s="547" t="s">
        <v>1620</v>
      </c>
      <c r="D9668" s="548">
        <v>103.58</v>
      </c>
      <c r="E9668" s="548">
        <v>103.58</v>
      </c>
    </row>
    <row r="9669" spans="1:5" hidden="1">
      <c r="A9669" s="547" t="s">
        <v>1658</v>
      </c>
      <c r="B9669" s="547">
        <v>2021</v>
      </c>
      <c r="C9669" s="547" t="s">
        <v>1619</v>
      </c>
      <c r="D9669" s="548">
        <v>4115.21</v>
      </c>
      <c r="E9669" s="548">
        <v>4115.21</v>
      </c>
    </row>
    <row r="9670" spans="1:5" hidden="1">
      <c r="A9670" s="547" t="s">
        <v>1658</v>
      </c>
      <c r="B9670" s="547">
        <v>2021</v>
      </c>
      <c r="C9670" s="547" t="s">
        <v>1618</v>
      </c>
      <c r="D9670" s="548">
        <v>0.84</v>
      </c>
      <c r="E9670" s="548">
        <v>0.84</v>
      </c>
    </row>
    <row r="9671" spans="1:5" hidden="1">
      <c r="A9671" s="547" t="s">
        <v>1658</v>
      </c>
      <c r="B9671" s="547">
        <v>2021</v>
      </c>
      <c r="C9671" s="547" t="s">
        <v>1617</v>
      </c>
      <c r="D9671" s="548">
        <v>15.96</v>
      </c>
      <c r="E9671" s="548">
        <v>15.96</v>
      </c>
    </row>
    <row r="9672" spans="1:5" hidden="1">
      <c r="A9672" s="547" t="s">
        <v>1658</v>
      </c>
      <c r="B9672" s="547">
        <v>2021</v>
      </c>
      <c r="C9672" s="547" t="s">
        <v>1616</v>
      </c>
      <c r="D9672" s="548">
        <v>0.44</v>
      </c>
      <c r="E9672" s="548">
        <v>0.44</v>
      </c>
    </row>
    <row r="9673" spans="1:5" hidden="1">
      <c r="A9673" s="547" t="s">
        <v>1658</v>
      </c>
      <c r="B9673" s="547">
        <v>2021</v>
      </c>
      <c r="C9673" s="547" t="s">
        <v>1615</v>
      </c>
      <c r="D9673" s="548">
        <v>365.52</v>
      </c>
      <c r="E9673" s="548">
        <v>365.52</v>
      </c>
    </row>
    <row r="9674" spans="1:5" hidden="1">
      <c r="A9674" s="547" t="s">
        <v>1658</v>
      </c>
      <c r="B9674" s="547">
        <v>2021</v>
      </c>
      <c r="C9674" s="547" t="s">
        <v>1614</v>
      </c>
      <c r="D9674" s="548">
        <v>165.81</v>
      </c>
      <c r="E9674" s="548">
        <v>165.81</v>
      </c>
    </row>
    <row r="9675" spans="1:5" hidden="1">
      <c r="A9675" s="547" t="s">
        <v>1658</v>
      </c>
      <c r="B9675" s="547">
        <v>2021</v>
      </c>
      <c r="C9675" s="547" t="s">
        <v>1613</v>
      </c>
      <c r="D9675" s="548"/>
      <c r="E9675" s="548"/>
    </row>
    <row r="9676" spans="1:5" hidden="1">
      <c r="A9676" s="547" t="s">
        <v>1658</v>
      </c>
      <c r="B9676" s="547">
        <v>2021</v>
      </c>
      <c r="C9676" s="547" t="s">
        <v>1612</v>
      </c>
      <c r="D9676" s="548">
        <v>0.86</v>
      </c>
      <c r="E9676" s="548">
        <v>0.86</v>
      </c>
    </row>
    <row r="9677" spans="1:5" hidden="1">
      <c r="A9677" s="547" t="s">
        <v>1658</v>
      </c>
      <c r="B9677" s="547">
        <v>2021</v>
      </c>
      <c r="C9677" s="547" t="s">
        <v>1611</v>
      </c>
      <c r="D9677" s="548">
        <v>1.29</v>
      </c>
      <c r="E9677" s="548">
        <v>1.29</v>
      </c>
    </row>
    <row r="9678" spans="1:5" hidden="1">
      <c r="A9678" s="547" t="s">
        <v>1658</v>
      </c>
      <c r="B9678" s="547">
        <v>2021</v>
      </c>
      <c r="C9678" s="547" t="s">
        <v>1610</v>
      </c>
      <c r="D9678" s="548">
        <v>4.01</v>
      </c>
      <c r="E9678" s="548">
        <v>4.01</v>
      </c>
    </row>
    <row r="9679" spans="1:5" hidden="1">
      <c r="A9679" s="547" t="s">
        <v>1658</v>
      </c>
      <c r="B9679" s="547">
        <v>2021</v>
      </c>
      <c r="C9679" s="547" t="s">
        <v>1609</v>
      </c>
      <c r="D9679" s="548">
        <v>442.73</v>
      </c>
      <c r="E9679" s="548">
        <v>442.73</v>
      </c>
    </row>
    <row r="9680" spans="1:5" hidden="1">
      <c r="A9680" s="547" t="s">
        <v>1658</v>
      </c>
      <c r="B9680" s="547">
        <v>2021</v>
      </c>
      <c r="C9680" s="547" t="s">
        <v>1608</v>
      </c>
      <c r="D9680" s="548">
        <v>3009.67</v>
      </c>
      <c r="E9680" s="548">
        <v>3009.67</v>
      </c>
    </row>
    <row r="9681" spans="1:5" hidden="1">
      <c r="A9681" s="547" t="s">
        <v>1658</v>
      </c>
      <c r="B9681" s="547">
        <v>2021</v>
      </c>
      <c r="C9681" s="547" t="s">
        <v>1607</v>
      </c>
      <c r="D9681" s="548">
        <v>78.27</v>
      </c>
      <c r="E9681" s="548">
        <v>78.27</v>
      </c>
    </row>
    <row r="9682" spans="1:5" hidden="1">
      <c r="A9682" s="547" t="s">
        <v>1658</v>
      </c>
      <c r="B9682" s="547">
        <v>2021</v>
      </c>
      <c r="C9682" s="547" t="s">
        <v>1606</v>
      </c>
      <c r="D9682" s="548">
        <v>0.17</v>
      </c>
      <c r="E9682" s="548">
        <v>0.17</v>
      </c>
    </row>
    <row r="9683" spans="1:5" hidden="1">
      <c r="A9683" s="547" t="s">
        <v>1658</v>
      </c>
      <c r="B9683" s="547">
        <v>2021</v>
      </c>
      <c r="C9683" s="547" t="s">
        <v>1605</v>
      </c>
      <c r="D9683" s="548">
        <v>29.63</v>
      </c>
      <c r="E9683" s="548">
        <v>29.63</v>
      </c>
    </row>
    <row r="9684" spans="1:5" hidden="1">
      <c r="A9684" s="547" t="s">
        <v>1658</v>
      </c>
      <c r="B9684" s="547">
        <v>2021</v>
      </c>
      <c r="C9684" s="547" t="s">
        <v>1604</v>
      </c>
      <c r="D9684" s="548">
        <v>649.96</v>
      </c>
      <c r="E9684" s="548">
        <v>649.96</v>
      </c>
    </row>
    <row r="9685" spans="1:5" hidden="1">
      <c r="A9685" s="547" t="s">
        <v>1658</v>
      </c>
      <c r="B9685" s="547">
        <v>2021</v>
      </c>
      <c r="C9685" s="547" t="s">
        <v>1603</v>
      </c>
      <c r="D9685" s="548">
        <v>2992.89</v>
      </c>
      <c r="E9685" s="548">
        <v>2992.89</v>
      </c>
    </row>
    <row r="9686" spans="1:5" hidden="1">
      <c r="A9686" s="547" t="s">
        <v>1658</v>
      </c>
      <c r="B9686" s="547">
        <v>2021</v>
      </c>
      <c r="C9686" s="547" t="s">
        <v>1602</v>
      </c>
      <c r="D9686" s="548">
        <v>195.78</v>
      </c>
      <c r="E9686" s="548">
        <v>195.78</v>
      </c>
    </row>
    <row r="9687" spans="1:5" hidden="1">
      <c r="A9687" s="547" t="s">
        <v>1658</v>
      </c>
      <c r="B9687" s="547">
        <v>2021</v>
      </c>
      <c r="C9687" s="547" t="s">
        <v>1601</v>
      </c>
      <c r="D9687" s="548">
        <v>5102.91</v>
      </c>
      <c r="E9687" s="548">
        <v>5102.91</v>
      </c>
    </row>
    <row r="9688" spans="1:5" hidden="1">
      <c r="A9688" s="547" t="s">
        <v>1658</v>
      </c>
      <c r="B9688" s="547">
        <v>2021</v>
      </c>
      <c r="C9688" s="547" t="s">
        <v>1600</v>
      </c>
      <c r="D9688" s="548">
        <v>99.17</v>
      </c>
      <c r="E9688" s="548">
        <v>99.17</v>
      </c>
    </row>
    <row r="9689" spans="1:5" hidden="1">
      <c r="A9689" s="547" t="s">
        <v>1658</v>
      </c>
      <c r="B9689" s="547">
        <v>2021</v>
      </c>
      <c r="C9689" s="547" t="s">
        <v>1599</v>
      </c>
      <c r="D9689" s="548">
        <v>39280.239999999998</v>
      </c>
      <c r="E9689" s="548">
        <v>37131.1</v>
      </c>
    </row>
    <row r="9690" spans="1:5" hidden="1">
      <c r="A9690" s="547" t="s">
        <v>1658</v>
      </c>
      <c r="B9690" s="547">
        <v>2021</v>
      </c>
      <c r="C9690" s="547" t="s">
        <v>1597</v>
      </c>
      <c r="D9690" s="548">
        <v>32130.78</v>
      </c>
      <c r="E9690" s="548">
        <v>29981.64</v>
      </c>
    </row>
    <row r="9691" spans="1:5" hidden="1">
      <c r="A9691" s="547" t="s">
        <v>1658</v>
      </c>
      <c r="B9691" s="547">
        <v>2021</v>
      </c>
      <c r="C9691" s="547" t="s">
        <v>1633</v>
      </c>
      <c r="D9691" s="548"/>
      <c r="E9691" s="548">
        <v>9437.11</v>
      </c>
    </row>
    <row r="9692" spans="1:5" hidden="1">
      <c r="A9692" s="547" t="s">
        <v>1658</v>
      </c>
      <c r="B9692" s="547">
        <v>2021</v>
      </c>
      <c r="C9692" s="547" t="s">
        <v>1632</v>
      </c>
      <c r="D9692" s="548"/>
      <c r="E9692" s="548"/>
    </row>
    <row r="9693" spans="1:5" hidden="1">
      <c r="A9693" s="547" t="s">
        <v>1658</v>
      </c>
      <c r="B9693" s="547">
        <v>2021</v>
      </c>
      <c r="C9693" s="547" t="s">
        <v>1631</v>
      </c>
      <c r="D9693" s="548"/>
      <c r="E9693" s="548">
        <v>5529.12</v>
      </c>
    </row>
    <row r="9694" spans="1:5" hidden="1">
      <c r="A9694" s="547" t="s">
        <v>1658</v>
      </c>
      <c r="B9694" s="547">
        <v>2021</v>
      </c>
      <c r="C9694" s="547" t="s">
        <v>1630</v>
      </c>
      <c r="D9694" s="548"/>
      <c r="E9694" s="548"/>
    </row>
    <row r="9695" spans="1:5" hidden="1">
      <c r="A9695" s="547" t="s">
        <v>1658</v>
      </c>
      <c r="B9695" s="547">
        <v>2021</v>
      </c>
      <c r="C9695" s="547" t="s">
        <v>1629</v>
      </c>
      <c r="D9695" s="548"/>
      <c r="E9695" s="548"/>
    </row>
    <row r="9696" spans="1:5" hidden="1">
      <c r="A9696" s="547" t="s">
        <v>1658</v>
      </c>
      <c r="B9696" s="547">
        <v>2022</v>
      </c>
      <c r="C9696" s="547" t="s">
        <v>1628</v>
      </c>
      <c r="D9696" s="548">
        <v>17365.900000000001</v>
      </c>
      <c r="E9696" s="548">
        <v>16184.71</v>
      </c>
    </row>
    <row r="9697" spans="1:5" hidden="1">
      <c r="A9697" s="547" t="s">
        <v>1658</v>
      </c>
      <c r="B9697" s="547">
        <v>2022</v>
      </c>
      <c r="C9697" s="547" t="s">
        <v>1627</v>
      </c>
      <c r="D9697" s="548">
        <v>17209.02</v>
      </c>
      <c r="E9697" s="548"/>
    </row>
    <row r="9698" spans="1:5" hidden="1">
      <c r="A9698" s="547" t="s">
        <v>1658</v>
      </c>
      <c r="B9698" s="547">
        <v>2022</v>
      </c>
      <c r="C9698" s="547" t="s">
        <v>1626</v>
      </c>
      <c r="D9698" s="548">
        <v>156.88</v>
      </c>
      <c r="E9698" s="548"/>
    </row>
    <row r="9699" spans="1:5" hidden="1">
      <c r="A9699" s="547" t="s">
        <v>1658</v>
      </c>
      <c r="B9699" s="547">
        <v>2022</v>
      </c>
      <c r="C9699" s="547" t="s">
        <v>1625</v>
      </c>
      <c r="D9699" s="548">
        <v>996.41</v>
      </c>
      <c r="E9699" s="548">
        <v>996.41</v>
      </c>
    </row>
    <row r="9700" spans="1:5" hidden="1">
      <c r="A9700" s="547" t="s">
        <v>1658</v>
      </c>
      <c r="B9700" s="547">
        <v>2022</v>
      </c>
      <c r="C9700" s="547" t="s">
        <v>1624</v>
      </c>
      <c r="D9700" s="548">
        <v>266.7</v>
      </c>
      <c r="E9700" s="548">
        <v>266.7</v>
      </c>
    </row>
    <row r="9701" spans="1:5" hidden="1">
      <c r="A9701" s="547" t="s">
        <v>1658</v>
      </c>
      <c r="B9701" s="547">
        <v>2022</v>
      </c>
      <c r="C9701" s="547" t="s">
        <v>1623</v>
      </c>
      <c r="D9701" s="548">
        <v>61.46</v>
      </c>
      <c r="E9701" s="548">
        <v>61.46</v>
      </c>
    </row>
    <row r="9702" spans="1:5" hidden="1">
      <c r="A9702" s="547" t="s">
        <v>1658</v>
      </c>
      <c r="B9702" s="547">
        <v>2022</v>
      </c>
      <c r="C9702" s="547" t="s">
        <v>1622</v>
      </c>
      <c r="D9702" s="548">
        <v>72.040000000000006</v>
      </c>
      <c r="E9702" s="548">
        <v>72.040000000000006</v>
      </c>
    </row>
    <row r="9703" spans="1:5" hidden="1">
      <c r="A9703" s="547" t="s">
        <v>1658</v>
      </c>
      <c r="B9703" s="547">
        <v>2022</v>
      </c>
      <c r="C9703" s="547" t="s">
        <v>1621</v>
      </c>
      <c r="D9703" s="548">
        <v>81.63</v>
      </c>
      <c r="E9703" s="548">
        <v>81.63</v>
      </c>
    </row>
    <row r="9704" spans="1:5" hidden="1">
      <c r="A9704" s="547" t="s">
        <v>1658</v>
      </c>
      <c r="B9704" s="547">
        <v>2022</v>
      </c>
      <c r="C9704" s="547" t="s">
        <v>1620</v>
      </c>
      <c r="D9704" s="548">
        <v>233.52</v>
      </c>
      <c r="E9704" s="548">
        <v>233.52</v>
      </c>
    </row>
    <row r="9705" spans="1:5" hidden="1">
      <c r="A9705" s="547" t="s">
        <v>1658</v>
      </c>
      <c r="B9705" s="547">
        <v>2022</v>
      </c>
      <c r="C9705" s="547" t="s">
        <v>1619</v>
      </c>
      <c r="D9705" s="548">
        <v>4762.29</v>
      </c>
      <c r="E9705" s="548">
        <v>4748.88</v>
      </c>
    </row>
    <row r="9706" spans="1:5" hidden="1">
      <c r="A9706" s="547" t="s">
        <v>1658</v>
      </c>
      <c r="B9706" s="547">
        <v>2022</v>
      </c>
      <c r="C9706" s="547" t="s">
        <v>1618</v>
      </c>
      <c r="D9706" s="548">
        <v>4.3099999999999996</v>
      </c>
      <c r="E9706" s="548">
        <v>4.3099999999999996</v>
      </c>
    </row>
    <row r="9707" spans="1:5" hidden="1">
      <c r="A9707" s="547" t="s">
        <v>1658</v>
      </c>
      <c r="B9707" s="547">
        <v>2022</v>
      </c>
      <c r="C9707" s="547" t="s">
        <v>1617</v>
      </c>
      <c r="D9707" s="548">
        <v>12.64</v>
      </c>
      <c r="E9707" s="548">
        <v>12.64</v>
      </c>
    </row>
    <row r="9708" spans="1:5" hidden="1">
      <c r="A9708" s="547" t="s">
        <v>1658</v>
      </c>
      <c r="B9708" s="547">
        <v>2022</v>
      </c>
      <c r="C9708" s="547" t="s">
        <v>1616</v>
      </c>
      <c r="D9708" s="548">
        <v>0.67</v>
      </c>
      <c r="E9708" s="548">
        <v>0.67</v>
      </c>
    </row>
    <row r="9709" spans="1:5" hidden="1">
      <c r="A9709" s="547" t="s">
        <v>1658</v>
      </c>
      <c r="B9709" s="547">
        <v>2022</v>
      </c>
      <c r="C9709" s="547" t="s">
        <v>1615</v>
      </c>
      <c r="D9709" s="548">
        <v>545.96</v>
      </c>
      <c r="E9709" s="548">
        <v>532.55999999999995</v>
      </c>
    </row>
    <row r="9710" spans="1:5" hidden="1">
      <c r="A9710" s="547" t="s">
        <v>1658</v>
      </c>
      <c r="B9710" s="547">
        <v>2022</v>
      </c>
      <c r="C9710" s="547" t="s">
        <v>1614</v>
      </c>
      <c r="D9710" s="548">
        <v>188.16</v>
      </c>
      <c r="E9710" s="548">
        <v>188.16</v>
      </c>
    </row>
    <row r="9711" spans="1:5" hidden="1">
      <c r="A9711" s="547" t="s">
        <v>1658</v>
      </c>
      <c r="B9711" s="547">
        <v>2022</v>
      </c>
      <c r="C9711" s="547" t="s">
        <v>1613</v>
      </c>
      <c r="D9711" s="548"/>
      <c r="E9711" s="548"/>
    </row>
    <row r="9712" spans="1:5" hidden="1">
      <c r="A9712" s="547" t="s">
        <v>1658</v>
      </c>
      <c r="B9712" s="547">
        <v>2022</v>
      </c>
      <c r="C9712" s="547" t="s">
        <v>1612</v>
      </c>
      <c r="D9712" s="548">
        <v>0.82</v>
      </c>
      <c r="E9712" s="548">
        <v>0.82</v>
      </c>
    </row>
    <row r="9713" spans="1:5" hidden="1">
      <c r="A9713" s="547" t="s">
        <v>1658</v>
      </c>
      <c r="B9713" s="547">
        <v>2022</v>
      </c>
      <c r="C9713" s="547" t="s">
        <v>1611</v>
      </c>
      <c r="D9713" s="548">
        <v>1.32</v>
      </c>
      <c r="E9713" s="548">
        <v>1.32</v>
      </c>
    </row>
    <row r="9714" spans="1:5" hidden="1">
      <c r="A9714" s="547" t="s">
        <v>1658</v>
      </c>
      <c r="B9714" s="547">
        <v>2022</v>
      </c>
      <c r="C9714" s="547" t="s">
        <v>1610</v>
      </c>
      <c r="D9714" s="548">
        <v>3.95</v>
      </c>
      <c r="E9714" s="548">
        <v>3.95</v>
      </c>
    </row>
    <row r="9715" spans="1:5" hidden="1">
      <c r="A9715" s="547" t="s">
        <v>1658</v>
      </c>
      <c r="B9715" s="547">
        <v>2022</v>
      </c>
      <c r="C9715" s="547" t="s">
        <v>1609</v>
      </c>
      <c r="D9715" s="548">
        <v>569.52</v>
      </c>
      <c r="E9715" s="548">
        <v>569.52</v>
      </c>
    </row>
    <row r="9716" spans="1:5" hidden="1">
      <c r="A9716" s="547" t="s">
        <v>1658</v>
      </c>
      <c r="B9716" s="547">
        <v>2022</v>
      </c>
      <c r="C9716" s="547" t="s">
        <v>1608</v>
      </c>
      <c r="D9716" s="548">
        <v>3332.37</v>
      </c>
      <c r="E9716" s="548">
        <v>3332.37</v>
      </c>
    </row>
    <row r="9717" spans="1:5" hidden="1">
      <c r="A9717" s="547" t="s">
        <v>1658</v>
      </c>
      <c r="B9717" s="547">
        <v>2022</v>
      </c>
      <c r="C9717" s="547" t="s">
        <v>1607</v>
      </c>
      <c r="D9717" s="548">
        <v>63.81</v>
      </c>
      <c r="E9717" s="548">
        <v>63.81</v>
      </c>
    </row>
    <row r="9718" spans="1:5" hidden="1">
      <c r="A9718" s="547" t="s">
        <v>1658</v>
      </c>
      <c r="B9718" s="547">
        <v>2022</v>
      </c>
      <c r="C9718" s="547" t="s">
        <v>1606</v>
      </c>
      <c r="D9718" s="548"/>
      <c r="E9718" s="548"/>
    </row>
    <row r="9719" spans="1:5" hidden="1">
      <c r="A9719" s="547" t="s">
        <v>1658</v>
      </c>
      <c r="B9719" s="547">
        <v>2022</v>
      </c>
      <c r="C9719" s="547" t="s">
        <v>1605</v>
      </c>
      <c r="D9719" s="548">
        <v>38.76</v>
      </c>
      <c r="E9719" s="548">
        <v>38.76</v>
      </c>
    </row>
    <row r="9720" spans="1:5" hidden="1">
      <c r="A9720" s="547" t="s">
        <v>1658</v>
      </c>
      <c r="B9720" s="547">
        <v>2022</v>
      </c>
      <c r="C9720" s="547" t="s">
        <v>1604</v>
      </c>
      <c r="D9720" s="548">
        <v>806.1</v>
      </c>
      <c r="E9720" s="548">
        <v>806.1</v>
      </c>
    </row>
    <row r="9721" spans="1:5" hidden="1">
      <c r="A9721" s="547" t="s">
        <v>1658</v>
      </c>
      <c r="B9721" s="547">
        <v>2022</v>
      </c>
      <c r="C9721" s="547" t="s">
        <v>1603</v>
      </c>
      <c r="D9721" s="548">
        <v>2442.8000000000002</v>
      </c>
      <c r="E9721" s="548">
        <v>2442.8000000000002</v>
      </c>
    </row>
    <row r="9722" spans="1:5" hidden="1">
      <c r="A9722" s="547" t="s">
        <v>1658</v>
      </c>
      <c r="B9722" s="547">
        <v>2022</v>
      </c>
      <c r="C9722" s="547" t="s">
        <v>1602</v>
      </c>
      <c r="D9722" s="548">
        <v>219.25</v>
      </c>
      <c r="E9722" s="548">
        <v>219.25</v>
      </c>
    </row>
    <row r="9723" spans="1:5" hidden="1">
      <c r="A9723" s="547" t="s">
        <v>1658</v>
      </c>
      <c r="B9723" s="547">
        <v>2022</v>
      </c>
      <c r="C9723" s="547" t="s">
        <v>1601</v>
      </c>
      <c r="D9723" s="548">
        <v>4938.95</v>
      </c>
      <c r="E9723" s="548">
        <v>4938.95</v>
      </c>
    </row>
    <row r="9724" spans="1:5" hidden="1">
      <c r="A9724" s="547" t="s">
        <v>1658</v>
      </c>
      <c r="B9724" s="547">
        <v>2022</v>
      </c>
      <c r="C9724" s="547" t="s">
        <v>1600</v>
      </c>
      <c r="D9724" s="548">
        <v>119.44</v>
      </c>
      <c r="E9724" s="548">
        <v>119.44</v>
      </c>
    </row>
    <row r="9725" spans="1:5" hidden="1">
      <c r="A9725" s="547" t="s">
        <v>1658</v>
      </c>
      <c r="B9725" s="547">
        <v>2022</v>
      </c>
      <c r="C9725" s="547" t="s">
        <v>1599</v>
      </c>
      <c r="D9725" s="548">
        <v>39282.85</v>
      </c>
      <c r="E9725" s="548">
        <v>38088.26</v>
      </c>
    </row>
    <row r="9726" spans="1:5" hidden="1">
      <c r="A9726" s="547" t="s">
        <v>1658</v>
      </c>
      <c r="B9726" s="547">
        <v>2022</v>
      </c>
      <c r="C9726" s="547" t="s">
        <v>1597</v>
      </c>
      <c r="D9726" s="548">
        <v>32366.48</v>
      </c>
      <c r="E9726" s="548">
        <v>31171.88</v>
      </c>
    </row>
    <row r="9727" spans="1:5" hidden="1">
      <c r="A9727" s="547" t="s">
        <v>1658</v>
      </c>
      <c r="B9727" s="547">
        <v>2022</v>
      </c>
      <c r="C9727" s="547" t="s">
        <v>1633</v>
      </c>
      <c r="D9727" s="548"/>
      <c r="E9727" s="548">
        <v>10750.75</v>
      </c>
    </row>
    <row r="9728" spans="1:5" hidden="1">
      <c r="A9728" s="547" t="s">
        <v>1658</v>
      </c>
      <c r="B9728" s="547">
        <v>2022</v>
      </c>
      <c r="C9728" s="547" t="s">
        <v>1632</v>
      </c>
      <c r="D9728" s="548"/>
      <c r="E9728" s="548"/>
    </row>
    <row r="9729" spans="1:5" hidden="1">
      <c r="A9729" s="547" t="s">
        <v>1658</v>
      </c>
      <c r="B9729" s="547">
        <v>2022</v>
      </c>
      <c r="C9729" s="547" t="s">
        <v>1631</v>
      </c>
      <c r="D9729" s="548"/>
      <c r="E9729" s="548">
        <v>5277.07</v>
      </c>
    </row>
    <row r="9730" spans="1:5" hidden="1">
      <c r="A9730" s="547" t="s">
        <v>1658</v>
      </c>
      <c r="B9730" s="547">
        <v>2022</v>
      </c>
      <c r="C9730" s="547" t="s">
        <v>1630</v>
      </c>
      <c r="D9730" s="548"/>
      <c r="E9730" s="548"/>
    </row>
    <row r="9731" spans="1:5" hidden="1">
      <c r="A9731" s="547" t="s">
        <v>1658</v>
      </c>
      <c r="B9731" s="547">
        <v>2022</v>
      </c>
      <c r="C9731" s="547" t="s">
        <v>1629</v>
      </c>
      <c r="D9731" s="548"/>
      <c r="E9731" s="548"/>
    </row>
    <row r="9732" spans="1:5" hidden="1">
      <c r="A9732" s="547" t="s">
        <v>1658</v>
      </c>
      <c r="B9732" s="547">
        <v>2023</v>
      </c>
      <c r="C9732" s="547" t="s">
        <v>1628</v>
      </c>
      <c r="D9732" s="548">
        <v>16305.69</v>
      </c>
      <c r="E9732" s="548"/>
    </row>
    <row r="9733" spans="1:5" hidden="1">
      <c r="A9733" s="547" t="s">
        <v>1658</v>
      </c>
      <c r="B9733" s="547">
        <v>2023</v>
      </c>
      <c r="C9733" s="547" t="s">
        <v>1627</v>
      </c>
      <c r="D9733" s="548">
        <v>16108.16</v>
      </c>
      <c r="E9733" s="548"/>
    </row>
    <row r="9734" spans="1:5" hidden="1">
      <c r="A9734" s="547" t="s">
        <v>1658</v>
      </c>
      <c r="B9734" s="547">
        <v>2023</v>
      </c>
      <c r="C9734" s="547" t="s">
        <v>1626</v>
      </c>
      <c r="D9734" s="548">
        <v>197.53</v>
      </c>
      <c r="E9734" s="548"/>
    </row>
    <row r="9735" spans="1:5" hidden="1">
      <c r="A9735" s="547" t="s">
        <v>1658</v>
      </c>
      <c r="B9735" s="547">
        <v>2023</v>
      </c>
      <c r="C9735" s="547" t="s">
        <v>1625</v>
      </c>
      <c r="D9735" s="548">
        <v>844.91</v>
      </c>
      <c r="E9735" s="548"/>
    </row>
    <row r="9736" spans="1:5" hidden="1">
      <c r="A9736" s="547" t="s">
        <v>1658</v>
      </c>
      <c r="B9736" s="547">
        <v>2023</v>
      </c>
      <c r="C9736" s="547" t="s">
        <v>1624</v>
      </c>
      <c r="D9736" s="548">
        <v>320.24</v>
      </c>
      <c r="E9736" s="548"/>
    </row>
    <row r="9737" spans="1:5" hidden="1">
      <c r="A9737" s="547" t="s">
        <v>1658</v>
      </c>
      <c r="B9737" s="547">
        <v>2023</v>
      </c>
      <c r="C9737" s="547" t="s">
        <v>1623</v>
      </c>
      <c r="D9737" s="548">
        <v>75.59</v>
      </c>
      <c r="E9737" s="548"/>
    </row>
    <row r="9738" spans="1:5" hidden="1">
      <c r="A9738" s="547" t="s">
        <v>1658</v>
      </c>
      <c r="B9738" s="547">
        <v>2023</v>
      </c>
      <c r="C9738" s="547" t="s">
        <v>1622</v>
      </c>
      <c r="D9738" s="548">
        <v>84.1</v>
      </c>
      <c r="E9738" s="548"/>
    </row>
    <row r="9739" spans="1:5" hidden="1">
      <c r="A9739" s="547" t="s">
        <v>1658</v>
      </c>
      <c r="B9739" s="547">
        <v>2023</v>
      </c>
      <c r="C9739" s="547" t="s">
        <v>1621</v>
      </c>
      <c r="D9739" s="548">
        <v>134.09</v>
      </c>
      <c r="E9739" s="548"/>
    </row>
    <row r="9740" spans="1:5" hidden="1">
      <c r="A9740" s="547" t="s">
        <v>1658</v>
      </c>
      <c r="B9740" s="547">
        <v>2023</v>
      </c>
      <c r="C9740" s="547" t="s">
        <v>1620</v>
      </c>
      <c r="D9740" s="548">
        <v>286.74</v>
      </c>
      <c r="E9740" s="548"/>
    </row>
    <row r="9741" spans="1:5" hidden="1">
      <c r="A9741" s="547" t="s">
        <v>1658</v>
      </c>
      <c r="B9741" s="547">
        <v>2023</v>
      </c>
      <c r="C9741" s="547" t="s">
        <v>1619</v>
      </c>
      <c r="D9741" s="548">
        <v>5011.7</v>
      </c>
      <c r="E9741" s="548"/>
    </row>
    <row r="9742" spans="1:5" hidden="1">
      <c r="A9742" s="547" t="s">
        <v>1658</v>
      </c>
      <c r="B9742" s="547">
        <v>2023</v>
      </c>
      <c r="C9742" s="547" t="s">
        <v>1618</v>
      </c>
      <c r="D9742" s="548">
        <v>2.84</v>
      </c>
      <c r="E9742" s="548"/>
    </row>
    <row r="9743" spans="1:5" hidden="1">
      <c r="A9743" s="547" t="s">
        <v>1658</v>
      </c>
      <c r="B9743" s="547">
        <v>2023</v>
      </c>
      <c r="C9743" s="547" t="s">
        <v>1617</v>
      </c>
      <c r="D9743" s="548">
        <v>10.06</v>
      </c>
      <c r="E9743" s="548"/>
    </row>
    <row r="9744" spans="1:5" hidden="1">
      <c r="A9744" s="547" t="s">
        <v>1658</v>
      </c>
      <c r="B9744" s="547">
        <v>2023</v>
      </c>
      <c r="C9744" s="547" t="s">
        <v>1616</v>
      </c>
      <c r="D9744" s="548">
        <v>0.5</v>
      </c>
      <c r="E9744" s="548"/>
    </row>
    <row r="9745" spans="1:5" hidden="1">
      <c r="A9745" s="547" t="s">
        <v>1658</v>
      </c>
      <c r="B9745" s="547">
        <v>2023</v>
      </c>
      <c r="C9745" s="547" t="s">
        <v>1615</v>
      </c>
      <c r="D9745" s="548">
        <v>626.12</v>
      </c>
      <c r="E9745" s="548"/>
    </row>
    <row r="9746" spans="1:5" hidden="1">
      <c r="A9746" s="547" t="s">
        <v>1658</v>
      </c>
      <c r="B9746" s="547">
        <v>2023</v>
      </c>
      <c r="C9746" s="547" t="s">
        <v>1614</v>
      </c>
      <c r="D9746" s="548">
        <v>124.63</v>
      </c>
      <c r="E9746" s="548"/>
    </row>
    <row r="9747" spans="1:5" hidden="1">
      <c r="A9747" s="547" t="s">
        <v>1658</v>
      </c>
      <c r="B9747" s="547">
        <v>2023</v>
      </c>
      <c r="C9747" s="547" t="s">
        <v>1613</v>
      </c>
      <c r="D9747" s="548"/>
      <c r="E9747" s="548"/>
    </row>
    <row r="9748" spans="1:5" hidden="1">
      <c r="A9748" s="547" t="s">
        <v>1658</v>
      </c>
      <c r="B9748" s="547">
        <v>2023</v>
      </c>
      <c r="C9748" s="547" t="s">
        <v>1612</v>
      </c>
      <c r="D9748" s="548">
        <v>5.57</v>
      </c>
      <c r="E9748" s="548"/>
    </row>
    <row r="9749" spans="1:5" hidden="1">
      <c r="A9749" s="547" t="s">
        <v>1658</v>
      </c>
      <c r="B9749" s="547">
        <v>2023</v>
      </c>
      <c r="C9749" s="547" t="s">
        <v>1611</v>
      </c>
      <c r="D9749" s="548">
        <v>1.4</v>
      </c>
      <c r="E9749" s="548"/>
    </row>
    <row r="9750" spans="1:5" hidden="1">
      <c r="A9750" s="547" t="s">
        <v>1658</v>
      </c>
      <c r="B9750" s="547">
        <v>2023</v>
      </c>
      <c r="C9750" s="547" t="s">
        <v>1610</v>
      </c>
      <c r="D9750" s="548">
        <v>0.02</v>
      </c>
      <c r="E9750" s="548"/>
    </row>
    <row r="9751" spans="1:5" hidden="1">
      <c r="A9751" s="547" t="s">
        <v>1658</v>
      </c>
      <c r="B9751" s="547">
        <v>2023</v>
      </c>
      <c r="C9751" s="547" t="s">
        <v>1609</v>
      </c>
      <c r="D9751" s="548">
        <v>671.61</v>
      </c>
      <c r="E9751" s="548"/>
    </row>
    <row r="9752" spans="1:5" hidden="1">
      <c r="A9752" s="547" t="s">
        <v>1658</v>
      </c>
      <c r="B9752" s="547">
        <v>2023</v>
      </c>
      <c r="C9752" s="547" t="s">
        <v>1608</v>
      </c>
      <c r="D9752" s="548">
        <v>3488.36</v>
      </c>
      <c r="E9752" s="548"/>
    </row>
    <row r="9753" spans="1:5" hidden="1">
      <c r="A9753" s="547" t="s">
        <v>1658</v>
      </c>
      <c r="B9753" s="547">
        <v>2023</v>
      </c>
      <c r="C9753" s="547" t="s">
        <v>1607</v>
      </c>
      <c r="D9753" s="548">
        <v>57.41</v>
      </c>
      <c r="E9753" s="548"/>
    </row>
    <row r="9754" spans="1:5" hidden="1">
      <c r="A9754" s="547" t="s">
        <v>1658</v>
      </c>
      <c r="B9754" s="547">
        <v>2023</v>
      </c>
      <c r="C9754" s="547" t="s">
        <v>1606</v>
      </c>
      <c r="D9754" s="548"/>
      <c r="E9754" s="548"/>
    </row>
    <row r="9755" spans="1:5" hidden="1">
      <c r="A9755" s="547" t="s">
        <v>1658</v>
      </c>
      <c r="B9755" s="547">
        <v>2023</v>
      </c>
      <c r="C9755" s="547" t="s">
        <v>1605</v>
      </c>
      <c r="D9755" s="548">
        <v>23.19</v>
      </c>
      <c r="E9755" s="548"/>
    </row>
    <row r="9756" spans="1:5" hidden="1">
      <c r="A9756" s="547" t="s">
        <v>1658</v>
      </c>
      <c r="B9756" s="547">
        <v>2023</v>
      </c>
      <c r="C9756" s="547" t="s">
        <v>1604</v>
      </c>
      <c r="D9756" s="548">
        <v>827.28</v>
      </c>
      <c r="E9756" s="548"/>
    </row>
    <row r="9757" spans="1:5" hidden="1">
      <c r="A9757" s="547" t="s">
        <v>1658</v>
      </c>
      <c r="B9757" s="547">
        <v>2023</v>
      </c>
      <c r="C9757" s="547" t="s">
        <v>1603</v>
      </c>
      <c r="D9757" s="548">
        <v>3750.49</v>
      </c>
      <c r="E9757" s="548"/>
    </row>
    <row r="9758" spans="1:5" hidden="1">
      <c r="A9758" s="547" t="s">
        <v>1658</v>
      </c>
      <c r="B9758" s="547">
        <v>2023</v>
      </c>
      <c r="C9758" s="547" t="s">
        <v>1602</v>
      </c>
      <c r="D9758" s="548">
        <v>264.49</v>
      </c>
      <c r="E9758" s="548"/>
    </row>
    <row r="9759" spans="1:5" hidden="1">
      <c r="A9759" s="547" t="s">
        <v>1658</v>
      </c>
      <c r="B9759" s="547">
        <v>2023</v>
      </c>
      <c r="C9759" s="547" t="s">
        <v>1601</v>
      </c>
      <c r="D9759" s="548">
        <v>5286.79</v>
      </c>
      <c r="E9759" s="548"/>
    </row>
    <row r="9760" spans="1:5" hidden="1">
      <c r="A9760" s="547" t="s">
        <v>1658</v>
      </c>
      <c r="B9760" s="547">
        <v>2023</v>
      </c>
      <c r="C9760" s="547" t="s">
        <v>1600</v>
      </c>
      <c r="D9760" s="548">
        <v>161.97999999999999</v>
      </c>
      <c r="E9760" s="548"/>
    </row>
    <row r="9761" spans="1:5" hidden="1">
      <c r="A9761" s="547" t="s">
        <v>1658</v>
      </c>
      <c r="B9761" s="547">
        <v>2023</v>
      </c>
      <c r="C9761" s="547" t="s">
        <v>1599</v>
      </c>
      <c r="D9761" s="548">
        <v>40757.230000000003</v>
      </c>
      <c r="E9761" s="548"/>
    </row>
    <row r="9762" spans="1:5" hidden="1">
      <c r="A9762" s="547" t="s">
        <v>1658</v>
      </c>
      <c r="B9762" s="547">
        <v>2023</v>
      </c>
      <c r="C9762" s="547" t="s">
        <v>1597</v>
      </c>
      <c r="D9762" s="548">
        <v>33354.089999999997</v>
      </c>
      <c r="E9762" s="548"/>
    </row>
    <row r="9763" spans="1:5" hidden="1">
      <c r="A9763" s="547" t="s">
        <v>1657</v>
      </c>
      <c r="B9763" s="547">
        <v>2019</v>
      </c>
      <c r="C9763" s="547" t="s">
        <v>1628</v>
      </c>
      <c r="D9763" s="548">
        <v>8500.52</v>
      </c>
      <c r="E9763" s="548">
        <v>8024.63</v>
      </c>
    </row>
    <row r="9764" spans="1:5" hidden="1">
      <c r="A9764" s="547" t="s">
        <v>1657</v>
      </c>
      <c r="B9764" s="547">
        <v>2019</v>
      </c>
      <c r="C9764" s="547" t="s">
        <v>1627</v>
      </c>
      <c r="D9764" s="548">
        <v>8445.91</v>
      </c>
      <c r="E9764" s="548"/>
    </row>
    <row r="9765" spans="1:5" hidden="1">
      <c r="A9765" s="547" t="s">
        <v>1657</v>
      </c>
      <c r="B9765" s="547">
        <v>2019</v>
      </c>
      <c r="C9765" s="547" t="s">
        <v>1626</v>
      </c>
      <c r="D9765" s="548">
        <v>54.61</v>
      </c>
      <c r="E9765" s="548"/>
    </row>
    <row r="9766" spans="1:5" hidden="1">
      <c r="A9766" s="547" t="s">
        <v>1657</v>
      </c>
      <c r="B9766" s="547">
        <v>2019</v>
      </c>
      <c r="C9766" s="547" t="s">
        <v>1625</v>
      </c>
      <c r="D9766" s="548">
        <v>38124.93</v>
      </c>
      <c r="E9766" s="548">
        <v>38124.93</v>
      </c>
    </row>
    <row r="9767" spans="1:5" hidden="1">
      <c r="A9767" s="547" t="s">
        <v>1657</v>
      </c>
      <c r="B9767" s="547">
        <v>2019</v>
      </c>
      <c r="C9767" s="547" t="s">
        <v>1624</v>
      </c>
      <c r="D9767" s="548">
        <v>1961.68</v>
      </c>
      <c r="E9767" s="548">
        <v>1961.68</v>
      </c>
    </row>
    <row r="9768" spans="1:5" hidden="1">
      <c r="A9768" s="547" t="s">
        <v>1657</v>
      </c>
      <c r="B9768" s="547">
        <v>2019</v>
      </c>
      <c r="C9768" s="547" t="s">
        <v>1623</v>
      </c>
      <c r="D9768" s="548">
        <v>10366.15</v>
      </c>
      <c r="E9768" s="548">
        <v>10366.15</v>
      </c>
    </row>
    <row r="9769" spans="1:5" hidden="1">
      <c r="A9769" s="547" t="s">
        <v>1657</v>
      </c>
      <c r="B9769" s="547">
        <v>2019</v>
      </c>
      <c r="C9769" s="547" t="s">
        <v>1622</v>
      </c>
      <c r="D9769" s="548">
        <v>1510.63</v>
      </c>
      <c r="E9769" s="548">
        <v>1510.63</v>
      </c>
    </row>
    <row r="9770" spans="1:5" hidden="1">
      <c r="A9770" s="547" t="s">
        <v>1657</v>
      </c>
      <c r="B9770" s="547">
        <v>2019</v>
      </c>
      <c r="C9770" s="547" t="s">
        <v>1621</v>
      </c>
      <c r="D9770" s="548">
        <v>2.7</v>
      </c>
      <c r="E9770" s="548">
        <v>2.7</v>
      </c>
    </row>
    <row r="9771" spans="1:5" hidden="1">
      <c r="A9771" s="547" t="s">
        <v>1657</v>
      </c>
      <c r="B9771" s="547">
        <v>2019</v>
      </c>
      <c r="C9771" s="547" t="s">
        <v>1620</v>
      </c>
      <c r="D9771" s="548">
        <v>351.48</v>
      </c>
      <c r="E9771" s="548">
        <v>351.48</v>
      </c>
    </row>
    <row r="9772" spans="1:5" hidden="1">
      <c r="A9772" s="547" t="s">
        <v>1657</v>
      </c>
      <c r="B9772" s="547">
        <v>2019</v>
      </c>
      <c r="C9772" s="547" t="s">
        <v>1619</v>
      </c>
      <c r="D9772" s="548">
        <v>122.52</v>
      </c>
      <c r="E9772" s="548">
        <v>122.52</v>
      </c>
    </row>
    <row r="9773" spans="1:5" hidden="1">
      <c r="A9773" s="547" t="s">
        <v>1657</v>
      </c>
      <c r="B9773" s="547">
        <v>2019</v>
      </c>
      <c r="C9773" s="547" t="s">
        <v>1618</v>
      </c>
      <c r="D9773" s="548"/>
      <c r="E9773" s="548"/>
    </row>
    <row r="9774" spans="1:5" hidden="1">
      <c r="A9774" s="547" t="s">
        <v>1657</v>
      </c>
      <c r="B9774" s="547">
        <v>2019</v>
      </c>
      <c r="C9774" s="547" t="s">
        <v>1617</v>
      </c>
      <c r="D9774" s="548">
        <v>4.93</v>
      </c>
      <c r="E9774" s="548">
        <v>4.93</v>
      </c>
    </row>
    <row r="9775" spans="1:5" hidden="1">
      <c r="A9775" s="547" t="s">
        <v>1657</v>
      </c>
      <c r="B9775" s="547">
        <v>2019</v>
      </c>
      <c r="C9775" s="547" t="s">
        <v>1616</v>
      </c>
      <c r="D9775" s="548">
        <v>0.04</v>
      </c>
      <c r="E9775" s="548">
        <v>0.04</v>
      </c>
    </row>
    <row r="9776" spans="1:5" hidden="1">
      <c r="A9776" s="547" t="s">
        <v>1657</v>
      </c>
      <c r="B9776" s="547">
        <v>2019</v>
      </c>
      <c r="C9776" s="547" t="s">
        <v>1615</v>
      </c>
      <c r="D9776" s="548">
        <v>76.540000000000006</v>
      </c>
      <c r="E9776" s="548">
        <v>76.540000000000006</v>
      </c>
    </row>
    <row r="9777" spans="1:5" hidden="1">
      <c r="A9777" s="547" t="s">
        <v>1657</v>
      </c>
      <c r="B9777" s="547">
        <v>2019</v>
      </c>
      <c r="C9777" s="547" t="s">
        <v>1614</v>
      </c>
      <c r="D9777" s="548">
        <v>0.92</v>
      </c>
      <c r="E9777" s="548">
        <v>0.92</v>
      </c>
    </row>
    <row r="9778" spans="1:5" hidden="1">
      <c r="A9778" s="547" t="s">
        <v>1657</v>
      </c>
      <c r="B9778" s="547">
        <v>2019</v>
      </c>
      <c r="C9778" s="547" t="s">
        <v>1613</v>
      </c>
      <c r="D9778" s="548"/>
      <c r="E9778" s="548"/>
    </row>
    <row r="9779" spans="1:5" hidden="1">
      <c r="A9779" s="547" t="s">
        <v>1657</v>
      </c>
      <c r="B9779" s="547">
        <v>2019</v>
      </c>
      <c r="C9779" s="547" t="s">
        <v>1612</v>
      </c>
      <c r="D9779" s="548">
        <v>1.0900000000000001</v>
      </c>
      <c r="E9779" s="548">
        <v>1.0900000000000001</v>
      </c>
    </row>
    <row r="9780" spans="1:5" hidden="1">
      <c r="A9780" s="547" t="s">
        <v>1657</v>
      </c>
      <c r="B9780" s="547">
        <v>2019</v>
      </c>
      <c r="C9780" s="547" t="s">
        <v>1611</v>
      </c>
      <c r="D9780" s="548">
        <v>0.02</v>
      </c>
      <c r="E9780" s="548">
        <v>0.02</v>
      </c>
    </row>
    <row r="9781" spans="1:5" hidden="1">
      <c r="A9781" s="547" t="s">
        <v>1657</v>
      </c>
      <c r="B9781" s="547">
        <v>2019</v>
      </c>
      <c r="C9781" s="547" t="s">
        <v>1610</v>
      </c>
      <c r="D9781" s="548"/>
      <c r="E9781" s="548"/>
    </row>
    <row r="9782" spans="1:5" hidden="1">
      <c r="A9782" s="547" t="s">
        <v>1657</v>
      </c>
      <c r="B9782" s="547">
        <v>2019</v>
      </c>
      <c r="C9782" s="547" t="s">
        <v>1609</v>
      </c>
      <c r="D9782" s="548"/>
      <c r="E9782" s="548"/>
    </row>
    <row r="9783" spans="1:5" hidden="1">
      <c r="A9783" s="547" t="s">
        <v>1657</v>
      </c>
      <c r="B9783" s="547">
        <v>2019</v>
      </c>
      <c r="C9783" s="547" t="s">
        <v>1608</v>
      </c>
      <c r="D9783" s="548">
        <v>18.920000000000002</v>
      </c>
      <c r="E9783" s="548">
        <v>18.920000000000002</v>
      </c>
    </row>
    <row r="9784" spans="1:5" hidden="1">
      <c r="A9784" s="547" t="s">
        <v>1657</v>
      </c>
      <c r="B9784" s="547">
        <v>2019</v>
      </c>
      <c r="C9784" s="547" t="s">
        <v>1607</v>
      </c>
      <c r="D9784" s="548">
        <v>16.45</v>
      </c>
      <c r="E9784" s="548">
        <v>16.45</v>
      </c>
    </row>
    <row r="9785" spans="1:5" hidden="1">
      <c r="A9785" s="547" t="s">
        <v>1657</v>
      </c>
      <c r="B9785" s="547">
        <v>2019</v>
      </c>
      <c r="C9785" s="547" t="s">
        <v>1606</v>
      </c>
      <c r="D9785" s="548">
        <v>2.48</v>
      </c>
      <c r="E9785" s="548">
        <v>2.48</v>
      </c>
    </row>
    <row r="9786" spans="1:5" hidden="1">
      <c r="A9786" s="547" t="s">
        <v>1657</v>
      </c>
      <c r="B9786" s="547">
        <v>2019</v>
      </c>
      <c r="C9786" s="547" t="s">
        <v>1605</v>
      </c>
      <c r="D9786" s="548">
        <v>1.1299999999999999</v>
      </c>
      <c r="E9786" s="548">
        <v>1.1299999999999999</v>
      </c>
    </row>
    <row r="9787" spans="1:5" hidden="1">
      <c r="A9787" s="547" t="s">
        <v>1657</v>
      </c>
      <c r="B9787" s="547">
        <v>2019</v>
      </c>
      <c r="C9787" s="547" t="s">
        <v>1604</v>
      </c>
      <c r="D9787" s="548">
        <v>594.73</v>
      </c>
      <c r="E9787" s="548">
        <v>594.73</v>
      </c>
    </row>
    <row r="9788" spans="1:5" hidden="1">
      <c r="A9788" s="547" t="s">
        <v>1657</v>
      </c>
      <c r="B9788" s="547">
        <v>2019</v>
      </c>
      <c r="C9788" s="547" t="s">
        <v>1603</v>
      </c>
      <c r="D9788" s="548">
        <v>1152.5999999999999</v>
      </c>
      <c r="E9788" s="548">
        <v>1152.5999999999999</v>
      </c>
    </row>
    <row r="9789" spans="1:5" hidden="1">
      <c r="A9789" s="547" t="s">
        <v>1657</v>
      </c>
      <c r="B9789" s="547">
        <v>2019</v>
      </c>
      <c r="C9789" s="547" t="s">
        <v>1602</v>
      </c>
      <c r="D9789" s="548">
        <v>664.02</v>
      </c>
      <c r="E9789" s="548">
        <v>664.02</v>
      </c>
    </row>
    <row r="9790" spans="1:5" hidden="1">
      <c r="A9790" s="547" t="s">
        <v>1657</v>
      </c>
      <c r="B9790" s="547">
        <v>2019</v>
      </c>
      <c r="C9790" s="547" t="s">
        <v>1601</v>
      </c>
      <c r="D9790" s="548">
        <v>7938.95</v>
      </c>
      <c r="E9790" s="548">
        <v>7938.95</v>
      </c>
    </row>
    <row r="9791" spans="1:5" hidden="1">
      <c r="A9791" s="547" t="s">
        <v>1657</v>
      </c>
      <c r="B9791" s="547">
        <v>2019</v>
      </c>
      <c r="C9791" s="547" t="s">
        <v>1600</v>
      </c>
      <c r="D9791" s="548">
        <v>101.48</v>
      </c>
      <c r="E9791" s="548">
        <v>101.48</v>
      </c>
    </row>
    <row r="9792" spans="1:5" hidden="1">
      <c r="A9792" s="547" t="s">
        <v>1657</v>
      </c>
      <c r="B9792" s="547">
        <v>2019</v>
      </c>
      <c r="C9792" s="547" t="s">
        <v>1599</v>
      </c>
      <c r="D9792" s="548">
        <v>82761.820000000007</v>
      </c>
      <c r="E9792" s="548">
        <v>82285.929999999993</v>
      </c>
    </row>
    <row r="9793" spans="1:5" hidden="1">
      <c r="A9793" s="547" t="s">
        <v>1657</v>
      </c>
      <c r="B9793" s="547">
        <v>2019</v>
      </c>
      <c r="C9793" s="547" t="s">
        <v>1597</v>
      </c>
      <c r="D9793" s="548">
        <v>71392.399999999994</v>
      </c>
      <c r="E9793" s="548">
        <v>70916.509999999995</v>
      </c>
    </row>
    <row r="9794" spans="1:5" hidden="1">
      <c r="A9794" s="547" t="s">
        <v>1657</v>
      </c>
      <c r="B9794" s="547">
        <v>2019</v>
      </c>
      <c r="C9794" s="547" t="s">
        <v>1633</v>
      </c>
      <c r="D9794" s="548"/>
      <c r="E9794" s="548">
        <v>7608.25</v>
      </c>
    </row>
    <row r="9795" spans="1:5" hidden="1">
      <c r="A9795" s="547" t="s">
        <v>1657</v>
      </c>
      <c r="B9795" s="547">
        <v>2019</v>
      </c>
      <c r="C9795" s="547" t="s">
        <v>1632</v>
      </c>
      <c r="D9795" s="548"/>
      <c r="E9795" s="548"/>
    </row>
    <row r="9796" spans="1:5" hidden="1">
      <c r="A9796" s="547" t="s">
        <v>1657</v>
      </c>
      <c r="B9796" s="547">
        <v>2019</v>
      </c>
      <c r="C9796" s="547" t="s">
        <v>1631</v>
      </c>
      <c r="D9796" s="548"/>
      <c r="E9796" s="548">
        <v>361.77</v>
      </c>
    </row>
    <row r="9797" spans="1:5" hidden="1">
      <c r="A9797" s="547" t="s">
        <v>1657</v>
      </c>
      <c r="B9797" s="547">
        <v>2019</v>
      </c>
      <c r="C9797" s="547" t="s">
        <v>1630</v>
      </c>
      <c r="D9797" s="548"/>
      <c r="E9797" s="548"/>
    </row>
    <row r="9798" spans="1:5" hidden="1">
      <c r="A9798" s="547" t="s">
        <v>1657</v>
      </c>
      <c r="B9798" s="547">
        <v>2019</v>
      </c>
      <c r="C9798" s="547" t="s">
        <v>1629</v>
      </c>
      <c r="D9798" s="548"/>
      <c r="E9798" s="548"/>
    </row>
    <row r="9799" spans="1:5" hidden="1">
      <c r="A9799" s="547" t="s">
        <v>1657</v>
      </c>
      <c r="B9799" s="547">
        <v>2020</v>
      </c>
      <c r="C9799" s="547" t="s">
        <v>1628</v>
      </c>
      <c r="D9799" s="548">
        <v>8245.57</v>
      </c>
      <c r="E9799" s="548">
        <v>8414.73</v>
      </c>
    </row>
    <row r="9800" spans="1:5" hidden="1">
      <c r="A9800" s="547" t="s">
        <v>1657</v>
      </c>
      <c r="B9800" s="547">
        <v>2020</v>
      </c>
      <c r="C9800" s="547" t="s">
        <v>1627</v>
      </c>
      <c r="D9800" s="548">
        <v>8177.19</v>
      </c>
      <c r="E9800" s="548"/>
    </row>
    <row r="9801" spans="1:5" hidden="1">
      <c r="A9801" s="547" t="s">
        <v>1657</v>
      </c>
      <c r="B9801" s="547">
        <v>2020</v>
      </c>
      <c r="C9801" s="547" t="s">
        <v>1626</v>
      </c>
      <c r="D9801" s="548">
        <v>68.37</v>
      </c>
      <c r="E9801" s="548"/>
    </row>
    <row r="9802" spans="1:5" hidden="1">
      <c r="A9802" s="547" t="s">
        <v>1657</v>
      </c>
      <c r="B9802" s="547">
        <v>2020</v>
      </c>
      <c r="C9802" s="547" t="s">
        <v>1625</v>
      </c>
      <c r="D9802" s="548">
        <v>39181.81</v>
      </c>
      <c r="E9802" s="548">
        <v>39181.81</v>
      </c>
    </row>
    <row r="9803" spans="1:5" hidden="1">
      <c r="A9803" s="547" t="s">
        <v>1657</v>
      </c>
      <c r="B9803" s="547">
        <v>2020</v>
      </c>
      <c r="C9803" s="547" t="s">
        <v>1624</v>
      </c>
      <c r="D9803" s="548">
        <v>2020.99</v>
      </c>
      <c r="E9803" s="548">
        <v>2020.99</v>
      </c>
    </row>
    <row r="9804" spans="1:5" hidden="1">
      <c r="A9804" s="547" t="s">
        <v>1657</v>
      </c>
      <c r="B9804" s="547">
        <v>2020</v>
      </c>
      <c r="C9804" s="547" t="s">
        <v>1623</v>
      </c>
      <c r="D9804" s="548">
        <v>10739.35</v>
      </c>
      <c r="E9804" s="548">
        <v>10739.35</v>
      </c>
    </row>
    <row r="9805" spans="1:5" hidden="1">
      <c r="A9805" s="547" t="s">
        <v>1657</v>
      </c>
      <c r="B9805" s="547">
        <v>2020</v>
      </c>
      <c r="C9805" s="547" t="s">
        <v>1622</v>
      </c>
      <c r="D9805" s="548">
        <v>1688.54</v>
      </c>
      <c r="E9805" s="548">
        <v>1688.54</v>
      </c>
    </row>
    <row r="9806" spans="1:5" hidden="1">
      <c r="A9806" s="547" t="s">
        <v>1657</v>
      </c>
      <c r="B9806" s="547">
        <v>2020</v>
      </c>
      <c r="C9806" s="547" t="s">
        <v>1621</v>
      </c>
      <c r="D9806" s="548">
        <v>2.8</v>
      </c>
      <c r="E9806" s="548">
        <v>2.8</v>
      </c>
    </row>
    <row r="9807" spans="1:5" hidden="1">
      <c r="A9807" s="547" t="s">
        <v>1657</v>
      </c>
      <c r="B9807" s="547">
        <v>2020</v>
      </c>
      <c r="C9807" s="547" t="s">
        <v>1620</v>
      </c>
      <c r="D9807" s="548">
        <v>379.71</v>
      </c>
      <c r="E9807" s="548">
        <v>379.71</v>
      </c>
    </row>
    <row r="9808" spans="1:5" hidden="1">
      <c r="A9808" s="547" t="s">
        <v>1657</v>
      </c>
      <c r="B9808" s="547">
        <v>2020</v>
      </c>
      <c r="C9808" s="547" t="s">
        <v>1619</v>
      </c>
      <c r="D9808" s="548">
        <v>105.13</v>
      </c>
      <c r="E9808" s="548">
        <v>105.13</v>
      </c>
    </row>
    <row r="9809" spans="1:5" hidden="1">
      <c r="A9809" s="547" t="s">
        <v>1657</v>
      </c>
      <c r="B9809" s="547">
        <v>2020</v>
      </c>
      <c r="C9809" s="547" t="s">
        <v>1618</v>
      </c>
      <c r="D9809" s="548"/>
      <c r="E9809" s="548"/>
    </row>
    <row r="9810" spans="1:5" hidden="1">
      <c r="A9810" s="547" t="s">
        <v>1657</v>
      </c>
      <c r="B9810" s="547">
        <v>2020</v>
      </c>
      <c r="C9810" s="547" t="s">
        <v>1617</v>
      </c>
      <c r="D9810" s="548">
        <v>3.68</v>
      </c>
      <c r="E9810" s="548">
        <v>3.68</v>
      </c>
    </row>
    <row r="9811" spans="1:5" hidden="1">
      <c r="A9811" s="547" t="s">
        <v>1657</v>
      </c>
      <c r="B9811" s="547">
        <v>2020</v>
      </c>
      <c r="C9811" s="547" t="s">
        <v>1616</v>
      </c>
      <c r="D9811" s="548">
        <v>0.03</v>
      </c>
      <c r="E9811" s="548">
        <v>0.03</v>
      </c>
    </row>
    <row r="9812" spans="1:5" hidden="1">
      <c r="A9812" s="547" t="s">
        <v>1657</v>
      </c>
      <c r="B9812" s="547">
        <v>2020</v>
      </c>
      <c r="C9812" s="547" t="s">
        <v>1615</v>
      </c>
      <c r="D9812" s="548">
        <v>59.67</v>
      </c>
      <c r="E9812" s="548">
        <v>59.67</v>
      </c>
    </row>
    <row r="9813" spans="1:5" hidden="1">
      <c r="A9813" s="547" t="s">
        <v>1657</v>
      </c>
      <c r="B9813" s="547">
        <v>2020</v>
      </c>
      <c r="C9813" s="547" t="s">
        <v>1614</v>
      </c>
      <c r="D9813" s="548">
        <v>0.38</v>
      </c>
      <c r="E9813" s="548">
        <v>0.38</v>
      </c>
    </row>
    <row r="9814" spans="1:5" hidden="1">
      <c r="A9814" s="547" t="s">
        <v>1657</v>
      </c>
      <c r="B9814" s="547">
        <v>2020</v>
      </c>
      <c r="C9814" s="547" t="s">
        <v>1613</v>
      </c>
      <c r="D9814" s="548"/>
      <c r="E9814" s="548"/>
    </row>
    <row r="9815" spans="1:5" hidden="1">
      <c r="A9815" s="547" t="s">
        <v>1657</v>
      </c>
      <c r="B9815" s="547">
        <v>2020</v>
      </c>
      <c r="C9815" s="547" t="s">
        <v>1612</v>
      </c>
      <c r="D9815" s="548">
        <v>1.83</v>
      </c>
      <c r="E9815" s="548">
        <v>1.83</v>
      </c>
    </row>
    <row r="9816" spans="1:5" hidden="1">
      <c r="A9816" s="547" t="s">
        <v>1657</v>
      </c>
      <c r="B9816" s="547">
        <v>2020</v>
      </c>
      <c r="C9816" s="547" t="s">
        <v>1611</v>
      </c>
      <c r="D9816" s="548">
        <v>0.01</v>
      </c>
      <c r="E9816" s="548">
        <v>0.01</v>
      </c>
    </row>
    <row r="9817" spans="1:5" hidden="1">
      <c r="A9817" s="547" t="s">
        <v>1657</v>
      </c>
      <c r="B9817" s="547">
        <v>2020</v>
      </c>
      <c r="C9817" s="547" t="s">
        <v>1610</v>
      </c>
      <c r="D9817" s="548"/>
      <c r="E9817" s="548"/>
    </row>
    <row r="9818" spans="1:5" hidden="1">
      <c r="A9818" s="547" t="s">
        <v>1657</v>
      </c>
      <c r="B9818" s="547">
        <v>2020</v>
      </c>
      <c r="C9818" s="547" t="s">
        <v>1609</v>
      </c>
      <c r="D9818" s="548"/>
      <c r="E9818" s="548"/>
    </row>
    <row r="9819" spans="1:5" hidden="1">
      <c r="A9819" s="547" t="s">
        <v>1657</v>
      </c>
      <c r="B9819" s="547">
        <v>2020</v>
      </c>
      <c r="C9819" s="547" t="s">
        <v>1608</v>
      </c>
      <c r="D9819" s="548">
        <v>22.37</v>
      </c>
      <c r="E9819" s="548">
        <v>22.37</v>
      </c>
    </row>
    <row r="9820" spans="1:5" hidden="1">
      <c r="A9820" s="547" t="s">
        <v>1657</v>
      </c>
      <c r="B9820" s="547">
        <v>2020</v>
      </c>
      <c r="C9820" s="547" t="s">
        <v>1607</v>
      </c>
      <c r="D9820" s="548">
        <v>15.17</v>
      </c>
      <c r="E9820" s="548">
        <v>15.17</v>
      </c>
    </row>
    <row r="9821" spans="1:5" hidden="1">
      <c r="A9821" s="547" t="s">
        <v>1657</v>
      </c>
      <c r="B9821" s="547">
        <v>2020</v>
      </c>
      <c r="C9821" s="547" t="s">
        <v>1606</v>
      </c>
      <c r="D9821" s="548">
        <v>1.45</v>
      </c>
      <c r="E9821" s="548">
        <v>1.45</v>
      </c>
    </row>
    <row r="9822" spans="1:5" hidden="1">
      <c r="A9822" s="547" t="s">
        <v>1657</v>
      </c>
      <c r="B9822" s="547">
        <v>2020</v>
      </c>
      <c r="C9822" s="547" t="s">
        <v>1605</v>
      </c>
      <c r="D9822" s="548">
        <v>0.54</v>
      </c>
      <c r="E9822" s="548">
        <v>0.54</v>
      </c>
    </row>
    <row r="9823" spans="1:5" hidden="1">
      <c r="A9823" s="547" t="s">
        <v>1657</v>
      </c>
      <c r="B9823" s="547">
        <v>2020</v>
      </c>
      <c r="C9823" s="547" t="s">
        <v>1604</v>
      </c>
      <c r="D9823" s="548">
        <v>616.30999999999995</v>
      </c>
      <c r="E9823" s="548">
        <v>616.30999999999995</v>
      </c>
    </row>
    <row r="9824" spans="1:5" hidden="1">
      <c r="A9824" s="547" t="s">
        <v>1657</v>
      </c>
      <c r="B9824" s="547">
        <v>2020</v>
      </c>
      <c r="C9824" s="547" t="s">
        <v>1603</v>
      </c>
      <c r="D9824" s="548">
        <v>1218.21</v>
      </c>
      <c r="E9824" s="548">
        <v>1218.21</v>
      </c>
    </row>
    <row r="9825" spans="1:5" hidden="1">
      <c r="A9825" s="547" t="s">
        <v>1657</v>
      </c>
      <c r="B9825" s="547">
        <v>2020</v>
      </c>
      <c r="C9825" s="547" t="s">
        <v>1602</v>
      </c>
      <c r="D9825" s="548">
        <v>639.34</v>
      </c>
      <c r="E9825" s="548">
        <v>639.34</v>
      </c>
    </row>
    <row r="9826" spans="1:5" hidden="1">
      <c r="A9826" s="547" t="s">
        <v>1657</v>
      </c>
      <c r="B9826" s="547">
        <v>2020</v>
      </c>
      <c r="C9826" s="547" t="s">
        <v>1601</v>
      </c>
      <c r="D9826" s="548">
        <v>8339.4599999999991</v>
      </c>
      <c r="E9826" s="548">
        <v>8339.4599999999991</v>
      </c>
    </row>
    <row r="9827" spans="1:5" hidden="1">
      <c r="A9827" s="547" t="s">
        <v>1657</v>
      </c>
      <c r="B9827" s="547">
        <v>2020</v>
      </c>
      <c r="C9827" s="547" t="s">
        <v>1600</v>
      </c>
      <c r="D9827" s="548">
        <v>47.29</v>
      </c>
      <c r="E9827" s="548">
        <v>47.29</v>
      </c>
    </row>
    <row r="9828" spans="1:5" hidden="1">
      <c r="A9828" s="547" t="s">
        <v>1657</v>
      </c>
      <c r="B9828" s="547">
        <v>2020</v>
      </c>
      <c r="C9828" s="547" t="s">
        <v>1599</v>
      </c>
      <c r="D9828" s="548">
        <v>85105.22</v>
      </c>
      <c r="E9828" s="548">
        <v>85274.38</v>
      </c>
    </row>
    <row r="9829" spans="1:5" hidden="1">
      <c r="A9829" s="547" t="s">
        <v>1657</v>
      </c>
      <c r="B9829" s="547">
        <v>2020</v>
      </c>
      <c r="C9829" s="547" t="s">
        <v>1597</v>
      </c>
      <c r="D9829" s="548">
        <v>73224.509999999995</v>
      </c>
      <c r="E9829" s="548">
        <v>73393.66</v>
      </c>
    </row>
    <row r="9830" spans="1:5" hidden="1">
      <c r="A9830" s="547" t="s">
        <v>1657</v>
      </c>
      <c r="B9830" s="547">
        <v>2020</v>
      </c>
      <c r="C9830" s="547" t="s">
        <v>1633</v>
      </c>
      <c r="D9830" s="548"/>
      <c r="E9830" s="548">
        <v>7868.94</v>
      </c>
    </row>
    <row r="9831" spans="1:5" hidden="1">
      <c r="A9831" s="547" t="s">
        <v>1657</v>
      </c>
      <c r="B9831" s="547">
        <v>2020</v>
      </c>
      <c r="C9831" s="547" t="s">
        <v>1632</v>
      </c>
      <c r="D9831" s="548"/>
      <c r="E9831" s="548"/>
    </row>
    <row r="9832" spans="1:5" hidden="1">
      <c r="A9832" s="547" t="s">
        <v>1657</v>
      </c>
      <c r="B9832" s="547">
        <v>2020</v>
      </c>
      <c r="C9832" s="547" t="s">
        <v>1631</v>
      </c>
      <c r="D9832" s="548"/>
      <c r="E9832" s="548">
        <v>477.41</v>
      </c>
    </row>
    <row r="9833" spans="1:5" hidden="1">
      <c r="A9833" s="547" t="s">
        <v>1657</v>
      </c>
      <c r="B9833" s="547">
        <v>2020</v>
      </c>
      <c r="C9833" s="547" t="s">
        <v>1630</v>
      </c>
      <c r="D9833" s="548"/>
      <c r="E9833" s="548"/>
    </row>
    <row r="9834" spans="1:5" hidden="1">
      <c r="A9834" s="547" t="s">
        <v>1657</v>
      </c>
      <c r="B9834" s="547">
        <v>2020</v>
      </c>
      <c r="C9834" s="547" t="s">
        <v>1629</v>
      </c>
      <c r="D9834" s="548"/>
      <c r="E9834" s="548"/>
    </row>
    <row r="9835" spans="1:5" hidden="1">
      <c r="A9835" s="547" t="s">
        <v>1657</v>
      </c>
      <c r="B9835" s="547">
        <v>2021</v>
      </c>
      <c r="C9835" s="547" t="s">
        <v>1628</v>
      </c>
      <c r="D9835" s="548">
        <v>8027.23</v>
      </c>
      <c r="E9835" s="548">
        <v>8435.36</v>
      </c>
    </row>
    <row r="9836" spans="1:5" hidden="1">
      <c r="A9836" s="547" t="s">
        <v>1657</v>
      </c>
      <c r="B9836" s="547">
        <v>2021</v>
      </c>
      <c r="C9836" s="547" t="s">
        <v>1627</v>
      </c>
      <c r="D9836" s="548">
        <v>7949.95</v>
      </c>
      <c r="E9836" s="548"/>
    </row>
    <row r="9837" spans="1:5" hidden="1">
      <c r="A9837" s="547" t="s">
        <v>1657</v>
      </c>
      <c r="B9837" s="547">
        <v>2021</v>
      </c>
      <c r="C9837" s="547" t="s">
        <v>1626</v>
      </c>
      <c r="D9837" s="548">
        <v>77.28</v>
      </c>
      <c r="E9837" s="548"/>
    </row>
    <row r="9838" spans="1:5" hidden="1">
      <c r="A9838" s="547" t="s">
        <v>1657</v>
      </c>
      <c r="B9838" s="547">
        <v>2021</v>
      </c>
      <c r="C9838" s="547" t="s">
        <v>1625</v>
      </c>
      <c r="D9838" s="548">
        <v>38097.99</v>
      </c>
      <c r="E9838" s="548">
        <v>38097.99</v>
      </c>
    </row>
    <row r="9839" spans="1:5" hidden="1">
      <c r="A9839" s="547" t="s">
        <v>1657</v>
      </c>
      <c r="B9839" s="547">
        <v>2021</v>
      </c>
      <c r="C9839" s="547" t="s">
        <v>1624</v>
      </c>
      <c r="D9839" s="548">
        <v>1837.09</v>
      </c>
      <c r="E9839" s="548">
        <v>1837.09</v>
      </c>
    </row>
    <row r="9840" spans="1:5" hidden="1">
      <c r="A9840" s="547" t="s">
        <v>1657</v>
      </c>
      <c r="B9840" s="547">
        <v>2021</v>
      </c>
      <c r="C9840" s="547" t="s">
        <v>1623</v>
      </c>
      <c r="D9840" s="548">
        <v>10359.9</v>
      </c>
      <c r="E9840" s="548">
        <v>10359.9</v>
      </c>
    </row>
    <row r="9841" spans="1:5" hidden="1">
      <c r="A9841" s="547" t="s">
        <v>1657</v>
      </c>
      <c r="B9841" s="547">
        <v>2021</v>
      </c>
      <c r="C9841" s="547" t="s">
        <v>1622</v>
      </c>
      <c r="D9841" s="548">
        <v>1654.19</v>
      </c>
      <c r="E9841" s="548">
        <v>1654.19</v>
      </c>
    </row>
    <row r="9842" spans="1:5" hidden="1">
      <c r="A9842" s="547" t="s">
        <v>1657</v>
      </c>
      <c r="B9842" s="547">
        <v>2021</v>
      </c>
      <c r="C9842" s="547" t="s">
        <v>1621</v>
      </c>
      <c r="D9842" s="548">
        <v>2.13</v>
      </c>
      <c r="E9842" s="548">
        <v>2.13</v>
      </c>
    </row>
    <row r="9843" spans="1:5" hidden="1">
      <c r="A9843" s="547" t="s">
        <v>1657</v>
      </c>
      <c r="B9843" s="547">
        <v>2021</v>
      </c>
      <c r="C9843" s="547" t="s">
        <v>1620</v>
      </c>
      <c r="D9843" s="548">
        <v>285.94</v>
      </c>
      <c r="E9843" s="548">
        <v>285.94</v>
      </c>
    </row>
    <row r="9844" spans="1:5" hidden="1">
      <c r="A9844" s="547" t="s">
        <v>1657</v>
      </c>
      <c r="B9844" s="547">
        <v>2021</v>
      </c>
      <c r="C9844" s="547" t="s">
        <v>1619</v>
      </c>
      <c r="D9844" s="548">
        <v>110.65</v>
      </c>
      <c r="E9844" s="548">
        <v>110.65</v>
      </c>
    </row>
    <row r="9845" spans="1:5" hidden="1">
      <c r="A9845" s="547" t="s">
        <v>1657</v>
      </c>
      <c r="B9845" s="547">
        <v>2021</v>
      </c>
      <c r="C9845" s="547" t="s">
        <v>1618</v>
      </c>
      <c r="D9845" s="548"/>
      <c r="E9845" s="548"/>
    </row>
    <row r="9846" spans="1:5" hidden="1">
      <c r="A9846" s="547" t="s">
        <v>1657</v>
      </c>
      <c r="B9846" s="547">
        <v>2021</v>
      </c>
      <c r="C9846" s="547" t="s">
        <v>1617</v>
      </c>
      <c r="D9846" s="548">
        <v>3.07</v>
      </c>
      <c r="E9846" s="548">
        <v>3.07</v>
      </c>
    </row>
    <row r="9847" spans="1:5" hidden="1">
      <c r="A9847" s="547" t="s">
        <v>1657</v>
      </c>
      <c r="B9847" s="547">
        <v>2021</v>
      </c>
      <c r="C9847" s="547" t="s">
        <v>1616</v>
      </c>
      <c r="D9847" s="548">
        <v>0.03</v>
      </c>
      <c r="E9847" s="548">
        <v>0.03</v>
      </c>
    </row>
    <row r="9848" spans="1:5" hidden="1">
      <c r="A9848" s="547" t="s">
        <v>1657</v>
      </c>
      <c r="B9848" s="547">
        <v>2021</v>
      </c>
      <c r="C9848" s="547" t="s">
        <v>1615</v>
      </c>
      <c r="D9848" s="548">
        <v>68.59</v>
      </c>
      <c r="E9848" s="548">
        <v>68.59</v>
      </c>
    </row>
    <row r="9849" spans="1:5" hidden="1">
      <c r="A9849" s="547" t="s">
        <v>1657</v>
      </c>
      <c r="B9849" s="547">
        <v>2021</v>
      </c>
      <c r="C9849" s="547" t="s">
        <v>1614</v>
      </c>
      <c r="D9849" s="548">
        <v>0.3</v>
      </c>
      <c r="E9849" s="548">
        <v>0.3</v>
      </c>
    </row>
    <row r="9850" spans="1:5" hidden="1">
      <c r="A9850" s="547" t="s">
        <v>1657</v>
      </c>
      <c r="B9850" s="547">
        <v>2021</v>
      </c>
      <c r="C9850" s="547" t="s">
        <v>1613</v>
      </c>
      <c r="D9850" s="548"/>
      <c r="E9850" s="548"/>
    </row>
    <row r="9851" spans="1:5" hidden="1">
      <c r="A9851" s="547" t="s">
        <v>1657</v>
      </c>
      <c r="B9851" s="547">
        <v>2021</v>
      </c>
      <c r="C9851" s="547" t="s">
        <v>1612</v>
      </c>
      <c r="D9851" s="548">
        <v>2.35</v>
      </c>
      <c r="E9851" s="548">
        <v>2.35</v>
      </c>
    </row>
    <row r="9852" spans="1:5" hidden="1">
      <c r="A9852" s="547" t="s">
        <v>1657</v>
      </c>
      <c r="B9852" s="547">
        <v>2021</v>
      </c>
      <c r="C9852" s="547" t="s">
        <v>1611</v>
      </c>
      <c r="D9852" s="548">
        <v>0.04</v>
      </c>
      <c r="E9852" s="548">
        <v>0.04</v>
      </c>
    </row>
    <row r="9853" spans="1:5" hidden="1">
      <c r="A9853" s="547" t="s">
        <v>1657</v>
      </c>
      <c r="B9853" s="547">
        <v>2021</v>
      </c>
      <c r="C9853" s="547" t="s">
        <v>1610</v>
      </c>
      <c r="D9853" s="548"/>
      <c r="E9853" s="548"/>
    </row>
    <row r="9854" spans="1:5" hidden="1">
      <c r="A9854" s="547" t="s">
        <v>1657</v>
      </c>
      <c r="B9854" s="547">
        <v>2021</v>
      </c>
      <c r="C9854" s="547" t="s">
        <v>1609</v>
      </c>
      <c r="D9854" s="548"/>
      <c r="E9854" s="548"/>
    </row>
    <row r="9855" spans="1:5" hidden="1">
      <c r="A9855" s="547" t="s">
        <v>1657</v>
      </c>
      <c r="B9855" s="547">
        <v>2021</v>
      </c>
      <c r="C9855" s="547" t="s">
        <v>1608</v>
      </c>
      <c r="D9855" s="548">
        <v>20.6</v>
      </c>
      <c r="E9855" s="548">
        <v>20.6</v>
      </c>
    </row>
    <row r="9856" spans="1:5" hidden="1">
      <c r="A9856" s="547" t="s">
        <v>1657</v>
      </c>
      <c r="B9856" s="547">
        <v>2021</v>
      </c>
      <c r="C9856" s="547" t="s">
        <v>1607</v>
      </c>
      <c r="D9856" s="548">
        <v>14.15</v>
      </c>
      <c r="E9856" s="548">
        <v>14.15</v>
      </c>
    </row>
    <row r="9857" spans="1:5" hidden="1">
      <c r="A9857" s="547" t="s">
        <v>1657</v>
      </c>
      <c r="B9857" s="547">
        <v>2021</v>
      </c>
      <c r="C9857" s="547" t="s">
        <v>1606</v>
      </c>
      <c r="D9857" s="548">
        <v>1</v>
      </c>
      <c r="E9857" s="548">
        <v>1</v>
      </c>
    </row>
    <row r="9858" spans="1:5" hidden="1">
      <c r="A9858" s="547" t="s">
        <v>1657</v>
      </c>
      <c r="B9858" s="547">
        <v>2021</v>
      </c>
      <c r="C9858" s="547" t="s">
        <v>1605</v>
      </c>
      <c r="D9858" s="548">
        <v>0.53</v>
      </c>
      <c r="E9858" s="548">
        <v>0.53</v>
      </c>
    </row>
    <row r="9859" spans="1:5" hidden="1">
      <c r="A9859" s="547" t="s">
        <v>1657</v>
      </c>
      <c r="B9859" s="547">
        <v>2021</v>
      </c>
      <c r="C9859" s="547" t="s">
        <v>1604</v>
      </c>
      <c r="D9859" s="548">
        <v>711.94</v>
      </c>
      <c r="E9859" s="548">
        <v>711.94</v>
      </c>
    </row>
    <row r="9860" spans="1:5" hidden="1">
      <c r="A9860" s="547" t="s">
        <v>1657</v>
      </c>
      <c r="B9860" s="547">
        <v>2021</v>
      </c>
      <c r="C9860" s="547" t="s">
        <v>1603</v>
      </c>
      <c r="D9860" s="548">
        <v>1229.08</v>
      </c>
      <c r="E9860" s="548">
        <v>1229.08</v>
      </c>
    </row>
    <row r="9861" spans="1:5" hidden="1">
      <c r="A9861" s="547" t="s">
        <v>1657</v>
      </c>
      <c r="B9861" s="547">
        <v>2021</v>
      </c>
      <c r="C9861" s="547" t="s">
        <v>1602</v>
      </c>
      <c r="D9861" s="548">
        <v>608.44000000000005</v>
      </c>
      <c r="E9861" s="548">
        <v>608.44000000000005</v>
      </c>
    </row>
    <row r="9862" spans="1:5" hidden="1">
      <c r="A9862" s="547" t="s">
        <v>1657</v>
      </c>
      <c r="B9862" s="547">
        <v>2021</v>
      </c>
      <c r="C9862" s="547" t="s">
        <v>1601</v>
      </c>
      <c r="D9862" s="548">
        <v>8747.86</v>
      </c>
      <c r="E9862" s="548">
        <v>8747.86</v>
      </c>
    </row>
    <row r="9863" spans="1:5" hidden="1">
      <c r="A9863" s="547" t="s">
        <v>1657</v>
      </c>
      <c r="B9863" s="547">
        <v>2021</v>
      </c>
      <c r="C9863" s="547" t="s">
        <v>1600</v>
      </c>
      <c r="D9863" s="548">
        <v>37.6</v>
      </c>
      <c r="E9863" s="548">
        <v>37.6</v>
      </c>
    </row>
    <row r="9864" spans="1:5" hidden="1">
      <c r="A9864" s="547" t="s">
        <v>1657</v>
      </c>
      <c r="B9864" s="547">
        <v>2021</v>
      </c>
      <c r="C9864" s="547" t="s">
        <v>1599</v>
      </c>
      <c r="D9864" s="548">
        <v>83966.32</v>
      </c>
      <c r="E9864" s="548">
        <v>84374.45</v>
      </c>
    </row>
    <row r="9865" spans="1:5" hidden="1">
      <c r="A9865" s="547" t="s">
        <v>1657</v>
      </c>
      <c r="B9865" s="547">
        <v>2021</v>
      </c>
      <c r="C9865" s="547" t="s">
        <v>1597</v>
      </c>
      <c r="D9865" s="548">
        <v>71710.06</v>
      </c>
      <c r="E9865" s="548">
        <v>72118.19</v>
      </c>
    </row>
    <row r="9866" spans="1:5" hidden="1">
      <c r="A9866" s="547" t="s">
        <v>1657</v>
      </c>
      <c r="B9866" s="547">
        <v>2021</v>
      </c>
      <c r="C9866" s="547" t="s">
        <v>1633</v>
      </c>
      <c r="D9866" s="548"/>
      <c r="E9866" s="548">
        <v>7732.47</v>
      </c>
    </row>
    <row r="9867" spans="1:5" hidden="1">
      <c r="A9867" s="547" t="s">
        <v>1657</v>
      </c>
      <c r="B9867" s="547">
        <v>2021</v>
      </c>
      <c r="C9867" s="547" t="s">
        <v>1632</v>
      </c>
      <c r="D9867" s="548"/>
      <c r="E9867" s="548"/>
    </row>
    <row r="9868" spans="1:5" hidden="1">
      <c r="A9868" s="547" t="s">
        <v>1657</v>
      </c>
      <c r="B9868" s="547">
        <v>2021</v>
      </c>
      <c r="C9868" s="547" t="s">
        <v>1631</v>
      </c>
      <c r="D9868" s="548"/>
      <c r="E9868" s="548">
        <v>625.6</v>
      </c>
    </row>
    <row r="9869" spans="1:5" hidden="1">
      <c r="A9869" s="547" t="s">
        <v>1657</v>
      </c>
      <c r="B9869" s="547">
        <v>2021</v>
      </c>
      <c r="C9869" s="547" t="s">
        <v>1630</v>
      </c>
      <c r="D9869" s="548"/>
      <c r="E9869" s="548"/>
    </row>
    <row r="9870" spans="1:5" hidden="1">
      <c r="A9870" s="547" t="s">
        <v>1657</v>
      </c>
      <c r="B9870" s="547">
        <v>2021</v>
      </c>
      <c r="C9870" s="547" t="s">
        <v>1629</v>
      </c>
      <c r="D9870" s="548"/>
      <c r="E9870" s="548"/>
    </row>
    <row r="9871" spans="1:5" hidden="1">
      <c r="A9871" s="547" t="s">
        <v>1657</v>
      </c>
      <c r="B9871" s="547">
        <v>2022</v>
      </c>
      <c r="C9871" s="547" t="s">
        <v>1628</v>
      </c>
      <c r="D9871" s="548">
        <v>9561.6</v>
      </c>
      <c r="E9871" s="548">
        <v>8869.15</v>
      </c>
    </row>
    <row r="9872" spans="1:5" hidden="1">
      <c r="A9872" s="547" t="s">
        <v>1657</v>
      </c>
      <c r="B9872" s="547">
        <v>2022</v>
      </c>
      <c r="C9872" s="547" t="s">
        <v>1627</v>
      </c>
      <c r="D9872" s="548">
        <v>9457.73</v>
      </c>
      <c r="E9872" s="548"/>
    </row>
    <row r="9873" spans="1:5" hidden="1">
      <c r="A9873" s="547" t="s">
        <v>1657</v>
      </c>
      <c r="B9873" s="547">
        <v>2022</v>
      </c>
      <c r="C9873" s="547" t="s">
        <v>1626</v>
      </c>
      <c r="D9873" s="548">
        <v>103.87</v>
      </c>
      <c r="E9873" s="548"/>
    </row>
    <row r="9874" spans="1:5" hidden="1">
      <c r="A9874" s="547" t="s">
        <v>1657</v>
      </c>
      <c r="B9874" s="547">
        <v>2022</v>
      </c>
      <c r="C9874" s="547" t="s">
        <v>1625</v>
      </c>
      <c r="D9874" s="548">
        <v>38231.449999999997</v>
      </c>
      <c r="E9874" s="548">
        <v>38231.449999999997</v>
      </c>
    </row>
    <row r="9875" spans="1:5" hidden="1">
      <c r="A9875" s="547" t="s">
        <v>1657</v>
      </c>
      <c r="B9875" s="547">
        <v>2022</v>
      </c>
      <c r="C9875" s="547" t="s">
        <v>1624</v>
      </c>
      <c r="D9875" s="548">
        <v>2382.63</v>
      </c>
      <c r="E9875" s="548">
        <v>2382.63</v>
      </c>
    </row>
    <row r="9876" spans="1:5" hidden="1">
      <c r="A9876" s="547" t="s">
        <v>1657</v>
      </c>
      <c r="B9876" s="547">
        <v>2022</v>
      </c>
      <c r="C9876" s="547" t="s">
        <v>1623</v>
      </c>
      <c r="D9876" s="548">
        <v>10449.959999999999</v>
      </c>
      <c r="E9876" s="548">
        <v>10449.959999999999</v>
      </c>
    </row>
    <row r="9877" spans="1:5" hidden="1">
      <c r="A9877" s="547" t="s">
        <v>1657</v>
      </c>
      <c r="B9877" s="547">
        <v>2022</v>
      </c>
      <c r="C9877" s="547" t="s">
        <v>1622</v>
      </c>
      <c r="D9877" s="548">
        <v>1732.35</v>
      </c>
      <c r="E9877" s="548">
        <v>1732.35</v>
      </c>
    </row>
    <row r="9878" spans="1:5" hidden="1">
      <c r="A9878" s="547" t="s">
        <v>1657</v>
      </c>
      <c r="B9878" s="547">
        <v>2022</v>
      </c>
      <c r="C9878" s="547" t="s">
        <v>1621</v>
      </c>
      <c r="D9878" s="548">
        <v>3.73</v>
      </c>
      <c r="E9878" s="548">
        <v>3.73</v>
      </c>
    </row>
    <row r="9879" spans="1:5" hidden="1">
      <c r="A9879" s="547" t="s">
        <v>1657</v>
      </c>
      <c r="B9879" s="547">
        <v>2022</v>
      </c>
      <c r="C9879" s="547" t="s">
        <v>1620</v>
      </c>
      <c r="D9879" s="548">
        <v>169.94</v>
      </c>
      <c r="E9879" s="548">
        <v>169.94</v>
      </c>
    </row>
    <row r="9880" spans="1:5" hidden="1">
      <c r="A9880" s="547" t="s">
        <v>1657</v>
      </c>
      <c r="B9880" s="547">
        <v>2022</v>
      </c>
      <c r="C9880" s="547" t="s">
        <v>1619</v>
      </c>
      <c r="D9880" s="548">
        <v>129.72999999999999</v>
      </c>
      <c r="E9880" s="548">
        <v>129.72999999999999</v>
      </c>
    </row>
    <row r="9881" spans="1:5" hidden="1">
      <c r="A9881" s="547" t="s">
        <v>1657</v>
      </c>
      <c r="B9881" s="547">
        <v>2022</v>
      </c>
      <c r="C9881" s="547" t="s">
        <v>1618</v>
      </c>
      <c r="D9881" s="548"/>
      <c r="E9881" s="548"/>
    </row>
    <row r="9882" spans="1:5" hidden="1">
      <c r="A9882" s="547" t="s">
        <v>1657</v>
      </c>
      <c r="B9882" s="547">
        <v>2022</v>
      </c>
      <c r="C9882" s="547" t="s">
        <v>1617</v>
      </c>
      <c r="D9882" s="548">
        <v>1.72</v>
      </c>
      <c r="E9882" s="548">
        <v>1.72</v>
      </c>
    </row>
    <row r="9883" spans="1:5" hidden="1">
      <c r="A9883" s="547" t="s">
        <v>1657</v>
      </c>
      <c r="B9883" s="547">
        <v>2022</v>
      </c>
      <c r="C9883" s="547" t="s">
        <v>1616</v>
      </c>
      <c r="D9883" s="548">
        <v>0.04</v>
      </c>
      <c r="E9883" s="548">
        <v>0.04</v>
      </c>
    </row>
    <row r="9884" spans="1:5" hidden="1">
      <c r="A9884" s="547" t="s">
        <v>1657</v>
      </c>
      <c r="B9884" s="547">
        <v>2022</v>
      </c>
      <c r="C9884" s="547" t="s">
        <v>1615</v>
      </c>
      <c r="D9884" s="548">
        <v>80.88</v>
      </c>
      <c r="E9884" s="548">
        <v>80.88</v>
      </c>
    </row>
    <row r="9885" spans="1:5" hidden="1">
      <c r="A9885" s="547" t="s">
        <v>1657</v>
      </c>
      <c r="B9885" s="547">
        <v>2022</v>
      </c>
      <c r="C9885" s="547" t="s">
        <v>1614</v>
      </c>
      <c r="D9885" s="548">
        <v>6.56</v>
      </c>
      <c r="E9885" s="548">
        <v>6.56</v>
      </c>
    </row>
    <row r="9886" spans="1:5" hidden="1">
      <c r="A9886" s="547" t="s">
        <v>1657</v>
      </c>
      <c r="B9886" s="547">
        <v>2022</v>
      </c>
      <c r="C9886" s="547" t="s">
        <v>1613</v>
      </c>
      <c r="D9886" s="548"/>
      <c r="E9886" s="548"/>
    </row>
    <row r="9887" spans="1:5" hidden="1">
      <c r="A9887" s="547" t="s">
        <v>1657</v>
      </c>
      <c r="B9887" s="547">
        <v>2022</v>
      </c>
      <c r="C9887" s="547" t="s">
        <v>1612</v>
      </c>
      <c r="D9887" s="548">
        <v>2.2200000000000002</v>
      </c>
      <c r="E9887" s="548">
        <v>2.2200000000000002</v>
      </c>
    </row>
    <row r="9888" spans="1:5" hidden="1">
      <c r="A9888" s="547" t="s">
        <v>1657</v>
      </c>
      <c r="B9888" s="547">
        <v>2022</v>
      </c>
      <c r="C9888" s="547" t="s">
        <v>1611</v>
      </c>
      <c r="D9888" s="548">
        <v>0.12</v>
      </c>
      <c r="E9888" s="548">
        <v>0.12</v>
      </c>
    </row>
    <row r="9889" spans="1:5" hidden="1">
      <c r="A9889" s="547" t="s">
        <v>1657</v>
      </c>
      <c r="B9889" s="547">
        <v>2022</v>
      </c>
      <c r="C9889" s="547" t="s">
        <v>1610</v>
      </c>
      <c r="D9889" s="548"/>
      <c r="E9889" s="548"/>
    </row>
    <row r="9890" spans="1:5" hidden="1">
      <c r="A9890" s="547" t="s">
        <v>1657</v>
      </c>
      <c r="B9890" s="547">
        <v>2022</v>
      </c>
      <c r="C9890" s="547" t="s">
        <v>1609</v>
      </c>
      <c r="D9890" s="548"/>
      <c r="E9890" s="548"/>
    </row>
    <row r="9891" spans="1:5" hidden="1">
      <c r="A9891" s="547" t="s">
        <v>1657</v>
      </c>
      <c r="B9891" s="547">
        <v>2022</v>
      </c>
      <c r="C9891" s="547" t="s">
        <v>1608</v>
      </c>
      <c r="D9891" s="548">
        <v>24.49</v>
      </c>
      <c r="E9891" s="548">
        <v>24.49</v>
      </c>
    </row>
    <row r="9892" spans="1:5" hidden="1">
      <c r="A9892" s="547" t="s">
        <v>1657</v>
      </c>
      <c r="B9892" s="547">
        <v>2022</v>
      </c>
      <c r="C9892" s="547" t="s">
        <v>1607</v>
      </c>
      <c r="D9892" s="548">
        <v>12.36</v>
      </c>
      <c r="E9892" s="548">
        <v>12.36</v>
      </c>
    </row>
    <row r="9893" spans="1:5" hidden="1">
      <c r="A9893" s="547" t="s">
        <v>1657</v>
      </c>
      <c r="B9893" s="547">
        <v>2022</v>
      </c>
      <c r="C9893" s="547" t="s">
        <v>1606</v>
      </c>
      <c r="D9893" s="548">
        <v>0.97</v>
      </c>
      <c r="E9893" s="548">
        <v>0.97</v>
      </c>
    </row>
    <row r="9894" spans="1:5" hidden="1">
      <c r="A9894" s="547" t="s">
        <v>1657</v>
      </c>
      <c r="B9894" s="547">
        <v>2022</v>
      </c>
      <c r="C9894" s="547" t="s">
        <v>1605</v>
      </c>
      <c r="D9894" s="548">
        <v>0.37</v>
      </c>
      <c r="E9894" s="548">
        <v>0.37</v>
      </c>
    </row>
    <row r="9895" spans="1:5" hidden="1">
      <c r="A9895" s="547" t="s">
        <v>1657</v>
      </c>
      <c r="B9895" s="547">
        <v>2022</v>
      </c>
      <c r="C9895" s="547" t="s">
        <v>1604</v>
      </c>
      <c r="D9895" s="548">
        <v>844.02</v>
      </c>
      <c r="E9895" s="548">
        <v>844.02</v>
      </c>
    </row>
    <row r="9896" spans="1:5" hidden="1">
      <c r="A9896" s="547" t="s">
        <v>1657</v>
      </c>
      <c r="B9896" s="547">
        <v>2022</v>
      </c>
      <c r="C9896" s="547" t="s">
        <v>1603</v>
      </c>
      <c r="D9896" s="548">
        <v>985.11</v>
      </c>
      <c r="E9896" s="548">
        <v>985.11</v>
      </c>
    </row>
    <row r="9897" spans="1:5" hidden="1">
      <c r="A9897" s="547" t="s">
        <v>1657</v>
      </c>
      <c r="B9897" s="547">
        <v>2022</v>
      </c>
      <c r="C9897" s="547" t="s">
        <v>1602</v>
      </c>
      <c r="D9897" s="548">
        <v>626.79999999999995</v>
      </c>
      <c r="E9897" s="548">
        <v>626.79999999999995</v>
      </c>
    </row>
    <row r="9898" spans="1:5" hidden="1">
      <c r="A9898" s="547" t="s">
        <v>1657</v>
      </c>
      <c r="B9898" s="547">
        <v>2022</v>
      </c>
      <c r="C9898" s="547" t="s">
        <v>1601</v>
      </c>
      <c r="D9898" s="548">
        <v>8431.82</v>
      </c>
      <c r="E9898" s="548">
        <v>8431.82</v>
      </c>
    </row>
    <row r="9899" spans="1:5" hidden="1">
      <c r="A9899" s="547" t="s">
        <v>1657</v>
      </c>
      <c r="B9899" s="547">
        <v>2022</v>
      </c>
      <c r="C9899" s="547" t="s">
        <v>1600</v>
      </c>
      <c r="D9899" s="548">
        <v>31.88</v>
      </c>
      <c r="E9899" s="548">
        <v>31.88</v>
      </c>
    </row>
    <row r="9900" spans="1:5" hidden="1">
      <c r="A9900" s="547" t="s">
        <v>1657</v>
      </c>
      <c r="B9900" s="547">
        <v>2022</v>
      </c>
      <c r="C9900" s="547" t="s">
        <v>1599</v>
      </c>
      <c r="D9900" s="548">
        <v>85388.72</v>
      </c>
      <c r="E9900" s="548">
        <v>84696.27</v>
      </c>
    </row>
    <row r="9901" spans="1:5" hidden="1">
      <c r="A9901" s="547" t="s">
        <v>1657</v>
      </c>
      <c r="B9901" s="547">
        <v>2022</v>
      </c>
      <c r="C9901" s="547" t="s">
        <v>1597</v>
      </c>
      <c r="D9901" s="548">
        <v>73581.02</v>
      </c>
      <c r="E9901" s="548">
        <v>72888.570000000007</v>
      </c>
    </row>
    <row r="9902" spans="1:5" hidden="1">
      <c r="A9902" s="547" t="s">
        <v>1657</v>
      </c>
      <c r="B9902" s="547">
        <v>2022</v>
      </c>
      <c r="C9902" s="547" t="s">
        <v>1633</v>
      </c>
      <c r="D9902" s="548"/>
      <c r="E9902" s="548">
        <v>8059.74</v>
      </c>
    </row>
    <row r="9903" spans="1:5" hidden="1">
      <c r="A9903" s="547" t="s">
        <v>1657</v>
      </c>
      <c r="B9903" s="547">
        <v>2022</v>
      </c>
      <c r="C9903" s="547" t="s">
        <v>1632</v>
      </c>
      <c r="D9903" s="548"/>
      <c r="E9903" s="548"/>
    </row>
    <row r="9904" spans="1:5" hidden="1">
      <c r="A9904" s="547" t="s">
        <v>1657</v>
      </c>
      <c r="B9904" s="547">
        <v>2022</v>
      </c>
      <c r="C9904" s="547" t="s">
        <v>1631</v>
      </c>
      <c r="D9904" s="548"/>
      <c r="E9904" s="548">
        <v>705.55</v>
      </c>
    </row>
    <row r="9905" spans="1:5" hidden="1">
      <c r="A9905" s="547" t="s">
        <v>1657</v>
      </c>
      <c r="B9905" s="547">
        <v>2022</v>
      </c>
      <c r="C9905" s="547" t="s">
        <v>1630</v>
      </c>
      <c r="D9905" s="548"/>
      <c r="E9905" s="548"/>
    </row>
    <row r="9906" spans="1:5" hidden="1">
      <c r="A9906" s="547" t="s">
        <v>1657</v>
      </c>
      <c r="B9906" s="547">
        <v>2022</v>
      </c>
      <c r="C9906" s="547" t="s">
        <v>1629</v>
      </c>
      <c r="D9906" s="548"/>
      <c r="E9906" s="548"/>
    </row>
    <row r="9907" spans="1:5" hidden="1">
      <c r="A9907" s="547" t="s">
        <v>1657</v>
      </c>
      <c r="B9907" s="547">
        <v>2023</v>
      </c>
      <c r="C9907" s="547" t="s">
        <v>1628</v>
      </c>
      <c r="D9907" s="548">
        <v>10417.86</v>
      </c>
      <c r="E9907" s="548"/>
    </row>
    <row r="9908" spans="1:5" hidden="1">
      <c r="A9908" s="547" t="s">
        <v>1657</v>
      </c>
      <c r="B9908" s="547">
        <v>2023</v>
      </c>
      <c r="C9908" s="547" t="s">
        <v>1627</v>
      </c>
      <c r="D9908" s="548">
        <v>10392.33</v>
      </c>
      <c r="E9908" s="548"/>
    </row>
    <row r="9909" spans="1:5" hidden="1">
      <c r="A9909" s="547" t="s">
        <v>1657</v>
      </c>
      <c r="B9909" s="547">
        <v>2023</v>
      </c>
      <c r="C9909" s="547" t="s">
        <v>1626</v>
      </c>
      <c r="D9909" s="548">
        <v>25.53</v>
      </c>
      <c r="E9909" s="548"/>
    </row>
    <row r="9910" spans="1:5" hidden="1">
      <c r="A9910" s="547" t="s">
        <v>1657</v>
      </c>
      <c r="B9910" s="547">
        <v>2023</v>
      </c>
      <c r="C9910" s="547" t="s">
        <v>1625</v>
      </c>
      <c r="D9910" s="548">
        <v>38688.550000000003</v>
      </c>
      <c r="E9910" s="548"/>
    </row>
    <row r="9911" spans="1:5" hidden="1">
      <c r="A9911" s="547" t="s">
        <v>1657</v>
      </c>
      <c r="B9911" s="547">
        <v>2023</v>
      </c>
      <c r="C9911" s="547" t="s">
        <v>1624</v>
      </c>
      <c r="D9911" s="548">
        <v>2425.21</v>
      </c>
      <c r="E9911" s="548"/>
    </row>
    <row r="9912" spans="1:5" hidden="1">
      <c r="A9912" s="547" t="s">
        <v>1657</v>
      </c>
      <c r="B9912" s="547">
        <v>2023</v>
      </c>
      <c r="C9912" s="547" t="s">
        <v>1623</v>
      </c>
      <c r="D9912" s="548">
        <v>10346.93</v>
      </c>
      <c r="E9912" s="548"/>
    </row>
    <row r="9913" spans="1:5" hidden="1">
      <c r="A9913" s="547" t="s">
        <v>1657</v>
      </c>
      <c r="B9913" s="547">
        <v>2023</v>
      </c>
      <c r="C9913" s="547" t="s">
        <v>1622</v>
      </c>
      <c r="D9913" s="548">
        <v>1765.18</v>
      </c>
      <c r="E9913" s="548"/>
    </row>
    <row r="9914" spans="1:5" hidden="1">
      <c r="A9914" s="547" t="s">
        <v>1657</v>
      </c>
      <c r="B9914" s="547">
        <v>2023</v>
      </c>
      <c r="C9914" s="547" t="s">
        <v>1621</v>
      </c>
      <c r="D9914" s="548">
        <v>16.46</v>
      </c>
      <c r="E9914" s="548"/>
    </row>
    <row r="9915" spans="1:5" hidden="1">
      <c r="A9915" s="547" t="s">
        <v>1657</v>
      </c>
      <c r="B9915" s="547">
        <v>2023</v>
      </c>
      <c r="C9915" s="547" t="s">
        <v>1620</v>
      </c>
      <c r="D9915" s="548">
        <v>129.26</v>
      </c>
      <c r="E9915" s="548"/>
    </row>
    <row r="9916" spans="1:5" hidden="1">
      <c r="A9916" s="547" t="s">
        <v>1657</v>
      </c>
      <c r="B9916" s="547">
        <v>2023</v>
      </c>
      <c r="C9916" s="547" t="s">
        <v>1619</v>
      </c>
      <c r="D9916" s="548">
        <v>131.72</v>
      </c>
      <c r="E9916" s="548"/>
    </row>
    <row r="9917" spans="1:5" hidden="1">
      <c r="A9917" s="547" t="s">
        <v>1657</v>
      </c>
      <c r="B9917" s="547">
        <v>2023</v>
      </c>
      <c r="C9917" s="547" t="s">
        <v>1618</v>
      </c>
      <c r="D9917" s="548"/>
      <c r="E9917" s="548"/>
    </row>
    <row r="9918" spans="1:5" hidden="1">
      <c r="A9918" s="547" t="s">
        <v>1657</v>
      </c>
      <c r="B9918" s="547">
        <v>2023</v>
      </c>
      <c r="C9918" s="547" t="s">
        <v>1617</v>
      </c>
      <c r="D9918" s="548">
        <v>1.77</v>
      </c>
      <c r="E9918" s="548"/>
    </row>
    <row r="9919" spans="1:5" hidden="1">
      <c r="A9919" s="547" t="s">
        <v>1657</v>
      </c>
      <c r="B9919" s="547">
        <v>2023</v>
      </c>
      <c r="C9919" s="547" t="s">
        <v>1616</v>
      </c>
      <c r="D9919" s="548">
        <v>0.01</v>
      </c>
      <c r="E9919" s="548"/>
    </row>
    <row r="9920" spans="1:5" hidden="1">
      <c r="A9920" s="547" t="s">
        <v>1657</v>
      </c>
      <c r="B9920" s="547">
        <v>2023</v>
      </c>
      <c r="C9920" s="547" t="s">
        <v>1615</v>
      </c>
      <c r="D9920" s="548">
        <v>67.94</v>
      </c>
      <c r="E9920" s="548"/>
    </row>
    <row r="9921" spans="1:5" hidden="1">
      <c r="A9921" s="547" t="s">
        <v>1657</v>
      </c>
      <c r="B9921" s="547">
        <v>2023</v>
      </c>
      <c r="C9921" s="547" t="s">
        <v>1614</v>
      </c>
      <c r="D9921" s="548">
        <v>0.24</v>
      </c>
      <c r="E9921" s="548"/>
    </row>
    <row r="9922" spans="1:5" hidden="1">
      <c r="A9922" s="547" t="s">
        <v>1657</v>
      </c>
      <c r="B9922" s="547">
        <v>2023</v>
      </c>
      <c r="C9922" s="547" t="s">
        <v>1613</v>
      </c>
      <c r="D9922" s="548"/>
      <c r="E9922" s="548"/>
    </row>
    <row r="9923" spans="1:5" hidden="1">
      <c r="A9923" s="547" t="s">
        <v>1657</v>
      </c>
      <c r="B9923" s="547">
        <v>2023</v>
      </c>
      <c r="C9923" s="547" t="s">
        <v>1612</v>
      </c>
      <c r="D9923" s="548">
        <v>18.28</v>
      </c>
      <c r="E9923" s="548"/>
    </row>
    <row r="9924" spans="1:5" hidden="1">
      <c r="A9924" s="547" t="s">
        <v>1657</v>
      </c>
      <c r="B9924" s="547">
        <v>2023</v>
      </c>
      <c r="C9924" s="547" t="s">
        <v>1611</v>
      </c>
      <c r="D9924" s="548">
        <v>0.04</v>
      </c>
      <c r="E9924" s="548"/>
    </row>
    <row r="9925" spans="1:5" hidden="1">
      <c r="A9925" s="547" t="s">
        <v>1657</v>
      </c>
      <c r="B9925" s="547">
        <v>2023</v>
      </c>
      <c r="C9925" s="547" t="s">
        <v>1610</v>
      </c>
      <c r="D9925" s="548"/>
      <c r="E9925" s="548"/>
    </row>
    <row r="9926" spans="1:5" hidden="1">
      <c r="A9926" s="547" t="s">
        <v>1657</v>
      </c>
      <c r="B9926" s="547">
        <v>2023</v>
      </c>
      <c r="C9926" s="547" t="s">
        <v>1609</v>
      </c>
      <c r="D9926" s="548"/>
      <c r="E9926" s="548"/>
    </row>
    <row r="9927" spans="1:5" hidden="1">
      <c r="A9927" s="547" t="s">
        <v>1657</v>
      </c>
      <c r="B9927" s="547">
        <v>2023</v>
      </c>
      <c r="C9927" s="547" t="s">
        <v>1608</v>
      </c>
      <c r="D9927" s="548">
        <v>26.97</v>
      </c>
      <c r="E9927" s="548"/>
    </row>
    <row r="9928" spans="1:5" hidden="1">
      <c r="A9928" s="547" t="s">
        <v>1657</v>
      </c>
      <c r="B9928" s="547">
        <v>2023</v>
      </c>
      <c r="C9928" s="547" t="s">
        <v>1607</v>
      </c>
      <c r="D9928" s="548">
        <v>13.56</v>
      </c>
      <c r="E9928" s="548"/>
    </row>
    <row r="9929" spans="1:5" hidden="1">
      <c r="A9929" s="547" t="s">
        <v>1657</v>
      </c>
      <c r="B9929" s="547">
        <v>2023</v>
      </c>
      <c r="C9929" s="547" t="s">
        <v>1606</v>
      </c>
      <c r="D9929" s="548">
        <v>2.5</v>
      </c>
      <c r="E9929" s="548"/>
    </row>
    <row r="9930" spans="1:5" hidden="1">
      <c r="A9930" s="547" t="s">
        <v>1657</v>
      </c>
      <c r="B9930" s="547">
        <v>2023</v>
      </c>
      <c r="C9930" s="547" t="s">
        <v>1605</v>
      </c>
      <c r="D9930" s="548">
        <v>0.4</v>
      </c>
      <c r="E9930" s="548"/>
    </row>
    <row r="9931" spans="1:5" hidden="1">
      <c r="A9931" s="547" t="s">
        <v>1657</v>
      </c>
      <c r="B9931" s="547">
        <v>2023</v>
      </c>
      <c r="C9931" s="547" t="s">
        <v>1604</v>
      </c>
      <c r="D9931" s="548">
        <v>827.62</v>
      </c>
      <c r="E9931" s="548"/>
    </row>
    <row r="9932" spans="1:5" hidden="1">
      <c r="A9932" s="547" t="s">
        <v>1657</v>
      </c>
      <c r="B9932" s="547">
        <v>2023</v>
      </c>
      <c r="C9932" s="547" t="s">
        <v>1603</v>
      </c>
      <c r="D9932" s="548">
        <v>1169.04</v>
      </c>
      <c r="E9932" s="548"/>
    </row>
    <row r="9933" spans="1:5" hidden="1">
      <c r="A9933" s="547" t="s">
        <v>1657</v>
      </c>
      <c r="B9933" s="547">
        <v>2023</v>
      </c>
      <c r="C9933" s="547" t="s">
        <v>1602</v>
      </c>
      <c r="D9933" s="548">
        <v>600.63</v>
      </c>
      <c r="E9933" s="548"/>
    </row>
    <row r="9934" spans="1:5" hidden="1">
      <c r="A9934" s="547" t="s">
        <v>1657</v>
      </c>
      <c r="B9934" s="547">
        <v>2023</v>
      </c>
      <c r="C9934" s="547" t="s">
        <v>1601</v>
      </c>
      <c r="D9934" s="548">
        <v>8692.56</v>
      </c>
      <c r="E9934" s="548"/>
    </row>
    <row r="9935" spans="1:5" hidden="1">
      <c r="A9935" s="547" t="s">
        <v>1657</v>
      </c>
      <c r="B9935" s="547">
        <v>2023</v>
      </c>
      <c r="C9935" s="547" t="s">
        <v>1600</v>
      </c>
      <c r="D9935" s="548">
        <v>34.72</v>
      </c>
      <c r="E9935" s="548"/>
    </row>
    <row r="9936" spans="1:5" hidden="1">
      <c r="A9936" s="547" t="s">
        <v>1657</v>
      </c>
      <c r="B9936" s="547">
        <v>2023</v>
      </c>
      <c r="C9936" s="547" t="s">
        <v>1599</v>
      </c>
      <c r="D9936" s="548">
        <v>87418.01</v>
      </c>
      <c r="E9936" s="548"/>
    </row>
    <row r="9937" spans="1:5" hidden="1">
      <c r="A9937" s="547" t="s">
        <v>1657</v>
      </c>
      <c r="B9937" s="547">
        <v>2023</v>
      </c>
      <c r="C9937" s="547" t="s">
        <v>1597</v>
      </c>
      <c r="D9937" s="548">
        <v>75245.740000000005</v>
      </c>
      <c r="E9937" s="548"/>
    </row>
    <row r="9938" spans="1:5" hidden="1">
      <c r="A9938" s="547" t="s">
        <v>1656</v>
      </c>
      <c r="B9938" s="547">
        <v>2019</v>
      </c>
      <c r="C9938" s="547" t="s">
        <v>1628</v>
      </c>
      <c r="D9938" s="548">
        <v>461.42</v>
      </c>
      <c r="E9938" s="548">
        <v>475.38</v>
      </c>
    </row>
    <row r="9939" spans="1:5" hidden="1">
      <c r="A9939" s="547" t="s">
        <v>1656</v>
      </c>
      <c r="B9939" s="547">
        <v>2019</v>
      </c>
      <c r="C9939" s="547" t="s">
        <v>1627</v>
      </c>
      <c r="D9939" s="548">
        <v>458.35</v>
      </c>
      <c r="E9939" s="548"/>
    </row>
    <row r="9940" spans="1:5" hidden="1">
      <c r="A9940" s="547" t="s">
        <v>1656</v>
      </c>
      <c r="B9940" s="547">
        <v>2019</v>
      </c>
      <c r="C9940" s="547" t="s">
        <v>1626</v>
      </c>
      <c r="D9940" s="548">
        <v>3.06</v>
      </c>
      <c r="E9940" s="548"/>
    </row>
    <row r="9941" spans="1:5" hidden="1">
      <c r="A9941" s="547" t="s">
        <v>1656</v>
      </c>
      <c r="B9941" s="547">
        <v>2019</v>
      </c>
      <c r="C9941" s="547" t="s">
        <v>1625</v>
      </c>
      <c r="D9941" s="548">
        <v>1.53</v>
      </c>
      <c r="E9941" s="548">
        <v>1.53</v>
      </c>
    </row>
    <row r="9942" spans="1:5" hidden="1">
      <c r="A9942" s="547" t="s">
        <v>1656</v>
      </c>
      <c r="B9942" s="547">
        <v>2019</v>
      </c>
      <c r="C9942" s="547" t="s">
        <v>1624</v>
      </c>
      <c r="D9942" s="548"/>
      <c r="E9942" s="548"/>
    </row>
    <row r="9943" spans="1:5" hidden="1">
      <c r="A9943" s="547" t="s">
        <v>1656</v>
      </c>
      <c r="B9943" s="547">
        <v>2019</v>
      </c>
      <c r="C9943" s="547" t="s">
        <v>1623</v>
      </c>
      <c r="D9943" s="548"/>
      <c r="E9943" s="548"/>
    </row>
    <row r="9944" spans="1:5" hidden="1">
      <c r="A9944" s="547" t="s">
        <v>1656</v>
      </c>
      <c r="B9944" s="547">
        <v>2019</v>
      </c>
      <c r="C9944" s="547" t="s">
        <v>1622</v>
      </c>
      <c r="D9944" s="548"/>
      <c r="E9944" s="548"/>
    </row>
    <row r="9945" spans="1:5" hidden="1">
      <c r="A9945" s="547" t="s">
        <v>1656</v>
      </c>
      <c r="B9945" s="547">
        <v>2019</v>
      </c>
      <c r="C9945" s="547" t="s">
        <v>1621</v>
      </c>
      <c r="D9945" s="548"/>
      <c r="E9945" s="548"/>
    </row>
    <row r="9946" spans="1:5" hidden="1">
      <c r="A9946" s="547" t="s">
        <v>1656</v>
      </c>
      <c r="B9946" s="547">
        <v>2019</v>
      </c>
      <c r="C9946" s="547" t="s">
        <v>1620</v>
      </c>
      <c r="D9946" s="548"/>
      <c r="E9946" s="548"/>
    </row>
    <row r="9947" spans="1:5" hidden="1">
      <c r="A9947" s="547" t="s">
        <v>1656</v>
      </c>
      <c r="B9947" s="547">
        <v>2019</v>
      </c>
      <c r="C9947" s="547" t="s">
        <v>1619</v>
      </c>
      <c r="D9947" s="548">
        <v>22.85</v>
      </c>
      <c r="E9947" s="548">
        <v>22.85</v>
      </c>
    </row>
    <row r="9948" spans="1:5" hidden="1">
      <c r="A9948" s="547" t="s">
        <v>1656</v>
      </c>
      <c r="B9948" s="547">
        <v>2019</v>
      </c>
      <c r="C9948" s="547" t="s">
        <v>1618</v>
      </c>
      <c r="D9948" s="548"/>
      <c r="E9948" s="548"/>
    </row>
    <row r="9949" spans="1:5" hidden="1">
      <c r="A9949" s="547" t="s">
        <v>1656</v>
      </c>
      <c r="B9949" s="547">
        <v>2019</v>
      </c>
      <c r="C9949" s="547" t="s">
        <v>1617</v>
      </c>
      <c r="D9949" s="548">
        <v>6.19</v>
      </c>
      <c r="E9949" s="548">
        <v>6.19</v>
      </c>
    </row>
    <row r="9950" spans="1:5" hidden="1">
      <c r="A9950" s="547" t="s">
        <v>1656</v>
      </c>
      <c r="B9950" s="547">
        <v>2019</v>
      </c>
      <c r="C9950" s="547" t="s">
        <v>1616</v>
      </c>
      <c r="D9950" s="548">
        <v>0.01</v>
      </c>
      <c r="E9950" s="548">
        <v>0.01</v>
      </c>
    </row>
    <row r="9951" spans="1:5" hidden="1">
      <c r="A9951" s="547" t="s">
        <v>1656</v>
      </c>
      <c r="B9951" s="547">
        <v>2019</v>
      </c>
      <c r="C9951" s="547" t="s">
        <v>1615</v>
      </c>
      <c r="D9951" s="548">
        <v>12.04</v>
      </c>
      <c r="E9951" s="548">
        <v>12.04</v>
      </c>
    </row>
    <row r="9952" spans="1:5" hidden="1">
      <c r="A9952" s="547" t="s">
        <v>1656</v>
      </c>
      <c r="B9952" s="547">
        <v>2019</v>
      </c>
      <c r="C9952" s="547" t="s">
        <v>1614</v>
      </c>
      <c r="D9952" s="548">
        <v>1.6</v>
      </c>
      <c r="E9952" s="548">
        <v>1.6</v>
      </c>
    </row>
    <row r="9953" spans="1:5" hidden="1">
      <c r="A9953" s="547" t="s">
        <v>1656</v>
      </c>
      <c r="B9953" s="547">
        <v>2019</v>
      </c>
      <c r="C9953" s="547" t="s">
        <v>1613</v>
      </c>
      <c r="D9953" s="548"/>
      <c r="E9953" s="548"/>
    </row>
    <row r="9954" spans="1:5" hidden="1">
      <c r="A9954" s="547" t="s">
        <v>1656</v>
      </c>
      <c r="B9954" s="547">
        <v>2019</v>
      </c>
      <c r="C9954" s="547" t="s">
        <v>1612</v>
      </c>
      <c r="D9954" s="548">
        <v>0.01</v>
      </c>
      <c r="E9954" s="548">
        <v>0.01</v>
      </c>
    </row>
    <row r="9955" spans="1:5" hidden="1">
      <c r="A9955" s="547" t="s">
        <v>1656</v>
      </c>
      <c r="B9955" s="547">
        <v>2019</v>
      </c>
      <c r="C9955" s="547" t="s">
        <v>1611</v>
      </c>
      <c r="D9955" s="548">
        <v>0.56000000000000005</v>
      </c>
      <c r="E9955" s="548">
        <v>0.56000000000000005</v>
      </c>
    </row>
    <row r="9956" spans="1:5" hidden="1">
      <c r="A9956" s="547" t="s">
        <v>1656</v>
      </c>
      <c r="B9956" s="547">
        <v>2019</v>
      </c>
      <c r="C9956" s="547" t="s">
        <v>1610</v>
      </c>
      <c r="D9956" s="548"/>
      <c r="E9956" s="548"/>
    </row>
    <row r="9957" spans="1:5" hidden="1">
      <c r="A9957" s="547" t="s">
        <v>1656</v>
      </c>
      <c r="B9957" s="547">
        <v>2019</v>
      </c>
      <c r="C9957" s="547" t="s">
        <v>1609</v>
      </c>
      <c r="D9957" s="548"/>
      <c r="E9957" s="548"/>
    </row>
    <row r="9958" spans="1:5" hidden="1">
      <c r="A9958" s="547" t="s">
        <v>1656</v>
      </c>
      <c r="B9958" s="547">
        <v>2019</v>
      </c>
      <c r="C9958" s="547" t="s">
        <v>1608</v>
      </c>
      <c r="D9958" s="548"/>
      <c r="E9958" s="548"/>
    </row>
    <row r="9959" spans="1:5" hidden="1">
      <c r="A9959" s="547" t="s">
        <v>1656</v>
      </c>
      <c r="B9959" s="547">
        <v>2019</v>
      </c>
      <c r="C9959" s="547" t="s">
        <v>1607</v>
      </c>
      <c r="D9959" s="548">
        <v>2</v>
      </c>
      <c r="E9959" s="548">
        <v>2</v>
      </c>
    </row>
    <row r="9960" spans="1:5" hidden="1">
      <c r="A9960" s="547" t="s">
        <v>1656</v>
      </c>
      <c r="B9960" s="547">
        <v>2019</v>
      </c>
      <c r="C9960" s="547" t="s">
        <v>1606</v>
      </c>
      <c r="D9960" s="548"/>
      <c r="E9960" s="548"/>
    </row>
    <row r="9961" spans="1:5" hidden="1">
      <c r="A9961" s="547" t="s">
        <v>1656</v>
      </c>
      <c r="B9961" s="547">
        <v>2019</v>
      </c>
      <c r="C9961" s="547" t="s">
        <v>1605</v>
      </c>
      <c r="D9961" s="548">
        <v>0.44</v>
      </c>
      <c r="E9961" s="548">
        <v>0.44</v>
      </c>
    </row>
    <row r="9962" spans="1:5" hidden="1">
      <c r="A9962" s="547" t="s">
        <v>1656</v>
      </c>
      <c r="B9962" s="547">
        <v>2019</v>
      </c>
      <c r="C9962" s="547" t="s">
        <v>1604</v>
      </c>
      <c r="D9962" s="548">
        <v>164.27</v>
      </c>
      <c r="E9962" s="548">
        <v>164.27</v>
      </c>
    </row>
    <row r="9963" spans="1:5" hidden="1">
      <c r="A9963" s="547" t="s">
        <v>1656</v>
      </c>
      <c r="B9963" s="547">
        <v>2019</v>
      </c>
      <c r="C9963" s="547" t="s">
        <v>1603</v>
      </c>
      <c r="D9963" s="548">
        <v>145.30000000000001</v>
      </c>
      <c r="E9963" s="548">
        <v>145.30000000000001</v>
      </c>
    </row>
    <row r="9964" spans="1:5" hidden="1">
      <c r="A9964" s="547" t="s">
        <v>1656</v>
      </c>
      <c r="B9964" s="547">
        <v>2019</v>
      </c>
      <c r="C9964" s="547" t="s">
        <v>1602</v>
      </c>
      <c r="D9964" s="548">
        <v>248.85</v>
      </c>
      <c r="E9964" s="548">
        <v>248.85</v>
      </c>
    </row>
    <row r="9965" spans="1:5" hidden="1">
      <c r="A9965" s="547" t="s">
        <v>1656</v>
      </c>
      <c r="B9965" s="547">
        <v>2019</v>
      </c>
      <c r="C9965" s="547" t="s">
        <v>1601</v>
      </c>
      <c r="D9965" s="548">
        <v>371.08</v>
      </c>
      <c r="E9965" s="548">
        <v>371.08</v>
      </c>
    </row>
    <row r="9966" spans="1:5" hidden="1">
      <c r="A9966" s="547" t="s">
        <v>1656</v>
      </c>
      <c r="B9966" s="547">
        <v>2019</v>
      </c>
      <c r="C9966" s="547" t="s">
        <v>1600</v>
      </c>
      <c r="D9966" s="548">
        <v>39.14</v>
      </c>
      <c r="E9966" s="548">
        <v>39.14</v>
      </c>
    </row>
    <row r="9967" spans="1:5" hidden="1">
      <c r="A9967" s="547" t="s">
        <v>1656</v>
      </c>
      <c r="B9967" s="547">
        <v>2019</v>
      </c>
      <c r="C9967" s="547" t="s">
        <v>1599</v>
      </c>
      <c r="D9967" s="548">
        <v>1985.86</v>
      </c>
      <c r="E9967" s="548">
        <v>1999.83</v>
      </c>
    </row>
    <row r="9968" spans="1:5" hidden="1">
      <c r="A9968" s="547" t="s">
        <v>1656</v>
      </c>
      <c r="B9968" s="547">
        <v>2019</v>
      </c>
      <c r="C9968" s="547" t="s">
        <v>1597</v>
      </c>
      <c r="D9968" s="548">
        <v>1454.44</v>
      </c>
      <c r="E9968" s="548">
        <v>1468.4</v>
      </c>
    </row>
    <row r="9969" spans="1:5" hidden="1">
      <c r="A9969" s="547" t="s">
        <v>1656</v>
      </c>
      <c r="B9969" s="547">
        <v>2019</v>
      </c>
      <c r="C9969" s="547" t="s">
        <v>1633</v>
      </c>
      <c r="D9969" s="548"/>
      <c r="E9969" s="548">
        <v>471.7</v>
      </c>
    </row>
    <row r="9970" spans="1:5" hidden="1">
      <c r="A9970" s="547" t="s">
        <v>1656</v>
      </c>
      <c r="B9970" s="547">
        <v>2019</v>
      </c>
      <c r="C9970" s="547" t="s">
        <v>1632</v>
      </c>
      <c r="D9970" s="548"/>
      <c r="E9970" s="548"/>
    </row>
    <row r="9971" spans="1:5" hidden="1">
      <c r="A9971" s="547" t="s">
        <v>1656</v>
      </c>
      <c r="B9971" s="547">
        <v>2019</v>
      </c>
      <c r="C9971" s="547" t="s">
        <v>1631</v>
      </c>
      <c r="D9971" s="548"/>
      <c r="E9971" s="548">
        <v>0.61</v>
      </c>
    </row>
    <row r="9972" spans="1:5" hidden="1">
      <c r="A9972" s="547" t="s">
        <v>1656</v>
      </c>
      <c r="B9972" s="547">
        <v>2019</v>
      </c>
      <c r="C9972" s="547" t="s">
        <v>1630</v>
      </c>
      <c r="D9972" s="548"/>
      <c r="E9972" s="548"/>
    </row>
    <row r="9973" spans="1:5" hidden="1">
      <c r="A9973" s="547" t="s">
        <v>1656</v>
      </c>
      <c r="B9973" s="547">
        <v>2019</v>
      </c>
      <c r="C9973" s="547" t="s">
        <v>1629</v>
      </c>
      <c r="D9973" s="548"/>
      <c r="E9973" s="548"/>
    </row>
    <row r="9974" spans="1:5" hidden="1">
      <c r="A9974" s="547" t="s">
        <v>1656</v>
      </c>
      <c r="B9974" s="547">
        <v>2020</v>
      </c>
      <c r="C9974" s="547" t="s">
        <v>1628</v>
      </c>
      <c r="D9974" s="548">
        <v>392.16</v>
      </c>
      <c r="E9974" s="548">
        <v>406.06</v>
      </c>
    </row>
    <row r="9975" spans="1:5" hidden="1">
      <c r="A9975" s="547" t="s">
        <v>1656</v>
      </c>
      <c r="B9975" s="547">
        <v>2020</v>
      </c>
      <c r="C9975" s="547" t="s">
        <v>1627</v>
      </c>
      <c r="D9975" s="548">
        <v>388.23</v>
      </c>
      <c r="E9975" s="548"/>
    </row>
    <row r="9976" spans="1:5" hidden="1">
      <c r="A9976" s="547" t="s">
        <v>1656</v>
      </c>
      <c r="B9976" s="547">
        <v>2020</v>
      </c>
      <c r="C9976" s="547" t="s">
        <v>1626</v>
      </c>
      <c r="D9976" s="548">
        <v>3.92</v>
      </c>
      <c r="E9976" s="548"/>
    </row>
    <row r="9977" spans="1:5" hidden="1">
      <c r="A9977" s="547" t="s">
        <v>1656</v>
      </c>
      <c r="B9977" s="547">
        <v>2020</v>
      </c>
      <c r="C9977" s="547" t="s">
        <v>1625</v>
      </c>
      <c r="D9977" s="548">
        <v>1.79</v>
      </c>
      <c r="E9977" s="548">
        <v>1.79</v>
      </c>
    </row>
    <row r="9978" spans="1:5" hidden="1">
      <c r="A9978" s="547" t="s">
        <v>1656</v>
      </c>
      <c r="B9978" s="547">
        <v>2020</v>
      </c>
      <c r="C9978" s="547" t="s">
        <v>1624</v>
      </c>
      <c r="D9978" s="548"/>
      <c r="E9978" s="548"/>
    </row>
    <row r="9979" spans="1:5" hidden="1">
      <c r="A9979" s="547" t="s">
        <v>1656</v>
      </c>
      <c r="B9979" s="547">
        <v>2020</v>
      </c>
      <c r="C9979" s="547" t="s">
        <v>1623</v>
      </c>
      <c r="D9979" s="548"/>
      <c r="E9979" s="548"/>
    </row>
    <row r="9980" spans="1:5" hidden="1">
      <c r="A9980" s="547" t="s">
        <v>1656</v>
      </c>
      <c r="B9980" s="547">
        <v>2020</v>
      </c>
      <c r="C9980" s="547" t="s">
        <v>1622</v>
      </c>
      <c r="D9980" s="548"/>
      <c r="E9980" s="548"/>
    </row>
    <row r="9981" spans="1:5" hidden="1">
      <c r="A9981" s="547" t="s">
        <v>1656</v>
      </c>
      <c r="B9981" s="547">
        <v>2020</v>
      </c>
      <c r="C9981" s="547" t="s">
        <v>1621</v>
      </c>
      <c r="D9981" s="548"/>
      <c r="E9981" s="548"/>
    </row>
    <row r="9982" spans="1:5" hidden="1">
      <c r="A9982" s="547" t="s">
        <v>1656</v>
      </c>
      <c r="B9982" s="547">
        <v>2020</v>
      </c>
      <c r="C9982" s="547" t="s">
        <v>1620</v>
      </c>
      <c r="D9982" s="548"/>
      <c r="E9982" s="548"/>
    </row>
    <row r="9983" spans="1:5" hidden="1">
      <c r="A9983" s="547" t="s">
        <v>1656</v>
      </c>
      <c r="B9983" s="547">
        <v>2020</v>
      </c>
      <c r="C9983" s="547" t="s">
        <v>1619</v>
      </c>
      <c r="D9983" s="548">
        <v>16.73</v>
      </c>
      <c r="E9983" s="548">
        <v>16.73</v>
      </c>
    </row>
    <row r="9984" spans="1:5" hidden="1">
      <c r="A9984" s="547" t="s">
        <v>1656</v>
      </c>
      <c r="B9984" s="547">
        <v>2020</v>
      </c>
      <c r="C9984" s="547" t="s">
        <v>1618</v>
      </c>
      <c r="D9984" s="548"/>
      <c r="E9984" s="548"/>
    </row>
    <row r="9985" spans="1:5" hidden="1">
      <c r="A9985" s="547" t="s">
        <v>1656</v>
      </c>
      <c r="B9985" s="547">
        <v>2020</v>
      </c>
      <c r="C9985" s="547" t="s">
        <v>1617</v>
      </c>
      <c r="D9985" s="548">
        <v>5.42</v>
      </c>
      <c r="E9985" s="548">
        <v>5.42</v>
      </c>
    </row>
    <row r="9986" spans="1:5" hidden="1">
      <c r="A9986" s="547" t="s">
        <v>1656</v>
      </c>
      <c r="B9986" s="547">
        <v>2020</v>
      </c>
      <c r="C9986" s="547" t="s">
        <v>1616</v>
      </c>
      <c r="D9986" s="548">
        <v>0.02</v>
      </c>
      <c r="E9986" s="548">
        <v>0.02</v>
      </c>
    </row>
    <row r="9987" spans="1:5" hidden="1">
      <c r="A9987" s="547" t="s">
        <v>1656</v>
      </c>
      <c r="B9987" s="547">
        <v>2020</v>
      </c>
      <c r="C9987" s="547" t="s">
        <v>1615</v>
      </c>
      <c r="D9987" s="548">
        <v>7.3</v>
      </c>
      <c r="E9987" s="548">
        <v>7.3</v>
      </c>
    </row>
    <row r="9988" spans="1:5" hidden="1">
      <c r="A9988" s="547" t="s">
        <v>1656</v>
      </c>
      <c r="B9988" s="547">
        <v>2020</v>
      </c>
      <c r="C9988" s="547" t="s">
        <v>1614</v>
      </c>
      <c r="D9988" s="548">
        <v>0.62</v>
      </c>
      <c r="E9988" s="548">
        <v>0.62</v>
      </c>
    </row>
    <row r="9989" spans="1:5" hidden="1">
      <c r="A9989" s="547" t="s">
        <v>1656</v>
      </c>
      <c r="B9989" s="547">
        <v>2020</v>
      </c>
      <c r="C9989" s="547" t="s">
        <v>1613</v>
      </c>
      <c r="D9989" s="548"/>
      <c r="E9989" s="548"/>
    </row>
    <row r="9990" spans="1:5" hidden="1">
      <c r="A9990" s="547" t="s">
        <v>1656</v>
      </c>
      <c r="B9990" s="547">
        <v>2020</v>
      </c>
      <c r="C9990" s="547" t="s">
        <v>1612</v>
      </c>
      <c r="D9990" s="548">
        <v>0.01</v>
      </c>
      <c r="E9990" s="548">
        <v>0.01</v>
      </c>
    </row>
    <row r="9991" spans="1:5" hidden="1">
      <c r="A9991" s="547" t="s">
        <v>1656</v>
      </c>
      <c r="B9991" s="547">
        <v>2020</v>
      </c>
      <c r="C9991" s="547" t="s">
        <v>1611</v>
      </c>
      <c r="D9991" s="548"/>
      <c r="E9991" s="548"/>
    </row>
    <row r="9992" spans="1:5" hidden="1">
      <c r="A9992" s="547" t="s">
        <v>1656</v>
      </c>
      <c r="B9992" s="547">
        <v>2020</v>
      </c>
      <c r="C9992" s="547" t="s">
        <v>1610</v>
      </c>
      <c r="D9992" s="548"/>
      <c r="E9992" s="548"/>
    </row>
    <row r="9993" spans="1:5" hidden="1">
      <c r="A9993" s="547" t="s">
        <v>1656</v>
      </c>
      <c r="B9993" s="547">
        <v>2020</v>
      </c>
      <c r="C9993" s="547" t="s">
        <v>1609</v>
      </c>
      <c r="D9993" s="548"/>
      <c r="E9993" s="548"/>
    </row>
    <row r="9994" spans="1:5" hidden="1">
      <c r="A9994" s="547" t="s">
        <v>1656</v>
      </c>
      <c r="B9994" s="547">
        <v>2020</v>
      </c>
      <c r="C9994" s="547" t="s">
        <v>1608</v>
      </c>
      <c r="D9994" s="548"/>
      <c r="E9994" s="548"/>
    </row>
    <row r="9995" spans="1:5" hidden="1">
      <c r="A9995" s="547" t="s">
        <v>1656</v>
      </c>
      <c r="B9995" s="547">
        <v>2020</v>
      </c>
      <c r="C9995" s="547" t="s">
        <v>1607</v>
      </c>
      <c r="D9995" s="548">
        <v>2.0699999999999998</v>
      </c>
      <c r="E9995" s="548">
        <v>2.0699999999999998</v>
      </c>
    </row>
    <row r="9996" spans="1:5" hidden="1">
      <c r="A9996" s="547" t="s">
        <v>1656</v>
      </c>
      <c r="B9996" s="547">
        <v>2020</v>
      </c>
      <c r="C9996" s="547" t="s">
        <v>1606</v>
      </c>
      <c r="D9996" s="548"/>
      <c r="E9996" s="548"/>
    </row>
    <row r="9997" spans="1:5" hidden="1">
      <c r="A9997" s="547" t="s">
        <v>1656</v>
      </c>
      <c r="B9997" s="547">
        <v>2020</v>
      </c>
      <c r="C9997" s="547" t="s">
        <v>1605</v>
      </c>
      <c r="D9997" s="548">
        <v>1.29</v>
      </c>
      <c r="E9997" s="548">
        <v>1.29</v>
      </c>
    </row>
    <row r="9998" spans="1:5" hidden="1">
      <c r="A9998" s="547" t="s">
        <v>1656</v>
      </c>
      <c r="B9998" s="547">
        <v>2020</v>
      </c>
      <c r="C9998" s="547" t="s">
        <v>1604</v>
      </c>
      <c r="D9998" s="548">
        <v>176.97</v>
      </c>
      <c r="E9998" s="548">
        <v>176.97</v>
      </c>
    </row>
    <row r="9999" spans="1:5" hidden="1">
      <c r="A9999" s="547" t="s">
        <v>1656</v>
      </c>
      <c r="B9999" s="547">
        <v>2020</v>
      </c>
      <c r="C9999" s="547" t="s">
        <v>1603</v>
      </c>
      <c r="D9999" s="548">
        <v>157.22</v>
      </c>
      <c r="E9999" s="548">
        <v>157.22</v>
      </c>
    </row>
    <row r="10000" spans="1:5" hidden="1">
      <c r="A10000" s="547" t="s">
        <v>1656</v>
      </c>
      <c r="B10000" s="547">
        <v>2020</v>
      </c>
      <c r="C10000" s="547" t="s">
        <v>1602</v>
      </c>
      <c r="D10000" s="548">
        <v>299.93</v>
      </c>
      <c r="E10000" s="548">
        <v>299.93</v>
      </c>
    </row>
    <row r="10001" spans="1:5" hidden="1">
      <c r="A10001" s="547" t="s">
        <v>1656</v>
      </c>
      <c r="B10001" s="547">
        <v>2020</v>
      </c>
      <c r="C10001" s="547" t="s">
        <v>1601</v>
      </c>
      <c r="D10001" s="548">
        <v>410.6</v>
      </c>
      <c r="E10001" s="548">
        <v>410.6</v>
      </c>
    </row>
    <row r="10002" spans="1:5" hidden="1">
      <c r="A10002" s="547" t="s">
        <v>1656</v>
      </c>
      <c r="B10002" s="547">
        <v>2020</v>
      </c>
      <c r="C10002" s="547" t="s">
        <v>1600</v>
      </c>
      <c r="D10002" s="548">
        <v>38.619999999999997</v>
      </c>
      <c r="E10002" s="548">
        <v>38.619999999999997</v>
      </c>
    </row>
    <row r="10003" spans="1:5" hidden="1">
      <c r="A10003" s="547" t="s">
        <v>1656</v>
      </c>
      <c r="B10003" s="547">
        <v>2020</v>
      </c>
      <c r="C10003" s="547" t="s">
        <v>1599</v>
      </c>
      <c r="D10003" s="548">
        <v>2078.9699999999998</v>
      </c>
      <c r="E10003" s="548">
        <v>2092.87</v>
      </c>
    </row>
    <row r="10004" spans="1:5" hidden="1">
      <c r="A10004" s="547" t="s">
        <v>1656</v>
      </c>
      <c r="B10004" s="547">
        <v>2020</v>
      </c>
      <c r="C10004" s="547" t="s">
        <v>1597</v>
      </c>
      <c r="D10004" s="548">
        <v>1494.01</v>
      </c>
      <c r="E10004" s="548">
        <v>1507.92</v>
      </c>
    </row>
    <row r="10005" spans="1:5" hidden="1">
      <c r="A10005" s="547" t="s">
        <v>1656</v>
      </c>
      <c r="B10005" s="547">
        <v>2020</v>
      </c>
      <c r="C10005" s="547" t="s">
        <v>1633</v>
      </c>
      <c r="D10005" s="548"/>
      <c r="E10005" s="548">
        <v>400.57</v>
      </c>
    </row>
    <row r="10006" spans="1:5" hidden="1">
      <c r="A10006" s="547" t="s">
        <v>1656</v>
      </c>
      <c r="B10006" s="547">
        <v>2020</v>
      </c>
      <c r="C10006" s="547" t="s">
        <v>1632</v>
      </c>
      <c r="D10006" s="548"/>
      <c r="E10006" s="548"/>
    </row>
    <row r="10007" spans="1:5" hidden="1">
      <c r="A10007" s="547" t="s">
        <v>1656</v>
      </c>
      <c r="B10007" s="547">
        <v>2020</v>
      </c>
      <c r="C10007" s="547" t="s">
        <v>1631</v>
      </c>
      <c r="D10007" s="548"/>
      <c r="E10007" s="548">
        <v>1.57</v>
      </c>
    </row>
    <row r="10008" spans="1:5" hidden="1">
      <c r="A10008" s="547" t="s">
        <v>1656</v>
      </c>
      <c r="B10008" s="547">
        <v>2020</v>
      </c>
      <c r="C10008" s="547" t="s">
        <v>1630</v>
      </c>
      <c r="D10008" s="548"/>
      <c r="E10008" s="548"/>
    </row>
    <row r="10009" spans="1:5" hidden="1">
      <c r="A10009" s="547" t="s">
        <v>1656</v>
      </c>
      <c r="B10009" s="547">
        <v>2020</v>
      </c>
      <c r="C10009" s="547" t="s">
        <v>1629</v>
      </c>
      <c r="D10009" s="548"/>
      <c r="E10009" s="548"/>
    </row>
    <row r="10010" spans="1:5" hidden="1">
      <c r="A10010" s="547" t="s">
        <v>1656</v>
      </c>
      <c r="B10010" s="547">
        <v>2021</v>
      </c>
      <c r="C10010" s="547" t="s">
        <v>1628</v>
      </c>
      <c r="D10010" s="548">
        <v>322.54000000000002</v>
      </c>
      <c r="E10010" s="548">
        <v>320.32</v>
      </c>
    </row>
    <row r="10011" spans="1:5" hidden="1">
      <c r="A10011" s="547" t="s">
        <v>1656</v>
      </c>
      <c r="B10011" s="547">
        <v>2021</v>
      </c>
      <c r="C10011" s="547" t="s">
        <v>1627</v>
      </c>
      <c r="D10011" s="548">
        <v>317.35000000000002</v>
      </c>
      <c r="E10011" s="548"/>
    </row>
    <row r="10012" spans="1:5" hidden="1">
      <c r="A10012" s="547" t="s">
        <v>1656</v>
      </c>
      <c r="B10012" s="547">
        <v>2021</v>
      </c>
      <c r="C10012" s="547" t="s">
        <v>1626</v>
      </c>
      <c r="D10012" s="548">
        <v>5.2</v>
      </c>
      <c r="E10012" s="548"/>
    </row>
    <row r="10013" spans="1:5" hidden="1">
      <c r="A10013" s="547" t="s">
        <v>1656</v>
      </c>
      <c r="B10013" s="547">
        <v>2021</v>
      </c>
      <c r="C10013" s="547" t="s">
        <v>1625</v>
      </c>
      <c r="D10013" s="548">
        <v>1.62</v>
      </c>
      <c r="E10013" s="548">
        <v>1.62</v>
      </c>
    </row>
    <row r="10014" spans="1:5" hidden="1">
      <c r="A10014" s="547" t="s">
        <v>1656</v>
      </c>
      <c r="B10014" s="547">
        <v>2021</v>
      </c>
      <c r="C10014" s="547" t="s">
        <v>1624</v>
      </c>
      <c r="D10014" s="548">
        <v>0.16</v>
      </c>
      <c r="E10014" s="548">
        <v>0.16</v>
      </c>
    </row>
    <row r="10015" spans="1:5" hidden="1">
      <c r="A10015" s="547" t="s">
        <v>1656</v>
      </c>
      <c r="B10015" s="547">
        <v>2021</v>
      </c>
      <c r="C10015" s="547" t="s">
        <v>1623</v>
      </c>
      <c r="D10015" s="548"/>
      <c r="E10015" s="548"/>
    </row>
    <row r="10016" spans="1:5" hidden="1">
      <c r="A10016" s="547" t="s">
        <v>1656</v>
      </c>
      <c r="B10016" s="547">
        <v>2021</v>
      </c>
      <c r="C10016" s="547" t="s">
        <v>1622</v>
      </c>
      <c r="D10016" s="548"/>
      <c r="E10016" s="548"/>
    </row>
    <row r="10017" spans="1:5" hidden="1">
      <c r="A10017" s="547" t="s">
        <v>1656</v>
      </c>
      <c r="B10017" s="547">
        <v>2021</v>
      </c>
      <c r="C10017" s="547" t="s">
        <v>1621</v>
      </c>
      <c r="D10017" s="548"/>
      <c r="E10017" s="548"/>
    </row>
    <row r="10018" spans="1:5" hidden="1">
      <c r="A10018" s="547" t="s">
        <v>1656</v>
      </c>
      <c r="B10018" s="547">
        <v>2021</v>
      </c>
      <c r="C10018" s="547" t="s">
        <v>1620</v>
      </c>
      <c r="D10018" s="548"/>
      <c r="E10018" s="548"/>
    </row>
    <row r="10019" spans="1:5" hidden="1">
      <c r="A10019" s="547" t="s">
        <v>1656</v>
      </c>
      <c r="B10019" s="547">
        <v>2021</v>
      </c>
      <c r="C10019" s="547" t="s">
        <v>1619</v>
      </c>
      <c r="D10019" s="548">
        <v>19.25</v>
      </c>
      <c r="E10019" s="548">
        <v>19.25</v>
      </c>
    </row>
    <row r="10020" spans="1:5" hidden="1">
      <c r="A10020" s="547" t="s">
        <v>1656</v>
      </c>
      <c r="B10020" s="547">
        <v>2021</v>
      </c>
      <c r="C10020" s="547" t="s">
        <v>1618</v>
      </c>
      <c r="D10020" s="548"/>
      <c r="E10020" s="548"/>
    </row>
    <row r="10021" spans="1:5" hidden="1">
      <c r="A10021" s="547" t="s">
        <v>1656</v>
      </c>
      <c r="B10021" s="547">
        <v>2021</v>
      </c>
      <c r="C10021" s="547" t="s">
        <v>1617</v>
      </c>
      <c r="D10021" s="548">
        <v>6.03</v>
      </c>
      <c r="E10021" s="548">
        <v>6.03</v>
      </c>
    </row>
    <row r="10022" spans="1:5" hidden="1">
      <c r="A10022" s="547" t="s">
        <v>1656</v>
      </c>
      <c r="B10022" s="547">
        <v>2021</v>
      </c>
      <c r="C10022" s="547" t="s">
        <v>1616</v>
      </c>
      <c r="D10022" s="548">
        <v>0.02</v>
      </c>
      <c r="E10022" s="548">
        <v>0.02</v>
      </c>
    </row>
    <row r="10023" spans="1:5" hidden="1">
      <c r="A10023" s="547" t="s">
        <v>1656</v>
      </c>
      <c r="B10023" s="547">
        <v>2021</v>
      </c>
      <c r="C10023" s="547" t="s">
        <v>1615</v>
      </c>
      <c r="D10023" s="548">
        <v>9.1999999999999993</v>
      </c>
      <c r="E10023" s="548">
        <v>9.1999999999999993</v>
      </c>
    </row>
    <row r="10024" spans="1:5" hidden="1">
      <c r="A10024" s="547" t="s">
        <v>1656</v>
      </c>
      <c r="B10024" s="547">
        <v>2021</v>
      </c>
      <c r="C10024" s="547" t="s">
        <v>1614</v>
      </c>
      <c r="D10024" s="548">
        <v>0.77</v>
      </c>
      <c r="E10024" s="548">
        <v>0.77</v>
      </c>
    </row>
    <row r="10025" spans="1:5" hidden="1">
      <c r="A10025" s="547" t="s">
        <v>1656</v>
      </c>
      <c r="B10025" s="547">
        <v>2021</v>
      </c>
      <c r="C10025" s="547" t="s">
        <v>1613</v>
      </c>
      <c r="D10025" s="548"/>
      <c r="E10025" s="548"/>
    </row>
    <row r="10026" spans="1:5" hidden="1">
      <c r="A10026" s="547" t="s">
        <v>1656</v>
      </c>
      <c r="B10026" s="547">
        <v>2021</v>
      </c>
      <c r="C10026" s="547" t="s">
        <v>1612</v>
      </c>
      <c r="D10026" s="548">
        <v>0.03</v>
      </c>
      <c r="E10026" s="548">
        <v>0.03</v>
      </c>
    </row>
    <row r="10027" spans="1:5" hidden="1">
      <c r="A10027" s="547" t="s">
        <v>1656</v>
      </c>
      <c r="B10027" s="547">
        <v>2021</v>
      </c>
      <c r="C10027" s="547" t="s">
        <v>1611</v>
      </c>
      <c r="D10027" s="548"/>
      <c r="E10027" s="548"/>
    </row>
    <row r="10028" spans="1:5" hidden="1">
      <c r="A10028" s="547" t="s">
        <v>1656</v>
      </c>
      <c r="B10028" s="547">
        <v>2021</v>
      </c>
      <c r="C10028" s="547" t="s">
        <v>1610</v>
      </c>
      <c r="D10028" s="548"/>
      <c r="E10028" s="548"/>
    </row>
    <row r="10029" spans="1:5" hidden="1">
      <c r="A10029" s="547" t="s">
        <v>1656</v>
      </c>
      <c r="B10029" s="547">
        <v>2021</v>
      </c>
      <c r="C10029" s="547" t="s">
        <v>1609</v>
      </c>
      <c r="D10029" s="548"/>
      <c r="E10029" s="548"/>
    </row>
    <row r="10030" spans="1:5" hidden="1">
      <c r="A10030" s="547" t="s">
        <v>1656</v>
      </c>
      <c r="B10030" s="547">
        <v>2021</v>
      </c>
      <c r="C10030" s="547" t="s">
        <v>1608</v>
      </c>
      <c r="D10030" s="548"/>
      <c r="E10030" s="548"/>
    </row>
    <row r="10031" spans="1:5" hidden="1">
      <c r="A10031" s="547" t="s">
        <v>1656</v>
      </c>
      <c r="B10031" s="547">
        <v>2021</v>
      </c>
      <c r="C10031" s="547" t="s">
        <v>1607</v>
      </c>
      <c r="D10031" s="548">
        <v>2.15</v>
      </c>
      <c r="E10031" s="548">
        <v>2.15</v>
      </c>
    </row>
    <row r="10032" spans="1:5" hidden="1">
      <c r="A10032" s="547" t="s">
        <v>1656</v>
      </c>
      <c r="B10032" s="547">
        <v>2021</v>
      </c>
      <c r="C10032" s="547" t="s">
        <v>1606</v>
      </c>
      <c r="D10032" s="548"/>
      <c r="E10032" s="548"/>
    </row>
    <row r="10033" spans="1:5" hidden="1">
      <c r="A10033" s="547" t="s">
        <v>1656</v>
      </c>
      <c r="B10033" s="547">
        <v>2021</v>
      </c>
      <c r="C10033" s="547" t="s">
        <v>1605</v>
      </c>
      <c r="D10033" s="548">
        <v>1.05</v>
      </c>
      <c r="E10033" s="548">
        <v>1.05</v>
      </c>
    </row>
    <row r="10034" spans="1:5" hidden="1">
      <c r="A10034" s="547" t="s">
        <v>1656</v>
      </c>
      <c r="B10034" s="547">
        <v>2021</v>
      </c>
      <c r="C10034" s="547" t="s">
        <v>1604</v>
      </c>
      <c r="D10034" s="548">
        <v>186.62</v>
      </c>
      <c r="E10034" s="548">
        <v>186.62</v>
      </c>
    </row>
    <row r="10035" spans="1:5" hidden="1">
      <c r="A10035" s="547" t="s">
        <v>1656</v>
      </c>
      <c r="B10035" s="547">
        <v>2021</v>
      </c>
      <c r="C10035" s="547" t="s">
        <v>1603</v>
      </c>
      <c r="D10035" s="548">
        <v>169.64</v>
      </c>
      <c r="E10035" s="548">
        <v>169.64</v>
      </c>
    </row>
    <row r="10036" spans="1:5" hidden="1">
      <c r="A10036" s="547" t="s">
        <v>1656</v>
      </c>
      <c r="B10036" s="547">
        <v>2021</v>
      </c>
      <c r="C10036" s="547" t="s">
        <v>1602</v>
      </c>
      <c r="D10036" s="548">
        <v>458.54</v>
      </c>
      <c r="E10036" s="548">
        <v>458.54</v>
      </c>
    </row>
    <row r="10037" spans="1:5" hidden="1">
      <c r="A10037" s="547" t="s">
        <v>1656</v>
      </c>
      <c r="B10037" s="547">
        <v>2021</v>
      </c>
      <c r="C10037" s="547" t="s">
        <v>1601</v>
      </c>
      <c r="D10037" s="548">
        <v>454.21</v>
      </c>
      <c r="E10037" s="548">
        <v>454.21</v>
      </c>
    </row>
    <row r="10038" spans="1:5" hidden="1">
      <c r="A10038" s="547" t="s">
        <v>1656</v>
      </c>
      <c r="B10038" s="547">
        <v>2021</v>
      </c>
      <c r="C10038" s="547" t="s">
        <v>1600</v>
      </c>
      <c r="D10038" s="548">
        <v>42.31</v>
      </c>
      <c r="E10038" s="548">
        <v>42.31</v>
      </c>
    </row>
    <row r="10039" spans="1:5" hidden="1">
      <c r="A10039" s="547" t="s">
        <v>1656</v>
      </c>
      <c r="B10039" s="547">
        <v>2021</v>
      </c>
      <c r="C10039" s="547" t="s">
        <v>1599</v>
      </c>
      <c r="D10039" s="548">
        <v>2291.27</v>
      </c>
      <c r="E10039" s="548">
        <v>2289.0500000000002</v>
      </c>
    </row>
    <row r="10040" spans="1:5" hidden="1">
      <c r="A10040" s="547" t="s">
        <v>1656</v>
      </c>
      <c r="B10040" s="547">
        <v>2021</v>
      </c>
      <c r="C10040" s="547" t="s">
        <v>1597</v>
      </c>
      <c r="D10040" s="548">
        <v>1654.89</v>
      </c>
      <c r="E10040" s="548">
        <v>1652.67</v>
      </c>
    </row>
    <row r="10041" spans="1:5" hidden="1">
      <c r="A10041" s="547" t="s">
        <v>1656</v>
      </c>
      <c r="B10041" s="547">
        <v>2021</v>
      </c>
      <c r="C10041" s="547" t="s">
        <v>1633</v>
      </c>
      <c r="D10041" s="548"/>
      <c r="E10041" s="548">
        <v>314.42</v>
      </c>
    </row>
    <row r="10042" spans="1:5" hidden="1">
      <c r="A10042" s="547" t="s">
        <v>1656</v>
      </c>
      <c r="B10042" s="547">
        <v>2021</v>
      </c>
      <c r="C10042" s="547" t="s">
        <v>1632</v>
      </c>
      <c r="D10042" s="548"/>
      <c r="E10042" s="548"/>
    </row>
    <row r="10043" spans="1:5" hidden="1">
      <c r="A10043" s="547" t="s">
        <v>1656</v>
      </c>
      <c r="B10043" s="547">
        <v>2021</v>
      </c>
      <c r="C10043" s="547" t="s">
        <v>1631</v>
      </c>
      <c r="D10043" s="548"/>
      <c r="E10043" s="548">
        <v>0.7</v>
      </c>
    </row>
    <row r="10044" spans="1:5" hidden="1">
      <c r="A10044" s="547" t="s">
        <v>1656</v>
      </c>
      <c r="B10044" s="547">
        <v>2021</v>
      </c>
      <c r="C10044" s="547" t="s">
        <v>1630</v>
      </c>
      <c r="D10044" s="548"/>
      <c r="E10044" s="548"/>
    </row>
    <row r="10045" spans="1:5" hidden="1">
      <c r="A10045" s="547" t="s">
        <v>1656</v>
      </c>
      <c r="B10045" s="547">
        <v>2021</v>
      </c>
      <c r="C10045" s="547" t="s">
        <v>1629</v>
      </c>
      <c r="D10045" s="548"/>
      <c r="E10045" s="548"/>
    </row>
    <row r="10046" spans="1:5" hidden="1">
      <c r="A10046" s="547" t="s">
        <v>1656</v>
      </c>
      <c r="B10046" s="547">
        <v>2022</v>
      </c>
      <c r="C10046" s="547" t="s">
        <v>1628</v>
      </c>
      <c r="D10046" s="548">
        <v>294.77</v>
      </c>
      <c r="E10046" s="548">
        <v>297.3</v>
      </c>
    </row>
    <row r="10047" spans="1:5" hidden="1">
      <c r="A10047" s="547" t="s">
        <v>1656</v>
      </c>
      <c r="B10047" s="547">
        <v>2022</v>
      </c>
      <c r="C10047" s="547" t="s">
        <v>1627</v>
      </c>
      <c r="D10047" s="548">
        <v>289.89</v>
      </c>
      <c r="E10047" s="548"/>
    </row>
    <row r="10048" spans="1:5" hidden="1">
      <c r="A10048" s="547" t="s">
        <v>1656</v>
      </c>
      <c r="B10048" s="547">
        <v>2022</v>
      </c>
      <c r="C10048" s="547" t="s">
        <v>1626</v>
      </c>
      <c r="D10048" s="548">
        <v>4.88</v>
      </c>
      <c r="E10048" s="548"/>
    </row>
    <row r="10049" spans="1:5" hidden="1">
      <c r="A10049" s="547" t="s">
        <v>1656</v>
      </c>
      <c r="B10049" s="547">
        <v>2022</v>
      </c>
      <c r="C10049" s="547" t="s">
        <v>1625</v>
      </c>
      <c r="D10049" s="548">
        <v>1.45</v>
      </c>
      <c r="E10049" s="548">
        <v>1.45</v>
      </c>
    </row>
    <row r="10050" spans="1:5" hidden="1">
      <c r="A10050" s="547" t="s">
        <v>1656</v>
      </c>
      <c r="B10050" s="547">
        <v>2022</v>
      </c>
      <c r="C10050" s="547" t="s">
        <v>1624</v>
      </c>
      <c r="D10050" s="548">
        <v>0.05</v>
      </c>
      <c r="E10050" s="548">
        <v>0.05</v>
      </c>
    </row>
    <row r="10051" spans="1:5" hidden="1">
      <c r="A10051" s="547" t="s">
        <v>1656</v>
      </c>
      <c r="B10051" s="547">
        <v>2022</v>
      </c>
      <c r="C10051" s="547" t="s">
        <v>1623</v>
      </c>
      <c r="D10051" s="548"/>
      <c r="E10051" s="548"/>
    </row>
    <row r="10052" spans="1:5" hidden="1">
      <c r="A10052" s="547" t="s">
        <v>1656</v>
      </c>
      <c r="B10052" s="547">
        <v>2022</v>
      </c>
      <c r="C10052" s="547" t="s">
        <v>1622</v>
      </c>
      <c r="D10052" s="548"/>
      <c r="E10052" s="548"/>
    </row>
    <row r="10053" spans="1:5" hidden="1">
      <c r="A10053" s="547" t="s">
        <v>1656</v>
      </c>
      <c r="B10053" s="547">
        <v>2022</v>
      </c>
      <c r="C10053" s="547" t="s">
        <v>1621</v>
      </c>
      <c r="D10053" s="548"/>
      <c r="E10053" s="548"/>
    </row>
    <row r="10054" spans="1:5" hidden="1">
      <c r="A10054" s="547" t="s">
        <v>1656</v>
      </c>
      <c r="B10054" s="547">
        <v>2022</v>
      </c>
      <c r="C10054" s="547" t="s">
        <v>1620</v>
      </c>
      <c r="D10054" s="548"/>
      <c r="E10054" s="548"/>
    </row>
    <row r="10055" spans="1:5" hidden="1">
      <c r="A10055" s="547" t="s">
        <v>1656</v>
      </c>
      <c r="B10055" s="547">
        <v>2022</v>
      </c>
      <c r="C10055" s="547" t="s">
        <v>1619</v>
      </c>
      <c r="D10055" s="548">
        <v>23.01</v>
      </c>
      <c r="E10055" s="548">
        <v>23.01</v>
      </c>
    </row>
    <row r="10056" spans="1:5" hidden="1">
      <c r="A10056" s="547" t="s">
        <v>1656</v>
      </c>
      <c r="B10056" s="547">
        <v>2022</v>
      </c>
      <c r="C10056" s="547" t="s">
        <v>1618</v>
      </c>
      <c r="D10056" s="548"/>
      <c r="E10056" s="548"/>
    </row>
    <row r="10057" spans="1:5" hidden="1">
      <c r="A10057" s="547" t="s">
        <v>1656</v>
      </c>
      <c r="B10057" s="547">
        <v>2022</v>
      </c>
      <c r="C10057" s="547" t="s">
        <v>1617</v>
      </c>
      <c r="D10057" s="548">
        <v>5.7</v>
      </c>
      <c r="E10057" s="548">
        <v>5.7</v>
      </c>
    </row>
    <row r="10058" spans="1:5" hidden="1">
      <c r="A10058" s="547" t="s">
        <v>1656</v>
      </c>
      <c r="B10058" s="547">
        <v>2022</v>
      </c>
      <c r="C10058" s="547" t="s">
        <v>1616</v>
      </c>
      <c r="D10058" s="548"/>
      <c r="E10058" s="548"/>
    </row>
    <row r="10059" spans="1:5" hidden="1">
      <c r="A10059" s="547" t="s">
        <v>1656</v>
      </c>
      <c r="B10059" s="547">
        <v>2022</v>
      </c>
      <c r="C10059" s="547" t="s">
        <v>1615</v>
      </c>
      <c r="D10059" s="548">
        <v>12.4</v>
      </c>
      <c r="E10059" s="548">
        <v>12.4</v>
      </c>
    </row>
    <row r="10060" spans="1:5" hidden="1">
      <c r="A10060" s="547" t="s">
        <v>1656</v>
      </c>
      <c r="B10060" s="547">
        <v>2022</v>
      </c>
      <c r="C10060" s="547" t="s">
        <v>1614</v>
      </c>
      <c r="D10060" s="548">
        <v>1.46</v>
      </c>
      <c r="E10060" s="548">
        <v>1.46</v>
      </c>
    </row>
    <row r="10061" spans="1:5" hidden="1">
      <c r="A10061" s="547" t="s">
        <v>1656</v>
      </c>
      <c r="B10061" s="547">
        <v>2022</v>
      </c>
      <c r="C10061" s="547" t="s">
        <v>1613</v>
      </c>
      <c r="D10061" s="548"/>
      <c r="E10061" s="548"/>
    </row>
    <row r="10062" spans="1:5" hidden="1">
      <c r="A10062" s="547" t="s">
        <v>1656</v>
      </c>
      <c r="B10062" s="547">
        <v>2022</v>
      </c>
      <c r="C10062" s="547" t="s">
        <v>1612</v>
      </c>
      <c r="D10062" s="548">
        <v>0.03</v>
      </c>
      <c r="E10062" s="548">
        <v>0.03</v>
      </c>
    </row>
    <row r="10063" spans="1:5" hidden="1">
      <c r="A10063" s="547" t="s">
        <v>1656</v>
      </c>
      <c r="B10063" s="547">
        <v>2022</v>
      </c>
      <c r="C10063" s="547" t="s">
        <v>1611</v>
      </c>
      <c r="D10063" s="548"/>
      <c r="E10063" s="548"/>
    </row>
    <row r="10064" spans="1:5" hidden="1">
      <c r="A10064" s="547" t="s">
        <v>1656</v>
      </c>
      <c r="B10064" s="547">
        <v>2022</v>
      </c>
      <c r="C10064" s="547" t="s">
        <v>1610</v>
      </c>
      <c r="D10064" s="548">
        <v>7.0000000000000007E-2</v>
      </c>
      <c r="E10064" s="548">
        <v>7.0000000000000007E-2</v>
      </c>
    </row>
    <row r="10065" spans="1:5" hidden="1">
      <c r="A10065" s="547" t="s">
        <v>1656</v>
      </c>
      <c r="B10065" s="547">
        <v>2022</v>
      </c>
      <c r="C10065" s="547" t="s">
        <v>1609</v>
      </c>
      <c r="D10065" s="548"/>
      <c r="E10065" s="548"/>
    </row>
    <row r="10066" spans="1:5" hidden="1">
      <c r="A10066" s="547" t="s">
        <v>1656</v>
      </c>
      <c r="B10066" s="547">
        <v>2022</v>
      </c>
      <c r="C10066" s="547" t="s">
        <v>1608</v>
      </c>
      <c r="D10066" s="548"/>
      <c r="E10066" s="548"/>
    </row>
    <row r="10067" spans="1:5" hidden="1">
      <c r="A10067" s="547" t="s">
        <v>1656</v>
      </c>
      <c r="B10067" s="547">
        <v>2022</v>
      </c>
      <c r="C10067" s="547" t="s">
        <v>1607</v>
      </c>
      <c r="D10067" s="548">
        <v>2.2599999999999998</v>
      </c>
      <c r="E10067" s="548">
        <v>2.2599999999999998</v>
      </c>
    </row>
    <row r="10068" spans="1:5" hidden="1">
      <c r="A10068" s="547" t="s">
        <v>1656</v>
      </c>
      <c r="B10068" s="547">
        <v>2022</v>
      </c>
      <c r="C10068" s="547" t="s">
        <v>1606</v>
      </c>
      <c r="D10068" s="548">
        <v>0.01</v>
      </c>
      <c r="E10068" s="548">
        <v>0.01</v>
      </c>
    </row>
    <row r="10069" spans="1:5" hidden="1">
      <c r="A10069" s="547" t="s">
        <v>1656</v>
      </c>
      <c r="B10069" s="547">
        <v>2022</v>
      </c>
      <c r="C10069" s="547" t="s">
        <v>1605</v>
      </c>
      <c r="D10069" s="548">
        <v>1.08</v>
      </c>
      <c r="E10069" s="548">
        <v>1.08</v>
      </c>
    </row>
    <row r="10070" spans="1:5" hidden="1">
      <c r="A10070" s="547" t="s">
        <v>1656</v>
      </c>
      <c r="B10070" s="547">
        <v>2022</v>
      </c>
      <c r="C10070" s="547" t="s">
        <v>1604</v>
      </c>
      <c r="D10070" s="548">
        <v>237.63</v>
      </c>
      <c r="E10070" s="548">
        <v>237.63</v>
      </c>
    </row>
    <row r="10071" spans="1:5" hidden="1">
      <c r="A10071" s="547" t="s">
        <v>1656</v>
      </c>
      <c r="B10071" s="547">
        <v>2022</v>
      </c>
      <c r="C10071" s="547" t="s">
        <v>1603</v>
      </c>
      <c r="D10071" s="548">
        <v>217.75</v>
      </c>
      <c r="E10071" s="548">
        <v>217.75</v>
      </c>
    </row>
    <row r="10072" spans="1:5" hidden="1">
      <c r="A10072" s="547" t="s">
        <v>1656</v>
      </c>
      <c r="B10072" s="547">
        <v>2022</v>
      </c>
      <c r="C10072" s="547" t="s">
        <v>1602</v>
      </c>
      <c r="D10072" s="548">
        <v>630.42999999999995</v>
      </c>
      <c r="E10072" s="548">
        <v>630.42999999999995</v>
      </c>
    </row>
    <row r="10073" spans="1:5" hidden="1">
      <c r="A10073" s="547" t="s">
        <v>1656</v>
      </c>
      <c r="B10073" s="547">
        <v>2022</v>
      </c>
      <c r="C10073" s="547" t="s">
        <v>1601</v>
      </c>
      <c r="D10073" s="548">
        <v>467.43</v>
      </c>
      <c r="E10073" s="548">
        <v>467.43</v>
      </c>
    </row>
    <row r="10074" spans="1:5" hidden="1">
      <c r="A10074" s="547" t="s">
        <v>1656</v>
      </c>
      <c r="B10074" s="547">
        <v>2022</v>
      </c>
      <c r="C10074" s="547" t="s">
        <v>1600</v>
      </c>
      <c r="D10074" s="548">
        <v>40.68</v>
      </c>
      <c r="E10074" s="548">
        <v>40.68</v>
      </c>
    </row>
    <row r="10075" spans="1:5" hidden="1">
      <c r="A10075" s="547" t="s">
        <v>1656</v>
      </c>
      <c r="B10075" s="547">
        <v>2022</v>
      </c>
      <c r="C10075" s="547" t="s">
        <v>1599</v>
      </c>
      <c r="D10075" s="548">
        <v>2567.7600000000002</v>
      </c>
      <c r="E10075" s="548">
        <v>2570.29</v>
      </c>
    </row>
    <row r="10076" spans="1:5" hidden="1">
      <c r="A10076" s="547" t="s">
        <v>1656</v>
      </c>
      <c r="B10076" s="547">
        <v>2022</v>
      </c>
      <c r="C10076" s="547" t="s">
        <v>1597</v>
      </c>
      <c r="D10076" s="548">
        <v>1913.19</v>
      </c>
      <c r="E10076" s="548">
        <v>1915.72</v>
      </c>
    </row>
    <row r="10077" spans="1:5" hidden="1">
      <c r="A10077" s="547" t="s">
        <v>1656</v>
      </c>
      <c r="B10077" s="547">
        <v>2022</v>
      </c>
      <c r="C10077" s="547" t="s">
        <v>1633</v>
      </c>
      <c r="D10077" s="548"/>
      <c r="E10077" s="548">
        <v>292.23</v>
      </c>
    </row>
    <row r="10078" spans="1:5" hidden="1">
      <c r="A10078" s="547" t="s">
        <v>1656</v>
      </c>
      <c r="B10078" s="547">
        <v>2022</v>
      </c>
      <c r="C10078" s="547" t="s">
        <v>1632</v>
      </c>
      <c r="D10078" s="548"/>
      <c r="E10078" s="548"/>
    </row>
    <row r="10079" spans="1:5" hidden="1">
      <c r="A10079" s="547" t="s">
        <v>1656</v>
      </c>
      <c r="B10079" s="547">
        <v>2022</v>
      </c>
      <c r="C10079" s="547" t="s">
        <v>1631</v>
      </c>
      <c r="D10079" s="548"/>
      <c r="E10079" s="548">
        <v>0.19</v>
      </c>
    </row>
    <row r="10080" spans="1:5" hidden="1">
      <c r="A10080" s="547" t="s">
        <v>1656</v>
      </c>
      <c r="B10080" s="547">
        <v>2022</v>
      </c>
      <c r="C10080" s="547" t="s">
        <v>1630</v>
      </c>
      <c r="D10080" s="548"/>
      <c r="E10080" s="548"/>
    </row>
    <row r="10081" spans="1:5" hidden="1">
      <c r="A10081" s="547" t="s">
        <v>1656</v>
      </c>
      <c r="B10081" s="547">
        <v>2022</v>
      </c>
      <c r="C10081" s="547" t="s">
        <v>1629</v>
      </c>
      <c r="D10081" s="548"/>
      <c r="E10081" s="548"/>
    </row>
    <row r="10082" spans="1:5" hidden="1">
      <c r="A10082" s="547" t="s">
        <v>1656</v>
      </c>
      <c r="B10082" s="547">
        <v>2023</v>
      </c>
      <c r="C10082" s="547" t="s">
        <v>1628</v>
      </c>
      <c r="D10082" s="548">
        <v>290.89</v>
      </c>
      <c r="E10082" s="548"/>
    </row>
    <row r="10083" spans="1:5" hidden="1">
      <c r="A10083" s="547" t="s">
        <v>1656</v>
      </c>
      <c r="B10083" s="547">
        <v>2023</v>
      </c>
      <c r="C10083" s="547" t="s">
        <v>1627</v>
      </c>
      <c r="D10083" s="548">
        <v>286.17</v>
      </c>
      <c r="E10083" s="548"/>
    </row>
    <row r="10084" spans="1:5" hidden="1">
      <c r="A10084" s="547" t="s">
        <v>1656</v>
      </c>
      <c r="B10084" s="547">
        <v>2023</v>
      </c>
      <c r="C10084" s="547" t="s">
        <v>1626</v>
      </c>
      <c r="D10084" s="548">
        <v>4.7300000000000004</v>
      </c>
      <c r="E10084" s="548"/>
    </row>
    <row r="10085" spans="1:5" hidden="1">
      <c r="A10085" s="547" t="s">
        <v>1656</v>
      </c>
      <c r="B10085" s="547">
        <v>2023</v>
      </c>
      <c r="C10085" s="547" t="s">
        <v>1625</v>
      </c>
      <c r="D10085" s="548">
        <v>1.95</v>
      </c>
      <c r="E10085" s="548"/>
    </row>
    <row r="10086" spans="1:5" hidden="1">
      <c r="A10086" s="547" t="s">
        <v>1656</v>
      </c>
      <c r="B10086" s="547">
        <v>2023</v>
      </c>
      <c r="C10086" s="547" t="s">
        <v>1624</v>
      </c>
      <c r="D10086" s="548">
        <v>0.15</v>
      </c>
      <c r="E10086" s="548"/>
    </row>
    <row r="10087" spans="1:5" hidden="1">
      <c r="A10087" s="547" t="s">
        <v>1656</v>
      </c>
      <c r="B10087" s="547">
        <v>2023</v>
      </c>
      <c r="C10087" s="547" t="s">
        <v>1623</v>
      </c>
      <c r="D10087" s="548"/>
      <c r="E10087" s="548"/>
    </row>
    <row r="10088" spans="1:5" hidden="1">
      <c r="A10088" s="547" t="s">
        <v>1656</v>
      </c>
      <c r="B10088" s="547">
        <v>2023</v>
      </c>
      <c r="C10088" s="547" t="s">
        <v>1622</v>
      </c>
      <c r="D10088" s="548"/>
      <c r="E10088" s="548"/>
    </row>
    <row r="10089" spans="1:5" hidden="1">
      <c r="A10089" s="547" t="s">
        <v>1656</v>
      </c>
      <c r="B10089" s="547">
        <v>2023</v>
      </c>
      <c r="C10089" s="547" t="s">
        <v>1621</v>
      </c>
      <c r="D10089" s="548"/>
      <c r="E10089" s="548"/>
    </row>
    <row r="10090" spans="1:5" hidden="1">
      <c r="A10090" s="547" t="s">
        <v>1656</v>
      </c>
      <c r="B10090" s="547">
        <v>2023</v>
      </c>
      <c r="C10090" s="547" t="s">
        <v>1620</v>
      </c>
      <c r="D10090" s="548"/>
      <c r="E10090" s="548"/>
    </row>
    <row r="10091" spans="1:5" hidden="1">
      <c r="A10091" s="547" t="s">
        <v>1656</v>
      </c>
      <c r="B10091" s="547">
        <v>2023</v>
      </c>
      <c r="C10091" s="547" t="s">
        <v>1619</v>
      </c>
      <c r="D10091" s="548">
        <v>16.23</v>
      </c>
      <c r="E10091" s="548"/>
    </row>
    <row r="10092" spans="1:5" hidden="1">
      <c r="A10092" s="547" t="s">
        <v>1656</v>
      </c>
      <c r="B10092" s="547">
        <v>2023</v>
      </c>
      <c r="C10092" s="547" t="s">
        <v>1618</v>
      </c>
      <c r="D10092" s="548"/>
      <c r="E10092" s="548"/>
    </row>
    <row r="10093" spans="1:5" hidden="1">
      <c r="A10093" s="547" t="s">
        <v>1656</v>
      </c>
      <c r="B10093" s="547">
        <v>2023</v>
      </c>
      <c r="C10093" s="547" t="s">
        <v>1617</v>
      </c>
      <c r="D10093" s="548">
        <v>3.29</v>
      </c>
      <c r="E10093" s="548"/>
    </row>
    <row r="10094" spans="1:5" hidden="1">
      <c r="A10094" s="547" t="s">
        <v>1656</v>
      </c>
      <c r="B10094" s="547">
        <v>2023</v>
      </c>
      <c r="C10094" s="547" t="s">
        <v>1616</v>
      </c>
      <c r="D10094" s="548"/>
      <c r="E10094" s="548"/>
    </row>
    <row r="10095" spans="1:5" hidden="1">
      <c r="A10095" s="547" t="s">
        <v>1656</v>
      </c>
      <c r="B10095" s="547">
        <v>2023</v>
      </c>
      <c r="C10095" s="547" t="s">
        <v>1615</v>
      </c>
      <c r="D10095" s="548">
        <v>9.01</v>
      </c>
      <c r="E10095" s="548"/>
    </row>
    <row r="10096" spans="1:5" hidden="1">
      <c r="A10096" s="547" t="s">
        <v>1656</v>
      </c>
      <c r="B10096" s="547">
        <v>2023</v>
      </c>
      <c r="C10096" s="547" t="s">
        <v>1614</v>
      </c>
      <c r="D10096" s="548">
        <v>1.22</v>
      </c>
      <c r="E10096" s="548"/>
    </row>
    <row r="10097" spans="1:5" hidden="1">
      <c r="A10097" s="547" t="s">
        <v>1656</v>
      </c>
      <c r="B10097" s="547">
        <v>2023</v>
      </c>
      <c r="C10097" s="547" t="s">
        <v>1613</v>
      </c>
      <c r="D10097" s="548"/>
      <c r="E10097" s="548"/>
    </row>
    <row r="10098" spans="1:5" hidden="1">
      <c r="A10098" s="547" t="s">
        <v>1656</v>
      </c>
      <c r="B10098" s="547">
        <v>2023</v>
      </c>
      <c r="C10098" s="547" t="s">
        <v>1612</v>
      </c>
      <c r="D10098" s="548">
        <v>0.18</v>
      </c>
      <c r="E10098" s="548"/>
    </row>
    <row r="10099" spans="1:5" hidden="1">
      <c r="A10099" s="547" t="s">
        <v>1656</v>
      </c>
      <c r="B10099" s="547">
        <v>2023</v>
      </c>
      <c r="C10099" s="547" t="s">
        <v>1611</v>
      </c>
      <c r="D10099" s="548"/>
      <c r="E10099" s="548"/>
    </row>
    <row r="10100" spans="1:5" hidden="1">
      <c r="A10100" s="547" t="s">
        <v>1656</v>
      </c>
      <c r="B10100" s="547">
        <v>2023</v>
      </c>
      <c r="C10100" s="547" t="s">
        <v>1610</v>
      </c>
      <c r="D10100" s="548">
        <v>0.1</v>
      </c>
      <c r="E10100" s="548"/>
    </row>
    <row r="10101" spans="1:5" hidden="1">
      <c r="A10101" s="547" t="s">
        <v>1656</v>
      </c>
      <c r="B10101" s="547">
        <v>2023</v>
      </c>
      <c r="C10101" s="547" t="s">
        <v>1609</v>
      </c>
      <c r="D10101" s="548"/>
      <c r="E10101" s="548"/>
    </row>
    <row r="10102" spans="1:5" hidden="1">
      <c r="A10102" s="547" t="s">
        <v>1656</v>
      </c>
      <c r="B10102" s="547">
        <v>2023</v>
      </c>
      <c r="C10102" s="547" t="s">
        <v>1608</v>
      </c>
      <c r="D10102" s="548"/>
      <c r="E10102" s="548"/>
    </row>
    <row r="10103" spans="1:5" hidden="1">
      <c r="A10103" s="547" t="s">
        <v>1656</v>
      </c>
      <c r="B10103" s="547">
        <v>2023</v>
      </c>
      <c r="C10103" s="547" t="s">
        <v>1607</v>
      </c>
      <c r="D10103" s="548">
        <v>2.19</v>
      </c>
      <c r="E10103" s="548"/>
    </row>
    <row r="10104" spans="1:5" hidden="1">
      <c r="A10104" s="547" t="s">
        <v>1656</v>
      </c>
      <c r="B10104" s="547">
        <v>2023</v>
      </c>
      <c r="C10104" s="547" t="s">
        <v>1606</v>
      </c>
      <c r="D10104" s="548">
        <v>0.01</v>
      </c>
      <c r="E10104" s="548"/>
    </row>
    <row r="10105" spans="1:5" hidden="1">
      <c r="A10105" s="547" t="s">
        <v>1656</v>
      </c>
      <c r="B10105" s="547">
        <v>2023</v>
      </c>
      <c r="C10105" s="547" t="s">
        <v>1605</v>
      </c>
      <c r="D10105" s="548">
        <v>0.23</v>
      </c>
      <c r="E10105" s="548"/>
    </row>
    <row r="10106" spans="1:5" hidden="1">
      <c r="A10106" s="547" t="s">
        <v>1656</v>
      </c>
      <c r="B10106" s="547">
        <v>2023</v>
      </c>
      <c r="C10106" s="547" t="s">
        <v>1604</v>
      </c>
      <c r="D10106" s="548">
        <v>230.09</v>
      </c>
      <c r="E10106" s="548"/>
    </row>
    <row r="10107" spans="1:5" hidden="1">
      <c r="A10107" s="547" t="s">
        <v>1656</v>
      </c>
      <c r="B10107" s="547">
        <v>2023</v>
      </c>
      <c r="C10107" s="547" t="s">
        <v>1603</v>
      </c>
      <c r="D10107" s="548">
        <v>233.99</v>
      </c>
      <c r="E10107" s="548"/>
    </row>
    <row r="10108" spans="1:5" hidden="1">
      <c r="A10108" s="547" t="s">
        <v>1656</v>
      </c>
      <c r="B10108" s="547">
        <v>2023</v>
      </c>
      <c r="C10108" s="547" t="s">
        <v>1602</v>
      </c>
      <c r="D10108" s="548">
        <v>658.07</v>
      </c>
      <c r="E10108" s="548"/>
    </row>
    <row r="10109" spans="1:5" hidden="1">
      <c r="A10109" s="547" t="s">
        <v>1656</v>
      </c>
      <c r="B10109" s="547">
        <v>2023</v>
      </c>
      <c r="C10109" s="547" t="s">
        <v>1601</v>
      </c>
      <c r="D10109" s="548">
        <v>506.01</v>
      </c>
      <c r="E10109" s="548"/>
    </row>
    <row r="10110" spans="1:5" hidden="1">
      <c r="A10110" s="547" t="s">
        <v>1656</v>
      </c>
      <c r="B10110" s="547">
        <v>2023</v>
      </c>
      <c r="C10110" s="547" t="s">
        <v>1600</v>
      </c>
      <c r="D10110" s="548">
        <v>39.380000000000003</v>
      </c>
      <c r="E10110" s="548"/>
    </row>
    <row r="10111" spans="1:5" hidden="1">
      <c r="A10111" s="547" t="s">
        <v>1656</v>
      </c>
      <c r="B10111" s="547">
        <v>2023</v>
      </c>
      <c r="C10111" s="547" t="s">
        <v>1599</v>
      </c>
      <c r="D10111" s="548">
        <v>2685.33</v>
      </c>
      <c r="E10111" s="548"/>
    </row>
    <row r="10112" spans="1:5" hidden="1">
      <c r="A10112" s="547" t="s">
        <v>1656</v>
      </c>
      <c r="B10112" s="547">
        <v>2023</v>
      </c>
      <c r="C10112" s="547" t="s">
        <v>1597</v>
      </c>
      <c r="D10112" s="548">
        <v>1976.77</v>
      </c>
      <c r="E10112" s="548"/>
    </row>
    <row r="10113" spans="1:5" hidden="1">
      <c r="A10113" s="547" t="s">
        <v>1655</v>
      </c>
      <c r="B10113" s="547">
        <v>2019</v>
      </c>
      <c r="C10113" s="547" t="s">
        <v>1628</v>
      </c>
      <c r="D10113" s="548">
        <v>1767.45</v>
      </c>
      <c r="E10113" s="548">
        <v>1771.45</v>
      </c>
    </row>
    <row r="10114" spans="1:5" hidden="1">
      <c r="A10114" s="547" t="s">
        <v>1655</v>
      </c>
      <c r="B10114" s="547">
        <v>2019</v>
      </c>
      <c r="C10114" s="547" t="s">
        <v>1627</v>
      </c>
      <c r="D10114" s="548">
        <v>1763.07</v>
      </c>
      <c r="E10114" s="548"/>
    </row>
    <row r="10115" spans="1:5" hidden="1">
      <c r="A10115" s="547" t="s">
        <v>1655</v>
      </c>
      <c r="B10115" s="547">
        <v>2019</v>
      </c>
      <c r="C10115" s="547" t="s">
        <v>1626</v>
      </c>
      <c r="D10115" s="548">
        <v>4.38</v>
      </c>
      <c r="E10115" s="548"/>
    </row>
    <row r="10116" spans="1:5" hidden="1">
      <c r="A10116" s="547" t="s">
        <v>1655</v>
      </c>
      <c r="B10116" s="547">
        <v>2019</v>
      </c>
      <c r="C10116" s="547" t="s">
        <v>1625</v>
      </c>
      <c r="D10116" s="548">
        <v>394.53</v>
      </c>
      <c r="E10116" s="548">
        <v>394.53</v>
      </c>
    </row>
    <row r="10117" spans="1:5" hidden="1">
      <c r="A10117" s="547" t="s">
        <v>1655</v>
      </c>
      <c r="B10117" s="547">
        <v>2019</v>
      </c>
      <c r="C10117" s="547" t="s">
        <v>1624</v>
      </c>
      <c r="D10117" s="548">
        <v>110.51</v>
      </c>
      <c r="E10117" s="548">
        <v>110.51</v>
      </c>
    </row>
    <row r="10118" spans="1:5" hidden="1">
      <c r="A10118" s="547" t="s">
        <v>1655</v>
      </c>
      <c r="B10118" s="547">
        <v>2019</v>
      </c>
      <c r="C10118" s="547" t="s">
        <v>1623</v>
      </c>
      <c r="D10118" s="548"/>
      <c r="E10118" s="548"/>
    </row>
    <row r="10119" spans="1:5" hidden="1">
      <c r="A10119" s="547" t="s">
        <v>1655</v>
      </c>
      <c r="B10119" s="547">
        <v>2019</v>
      </c>
      <c r="C10119" s="547" t="s">
        <v>1622</v>
      </c>
      <c r="D10119" s="548">
        <v>0.22</v>
      </c>
      <c r="E10119" s="548">
        <v>0.22</v>
      </c>
    </row>
    <row r="10120" spans="1:5" hidden="1">
      <c r="A10120" s="547" t="s">
        <v>1655</v>
      </c>
      <c r="B10120" s="547">
        <v>2019</v>
      </c>
      <c r="C10120" s="547" t="s">
        <v>1621</v>
      </c>
      <c r="D10120" s="548">
        <v>159.88999999999999</v>
      </c>
      <c r="E10120" s="548">
        <v>159.88999999999999</v>
      </c>
    </row>
    <row r="10121" spans="1:5" hidden="1">
      <c r="A10121" s="547" t="s">
        <v>1655</v>
      </c>
      <c r="B10121" s="547">
        <v>2019</v>
      </c>
      <c r="C10121" s="547" t="s">
        <v>1620</v>
      </c>
      <c r="D10121" s="548">
        <v>23.8</v>
      </c>
      <c r="E10121" s="548">
        <v>23.8</v>
      </c>
    </row>
    <row r="10122" spans="1:5" hidden="1">
      <c r="A10122" s="547" t="s">
        <v>1655</v>
      </c>
      <c r="B10122" s="547">
        <v>2019</v>
      </c>
      <c r="C10122" s="547" t="s">
        <v>1619</v>
      </c>
      <c r="D10122" s="548">
        <v>375.86</v>
      </c>
      <c r="E10122" s="548">
        <v>375.86</v>
      </c>
    </row>
    <row r="10123" spans="1:5" hidden="1">
      <c r="A10123" s="547" t="s">
        <v>1655</v>
      </c>
      <c r="B10123" s="547">
        <v>2019</v>
      </c>
      <c r="C10123" s="547" t="s">
        <v>1618</v>
      </c>
      <c r="D10123" s="548">
        <v>0.43</v>
      </c>
      <c r="E10123" s="548">
        <v>0.43</v>
      </c>
    </row>
    <row r="10124" spans="1:5" hidden="1">
      <c r="A10124" s="547" t="s">
        <v>1655</v>
      </c>
      <c r="B10124" s="547">
        <v>2019</v>
      </c>
      <c r="C10124" s="547" t="s">
        <v>1617</v>
      </c>
      <c r="D10124" s="548">
        <v>4.99</v>
      </c>
      <c r="E10124" s="548">
        <v>4.99</v>
      </c>
    </row>
    <row r="10125" spans="1:5" hidden="1">
      <c r="A10125" s="547" t="s">
        <v>1655</v>
      </c>
      <c r="B10125" s="547">
        <v>2019</v>
      </c>
      <c r="C10125" s="547" t="s">
        <v>1616</v>
      </c>
      <c r="D10125" s="548">
        <v>0.79</v>
      </c>
      <c r="E10125" s="548">
        <v>0.79</v>
      </c>
    </row>
    <row r="10126" spans="1:5" hidden="1">
      <c r="A10126" s="547" t="s">
        <v>1655</v>
      </c>
      <c r="B10126" s="547">
        <v>2019</v>
      </c>
      <c r="C10126" s="547" t="s">
        <v>1615</v>
      </c>
      <c r="D10126" s="548">
        <v>48.64</v>
      </c>
      <c r="E10126" s="548">
        <v>48.64</v>
      </c>
    </row>
    <row r="10127" spans="1:5" hidden="1">
      <c r="A10127" s="547" t="s">
        <v>1655</v>
      </c>
      <c r="B10127" s="547">
        <v>2019</v>
      </c>
      <c r="C10127" s="547" t="s">
        <v>1614</v>
      </c>
      <c r="D10127" s="548">
        <v>19.75</v>
      </c>
      <c r="E10127" s="548">
        <v>19.75</v>
      </c>
    </row>
    <row r="10128" spans="1:5" hidden="1">
      <c r="A10128" s="547" t="s">
        <v>1655</v>
      </c>
      <c r="B10128" s="547">
        <v>2019</v>
      </c>
      <c r="C10128" s="547" t="s">
        <v>1613</v>
      </c>
      <c r="D10128" s="548"/>
      <c r="E10128" s="548"/>
    </row>
    <row r="10129" spans="1:5" hidden="1">
      <c r="A10129" s="547" t="s">
        <v>1655</v>
      </c>
      <c r="B10129" s="547">
        <v>2019</v>
      </c>
      <c r="C10129" s="547" t="s">
        <v>1612</v>
      </c>
      <c r="D10129" s="548">
        <v>0.6</v>
      </c>
      <c r="E10129" s="548">
        <v>0.6</v>
      </c>
    </row>
    <row r="10130" spans="1:5" hidden="1">
      <c r="A10130" s="547" t="s">
        <v>1655</v>
      </c>
      <c r="B10130" s="547">
        <v>2019</v>
      </c>
      <c r="C10130" s="547" t="s">
        <v>1611</v>
      </c>
      <c r="D10130" s="548">
        <v>0.01</v>
      </c>
      <c r="E10130" s="548">
        <v>0.01</v>
      </c>
    </row>
    <row r="10131" spans="1:5" hidden="1">
      <c r="A10131" s="547" t="s">
        <v>1655</v>
      </c>
      <c r="B10131" s="547">
        <v>2019</v>
      </c>
      <c r="C10131" s="547" t="s">
        <v>1610</v>
      </c>
      <c r="D10131" s="548">
        <v>0.15</v>
      </c>
      <c r="E10131" s="548">
        <v>0.15</v>
      </c>
    </row>
    <row r="10132" spans="1:5" hidden="1">
      <c r="A10132" s="547" t="s">
        <v>1655</v>
      </c>
      <c r="B10132" s="547">
        <v>2019</v>
      </c>
      <c r="C10132" s="547" t="s">
        <v>1609</v>
      </c>
      <c r="D10132" s="548">
        <v>13.11</v>
      </c>
      <c r="E10132" s="548">
        <v>13.11</v>
      </c>
    </row>
    <row r="10133" spans="1:5" hidden="1">
      <c r="A10133" s="547" t="s">
        <v>1655</v>
      </c>
      <c r="B10133" s="547">
        <v>2019</v>
      </c>
      <c r="C10133" s="547" t="s">
        <v>1608</v>
      </c>
      <c r="D10133" s="548">
        <v>275.19</v>
      </c>
      <c r="E10133" s="548">
        <v>275.19</v>
      </c>
    </row>
    <row r="10134" spans="1:5" hidden="1">
      <c r="A10134" s="547" t="s">
        <v>1655</v>
      </c>
      <c r="B10134" s="547">
        <v>2019</v>
      </c>
      <c r="C10134" s="547" t="s">
        <v>1607</v>
      </c>
      <c r="D10134" s="548">
        <v>5.55</v>
      </c>
      <c r="E10134" s="548">
        <v>5.55</v>
      </c>
    </row>
    <row r="10135" spans="1:5" hidden="1">
      <c r="A10135" s="547" t="s">
        <v>1655</v>
      </c>
      <c r="B10135" s="547">
        <v>2019</v>
      </c>
      <c r="C10135" s="547" t="s">
        <v>1606</v>
      </c>
      <c r="D10135" s="548"/>
      <c r="E10135" s="548"/>
    </row>
    <row r="10136" spans="1:5" hidden="1">
      <c r="A10136" s="547" t="s">
        <v>1655</v>
      </c>
      <c r="B10136" s="547">
        <v>2019</v>
      </c>
      <c r="C10136" s="547" t="s">
        <v>1605</v>
      </c>
      <c r="D10136" s="548">
        <v>6.66</v>
      </c>
      <c r="E10136" s="548">
        <v>6.66</v>
      </c>
    </row>
    <row r="10137" spans="1:5" hidden="1">
      <c r="A10137" s="547" t="s">
        <v>1655</v>
      </c>
      <c r="B10137" s="547">
        <v>2019</v>
      </c>
      <c r="C10137" s="547" t="s">
        <v>1604</v>
      </c>
      <c r="D10137" s="548">
        <v>264.81</v>
      </c>
      <c r="E10137" s="548">
        <v>264.81</v>
      </c>
    </row>
    <row r="10138" spans="1:5" hidden="1">
      <c r="A10138" s="547" t="s">
        <v>1655</v>
      </c>
      <c r="B10138" s="547">
        <v>2019</v>
      </c>
      <c r="C10138" s="547" t="s">
        <v>1603</v>
      </c>
      <c r="D10138" s="548">
        <v>451.72</v>
      </c>
      <c r="E10138" s="548">
        <v>451.72</v>
      </c>
    </row>
    <row r="10139" spans="1:5" hidden="1">
      <c r="A10139" s="547" t="s">
        <v>1655</v>
      </c>
      <c r="B10139" s="547">
        <v>2019</v>
      </c>
      <c r="C10139" s="547" t="s">
        <v>1602</v>
      </c>
      <c r="D10139" s="548">
        <v>745.36</v>
      </c>
      <c r="E10139" s="548">
        <v>745.36</v>
      </c>
    </row>
    <row r="10140" spans="1:5" hidden="1">
      <c r="A10140" s="547" t="s">
        <v>1655</v>
      </c>
      <c r="B10140" s="547">
        <v>2019</v>
      </c>
      <c r="C10140" s="547" t="s">
        <v>1601</v>
      </c>
      <c r="D10140" s="548">
        <v>8201.94</v>
      </c>
      <c r="E10140" s="548">
        <v>8201.94</v>
      </c>
    </row>
    <row r="10141" spans="1:5" hidden="1">
      <c r="A10141" s="547" t="s">
        <v>1655</v>
      </c>
      <c r="B10141" s="547">
        <v>2019</v>
      </c>
      <c r="C10141" s="547" t="s">
        <v>1600</v>
      </c>
      <c r="D10141" s="548">
        <v>5.96</v>
      </c>
      <c r="E10141" s="548">
        <v>5.96</v>
      </c>
    </row>
    <row r="10142" spans="1:5" hidden="1">
      <c r="A10142" s="547" t="s">
        <v>1655</v>
      </c>
      <c r="B10142" s="547">
        <v>2019</v>
      </c>
      <c r="C10142" s="547" t="s">
        <v>1599</v>
      </c>
      <c r="D10142" s="548">
        <v>24248.12</v>
      </c>
      <c r="E10142" s="548">
        <v>24252.12</v>
      </c>
    </row>
    <row r="10143" spans="1:5" hidden="1">
      <c r="A10143" s="547" t="s">
        <v>1655</v>
      </c>
      <c r="B10143" s="547">
        <v>2019</v>
      </c>
      <c r="C10143" s="547" t="s">
        <v>1597</v>
      </c>
      <c r="D10143" s="548">
        <v>12502.07</v>
      </c>
      <c r="E10143" s="548">
        <v>12506.07</v>
      </c>
    </row>
    <row r="10144" spans="1:5" hidden="1">
      <c r="A10144" s="547" t="s">
        <v>1655</v>
      </c>
      <c r="B10144" s="547">
        <v>2019</v>
      </c>
      <c r="C10144" s="547" t="s">
        <v>1633</v>
      </c>
      <c r="D10144" s="548"/>
      <c r="E10144" s="548">
        <v>1628.48</v>
      </c>
    </row>
    <row r="10145" spans="1:5" hidden="1">
      <c r="A10145" s="547" t="s">
        <v>1655</v>
      </c>
      <c r="B10145" s="547">
        <v>2019</v>
      </c>
      <c r="C10145" s="547" t="s">
        <v>1632</v>
      </c>
      <c r="D10145" s="548"/>
      <c r="E10145" s="548"/>
    </row>
    <row r="10146" spans="1:5" hidden="1">
      <c r="A10146" s="547" t="s">
        <v>1655</v>
      </c>
      <c r="B10146" s="547">
        <v>2019</v>
      </c>
      <c r="C10146" s="547" t="s">
        <v>1631</v>
      </c>
      <c r="D10146" s="548"/>
      <c r="E10146" s="548">
        <v>138.59</v>
      </c>
    </row>
    <row r="10147" spans="1:5" hidden="1">
      <c r="A10147" s="547" t="s">
        <v>1655</v>
      </c>
      <c r="B10147" s="547">
        <v>2019</v>
      </c>
      <c r="C10147" s="547" t="s">
        <v>1630</v>
      </c>
      <c r="D10147" s="548"/>
      <c r="E10147" s="548"/>
    </row>
    <row r="10148" spans="1:5" hidden="1">
      <c r="A10148" s="547" t="s">
        <v>1655</v>
      </c>
      <c r="B10148" s="547">
        <v>2019</v>
      </c>
      <c r="C10148" s="547" t="s">
        <v>1629</v>
      </c>
      <c r="D10148" s="548"/>
      <c r="E10148" s="548"/>
    </row>
    <row r="10149" spans="1:5" hidden="1">
      <c r="A10149" s="547" t="s">
        <v>1655</v>
      </c>
      <c r="B10149" s="547">
        <v>2020</v>
      </c>
      <c r="C10149" s="547" t="s">
        <v>1628</v>
      </c>
      <c r="D10149" s="548">
        <v>1692.5</v>
      </c>
      <c r="E10149" s="548">
        <v>1699.95</v>
      </c>
    </row>
    <row r="10150" spans="1:5" hidden="1">
      <c r="A10150" s="547" t="s">
        <v>1655</v>
      </c>
      <c r="B10150" s="547">
        <v>2020</v>
      </c>
      <c r="C10150" s="547" t="s">
        <v>1627</v>
      </c>
      <c r="D10150" s="548">
        <v>1687.06</v>
      </c>
      <c r="E10150" s="548"/>
    </row>
    <row r="10151" spans="1:5" hidden="1">
      <c r="A10151" s="547" t="s">
        <v>1655</v>
      </c>
      <c r="B10151" s="547">
        <v>2020</v>
      </c>
      <c r="C10151" s="547" t="s">
        <v>1626</v>
      </c>
      <c r="D10151" s="548">
        <v>5.44</v>
      </c>
      <c r="E10151" s="548"/>
    </row>
    <row r="10152" spans="1:5" hidden="1">
      <c r="A10152" s="547" t="s">
        <v>1655</v>
      </c>
      <c r="B10152" s="547">
        <v>2020</v>
      </c>
      <c r="C10152" s="547" t="s">
        <v>1625</v>
      </c>
      <c r="D10152" s="548">
        <v>388.23</v>
      </c>
      <c r="E10152" s="548">
        <v>388.23</v>
      </c>
    </row>
    <row r="10153" spans="1:5" hidden="1">
      <c r="A10153" s="547" t="s">
        <v>1655</v>
      </c>
      <c r="B10153" s="547">
        <v>2020</v>
      </c>
      <c r="C10153" s="547" t="s">
        <v>1624</v>
      </c>
      <c r="D10153" s="548">
        <v>134.97999999999999</v>
      </c>
      <c r="E10153" s="548">
        <v>134.97999999999999</v>
      </c>
    </row>
    <row r="10154" spans="1:5" hidden="1">
      <c r="A10154" s="547" t="s">
        <v>1655</v>
      </c>
      <c r="B10154" s="547">
        <v>2020</v>
      </c>
      <c r="C10154" s="547" t="s">
        <v>1623</v>
      </c>
      <c r="D10154" s="548"/>
      <c r="E10154" s="548"/>
    </row>
    <row r="10155" spans="1:5" hidden="1">
      <c r="A10155" s="547" t="s">
        <v>1655</v>
      </c>
      <c r="B10155" s="547">
        <v>2020</v>
      </c>
      <c r="C10155" s="547" t="s">
        <v>1622</v>
      </c>
      <c r="D10155" s="548">
        <v>5.01</v>
      </c>
      <c r="E10155" s="548">
        <v>5.01</v>
      </c>
    </row>
    <row r="10156" spans="1:5" hidden="1">
      <c r="A10156" s="547" t="s">
        <v>1655</v>
      </c>
      <c r="B10156" s="547">
        <v>2020</v>
      </c>
      <c r="C10156" s="547" t="s">
        <v>1621</v>
      </c>
      <c r="D10156" s="548">
        <v>122.79</v>
      </c>
      <c r="E10156" s="548">
        <v>122.79</v>
      </c>
    </row>
    <row r="10157" spans="1:5" hidden="1">
      <c r="A10157" s="547" t="s">
        <v>1655</v>
      </c>
      <c r="B10157" s="547">
        <v>2020</v>
      </c>
      <c r="C10157" s="547" t="s">
        <v>1620</v>
      </c>
      <c r="D10157" s="548">
        <v>11.3</v>
      </c>
      <c r="E10157" s="548">
        <v>11.3</v>
      </c>
    </row>
    <row r="10158" spans="1:5" hidden="1">
      <c r="A10158" s="547" t="s">
        <v>1655</v>
      </c>
      <c r="B10158" s="547">
        <v>2020</v>
      </c>
      <c r="C10158" s="547" t="s">
        <v>1619</v>
      </c>
      <c r="D10158" s="548">
        <v>356.9</v>
      </c>
      <c r="E10158" s="548">
        <v>356.9</v>
      </c>
    </row>
    <row r="10159" spans="1:5" hidden="1">
      <c r="A10159" s="547" t="s">
        <v>1655</v>
      </c>
      <c r="B10159" s="547">
        <v>2020</v>
      </c>
      <c r="C10159" s="547" t="s">
        <v>1618</v>
      </c>
      <c r="D10159" s="548">
        <v>0.3</v>
      </c>
      <c r="E10159" s="548">
        <v>0.3</v>
      </c>
    </row>
    <row r="10160" spans="1:5" hidden="1">
      <c r="A10160" s="547" t="s">
        <v>1655</v>
      </c>
      <c r="B10160" s="547">
        <v>2020</v>
      </c>
      <c r="C10160" s="547" t="s">
        <v>1617</v>
      </c>
      <c r="D10160" s="548">
        <v>3.65</v>
      </c>
      <c r="E10160" s="548">
        <v>3.65</v>
      </c>
    </row>
    <row r="10161" spans="1:5" hidden="1">
      <c r="A10161" s="547" t="s">
        <v>1655</v>
      </c>
      <c r="B10161" s="547">
        <v>2020</v>
      </c>
      <c r="C10161" s="547" t="s">
        <v>1616</v>
      </c>
      <c r="D10161" s="548">
        <v>0.55000000000000004</v>
      </c>
      <c r="E10161" s="548">
        <v>0.55000000000000004</v>
      </c>
    </row>
    <row r="10162" spans="1:5" hidden="1">
      <c r="A10162" s="547" t="s">
        <v>1655</v>
      </c>
      <c r="B10162" s="547">
        <v>2020</v>
      </c>
      <c r="C10162" s="547" t="s">
        <v>1615</v>
      </c>
      <c r="D10162" s="548">
        <v>35.32</v>
      </c>
      <c r="E10162" s="548">
        <v>35.32</v>
      </c>
    </row>
    <row r="10163" spans="1:5" hidden="1">
      <c r="A10163" s="547" t="s">
        <v>1655</v>
      </c>
      <c r="B10163" s="547">
        <v>2020</v>
      </c>
      <c r="C10163" s="547" t="s">
        <v>1614</v>
      </c>
      <c r="D10163" s="548">
        <v>11.03</v>
      </c>
      <c r="E10163" s="548">
        <v>11.03</v>
      </c>
    </row>
    <row r="10164" spans="1:5" hidden="1">
      <c r="A10164" s="547" t="s">
        <v>1655</v>
      </c>
      <c r="B10164" s="547">
        <v>2020</v>
      </c>
      <c r="C10164" s="547" t="s">
        <v>1613</v>
      </c>
      <c r="D10164" s="548"/>
      <c r="E10164" s="548"/>
    </row>
    <row r="10165" spans="1:5" hidden="1">
      <c r="A10165" s="547" t="s">
        <v>1655</v>
      </c>
      <c r="B10165" s="547">
        <v>2020</v>
      </c>
      <c r="C10165" s="547" t="s">
        <v>1612</v>
      </c>
      <c r="D10165" s="548">
        <v>0.68</v>
      </c>
      <c r="E10165" s="548">
        <v>0.68</v>
      </c>
    </row>
    <row r="10166" spans="1:5" hidden="1">
      <c r="A10166" s="547" t="s">
        <v>1655</v>
      </c>
      <c r="B10166" s="547">
        <v>2020</v>
      </c>
      <c r="C10166" s="547" t="s">
        <v>1611</v>
      </c>
      <c r="D10166" s="548">
        <v>0.01</v>
      </c>
      <c r="E10166" s="548">
        <v>0.01</v>
      </c>
    </row>
    <row r="10167" spans="1:5" hidden="1">
      <c r="A10167" s="547" t="s">
        <v>1655</v>
      </c>
      <c r="B10167" s="547">
        <v>2020</v>
      </c>
      <c r="C10167" s="547" t="s">
        <v>1610</v>
      </c>
      <c r="D10167" s="548">
        <v>0.15</v>
      </c>
      <c r="E10167" s="548">
        <v>0.15</v>
      </c>
    </row>
    <row r="10168" spans="1:5" hidden="1">
      <c r="A10168" s="547" t="s">
        <v>1655</v>
      </c>
      <c r="B10168" s="547">
        <v>2020</v>
      </c>
      <c r="C10168" s="547" t="s">
        <v>1609</v>
      </c>
      <c r="D10168" s="548">
        <v>20.56</v>
      </c>
      <c r="E10168" s="548">
        <v>20.56</v>
      </c>
    </row>
    <row r="10169" spans="1:5" hidden="1">
      <c r="A10169" s="547" t="s">
        <v>1655</v>
      </c>
      <c r="B10169" s="547">
        <v>2020</v>
      </c>
      <c r="C10169" s="547" t="s">
        <v>1608</v>
      </c>
      <c r="D10169" s="548">
        <v>270.77</v>
      </c>
      <c r="E10169" s="548">
        <v>270.77</v>
      </c>
    </row>
    <row r="10170" spans="1:5" hidden="1">
      <c r="A10170" s="547" t="s">
        <v>1655</v>
      </c>
      <c r="B10170" s="547">
        <v>2020</v>
      </c>
      <c r="C10170" s="547" t="s">
        <v>1607</v>
      </c>
      <c r="D10170" s="548">
        <v>4.75</v>
      </c>
      <c r="E10170" s="548">
        <v>4.75</v>
      </c>
    </row>
    <row r="10171" spans="1:5" hidden="1">
      <c r="A10171" s="547" t="s">
        <v>1655</v>
      </c>
      <c r="B10171" s="547">
        <v>2020</v>
      </c>
      <c r="C10171" s="547" t="s">
        <v>1606</v>
      </c>
      <c r="D10171" s="548"/>
      <c r="E10171" s="548"/>
    </row>
    <row r="10172" spans="1:5" hidden="1">
      <c r="A10172" s="547" t="s">
        <v>1655</v>
      </c>
      <c r="B10172" s="547">
        <v>2020</v>
      </c>
      <c r="C10172" s="547" t="s">
        <v>1605</v>
      </c>
      <c r="D10172" s="548">
        <v>9.1199999999999992</v>
      </c>
      <c r="E10172" s="548">
        <v>9.1199999999999992</v>
      </c>
    </row>
    <row r="10173" spans="1:5" hidden="1">
      <c r="A10173" s="547" t="s">
        <v>1655</v>
      </c>
      <c r="B10173" s="547">
        <v>2020</v>
      </c>
      <c r="C10173" s="547" t="s">
        <v>1604</v>
      </c>
      <c r="D10173" s="548">
        <v>279.32</v>
      </c>
      <c r="E10173" s="548">
        <v>279.32</v>
      </c>
    </row>
    <row r="10174" spans="1:5" hidden="1">
      <c r="A10174" s="547" t="s">
        <v>1655</v>
      </c>
      <c r="B10174" s="547">
        <v>2020</v>
      </c>
      <c r="C10174" s="547" t="s">
        <v>1603</v>
      </c>
      <c r="D10174" s="548">
        <v>385.99</v>
      </c>
      <c r="E10174" s="548">
        <v>385.99</v>
      </c>
    </row>
    <row r="10175" spans="1:5" hidden="1">
      <c r="A10175" s="547" t="s">
        <v>1655</v>
      </c>
      <c r="B10175" s="547">
        <v>2020</v>
      </c>
      <c r="C10175" s="547" t="s">
        <v>1602</v>
      </c>
      <c r="D10175" s="548">
        <v>738.79</v>
      </c>
      <c r="E10175" s="548">
        <v>738.79</v>
      </c>
    </row>
    <row r="10176" spans="1:5" hidden="1">
      <c r="A10176" s="547" t="s">
        <v>1655</v>
      </c>
      <c r="B10176" s="547">
        <v>2020</v>
      </c>
      <c r="C10176" s="547" t="s">
        <v>1601</v>
      </c>
      <c r="D10176" s="548">
        <v>8766.36</v>
      </c>
      <c r="E10176" s="548">
        <v>8766.36</v>
      </c>
    </row>
    <row r="10177" spans="1:5" hidden="1">
      <c r="A10177" s="547" t="s">
        <v>1655</v>
      </c>
      <c r="B10177" s="547">
        <v>2020</v>
      </c>
      <c r="C10177" s="547" t="s">
        <v>1600</v>
      </c>
      <c r="D10177" s="548">
        <v>7.08</v>
      </c>
      <c r="E10177" s="548">
        <v>7.08</v>
      </c>
    </row>
    <row r="10178" spans="1:5" hidden="1">
      <c r="A10178" s="547" t="s">
        <v>1655</v>
      </c>
      <c r="B10178" s="547">
        <v>2020</v>
      </c>
      <c r="C10178" s="547" t="s">
        <v>1599</v>
      </c>
      <c r="D10178" s="548">
        <v>25378.15</v>
      </c>
      <c r="E10178" s="548">
        <v>25385.599999999999</v>
      </c>
    </row>
    <row r="10179" spans="1:5" hidden="1">
      <c r="A10179" s="547" t="s">
        <v>1655</v>
      </c>
      <c r="B10179" s="547">
        <v>2020</v>
      </c>
      <c r="C10179" s="547" t="s">
        <v>1597</v>
      </c>
      <c r="D10179" s="548">
        <v>12889.25</v>
      </c>
      <c r="E10179" s="548">
        <v>12896.7</v>
      </c>
    </row>
    <row r="10180" spans="1:5" hidden="1">
      <c r="A10180" s="547" t="s">
        <v>1655</v>
      </c>
      <c r="B10180" s="547">
        <v>2020</v>
      </c>
      <c r="C10180" s="547" t="s">
        <v>1633</v>
      </c>
      <c r="D10180" s="548"/>
      <c r="E10180" s="548">
        <v>1543.04</v>
      </c>
    </row>
    <row r="10181" spans="1:5" hidden="1">
      <c r="A10181" s="547" t="s">
        <v>1655</v>
      </c>
      <c r="B10181" s="547">
        <v>2020</v>
      </c>
      <c r="C10181" s="547" t="s">
        <v>1632</v>
      </c>
      <c r="D10181" s="548"/>
      <c r="E10181" s="548"/>
    </row>
    <row r="10182" spans="1:5" hidden="1">
      <c r="A10182" s="547" t="s">
        <v>1655</v>
      </c>
      <c r="B10182" s="547">
        <v>2020</v>
      </c>
      <c r="C10182" s="547" t="s">
        <v>1631</v>
      </c>
      <c r="D10182" s="548"/>
      <c r="E10182" s="548">
        <v>151.46</v>
      </c>
    </row>
    <row r="10183" spans="1:5" hidden="1">
      <c r="A10183" s="547" t="s">
        <v>1655</v>
      </c>
      <c r="B10183" s="547">
        <v>2020</v>
      </c>
      <c r="C10183" s="547" t="s">
        <v>1630</v>
      </c>
      <c r="D10183" s="548"/>
      <c r="E10183" s="548"/>
    </row>
    <row r="10184" spans="1:5" hidden="1">
      <c r="A10184" s="547" t="s">
        <v>1655</v>
      </c>
      <c r="B10184" s="547">
        <v>2020</v>
      </c>
      <c r="C10184" s="547" t="s">
        <v>1629</v>
      </c>
      <c r="D10184" s="548"/>
      <c r="E10184" s="548"/>
    </row>
    <row r="10185" spans="1:5" hidden="1">
      <c r="A10185" s="547" t="s">
        <v>1655</v>
      </c>
      <c r="B10185" s="547">
        <v>2021</v>
      </c>
      <c r="C10185" s="547" t="s">
        <v>1628</v>
      </c>
      <c r="D10185" s="548">
        <v>1593.36</v>
      </c>
      <c r="E10185" s="548">
        <v>1606.1</v>
      </c>
    </row>
    <row r="10186" spans="1:5" hidden="1">
      <c r="A10186" s="547" t="s">
        <v>1655</v>
      </c>
      <c r="B10186" s="547">
        <v>2021</v>
      </c>
      <c r="C10186" s="547" t="s">
        <v>1627</v>
      </c>
      <c r="D10186" s="548">
        <v>1542.34</v>
      </c>
      <c r="E10186" s="548"/>
    </row>
    <row r="10187" spans="1:5" hidden="1">
      <c r="A10187" s="547" t="s">
        <v>1655</v>
      </c>
      <c r="B10187" s="547">
        <v>2021</v>
      </c>
      <c r="C10187" s="547" t="s">
        <v>1626</v>
      </c>
      <c r="D10187" s="548">
        <v>51.02</v>
      </c>
      <c r="E10187" s="548"/>
    </row>
    <row r="10188" spans="1:5" hidden="1">
      <c r="A10188" s="547" t="s">
        <v>1655</v>
      </c>
      <c r="B10188" s="547">
        <v>2021</v>
      </c>
      <c r="C10188" s="547" t="s">
        <v>1625</v>
      </c>
      <c r="D10188" s="548">
        <v>391.96</v>
      </c>
      <c r="E10188" s="548">
        <v>391.96</v>
      </c>
    </row>
    <row r="10189" spans="1:5" hidden="1">
      <c r="A10189" s="547" t="s">
        <v>1655</v>
      </c>
      <c r="B10189" s="547">
        <v>2021</v>
      </c>
      <c r="C10189" s="547" t="s">
        <v>1624</v>
      </c>
      <c r="D10189" s="548">
        <v>126.21</v>
      </c>
      <c r="E10189" s="548">
        <v>126.21</v>
      </c>
    </row>
    <row r="10190" spans="1:5" hidden="1">
      <c r="A10190" s="547" t="s">
        <v>1655</v>
      </c>
      <c r="B10190" s="547">
        <v>2021</v>
      </c>
      <c r="C10190" s="547" t="s">
        <v>1623</v>
      </c>
      <c r="D10190" s="548">
        <v>1.61</v>
      </c>
      <c r="E10190" s="548">
        <v>1.61</v>
      </c>
    </row>
    <row r="10191" spans="1:5" hidden="1">
      <c r="A10191" s="547" t="s">
        <v>1655</v>
      </c>
      <c r="B10191" s="547">
        <v>2021</v>
      </c>
      <c r="C10191" s="547" t="s">
        <v>1622</v>
      </c>
      <c r="D10191" s="548">
        <v>5.14</v>
      </c>
      <c r="E10191" s="548">
        <v>5.14</v>
      </c>
    </row>
    <row r="10192" spans="1:5" hidden="1">
      <c r="A10192" s="547" t="s">
        <v>1655</v>
      </c>
      <c r="B10192" s="547">
        <v>2021</v>
      </c>
      <c r="C10192" s="547" t="s">
        <v>1621</v>
      </c>
      <c r="D10192" s="548">
        <v>105.02</v>
      </c>
      <c r="E10192" s="548">
        <v>105.02</v>
      </c>
    </row>
    <row r="10193" spans="1:5" hidden="1">
      <c r="A10193" s="547" t="s">
        <v>1655</v>
      </c>
      <c r="B10193" s="547">
        <v>2021</v>
      </c>
      <c r="C10193" s="547" t="s">
        <v>1620</v>
      </c>
      <c r="D10193" s="548">
        <v>13.8</v>
      </c>
      <c r="E10193" s="548">
        <v>13.8</v>
      </c>
    </row>
    <row r="10194" spans="1:5" hidden="1">
      <c r="A10194" s="547" t="s">
        <v>1655</v>
      </c>
      <c r="B10194" s="547">
        <v>2021</v>
      </c>
      <c r="C10194" s="547" t="s">
        <v>1619</v>
      </c>
      <c r="D10194" s="548">
        <v>366.96</v>
      </c>
      <c r="E10194" s="548">
        <v>366.96</v>
      </c>
    </row>
    <row r="10195" spans="1:5" hidden="1">
      <c r="A10195" s="547" t="s">
        <v>1655</v>
      </c>
      <c r="B10195" s="547">
        <v>2021</v>
      </c>
      <c r="C10195" s="547" t="s">
        <v>1618</v>
      </c>
      <c r="D10195" s="548">
        <v>0.31</v>
      </c>
      <c r="E10195" s="548">
        <v>0.31</v>
      </c>
    </row>
    <row r="10196" spans="1:5" hidden="1">
      <c r="A10196" s="547" t="s">
        <v>1655</v>
      </c>
      <c r="B10196" s="547">
        <v>2021</v>
      </c>
      <c r="C10196" s="547" t="s">
        <v>1617</v>
      </c>
      <c r="D10196" s="548">
        <v>3.08</v>
      </c>
      <c r="E10196" s="548">
        <v>3.08</v>
      </c>
    </row>
    <row r="10197" spans="1:5" hidden="1">
      <c r="A10197" s="547" t="s">
        <v>1655</v>
      </c>
      <c r="B10197" s="547">
        <v>2021</v>
      </c>
      <c r="C10197" s="547" t="s">
        <v>1616</v>
      </c>
      <c r="D10197" s="548">
        <v>0.45</v>
      </c>
      <c r="E10197" s="548">
        <v>0.45</v>
      </c>
    </row>
    <row r="10198" spans="1:5" hidden="1">
      <c r="A10198" s="547" t="s">
        <v>1655</v>
      </c>
      <c r="B10198" s="547">
        <v>2021</v>
      </c>
      <c r="C10198" s="547" t="s">
        <v>1615</v>
      </c>
      <c r="D10198" s="548">
        <v>45.73</v>
      </c>
      <c r="E10198" s="548">
        <v>45.73</v>
      </c>
    </row>
    <row r="10199" spans="1:5" hidden="1">
      <c r="A10199" s="547" t="s">
        <v>1655</v>
      </c>
      <c r="B10199" s="547">
        <v>2021</v>
      </c>
      <c r="C10199" s="547" t="s">
        <v>1614</v>
      </c>
      <c r="D10199" s="548">
        <v>18.649999999999999</v>
      </c>
      <c r="E10199" s="548">
        <v>18.649999999999999</v>
      </c>
    </row>
    <row r="10200" spans="1:5" hidden="1">
      <c r="A10200" s="547" t="s">
        <v>1655</v>
      </c>
      <c r="B10200" s="547">
        <v>2021</v>
      </c>
      <c r="C10200" s="547" t="s">
        <v>1613</v>
      </c>
      <c r="D10200" s="548"/>
      <c r="E10200" s="548"/>
    </row>
    <row r="10201" spans="1:5" hidden="1">
      <c r="A10201" s="547" t="s">
        <v>1655</v>
      </c>
      <c r="B10201" s="547">
        <v>2021</v>
      </c>
      <c r="C10201" s="547" t="s">
        <v>1612</v>
      </c>
      <c r="D10201" s="548">
        <v>1.66</v>
      </c>
      <c r="E10201" s="548">
        <v>1.66</v>
      </c>
    </row>
    <row r="10202" spans="1:5" hidden="1">
      <c r="A10202" s="547" t="s">
        <v>1655</v>
      </c>
      <c r="B10202" s="547">
        <v>2021</v>
      </c>
      <c r="C10202" s="547" t="s">
        <v>1611</v>
      </c>
      <c r="D10202" s="548">
        <v>0.01</v>
      </c>
      <c r="E10202" s="548">
        <v>0.01</v>
      </c>
    </row>
    <row r="10203" spans="1:5" hidden="1">
      <c r="A10203" s="547" t="s">
        <v>1655</v>
      </c>
      <c r="B10203" s="547">
        <v>2021</v>
      </c>
      <c r="C10203" s="547" t="s">
        <v>1610</v>
      </c>
      <c r="D10203" s="548">
        <v>0.25</v>
      </c>
      <c r="E10203" s="548">
        <v>0.25</v>
      </c>
    </row>
    <row r="10204" spans="1:5" hidden="1">
      <c r="A10204" s="547" t="s">
        <v>1655</v>
      </c>
      <c r="B10204" s="547">
        <v>2021</v>
      </c>
      <c r="C10204" s="547" t="s">
        <v>1609</v>
      </c>
      <c r="D10204" s="548">
        <v>10.62</v>
      </c>
      <c r="E10204" s="548">
        <v>10.62</v>
      </c>
    </row>
    <row r="10205" spans="1:5" hidden="1">
      <c r="A10205" s="547" t="s">
        <v>1655</v>
      </c>
      <c r="B10205" s="547">
        <v>2021</v>
      </c>
      <c r="C10205" s="547" t="s">
        <v>1608</v>
      </c>
      <c r="D10205" s="548">
        <v>269.86</v>
      </c>
      <c r="E10205" s="548">
        <v>269.86</v>
      </c>
    </row>
    <row r="10206" spans="1:5" hidden="1">
      <c r="A10206" s="547" t="s">
        <v>1655</v>
      </c>
      <c r="B10206" s="547">
        <v>2021</v>
      </c>
      <c r="C10206" s="547" t="s">
        <v>1607</v>
      </c>
      <c r="D10206" s="548">
        <v>4.83</v>
      </c>
      <c r="E10206" s="548">
        <v>4.83</v>
      </c>
    </row>
    <row r="10207" spans="1:5" hidden="1">
      <c r="A10207" s="547" t="s">
        <v>1655</v>
      </c>
      <c r="B10207" s="547">
        <v>2021</v>
      </c>
      <c r="C10207" s="547" t="s">
        <v>1606</v>
      </c>
      <c r="D10207" s="548"/>
      <c r="E10207" s="548"/>
    </row>
    <row r="10208" spans="1:5" hidden="1">
      <c r="A10208" s="547" t="s">
        <v>1655</v>
      </c>
      <c r="B10208" s="547">
        <v>2021</v>
      </c>
      <c r="C10208" s="547" t="s">
        <v>1605</v>
      </c>
      <c r="D10208" s="548">
        <v>11.5</v>
      </c>
      <c r="E10208" s="548">
        <v>11.5</v>
      </c>
    </row>
    <row r="10209" spans="1:5" hidden="1">
      <c r="A10209" s="547" t="s">
        <v>1655</v>
      </c>
      <c r="B10209" s="547">
        <v>2021</v>
      </c>
      <c r="C10209" s="547" t="s">
        <v>1604</v>
      </c>
      <c r="D10209" s="548">
        <v>310.85000000000002</v>
      </c>
      <c r="E10209" s="548">
        <v>310.85000000000002</v>
      </c>
    </row>
    <row r="10210" spans="1:5" hidden="1">
      <c r="A10210" s="547" t="s">
        <v>1655</v>
      </c>
      <c r="B10210" s="547">
        <v>2021</v>
      </c>
      <c r="C10210" s="547" t="s">
        <v>1603</v>
      </c>
      <c r="D10210" s="548">
        <v>515.39</v>
      </c>
      <c r="E10210" s="548">
        <v>515.39</v>
      </c>
    </row>
    <row r="10211" spans="1:5" hidden="1">
      <c r="A10211" s="547" t="s">
        <v>1655</v>
      </c>
      <c r="B10211" s="547">
        <v>2021</v>
      </c>
      <c r="C10211" s="547" t="s">
        <v>1602</v>
      </c>
      <c r="D10211" s="548">
        <v>882.3</v>
      </c>
      <c r="E10211" s="548">
        <v>882.3</v>
      </c>
    </row>
    <row r="10212" spans="1:5" hidden="1">
      <c r="A10212" s="547" t="s">
        <v>1655</v>
      </c>
      <c r="B10212" s="547">
        <v>2021</v>
      </c>
      <c r="C10212" s="547" t="s">
        <v>1601</v>
      </c>
      <c r="D10212" s="548">
        <v>9144.32</v>
      </c>
      <c r="E10212" s="548">
        <v>9144.32</v>
      </c>
    </row>
    <row r="10213" spans="1:5" hidden="1">
      <c r="A10213" s="547" t="s">
        <v>1655</v>
      </c>
      <c r="B10213" s="547">
        <v>2021</v>
      </c>
      <c r="C10213" s="547" t="s">
        <v>1600</v>
      </c>
      <c r="D10213" s="548">
        <v>8.86</v>
      </c>
      <c r="E10213" s="548">
        <v>8.86</v>
      </c>
    </row>
    <row r="10214" spans="1:5" hidden="1">
      <c r="A10214" s="547" t="s">
        <v>1655</v>
      </c>
      <c r="B10214" s="547">
        <v>2021</v>
      </c>
      <c r="C10214" s="547" t="s">
        <v>1599</v>
      </c>
      <c r="D10214" s="548">
        <v>26277.51</v>
      </c>
      <c r="E10214" s="548">
        <v>26290.240000000002</v>
      </c>
    </row>
    <row r="10215" spans="1:5" hidden="1">
      <c r="A10215" s="547" t="s">
        <v>1655</v>
      </c>
      <c r="B10215" s="547">
        <v>2021</v>
      </c>
      <c r="C10215" s="547" t="s">
        <v>1597</v>
      </c>
      <c r="D10215" s="548">
        <v>13465.78</v>
      </c>
      <c r="E10215" s="548">
        <v>13478.52</v>
      </c>
    </row>
    <row r="10216" spans="1:5" hidden="1">
      <c r="A10216" s="547" t="s">
        <v>1655</v>
      </c>
      <c r="B10216" s="547">
        <v>2021</v>
      </c>
      <c r="C10216" s="547" t="s">
        <v>1633</v>
      </c>
      <c r="D10216" s="548"/>
      <c r="E10216" s="548">
        <v>1387.19</v>
      </c>
    </row>
    <row r="10217" spans="1:5" hidden="1">
      <c r="A10217" s="547" t="s">
        <v>1655</v>
      </c>
      <c r="B10217" s="547">
        <v>2021</v>
      </c>
      <c r="C10217" s="547" t="s">
        <v>1632</v>
      </c>
      <c r="D10217" s="548"/>
      <c r="E10217" s="548"/>
    </row>
    <row r="10218" spans="1:5" hidden="1">
      <c r="A10218" s="547" t="s">
        <v>1655</v>
      </c>
      <c r="B10218" s="547">
        <v>2021</v>
      </c>
      <c r="C10218" s="547" t="s">
        <v>1631</v>
      </c>
      <c r="D10218" s="548"/>
      <c r="E10218" s="548">
        <v>167.89</v>
      </c>
    </row>
    <row r="10219" spans="1:5" hidden="1">
      <c r="A10219" s="547" t="s">
        <v>1655</v>
      </c>
      <c r="B10219" s="547">
        <v>2021</v>
      </c>
      <c r="C10219" s="547" t="s">
        <v>1630</v>
      </c>
      <c r="D10219" s="548"/>
      <c r="E10219" s="548"/>
    </row>
    <row r="10220" spans="1:5" hidden="1">
      <c r="A10220" s="547" t="s">
        <v>1655</v>
      </c>
      <c r="B10220" s="547">
        <v>2021</v>
      </c>
      <c r="C10220" s="547" t="s">
        <v>1629</v>
      </c>
      <c r="D10220" s="548"/>
      <c r="E10220" s="548"/>
    </row>
    <row r="10221" spans="1:5" hidden="1">
      <c r="A10221" s="547" t="s">
        <v>1655</v>
      </c>
      <c r="B10221" s="547">
        <v>2022</v>
      </c>
      <c r="C10221" s="547" t="s">
        <v>1628</v>
      </c>
      <c r="D10221" s="548">
        <v>1163.06</v>
      </c>
      <c r="E10221" s="548">
        <v>1182.31</v>
      </c>
    </row>
    <row r="10222" spans="1:5" hidden="1">
      <c r="A10222" s="547" t="s">
        <v>1655</v>
      </c>
      <c r="B10222" s="547">
        <v>2022</v>
      </c>
      <c r="C10222" s="547" t="s">
        <v>1627</v>
      </c>
      <c r="D10222" s="548">
        <v>1125.25</v>
      </c>
      <c r="E10222" s="548"/>
    </row>
    <row r="10223" spans="1:5" hidden="1">
      <c r="A10223" s="547" t="s">
        <v>1655</v>
      </c>
      <c r="B10223" s="547">
        <v>2022</v>
      </c>
      <c r="C10223" s="547" t="s">
        <v>1626</v>
      </c>
      <c r="D10223" s="548">
        <v>37.81</v>
      </c>
      <c r="E10223" s="548"/>
    </row>
    <row r="10224" spans="1:5" hidden="1">
      <c r="A10224" s="547" t="s">
        <v>1655</v>
      </c>
      <c r="B10224" s="547">
        <v>2022</v>
      </c>
      <c r="C10224" s="547" t="s">
        <v>1625</v>
      </c>
      <c r="D10224" s="548">
        <v>356.05</v>
      </c>
      <c r="E10224" s="548">
        <v>356.05</v>
      </c>
    </row>
    <row r="10225" spans="1:5" hidden="1">
      <c r="A10225" s="547" t="s">
        <v>1655</v>
      </c>
      <c r="B10225" s="547">
        <v>2022</v>
      </c>
      <c r="C10225" s="547" t="s">
        <v>1624</v>
      </c>
      <c r="D10225" s="548">
        <v>217.53</v>
      </c>
      <c r="E10225" s="548">
        <v>217.53</v>
      </c>
    </row>
    <row r="10226" spans="1:5" hidden="1">
      <c r="A10226" s="547" t="s">
        <v>1655</v>
      </c>
      <c r="B10226" s="547">
        <v>2022</v>
      </c>
      <c r="C10226" s="547" t="s">
        <v>1623</v>
      </c>
      <c r="D10226" s="548">
        <v>1.24</v>
      </c>
      <c r="E10226" s="548">
        <v>1.24</v>
      </c>
    </row>
    <row r="10227" spans="1:5" hidden="1">
      <c r="A10227" s="547" t="s">
        <v>1655</v>
      </c>
      <c r="B10227" s="547">
        <v>2022</v>
      </c>
      <c r="C10227" s="547" t="s">
        <v>1622</v>
      </c>
      <c r="D10227" s="548">
        <v>6.42</v>
      </c>
      <c r="E10227" s="548">
        <v>6.42</v>
      </c>
    </row>
    <row r="10228" spans="1:5" hidden="1">
      <c r="A10228" s="547" t="s">
        <v>1655</v>
      </c>
      <c r="B10228" s="547">
        <v>2022</v>
      </c>
      <c r="C10228" s="547" t="s">
        <v>1621</v>
      </c>
      <c r="D10228" s="548">
        <v>326.07</v>
      </c>
      <c r="E10228" s="548">
        <v>326.07</v>
      </c>
    </row>
    <row r="10229" spans="1:5" hidden="1">
      <c r="A10229" s="547" t="s">
        <v>1655</v>
      </c>
      <c r="B10229" s="547">
        <v>2022</v>
      </c>
      <c r="C10229" s="547" t="s">
        <v>1620</v>
      </c>
      <c r="D10229" s="548">
        <v>13.45</v>
      </c>
      <c r="E10229" s="548">
        <v>13.45</v>
      </c>
    </row>
    <row r="10230" spans="1:5" hidden="1">
      <c r="A10230" s="547" t="s">
        <v>1655</v>
      </c>
      <c r="B10230" s="547">
        <v>2022</v>
      </c>
      <c r="C10230" s="547" t="s">
        <v>1619</v>
      </c>
      <c r="D10230" s="548">
        <v>361.18</v>
      </c>
      <c r="E10230" s="548">
        <v>361.18</v>
      </c>
    </row>
    <row r="10231" spans="1:5" hidden="1">
      <c r="A10231" s="547" t="s">
        <v>1655</v>
      </c>
      <c r="B10231" s="547">
        <v>2022</v>
      </c>
      <c r="C10231" s="547" t="s">
        <v>1618</v>
      </c>
      <c r="D10231" s="548">
        <v>0.44</v>
      </c>
      <c r="E10231" s="548">
        <v>0.44</v>
      </c>
    </row>
    <row r="10232" spans="1:5" hidden="1">
      <c r="A10232" s="547" t="s">
        <v>1655</v>
      </c>
      <c r="B10232" s="547">
        <v>2022</v>
      </c>
      <c r="C10232" s="547" t="s">
        <v>1617</v>
      </c>
      <c r="D10232" s="548">
        <v>2.65</v>
      </c>
      <c r="E10232" s="548">
        <v>2.65</v>
      </c>
    </row>
    <row r="10233" spans="1:5" hidden="1">
      <c r="A10233" s="547" t="s">
        <v>1655</v>
      </c>
      <c r="B10233" s="547">
        <v>2022</v>
      </c>
      <c r="C10233" s="547" t="s">
        <v>1616</v>
      </c>
      <c r="D10233" s="548">
        <v>1.35</v>
      </c>
      <c r="E10233" s="548">
        <v>1.35</v>
      </c>
    </row>
    <row r="10234" spans="1:5" hidden="1">
      <c r="A10234" s="547" t="s">
        <v>1655</v>
      </c>
      <c r="B10234" s="547">
        <v>2022</v>
      </c>
      <c r="C10234" s="547" t="s">
        <v>1615</v>
      </c>
      <c r="D10234" s="548">
        <v>61.75</v>
      </c>
      <c r="E10234" s="548">
        <v>61.75</v>
      </c>
    </row>
    <row r="10235" spans="1:5" hidden="1">
      <c r="A10235" s="547" t="s">
        <v>1655</v>
      </c>
      <c r="B10235" s="547">
        <v>2022</v>
      </c>
      <c r="C10235" s="547" t="s">
        <v>1614</v>
      </c>
      <c r="D10235" s="548">
        <v>10.34</v>
      </c>
      <c r="E10235" s="548">
        <v>10.34</v>
      </c>
    </row>
    <row r="10236" spans="1:5" hidden="1">
      <c r="A10236" s="547" t="s">
        <v>1655</v>
      </c>
      <c r="B10236" s="547">
        <v>2022</v>
      </c>
      <c r="C10236" s="547" t="s">
        <v>1613</v>
      </c>
      <c r="D10236" s="548"/>
      <c r="E10236" s="548"/>
    </row>
    <row r="10237" spans="1:5" hidden="1">
      <c r="A10237" s="547" t="s">
        <v>1655</v>
      </c>
      <c r="B10237" s="547">
        <v>2022</v>
      </c>
      <c r="C10237" s="547" t="s">
        <v>1612</v>
      </c>
      <c r="D10237" s="548">
        <v>2.7</v>
      </c>
      <c r="E10237" s="548">
        <v>2.7</v>
      </c>
    </row>
    <row r="10238" spans="1:5" hidden="1">
      <c r="A10238" s="547" t="s">
        <v>1655</v>
      </c>
      <c r="B10238" s="547">
        <v>2022</v>
      </c>
      <c r="C10238" s="547" t="s">
        <v>1611</v>
      </c>
      <c r="D10238" s="548">
        <v>0.01</v>
      </c>
      <c r="E10238" s="548">
        <v>0.01</v>
      </c>
    </row>
    <row r="10239" spans="1:5" hidden="1">
      <c r="A10239" s="547" t="s">
        <v>1655</v>
      </c>
      <c r="B10239" s="547">
        <v>2022</v>
      </c>
      <c r="C10239" s="547" t="s">
        <v>1610</v>
      </c>
      <c r="D10239" s="548">
        <v>0.2</v>
      </c>
      <c r="E10239" s="548">
        <v>0.2</v>
      </c>
    </row>
    <row r="10240" spans="1:5" hidden="1">
      <c r="A10240" s="547" t="s">
        <v>1655</v>
      </c>
      <c r="B10240" s="547">
        <v>2022</v>
      </c>
      <c r="C10240" s="547" t="s">
        <v>1609</v>
      </c>
      <c r="D10240" s="548">
        <v>3.18</v>
      </c>
      <c r="E10240" s="548">
        <v>3.18</v>
      </c>
    </row>
    <row r="10241" spans="1:5" hidden="1">
      <c r="A10241" s="547" t="s">
        <v>1655</v>
      </c>
      <c r="B10241" s="547">
        <v>2022</v>
      </c>
      <c r="C10241" s="547" t="s">
        <v>1608</v>
      </c>
      <c r="D10241" s="548">
        <v>274.06</v>
      </c>
      <c r="E10241" s="548">
        <v>274.06</v>
      </c>
    </row>
    <row r="10242" spans="1:5" hidden="1">
      <c r="A10242" s="547" t="s">
        <v>1655</v>
      </c>
      <c r="B10242" s="547">
        <v>2022</v>
      </c>
      <c r="C10242" s="547" t="s">
        <v>1607</v>
      </c>
      <c r="D10242" s="548">
        <v>3.8</v>
      </c>
      <c r="E10242" s="548">
        <v>3.8</v>
      </c>
    </row>
    <row r="10243" spans="1:5" hidden="1">
      <c r="A10243" s="547" t="s">
        <v>1655</v>
      </c>
      <c r="B10243" s="547">
        <v>2022</v>
      </c>
      <c r="C10243" s="547" t="s">
        <v>1606</v>
      </c>
      <c r="D10243" s="548"/>
      <c r="E10243" s="548"/>
    </row>
    <row r="10244" spans="1:5" hidden="1">
      <c r="A10244" s="547" t="s">
        <v>1655</v>
      </c>
      <c r="B10244" s="547">
        <v>2022</v>
      </c>
      <c r="C10244" s="547" t="s">
        <v>1605</v>
      </c>
      <c r="D10244" s="548">
        <v>0.69</v>
      </c>
      <c r="E10244" s="548">
        <v>0.69</v>
      </c>
    </row>
    <row r="10245" spans="1:5" hidden="1">
      <c r="A10245" s="547" t="s">
        <v>1655</v>
      </c>
      <c r="B10245" s="547">
        <v>2022</v>
      </c>
      <c r="C10245" s="547" t="s">
        <v>1604</v>
      </c>
      <c r="D10245" s="548">
        <v>409.93</v>
      </c>
      <c r="E10245" s="548">
        <v>409.93</v>
      </c>
    </row>
    <row r="10246" spans="1:5" hidden="1">
      <c r="A10246" s="547" t="s">
        <v>1655</v>
      </c>
      <c r="B10246" s="547">
        <v>2022</v>
      </c>
      <c r="C10246" s="547" t="s">
        <v>1603</v>
      </c>
      <c r="D10246" s="548">
        <v>542.70000000000005</v>
      </c>
      <c r="E10246" s="548">
        <v>542.70000000000005</v>
      </c>
    </row>
    <row r="10247" spans="1:5" hidden="1">
      <c r="A10247" s="547" t="s">
        <v>1655</v>
      </c>
      <c r="B10247" s="547">
        <v>2022</v>
      </c>
      <c r="C10247" s="547" t="s">
        <v>1602</v>
      </c>
      <c r="D10247" s="548">
        <v>1054.9000000000001</v>
      </c>
      <c r="E10247" s="548">
        <v>1054.9000000000001</v>
      </c>
    </row>
    <row r="10248" spans="1:5" hidden="1">
      <c r="A10248" s="547" t="s">
        <v>1655</v>
      </c>
      <c r="B10248" s="547">
        <v>2022</v>
      </c>
      <c r="C10248" s="547" t="s">
        <v>1601</v>
      </c>
      <c r="D10248" s="548">
        <v>9564.34</v>
      </c>
      <c r="E10248" s="548">
        <v>9564.34</v>
      </c>
    </row>
    <row r="10249" spans="1:5" hidden="1">
      <c r="A10249" s="547" t="s">
        <v>1655</v>
      </c>
      <c r="B10249" s="547">
        <v>2022</v>
      </c>
      <c r="C10249" s="547" t="s">
        <v>1600</v>
      </c>
      <c r="D10249" s="548">
        <v>13.65</v>
      </c>
      <c r="E10249" s="548">
        <v>13.65</v>
      </c>
    </row>
    <row r="10250" spans="1:5" hidden="1">
      <c r="A10250" s="547" t="s">
        <v>1655</v>
      </c>
      <c r="B10250" s="547">
        <v>2022</v>
      </c>
      <c r="C10250" s="547" t="s">
        <v>1599</v>
      </c>
      <c r="D10250" s="548">
        <v>27424.14</v>
      </c>
      <c r="E10250" s="548">
        <v>27443.4</v>
      </c>
    </row>
    <row r="10251" spans="1:5" hidden="1">
      <c r="A10251" s="547" t="s">
        <v>1655</v>
      </c>
      <c r="B10251" s="547">
        <v>2022</v>
      </c>
      <c r="C10251" s="547" t="s">
        <v>1597</v>
      </c>
      <c r="D10251" s="548">
        <v>14030.5</v>
      </c>
      <c r="E10251" s="548">
        <v>14049.75</v>
      </c>
    </row>
    <row r="10252" spans="1:5" hidden="1">
      <c r="A10252" s="547" t="s">
        <v>1655</v>
      </c>
      <c r="B10252" s="547">
        <v>2022</v>
      </c>
      <c r="C10252" s="547" t="s">
        <v>1633</v>
      </c>
      <c r="D10252" s="548"/>
      <c r="E10252" s="548">
        <v>938.71</v>
      </c>
    </row>
    <row r="10253" spans="1:5" hidden="1">
      <c r="A10253" s="547" t="s">
        <v>1655</v>
      </c>
      <c r="B10253" s="547">
        <v>2022</v>
      </c>
      <c r="C10253" s="547" t="s">
        <v>1632</v>
      </c>
      <c r="D10253" s="548"/>
      <c r="E10253" s="548"/>
    </row>
    <row r="10254" spans="1:5" hidden="1">
      <c r="A10254" s="547" t="s">
        <v>1655</v>
      </c>
      <c r="B10254" s="547">
        <v>2022</v>
      </c>
      <c r="C10254" s="547" t="s">
        <v>1631</v>
      </c>
      <c r="D10254" s="548"/>
      <c r="E10254" s="548">
        <v>205.79</v>
      </c>
    </row>
    <row r="10255" spans="1:5" hidden="1">
      <c r="A10255" s="547" t="s">
        <v>1655</v>
      </c>
      <c r="B10255" s="547">
        <v>2022</v>
      </c>
      <c r="C10255" s="547" t="s">
        <v>1630</v>
      </c>
      <c r="D10255" s="548"/>
      <c r="E10255" s="548"/>
    </row>
    <row r="10256" spans="1:5" hidden="1">
      <c r="A10256" s="547" t="s">
        <v>1655</v>
      </c>
      <c r="B10256" s="547">
        <v>2022</v>
      </c>
      <c r="C10256" s="547" t="s">
        <v>1629</v>
      </c>
      <c r="D10256" s="548"/>
      <c r="E10256" s="548"/>
    </row>
    <row r="10257" spans="1:5" hidden="1">
      <c r="A10257" s="547" t="s">
        <v>1655</v>
      </c>
      <c r="B10257" s="547">
        <v>2023</v>
      </c>
      <c r="C10257" s="547" t="s">
        <v>1628</v>
      </c>
      <c r="D10257" s="548">
        <v>1122.3800000000001</v>
      </c>
      <c r="E10257" s="548"/>
    </row>
    <row r="10258" spans="1:5" hidden="1">
      <c r="A10258" s="547" t="s">
        <v>1655</v>
      </c>
      <c r="B10258" s="547">
        <v>2023</v>
      </c>
      <c r="C10258" s="547" t="s">
        <v>1627</v>
      </c>
      <c r="D10258" s="548">
        <v>1072.06</v>
      </c>
      <c r="E10258" s="548"/>
    </row>
    <row r="10259" spans="1:5" hidden="1">
      <c r="A10259" s="547" t="s">
        <v>1655</v>
      </c>
      <c r="B10259" s="547">
        <v>2023</v>
      </c>
      <c r="C10259" s="547" t="s">
        <v>1626</v>
      </c>
      <c r="D10259" s="548">
        <v>50.32</v>
      </c>
      <c r="E10259" s="548"/>
    </row>
    <row r="10260" spans="1:5" hidden="1">
      <c r="A10260" s="547" t="s">
        <v>1655</v>
      </c>
      <c r="B10260" s="547">
        <v>2023</v>
      </c>
      <c r="C10260" s="547" t="s">
        <v>1625</v>
      </c>
      <c r="D10260" s="548">
        <v>361.5</v>
      </c>
      <c r="E10260" s="548"/>
    </row>
    <row r="10261" spans="1:5" hidden="1">
      <c r="A10261" s="547" t="s">
        <v>1655</v>
      </c>
      <c r="B10261" s="547">
        <v>2023</v>
      </c>
      <c r="C10261" s="547" t="s">
        <v>1624</v>
      </c>
      <c r="D10261" s="548">
        <v>242.4</v>
      </c>
      <c r="E10261" s="548"/>
    </row>
    <row r="10262" spans="1:5" hidden="1">
      <c r="A10262" s="547" t="s">
        <v>1655</v>
      </c>
      <c r="B10262" s="547">
        <v>2023</v>
      </c>
      <c r="C10262" s="547" t="s">
        <v>1623</v>
      </c>
      <c r="D10262" s="548">
        <v>2.0699999999999998</v>
      </c>
      <c r="E10262" s="548"/>
    </row>
    <row r="10263" spans="1:5" hidden="1">
      <c r="A10263" s="547" t="s">
        <v>1655</v>
      </c>
      <c r="B10263" s="547">
        <v>2023</v>
      </c>
      <c r="C10263" s="547" t="s">
        <v>1622</v>
      </c>
      <c r="D10263" s="548">
        <v>4.03</v>
      </c>
      <c r="E10263" s="548"/>
    </row>
    <row r="10264" spans="1:5" hidden="1">
      <c r="A10264" s="547" t="s">
        <v>1655</v>
      </c>
      <c r="B10264" s="547">
        <v>2023</v>
      </c>
      <c r="C10264" s="547" t="s">
        <v>1621</v>
      </c>
      <c r="D10264" s="548">
        <v>451.02</v>
      </c>
      <c r="E10264" s="548"/>
    </row>
    <row r="10265" spans="1:5" hidden="1">
      <c r="A10265" s="547" t="s">
        <v>1655</v>
      </c>
      <c r="B10265" s="547">
        <v>2023</v>
      </c>
      <c r="C10265" s="547" t="s">
        <v>1620</v>
      </c>
      <c r="D10265" s="548">
        <v>24.79</v>
      </c>
      <c r="E10265" s="548"/>
    </row>
    <row r="10266" spans="1:5" hidden="1">
      <c r="A10266" s="547" t="s">
        <v>1655</v>
      </c>
      <c r="B10266" s="547">
        <v>2023</v>
      </c>
      <c r="C10266" s="547" t="s">
        <v>1619</v>
      </c>
      <c r="D10266" s="548">
        <v>271.26</v>
      </c>
      <c r="E10266" s="548"/>
    </row>
    <row r="10267" spans="1:5" hidden="1">
      <c r="A10267" s="547" t="s">
        <v>1655</v>
      </c>
      <c r="B10267" s="547">
        <v>2023</v>
      </c>
      <c r="C10267" s="547" t="s">
        <v>1618</v>
      </c>
      <c r="D10267" s="548">
        <v>0.43</v>
      </c>
      <c r="E10267" s="548"/>
    </row>
    <row r="10268" spans="1:5" hidden="1">
      <c r="A10268" s="547" t="s">
        <v>1655</v>
      </c>
      <c r="B10268" s="547">
        <v>2023</v>
      </c>
      <c r="C10268" s="547" t="s">
        <v>1617</v>
      </c>
      <c r="D10268" s="548">
        <v>2.08</v>
      </c>
      <c r="E10268" s="548"/>
    </row>
    <row r="10269" spans="1:5" hidden="1">
      <c r="A10269" s="547" t="s">
        <v>1655</v>
      </c>
      <c r="B10269" s="547">
        <v>2023</v>
      </c>
      <c r="C10269" s="547" t="s">
        <v>1616</v>
      </c>
      <c r="D10269" s="548">
        <v>1.29</v>
      </c>
      <c r="E10269" s="548"/>
    </row>
    <row r="10270" spans="1:5" hidden="1">
      <c r="A10270" s="547" t="s">
        <v>1655</v>
      </c>
      <c r="B10270" s="547">
        <v>2023</v>
      </c>
      <c r="C10270" s="547" t="s">
        <v>1615</v>
      </c>
      <c r="D10270" s="548">
        <v>45.8</v>
      </c>
      <c r="E10270" s="548"/>
    </row>
    <row r="10271" spans="1:5" hidden="1">
      <c r="A10271" s="547" t="s">
        <v>1655</v>
      </c>
      <c r="B10271" s="547">
        <v>2023</v>
      </c>
      <c r="C10271" s="547" t="s">
        <v>1614</v>
      </c>
      <c r="D10271" s="548">
        <v>14.87</v>
      </c>
      <c r="E10271" s="548"/>
    </row>
    <row r="10272" spans="1:5" hidden="1">
      <c r="A10272" s="547" t="s">
        <v>1655</v>
      </c>
      <c r="B10272" s="547">
        <v>2023</v>
      </c>
      <c r="C10272" s="547" t="s">
        <v>1613</v>
      </c>
      <c r="D10272" s="548"/>
      <c r="E10272" s="548"/>
    </row>
    <row r="10273" spans="1:5" hidden="1">
      <c r="A10273" s="547" t="s">
        <v>1655</v>
      </c>
      <c r="B10273" s="547">
        <v>2023</v>
      </c>
      <c r="C10273" s="547" t="s">
        <v>1612</v>
      </c>
      <c r="D10273" s="548">
        <v>6.82</v>
      </c>
      <c r="E10273" s="548"/>
    </row>
    <row r="10274" spans="1:5" hidden="1">
      <c r="A10274" s="547" t="s">
        <v>1655</v>
      </c>
      <c r="B10274" s="547">
        <v>2023</v>
      </c>
      <c r="C10274" s="547" t="s">
        <v>1611</v>
      </c>
      <c r="D10274" s="548">
        <v>0.02</v>
      </c>
      <c r="E10274" s="548"/>
    </row>
    <row r="10275" spans="1:5" hidden="1">
      <c r="A10275" s="547" t="s">
        <v>1655</v>
      </c>
      <c r="B10275" s="547">
        <v>2023</v>
      </c>
      <c r="C10275" s="547" t="s">
        <v>1610</v>
      </c>
      <c r="D10275" s="548">
        <v>0.31</v>
      </c>
      <c r="E10275" s="548"/>
    </row>
    <row r="10276" spans="1:5" hidden="1">
      <c r="A10276" s="547" t="s">
        <v>1655</v>
      </c>
      <c r="B10276" s="547">
        <v>2023</v>
      </c>
      <c r="C10276" s="547" t="s">
        <v>1609</v>
      </c>
      <c r="D10276" s="548">
        <v>2.92</v>
      </c>
      <c r="E10276" s="548"/>
    </row>
    <row r="10277" spans="1:5" hidden="1">
      <c r="A10277" s="547" t="s">
        <v>1655</v>
      </c>
      <c r="B10277" s="547">
        <v>2023</v>
      </c>
      <c r="C10277" s="547" t="s">
        <v>1608</v>
      </c>
      <c r="D10277" s="548">
        <v>191.56</v>
      </c>
      <c r="E10277" s="548"/>
    </row>
    <row r="10278" spans="1:5" hidden="1">
      <c r="A10278" s="547" t="s">
        <v>1655</v>
      </c>
      <c r="B10278" s="547">
        <v>2023</v>
      </c>
      <c r="C10278" s="547" t="s">
        <v>1607</v>
      </c>
      <c r="D10278" s="548">
        <v>4.1100000000000003</v>
      </c>
      <c r="E10278" s="548"/>
    </row>
    <row r="10279" spans="1:5" hidden="1">
      <c r="A10279" s="547" t="s">
        <v>1655</v>
      </c>
      <c r="B10279" s="547">
        <v>2023</v>
      </c>
      <c r="C10279" s="547" t="s">
        <v>1606</v>
      </c>
      <c r="D10279" s="548"/>
      <c r="E10279" s="548"/>
    </row>
    <row r="10280" spans="1:5" hidden="1">
      <c r="A10280" s="547" t="s">
        <v>1655</v>
      </c>
      <c r="B10280" s="547">
        <v>2023</v>
      </c>
      <c r="C10280" s="547" t="s">
        <v>1605</v>
      </c>
      <c r="D10280" s="548">
        <v>1.06</v>
      </c>
      <c r="E10280" s="548"/>
    </row>
    <row r="10281" spans="1:5" hidden="1">
      <c r="A10281" s="547" t="s">
        <v>1655</v>
      </c>
      <c r="B10281" s="547">
        <v>2023</v>
      </c>
      <c r="C10281" s="547" t="s">
        <v>1604</v>
      </c>
      <c r="D10281" s="548">
        <v>397.69</v>
      </c>
      <c r="E10281" s="548"/>
    </row>
    <row r="10282" spans="1:5" hidden="1">
      <c r="A10282" s="547" t="s">
        <v>1655</v>
      </c>
      <c r="B10282" s="547">
        <v>2023</v>
      </c>
      <c r="C10282" s="547" t="s">
        <v>1603</v>
      </c>
      <c r="D10282" s="548">
        <v>554.05999999999995</v>
      </c>
      <c r="E10282" s="548"/>
    </row>
    <row r="10283" spans="1:5" hidden="1">
      <c r="A10283" s="547" t="s">
        <v>1655</v>
      </c>
      <c r="B10283" s="547">
        <v>2023</v>
      </c>
      <c r="C10283" s="547" t="s">
        <v>1602</v>
      </c>
      <c r="D10283" s="548">
        <v>1045.8599999999999</v>
      </c>
      <c r="E10283" s="548"/>
    </row>
    <row r="10284" spans="1:5" hidden="1">
      <c r="A10284" s="547" t="s">
        <v>1655</v>
      </c>
      <c r="B10284" s="547">
        <v>2023</v>
      </c>
      <c r="C10284" s="547" t="s">
        <v>1601</v>
      </c>
      <c r="D10284" s="548">
        <v>9910.67</v>
      </c>
      <c r="E10284" s="548"/>
    </row>
    <row r="10285" spans="1:5" hidden="1">
      <c r="A10285" s="547" t="s">
        <v>1655</v>
      </c>
      <c r="B10285" s="547">
        <v>2023</v>
      </c>
      <c r="C10285" s="547" t="s">
        <v>1600</v>
      </c>
      <c r="D10285" s="548">
        <v>10.23</v>
      </c>
      <c r="E10285" s="548"/>
    </row>
    <row r="10286" spans="1:5" hidden="1">
      <c r="A10286" s="547" t="s">
        <v>1655</v>
      </c>
      <c r="B10286" s="547">
        <v>2023</v>
      </c>
      <c r="C10286" s="547" t="s">
        <v>1599</v>
      </c>
      <c r="D10286" s="548">
        <v>28275.96</v>
      </c>
      <c r="E10286" s="548"/>
    </row>
    <row r="10287" spans="1:5" hidden="1">
      <c r="A10287" s="547" t="s">
        <v>1655</v>
      </c>
      <c r="B10287" s="547">
        <v>2023</v>
      </c>
      <c r="C10287" s="547" t="s">
        <v>1597</v>
      </c>
      <c r="D10287" s="548">
        <v>14397.95</v>
      </c>
      <c r="E10287" s="548"/>
    </row>
    <row r="10288" spans="1:5" hidden="1">
      <c r="A10288" s="547" t="s">
        <v>1654</v>
      </c>
      <c r="B10288" s="547">
        <v>2019</v>
      </c>
      <c r="C10288" s="547" t="s">
        <v>1628</v>
      </c>
      <c r="D10288" s="548">
        <v>198.09</v>
      </c>
      <c r="E10288" s="548">
        <v>199.1</v>
      </c>
    </row>
    <row r="10289" spans="1:5" hidden="1">
      <c r="A10289" s="547" t="s">
        <v>1654</v>
      </c>
      <c r="B10289" s="547">
        <v>2019</v>
      </c>
      <c r="C10289" s="547" t="s">
        <v>1627</v>
      </c>
      <c r="D10289" s="548">
        <v>197.39</v>
      </c>
      <c r="E10289" s="548"/>
    </row>
    <row r="10290" spans="1:5" hidden="1">
      <c r="A10290" s="547" t="s">
        <v>1654</v>
      </c>
      <c r="B10290" s="547">
        <v>2019</v>
      </c>
      <c r="C10290" s="547" t="s">
        <v>1626</v>
      </c>
      <c r="D10290" s="548">
        <v>0.7</v>
      </c>
      <c r="E10290" s="548"/>
    </row>
    <row r="10291" spans="1:5" hidden="1">
      <c r="A10291" s="547" t="s">
        <v>1654</v>
      </c>
      <c r="B10291" s="547">
        <v>2019</v>
      </c>
      <c r="C10291" s="547" t="s">
        <v>1625</v>
      </c>
      <c r="D10291" s="548">
        <v>455.67</v>
      </c>
      <c r="E10291" s="548">
        <v>455.67</v>
      </c>
    </row>
    <row r="10292" spans="1:5" hidden="1">
      <c r="A10292" s="547" t="s">
        <v>1654</v>
      </c>
      <c r="B10292" s="547">
        <v>2019</v>
      </c>
      <c r="C10292" s="547" t="s">
        <v>1624</v>
      </c>
      <c r="D10292" s="548">
        <v>25.99</v>
      </c>
      <c r="E10292" s="548">
        <v>25.99</v>
      </c>
    </row>
    <row r="10293" spans="1:5" hidden="1">
      <c r="A10293" s="547" t="s">
        <v>1654</v>
      </c>
      <c r="B10293" s="547">
        <v>2019</v>
      </c>
      <c r="C10293" s="547" t="s">
        <v>1623</v>
      </c>
      <c r="D10293" s="548">
        <v>62.75</v>
      </c>
      <c r="E10293" s="548">
        <v>62.75</v>
      </c>
    </row>
    <row r="10294" spans="1:5" hidden="1">
      <c r="A10294" s="547" t="s">
        <v>1654</v>
      </c>
      <c r="B10294" s="547">
        <v>2019</v>
      </c>
      <c r="C10294" s="547" t="s">
        <v>1622</v>
      </c>
      <c r="D10294" s="548">
        <v>6.04</v>
      </c>
      <c r="E10294" s="548">
        <v>6.04</v>
      </c>
    </row>
    <row r="10295" spans="1:5" hidden="1">
      <c r="A10295" s="547" t="s">
        <v>1654</v>
      </c>
      <c r="B10295" s="547">
        <v>2019</v>
      </c>
      <c r="C10295" s="547" t="s">
        <v>1621</v>
      </c>
      <c r="D10295" s="548">
        <v>0.94</v>
      </c>
      <c r="E10295" s="548">
        <v>0.94</v>
      </c>
    </row>
    <row r="10296" spans="1:5" hidden="1">
      <c r="A10296" s="547" t="s">
        <v>1654</v>
      </c>
      <c r="B10296" s="547">
        <v>2019</v>
      </c>
      <c r="C10296" s="547" t="s">
        <v>1620</v>
      </c>
      <c r="D10296" s="548">
        <v>3.01</v>
      </c>
      <c r="E10296" s="548">
        <v>3.01</v>
      </c>
    </row>
    <row r="10297" spans="1:5" hidden="1">
      <c r="A10297" s="547" t="s">
        <v>1654</v>
      </c>
      <c r="B10297" s="547">
        <v>2019</v>
      </c>
      <c r="C10297" s="547" t="s">
        <v>1619</v>
      </c>
      <c r="D10297" s="548">
        <v>58.92</v>
      </c>
      <c r="E10297" s="548">
        <v>58.92</v>
      </c>
    </row>
    <row r="10298" spans="1:5" hidden="1">
      <c r="A10298" s="547" t="s">
        <v>1654</v>
      </c>
      <c r="B10298" s="547">
        <v>2019</v>
      </c>
      <c r="C10298" s="547" t="s">
        <v>1618</v>
      </c>
      <c r="D10298" s="548">
        <v>0.01</v>
      </c>
      <c r="E10298" s="548">
        <v>0.01</v>
      </c>
    </row>
    <row r="10299" spans="1:5" hidden="1">
      <c r="A10299" s="547" t="s">
        <v>1654</v>
      </c>
      <c r="B10299" s="547">
        <v>2019</v>
      </c>
      <c r="C10299" s="547" t="s">
        <v>1617</v>
      </c>
      <c r="D10299" s="548">
        <v>17.059999999999999</v>
      </c>
      <c r="E10299" s="548">
        <v>17.059999999999999</v>
      </c>
    </row>
    <row r="10300" spans="1:5" hidden="1">
      <c r="A10300" s="547" t="s">
        <v>1654</v>
      </c>
      <c r="B10300" s="547">
        <v>2019</v>
      </c>
      <c r="C10300" s="547" t="s">
        <v>1616</v>
      </c>
      <c r="D10300" s="548">
        <v>0.67</v>
      </c>
      <c r="E10300" s="548">
        <v>0.67</v>
      </c>
    </row>
    <row r="10301" spans="1:5" hidden="1">
      <c r="A10301" s="547" t="s">
        <v>1654</v>
      </c>
      <c r="B10301" s="547">
        <v>2019</v>
      </c>
      <c r="C10301" s="547" t="s">
        <v>1615</v>
      </c>
      <c r="D10301" s="548">
        <v>28.44</v>
      </c>
      <c r="E10301" s="548">
        <v>28.44</v>
      </c>
    </row>
    <row r="10302" spans="1:5" hidden="1">
      <c r="A10302" s="547" t="s">
        <v>1654</v>
      </c>
      <c r="B10302" s="547">
        <v>2019</v>
      </c>
      <c r="C10302" s="547" t="s">
        <v>1614</v>
      </c>
      <c r="D10302" s="548">
        <v>2.29</v>
      </c>
      <c r="E10302" s="548">
        <v>2.29</v>
      </c>
    </row>
    <row r="10303" spans="1:5" hidden="1">
      <c r="A10303" s="547" t="s">
        <v>1654</v>
      </c>
      <c r="B10303" s="547">
        <v>2019</v>
      </c>
      <c r="C10303" s="547" t="s">
        <v>1613</v>
      </c>
      <c r="D10303" s="548"/>
      <c r="E10303" s="548"/>
    </row>
    <row r="10304" spans="1:5" hidden="1">
      <c r="A10304" s="547" t="s">
        <v>1654</v>
      </c>
      <c r="B10304" s="547">
        <v>2019</v>
      </c>
      <c r="C10304" s="547" t="s">
        <v>1612</v>
      </c>
      <c r="D10304" s="548">
        <v>0.84</v>
      </c>
      <c r="E10304" s="548">
        <v>0.84</v>
      </c>
    </row>
    <row r="10305" spans="1:5" hidden="1">
      <c r="A10305" s="547" t="s">
        <v>1654</v>
      </c>
      <c r="B10305" s="547">
        <v>2019</v>
      </c>
      <c r="C10305" s="547" t="s">
        <v>1611</v>
      </c>
      <c r="D10305" s="548">
        <v>0.02</v>
      </c>
      <c r="E10305" s="548">
        <v>0.02</v>
      </c>
    </row>
    <row r="10306" spans="1:5" hidden="1">
      <c r="A10306" s="547" t="s">
        <v>1654</v>
      </c>
      <c r="B10306" s="547">
        <v>2019</v>
      </c>
      <c r="C10306" s="547" t="s">
        <v>1610</v>
      </c>
      <c r="D10306" s="548">
        <v>0.03</v>
      </c>
      <c r="E10306" s="548">
        <v>0.03</v>
      </c>
    </row>
    <row r="10307" spans="1:5" hidden="1">
      <c r="A10307" s="547" t="s">
        <v>1654</v>
      </c>
      <c r="B10307" s="547">
        <v>2019</v>
      </c>
      <c r="C10307" s="547" t="s">
        <v>1609</v>
      </c>
      <c r="D10307" s="548">
        <v>0.42</v>
      </c>
      <c r="E10307" s="548">
        <v>0.42</v>
      </c>
    </row>
    <row r="10308" spans="1:5" hidden="1">
      <c r="A10308" s="547" t="s">
        <v>1654</v>
      </c>
      <c r="B10308" s="547">
        <v>2019</v>
      </c>
      <c r="C10308" s="547" t="s">
        <v>1608</v>
      </c>
      <c r="D10308" s="548"/>
      <c r="E10308" s="548"/>
    </row>
    <row r="10309" spans="1:5" hidden="1">
      <c r="A10309" s="547" t="s">
        <v>1654</v>
      </c>
      <c r="B10309" s="547">
        <v>2019</v>
      </c>
      <c r="C10309" s="547" t="s">
        <v>1607</v>
      </c>
      <c r="D10309" s="548">
        <v>7.42</v>
      </c>
      <c r="E10309" s="548">
        <v>7.42</v>
      </c>
    </row>
    <row r="10310" spans="1:5" hidden="1">
      <c r="A10310" s="547" t="s">
        <v>1654</v>
      </c>
      <c r="B10310" s="547">
        <v>2019</v>
      </c>
      <c r="C10310" s="547" t="s">
        <v>1606</v>
      </c>
      <c r="D10310" s="548">
        <v>0.02</v>
      </c>
      <c r="E10310" s="548">
        <v>0.02</v>
      </c>
    </row>
    <row r="10311" spans="1:5" hidden="1">
      <c r="A10311" s="547" t="s">
        <v>1654</v>
      </c>
      <c r="B10311" s="547">
        <v>2019</v>
      </c>
      <c r="C10311" s="547" t="s">
        <v>1605</v>
      </c>
      <c r="D10311" s="548">
        <v>1.71</v>
      </c>
      <c r="E10311" s="548">
        <v>1.71</v>
      </c>
    </row>
    <row r="10312" spans="1:5" hidden="1">
      <c r="A10312" s="547" t="s">
        <v>1654</v>
      </c>
      <c r="B10312" s="547">
        <v>2019</v>
      </c>
      <c r="C10312" s="547" t="s">
        <v>1604</v>
      </c>
      <c r="D10312" s="548">
        <v>149.04</v>
      </c>
      <c r="E10312" s="548">
        <v>149.04</v>
      </c>
    </row>
    <row r="10313" spans="1:5" hidden="1">
      <c r="A10313" s="547" t="s">
        <v>1654</v>
      </c>
      <c r="B10313" s="547">
        <v>2019</v>
      </c>
      <c r="C10313" s="547" t="s">
        <v>1603</v>
      </c>
      <c r="D10313" s="548">
        <v>656.31</v>
      </c>
      <c r="E10313" s="548">
        <v>656.31</v>
      </c>
    </row>
    <row r="10314" spans="1:5" hidden="1">
      <c r="A10314" s="547" t="s">
        <v>1654</v>
      </c>
      <c r="B10314" s="547">
        <v>2019</v>
      </c>
      <c r="C10314" s="547" t="s">
        <v>1602</v>
      </c>
      <c r="D10314" s="548">
        <v>21.73</v>
      </c>
      <c r="E10314" s="548">
        <v>21.73</v>
      </c>
    </row>
    <row r="10315" spans="1:5" hidden="1">
      <c r="A10315" s="547" t="s">
        <v>1654</v>
      </c>
      <c r="B10315" s="547">
        <v>2019</v>
      </c>
      <c r="C10315" s="547" t="s">
        <v>1601</v>
      </c>
      <c r="D10315" s="548">
        <v>2055.92</v>
      </c>
      <c r="E10315" s="548">
        <v>2055.92</v>
      </c>
    </row>
    <row r="10316" spans="1:5" hidden="1">
      <c r="A10316" s="547" t="s">
        <v>1654</v>
      </c>
      <c r="B10316" s="547">
        <v>2019</v>
      </c>
      <c r="C10316" s="547" t="s">
        <v>1600</v>
      </c>
      <c r="D10316" s="548">
        <v>4.88</v>
      </c>
      <c r="E10316" s="548">
        <v>4.88</v>
      </c>
    </row>
    <row r="10317" spans="1:5" hidden="1">
      <c r="A10317" s="547" t="s">
        <v>1654</v>
      </c>
      <c r="B10317" s="547">
        <v>2019</v>
      </c>
      <c r="C10317" s="547" t="s">
        <v>1599</v>
      </c>
      <c r="D10317" s="548">
        <v>6643.58</v>
      </c>
      <c r="E10317" s="548">
        <v>6644.59</v>
      </c>
    </row>
    <row r="10318" spans="1:5" hidden="1">
      <c r="A10318" s="547" t="s">
        <v>1654</v>
      </c>
      <c r="B10318" s="547">
        <v>2019</v>
      </c>
      <c r="C10318" s="547" t="s">
        <v>1597</v>
      </c>
      <c r="D10318" s="548">
        <v>3699.28</v>
      </c>
      <c r="E10318" s="548">
        <v>3700.29</v>
      </c>
    </row>
    <row r="10319" spans="1:5" hidden="1">
      <c r="A10319" s="547" t="s">
        <v>1654</v>
      </c>
      <c r="B10319" s="547">
        <v>2019</v>
      </c>
      <c r="C10319" s="547" t="s">
        <v>1633</v>
      </c>
      <c r="D10319" s="548"/>
      <c r="E10319" s="548">
        <v>171.15</v>
      </c>
    </row>
    <row r="10320" spans="1:5" hidden="1">
      <c r="A10320" s="547" t="s">
        <v>1654</v>
      </c>
      <c r="B10320" s="547">
        <v>2019</v>
      </c>
      <c r="C10320" s="547" t="s">
        <v>1632</v>
      </c>
      <c r="D10320" s="548"/>
      <c r="E10320" s="548"/>
    </row>
    <row r="10321" spans="1:5" hidden="1">
      <c r="A10321" s="547" t="s">
        <v>1654</v>
      </c>
      <c r="B10321" s="547">
        <v>2019</v>
      </c>
      <c r="C10321" s="547" t="s">
        <v>1631</v>
      </c>
      <c r="D10321" s="548"/>
      <c r="E10321" s="548">
        <v>27.25</v>
      </c>
    </row>
    <row r="10322" spans="1:5" hidden="1">
      <c r="A10322" s="547" t="s">
        <v>1654</v>
      </c>
      <c r="B10322" s="547">
        <v>2019</v>
      </c>
      <c r="C10322" s="547" t="s">
        <v>1630</v>
      </c>
      <c r="D10322" s="548"/>
      <c r="E10322" s="548"/>
    </row>
    <row r="10323" spans="1:5" hidden="1">
      <c r="A10323" s="547" t="s">
        <v>1654</v>
      </c>
      <c r="B10323" s="547">
        <v>2019</v>
      </c>
      <c r="C10323" s="547" t="s">
        <v>1629</v>
      </c>
      <c r="D10323" s="548"/>
      <c r="E10323" s="548"/>
    </row>
    <row r="10324" spans="1:5" hidden="1">
      <c r="A10324" s="547" t="s">
        <v>1654</v>
      </c>
      <c r="B10324" s="547">
        <v>2020</v>
      </c>
      <c r="C10324" s="547" t="s">
        <v>1628</v>
      </c>
      <c r="D10324" s="548">
        <v>187.98</v>
      </c>
      <c r="E10324" s="548">
        <v>188.24</v>
      </c>
    </row>
    <row r="10325" spans="1:5" hidden="1">
      <c r="A10325" s="547" t="s">
        <v>1654</v>
      </c>
      <c r="B10325" s="547">
        <v>2020</v>
      </c>
      <c r="C10325" s="547" t="s">
        <v>1627</v>
      </c>
      <c r="D10325" s="548">
        <v>187.28</v>
      </c>
      <c r="E10325" s="548"/>
    </row>
    <row r="10326" spans="1:5" hidden="1">
      <c r="A10326" s="547" t="s">
        <v>1654</v>
      </c>
      <c r="B10326" s="547">
        <v>2020</v>
      </c>
      <c r="C10326" s="547" t="s">
        <v>1626</v>
      </c>
      <c r="D10326" s="548">
        <v>0.71</v>
      </c>
      <c r="E10326" s="548"/>
    </row>
    <row r="10327" spans="1:5" hidden="1">
      <c r="A10327" s="547" t="s">
        <v>1654</v>
      </c>
      <c r="B10327" s="547">
        <v>2020</v>
      </c>
      <c r="C10327" s="547" t="s">
        <v>1625</v>
      </c>
      <c r="D10327" s="548">
        <v>572.26</v>
      </c>
      <c r="E10327" s="548">
        <v>572.26</v>
      </c>
    </row>
    <row r="10328" spans="1:5" hidden="1">
      <c r="A10328" s="547" t="s">
        <v>1654</v>
      </c>
      <c r="B10328" s="547">
        <v>2020</v>
      </c>
      <c r="C10328" s="547" t="s">
        <v>1624</v>
      </c>
      <c r="D10328" s="548">
        <v>18.32</v>
      </c>
      <c r="E10328" s="548">
        <v>18.32</v>
      </c>
    </row>
    <row r="10329" spans="1:5" hidden="1">
      <c r="A10329" s="547" t="s">
        <v>1654</v>
      </c>
      <c r="B10329" s="547">
        <v>2020</v>
      </c>
      <c r="C10329" s="547" t="s">
        <v>1623</v>
      </c>
      <c r="D10329" s="548">
        <v>121.63</v>
      </c>
      <c r="E10329" s="548">
        <v>121.63</v>
      </c>
    </row>
    <row r="10330" spans="1:5" hidden="1">
      <c r="A10330" s="547" t="s">
        <v>1654</v>
      </c>
      <c r="B10330" s="547">
        <v>2020</v>
      </c>
      <c r="C10330" s="547" t="s">
        <v>1622</v>
      </c>
      <c r="D10330" s="548">
        <v>8.26</v>
      </c>
      <c r="E10330" s="548">
        <v>8.26</v>
      </c>
    </row>
    <row r="10331" spans="1:5" hidden="1">
      <c r="A10331" s="547" t="s">
        <v>1654</v>
      </c>
      <c r="B10331" s="547">
        <v>2020</v>
      </c>
      <c r="C10331" s="547" t="s">
        <v>1621</v>
      </c>
      <c r="D10331" s="548">
        <v>1.1200000000000001</v>
      </c>
      <c r="E10331" s="548">
        <v>1.1200000000000001</v>
      </c>
    </row>
    <row r="10332" spans="1:5" hidden="1">
      <c r="A10332" s="547" t="s">
        <v>1654</v>
      </c>
      <c r="B10332" s="547">
        <v>2020</v>
      </c>
      <c r="C10332" s="547" t="s">
        <v>1620</v>
      </c>
      <c r="D10332" s="548">
        <v>3.47</v>
      </c>
      <c r="E10332" s="548">
        <v>3.47</v>
      </c>
    </row>
    <row r="10333" spans="1:5" hidden="1">
      <c r="A10333" s="547" t="s">
        <v>1654</v>
      </c>
      <c r="B10333" s="547">
        <v>2020</v>
      </c>
      <c r="C10333" s="547" t="s">
        <v>1619</v>
      </c>
      <c r="D10333" s="548">
        <v>44.29</v>
      </c>
      <c r="E10333" s="548">
        <v>44.29</v>
      </c>
    </row>
    <row r="10334" spans="1:5" hidden="1">
      <c r="A10334" s="547" t="s">
        <v>1654</v>
      </c>
      <c r="B10334" s="547">
        <v>2020</v>
      </c>
      <c r="C10334" s="547" t="s">
        <v>1618</v>
      </c>
      <c r="D10334" s="548"/>
      <c r="E10334" s="548"/>
    </row>
    <row r="10335" spans="1:5" hidden="1">
      <c r="A10335" s="547" t="s">
        <v>1654</v>
      </c>
      <c r="B10335" s="547">
        <v>2020</v>
      </c>
      <c r="C10335" s="547" t="s">
        <v>1617</v>
      </c>
      <c r="D10335" s="548">
        <v>12.12</v>
      </c>
      <c r="E10335" s="548">
        <v>12.12</v>
      </c>
    </row>
    <row r="10336" spans="1:5" hidden="1">
      <c r="A10336" s="547" t="s">
        <v>1654</v>
      </c>
      <c r="B10336" s="547">
        <v>2020</v>
      </c>
      <c r="C10336" s="547" t="s">
        <v>1616</v>
      </c>
      <c r="D10336" s="548">
        <v>0.44</v>
      </c>
      <c r="E10336" s="548">
        <v>0.44</v>
      </c>
    </row>
    <row r="10337" spans="1:5" hidden="1">
      <c r="A10337" s="547" t="s">
        <v>1654</v>
      </c>
      <c r="B10337" s="547">
        <v>2020</v>
      </c>
      <c r="C10337" s="547" t="s">
        <v>1615</v>
      </c>
      <c r="D10337" s="548">
        <v>19.100000000000001</v>
      </c>
      <c r="E10337" s="548">
        <v>19.100000000000001</v>
      </c>
    </row>
    <row r="10338" spans="1:5" hidden="1">
      <c r="A10338" s="547" t="s">
        <v>1654</v>
      </c>
      <c r="B10338" s="547">
        <v>2020</v>
      </c>
      <c r="C10338" s="547" t="s">
        <v>1614</v>
      </c>
      <c r="D10338" s="548">
        <v>1.07</v>
      </c>
      <c r="E10338" s="548">
        <v>1.07</v>
      </c>
    </row>
    <row r="10339" spans="1:5" hidden="1">
      <c r="A10339" s="547" t="s">
        <v>1654</v>
      </c>
      <c r="B10339" s="547">
        <v>2020</v>
      </c>
      <c r="C10339" s="547" t="s">
        <v>1613</v>
      </c>
      <c r="D10339" s="548"/>
      <c r="E10339" s="548"/>
    </row>
    <row r="10340" spans="1:5" hidden="1">
      <c r="A10340" s="547" t="s">
        <v>1654</v>
      </c>
      <c r="B10340" s="547">
        <v>2020</v>
      </c>
      <c r="C10340" s="547" t="s">
        <v>1612</v>
      </c>
      <c r="D10340" s="548">
        <v>0.94</v>
      </c>
      <c r="E10340" s="548">
        <v>0.94</v>
      </c>
    </row>
    <row r="10341" spans="1:5" hidden="1">
      <c r="A10341" s="547" t="s">
        <v>1654</v>
      </c>
      <c r="B10341" s="547">
        <v>2020</v>
      </c>
      <c r="C10341" s="547" t="s">
        <v>1611</v>
      </c>
      <c r="D10341" s="548">
        <v>0.04</v>
      </c>
      <c r="E10341" s="548">
        <v>0.04</v>
      </c>
    </row>
    <row r="10342" spans="1:5" hidden="1">
      <c r="A10342" s="547" t="s">
        <v>1654</v>
      </c>
      <c r="B10342" s="547">
        <v>2020</v>
      </c>
      <c r="C10342" s="547" t="s">
        <v>1610</v>
      </c>
      <c r="D10342" s="548">
        <v>0.03</v>
      </c>
      <c r="E10342" s="548">
        <v>0.03</v>
      </c>
    </row>
    <row r="10343" spans="1:5" hidden="1">
      <c r="A10343" s="547" t="s">
        <v>1654</v>
      </c>
      <c r="B10343" s="547">
        <v>2020</v>
      </c>
      <c r="C10343" s="547" t="s">
        <v>1609</v>
      </c>
      <c r="D10343" s="548">
        <v>0.25</v>
      </c>
      <c r="E10343" s="548">
        <v>0.25</v>
      </c>
    </row>
    <row r="10344" spans="1:5" hidden="1">
      <c r="A10344" s="547" t="s">
        <v>1654</v>
      </c>
      <c r="B10344" s="547">
        <v>2020</v>
      </c>
      <c r="C10344" s="547" t="s">
        <v>1608</v>
      </c>
      <c r="D10344" s="548"/>
      <c r="E10344" s="548"/>
    </row>
    <row r="10345" spans="1:5" hidden="1">
      <c r="A10345" s="547" t="s">
        <v>1654</v>
      </c>
      <c r="B10345" s="547">
        <v>2020</v>
      </c>
      <c r="C10345" s="547" t="s">
        <v>1607</v>
      </c>
      <c r="D10345" s="548">
        <v>9.58</v>
      </c>
      <c r="E10345" s="548">
        <v>9.58</v>
      </c>
    </row>
    <row r="10346" spans="1:5" hidden="1">
      <c r="A10346" s="547" t="s">
        <v>1654</v>
      </c>
      <c r="B10346" s="547">
        <v>2020</v>
      </c>
      <c r="C10346" s="547" t="s">
        <v>1606</v>
      </c>
      <c r="D10346" s="548">
        <v>0.01</v>
      </c>
      <c r="E10346" s="548">
        <v>0.01</v>
      </c>
    </row>
    <row r="10347" spans="1:5" hidden="1">
      <c r="A10347" s="547" t="s">
        <v>1654</v>
      </c>
      <c r="B10347" s="547">
        <v>2020</v>
      </c>
      <c r="C10347" s="547" t="s">
        <v>1605</v>
      </c>
      <c r="D10347" s="548">
        <v>0.71</v>
      </c>
      <c r="E10347" s="548">
        <v>0.71</v>
      </c>
    </row>
    <row r="10348" spans="1:5" hidden="1">
      <c r="A10348" s="547" t="s">
        <v>1654</v>
      </c>
      <c r="B10348" s="547">
        <v>2020</v>
      </c>
      <c r="C10348" s="547" t="s">
        <v>1604</v>
      </c>
      <c r="D10348" s="548">
        <v>172.49</v>
      </c>
      <c r="E10348" s="548">
        <v>172.49</v>
      </c>
    </row>
    <row r="10349" spans="1:5" hidden="1">
      <c r="A10349" s="547" t="s">
        <v>1654</v>
      </c>
      <c r="B10349" s="547">
        <v>2020</v>
      </c>
      <c r="C10349" s="547" t="s">
        <v>1603</v>
      </c>
      <c r="D10349" s="548">
        <v>774.7</v>
      </c>
      <c r="E10349" s="548">
        <v>774.7</v>
      </c>
    </row>
    <row r="10350" spans="1:5" hidden="1">
      <c r="A10350" s="547" t="s">
        <v>1654</v>
      </c>
      <c r="B10350" s="547">
        <v>2020</v>
      </c>
      <c r="C10350" s="547" t="s">
        <v>1602</v>
      </c>
      <c r="D10350" s="548">
        <v>21.47</v>
      </c>
      <c r="E10350" s="548">
        <v>21.47</v>
      </c>
    </row>
    <row r="10351" spans="1:5" hidden="1">
      <c r="A10351" s="547" t="s">
        <v>1654</v>
      </c>
      <c r="B10351" s="547">
        <v>2020</v>
      </c>
      <c r="C10351" s="547" t="s">
        <v>1601</v>
      </c>
      <c r="D10351" s="548">
        <v>1907.24</v>
      </c>
      <c r="E10351" s="548">
        <v>1907.24</v>
      </c>
    </row>
    <row r="10352" spans="1:5" hidden="1">
      <c r="A10352" s="547" t="s">
        <v>1654</v>
      </c>
      <c r="B10352" s="547">
        <v>2020</v>
      </c>
      <c r="C10352" s="547" t="s">
        <v>1600</v>
      </c>
      <c r="D10352" s="548">
        <v>4.6399999999999997</v>
      </c>
      <c r="E10352" s="548">
        <v>4.6399999999999997</v>
      </c>
    </row>
    <row r="10353" spans="1:5" hidden="1">
      <c r="A10353" s="547" t="s">
        <v>1654</v>
      </c>
      <c r="B10353" s="547">
        <v>2020</v>
      </c>
      <c r="C10353" s="547" t="s">
        <v>1599</v>
      </c>
      <c r="D10353" s="548">
        <v>6554.99</v>
      </c>
      <c r="E10353" s="548">
        <v>6555.24</v>
      </c>
    </row>
    <row r="10354" spans="1:5" hidden="1">
      <c r="A10354" s="547" t="s">
        <v>1654</v>
      </c>
      <c r="B10354" s="547">
        <v>2020</v>
      </c>
      <c r="C10354" s="547" t="s">
        <v>1597</v>
      </c>
      <c r="D10354" s="548">
        <v>3837.86</v>
      </c>
      <c r="E10354" s="548">
        <v>3838.12</v>
      </c>
    </row>
    <row r="10355" spans="1:5" hidden="1">
      <c r="A10355" s="547" t="s">
        <v>1654</v>
      </c>
      <c r="B10355" s="547">
        <v>2020</v>
      </c>
      <c r="C10355" s="547" t="s">
        <v>1633</v>
      </c>
      <c r="D10355" s="548"/>
      <c r="E10355" s="548">
        <v>159.88999999999999</v>
      </c>
    </row>
    <row r="10356" spans="1:5" hidden="1">
      <c r="A10356" s="547" t="s">
        <v>1654</v>
      </c>
      <c r="B10356" s="547">
        <v>2020</v>
      </c>
      <c r="C10356" s="547" t="s">
        <v>1632</v>
      </c>
      <c r="D10356" s="548"/>
      <c r="E10356" s="548"/>
    </row>
    <row r="10357" spans="1:5" hidden="1">
      <c r="A10357" s="547" t="s">
        <v>1654</v>
      </c>
      <c r="B10357" s="547">
        <v>2020</v>
      </c>
      <c r="C10357" s="547" t="s">
        <v>1631</v>
      </c>
      <c r="D10357" s="548"/>
      <c r="E10357" s="548">
        <v>27.64</v>
      </c>
    </row>
    <row r="10358" spans="1:5" hidden="1">
      <c r="A10358" s="547" t="s">
        <v>1654</v>
      </c>
      <c r="B10358" s="547">
        <v>2020</v>
      </c>
      <c r="C10358" s="547" t="s">
        <v>1630</v>
      </c>
      <c r="D10358" s="548"/>
      <c r="E10358" s="548"/>
    </row>
    <row r="10359" spans="1:5" hidden="1">
      <c r="A10359" s="547" t="s">
        <v>1654</v>
      </c>
      <c r="B10359" s="547">
        <v>2020</v>
      </c>
      <c r="C10359" s="547" t="s">
        <v>1629</v>
      </c>
      <c r="D10359" s="548"/>
      <c r="E10359" s="548"/>
    </row>
    <row r="10360" spans="1:5" hidden="1">
      <c r="A10360" s="547" t="s">
        <v>1654</v>
      </c>
      <c r="B10360" s="547">
        <v>2021</v>
      </c>
      <c r="C10360" s="547" t="s">
        <v>1628</v>
      </c>
      <c r="D10360" s="548">
        <v>177.17</v>
      </c>
      <c r="E10360" s="548">
        <v>176.96</v>
      </c>
    </row>
    <row r="10361" spans="1:5" hidden="1">
      <c r="A10361" s="547" t="s">
        <v>1654</v>
      </c>
      <c r="B10361" s="547">
        <v>2021</v>
      </c>
      <c r="C10361" s="547" t="s">
        <v>1627</v>
      </c>
      <c r="D10361" s="548">
        <v>176.66</v>
      </c>
      <c r="E10361" s="548"/>
    </row>
    <row r="10362" spans="1:5" hidden="1">
      <c r="A10362" s="547" t="s">
        <v>1654</v>
      </c>
      <c r="B10362" s="547">
        <v>2021</v>
      </c>
      <c r="C10362" s="547" t="s">
        <v>1626</v>
      </c>
      <c r="D10362" s="548">
        <v>0.5</v>
      </c>
      <c r="E10362" s="548"/>
    </row>
    <row r="10363" spans="1:5" hidden="1">
      <c r="A10363" s="547" t="s">
        <v>1654</v>
      </c>
      <c r="B10363" s="547">
        <v>2021</v>
      </c>
      <c r="C10363" s="547" t="s">
        <v>1625</v>
      </c>
      <c r="D10363" s="548">
        <v>481.48</v>
      </c>
      <c r="E10363" s="548">
        <v>481.48</v>
      </c>
    </row>
    <row r="10364" spans="1:5" hidden="1">
      <c r="A10364" s="547" t="s">
        <v>1654</v>
      </c>
      <c r="B10364" s="547">
        <v>2021</v>
      </c>
      <c r="C10364" s="547" t="s">
        <v>1624</v>
      </c>
      <c r="D10364" s="548">
        <v>16.48</v>
      </c>
      <c r="E10364" s="548">
        <v>16.48</v>
      </c>
    </row>
    <row r="10365" spans="1:5" hidden="1">
      <c r="A10365" s="547" t="s">
        <v>1654</v>
      </c>
      <c r="B10365" s="547">
        <v>2021</v>
      </c>
      <c r="C10365" s="547" t="s">
        <v>1623</v>
      </c>
      <c r="D10365" s="548">
        <v>114.52</v>
      </c>
      <c r="E10365" s="548">
        <v>114.52</v>
      </c>
    </row>
    <row r="10366" spans="1:5" hidden="1">
      <c r="A10366" s="547" t="s">
        <v>1654</v>
      </c>
      <c r="B10366" s="547">
        <v>2021</v>
      </c>
      <c r="C10366" s="547" t="s">
        <v>1622</v>
      </c>
      <c r="D10366" s="548">
        <v>6.14</v>
      </c>
      <c r="E10366" s="548">
        <v>6.14</v>
      </c>
    </row>
    <row r="10367" spans="1:5" hidden="1">
      <c r="A10367" s="547" t="s">
        <v>1654</v>
      </c>
      <c r="B10367" s="547">
        <v>2021</v>
      </c>
      <c r="C10367" s="547" t="s">
        <v>1621</v>
      </c>
      <c r="D10367" s="548">
        <v>2.42</v>
      </c>
      <c r="E10367" s="548">
        <v>2.42</v>
      </c>
    </row>
    <row r="10368" spans="1:5" hidden="1">
      <c r="A10368" s="547" t="s">
        <v>1654</v>
      </c>
      <c r="B10368" s="547">
        <v>2021</v>
      </c>
      <c r="C10368" s="547" t="s">
        <v>1620</v>
      </c>
      <c r="D10368" s="548">
        <v>3.54</v>
      </c>
      <c r="E10368" s="548">
        <v>3.54</v>
      </c>
    </row>
    <row r="10369" spans="1:5" hidden="1">
      <c r="A10369" s="547" t="s">
        <v>1654</v>
      </c>
      <c r="B10369" s="547">
        <v>2021</v>
      </c>
      <c r="C10369" s="547" t="s">
        <v>1619</v>
      </c>
      <c r="D10369" s="548">
        <v>53.11</v>
      </c>
      <c r="E10369" s="548">
        <v>53.11</v>
      </c>
    </row>
    <row r="10370" spans="1:5" hidden="1">
      <c r="A10370" s="547" t="s">
        <v>1654</v>
      </c>
      <c r="B10370" s="547">
        <v>2021</v>
      </c>
      <c r="C10370" s="547" t="s">
        <v>1618</v>
      </c>
      <c r="D10370" s="548"/>
      <c r="E10370" s="548"/>
    </row>
    <row r="10371" spans="1:5" hidden="1">
      <c r="A10371" s="547" t="s">
        <v>1654</v>
      </c>
      <c r="B10371" s="547">
        <v>2021</v>
      </c>
      <c r="C10371" s="547" t="s">
        <v>1617</v>
      </c>
      <c r="D10371" s="548">
        <v>11.33</v>
      </c>
      <c r="E10371" s="548">
        <v>11.33</v>
      </c>
    </row>
    <row r="10372" spans="1:5" hidden="1">
      <c r="A10372" s="547" t="s">
        <v>1654</v>
      </c>
      <c r="B10372" s="547">
        <v>2021</v>
      </c>
      <c r="C10372" s="547" t="s">
        <v>1616</v>
      </c>
      <c r="D10372" s="548">
        <v>0.59</v>
      </c>
      <c r="E10372" s="548">
        <v>0.59</v>
      </c>
    </row>
    <row r="10373" spans="1:5" hidden="1">
      <c r="A10373" s="547" t="s">
        <v>1654</v>
      </c>
      <c r="B10373" s="547">
        <v>2021</v>
      </c>
      <c r="C10373" s="547" t="s">
        <v>1615</v>
      </c>
      <c r="D10373" s="548">
        <v>24.04</v>
      </c>
      <c r="E10373" s="548">
        <v>24.04</v>
      </c>
    </row>
    <row r="10374" spans="1:5" hidden="1">
      <c r="A10374" s="547" t="s">
        <v>1654</v>
      </c>
      <c r="B10374" s="547">
        <v>2021</v>
      </c>
      <c r="C10374" s="547" t="s">
        <v>1614</v>
      </c>
      <c r="D10374" s="548">
        <v>1.56</v>
      </c>
      <c r="E10374" s="548">
        <v>1.56</v>
      </c>
    </row>
    <row r="10375" spans="1:5" hidden="1">
      <c r="A10375" s="547" t="s">
        <v>1654</v>
      </c>
      <c r="B10375" s="547">
        <v>2021</v>
      </c>
      <c r="C10375" s="547" t="s">
        <v>1613</v>
      </c>
      <c r="D10375" s="548"/>
      <c r="E10375" s="548"/>
    </row>
    <row r="10376" spans="1:5" hidden="1">
      <c r="A10376" s="547" t="s">
        <v>1654</v>
      </c>
      <c r="B10376" s="547">
        <v>2021</v>
      </c>
      <c r="C10376" s="547" t="s">
        <v>1612</v>
      </c>
      <c r="D10376" s="548">
        <v>0.85</v>
      </c>
      <c r="E10376" s="548">
        <v>0.85</v>
      </c>
    </row>
    <row r="10377" spans="1:5" hidden="1">
      <c r="A10377" s="547" t="s">
        <v>1654</v>
      </c>
      <c r="B10377" s="547">
        <v>2021</v>
      </c>
      <c r="C10377" s="547" t="s">
        <v>1611</v>
      </c>
      <c r="D10377" s="548">
        <v>0.06</v>
      </c>
      <c r="E10377" s="548">
        <v>0.06</v>
      </c>
    </row>
    <row r="10378" spans="1:5" hidden="1">
      <c r="A10378" s="547" t="s">
        <v>1654</v>
      </c>
      <c r="B10378" s="547">
        <v>2021</v>
      </c>
      <c r="C10378" s="547" t="s">
        <v>1610</v>
      </c>
      <c r="D10378" s="548">
        <v>0.02</v>
      </c>
      <c r="E10378" s="548">
        <v>0.02</v>
      </c>
    </row>
    <row r="10379" spans="1:5" hidden="1">
      <c r="A10379" s="547" t="s">
        <v>1654</v>
      </c>
      <c r="B10379" s="547">
        <v>2021</v>
      </c>
      <c r="C10379" s="547" t="s">
        <v>1609</v>
      </c>
      <c r="D10379" s="548">
        <v>0.02</v>
      </c>
      <c r="E10379" s="548">
        <v>0.02</v>
      </c>
    </row>
    <row r="10380" spans="1:5" hidden="1">
      <c r="A10380" s="547" t="s">
        <v>1654</v>
      </c>
      <c r="B10380" s="547">
        <v>2021</v>
      </c>
      <c r="C10380" s="547" t="s">
        <v>1608</v>
      </c>
      <c r="D10380" s="548"/>
      <c r="E10380" s="548"/>
    </row>
    <row r="10381" spans="1:5" hidden="1">
      <c r="A10381" s="547" t="s">
        <v>1654</v>
      </c>
      <c r="B10381" s="547">
        <v>2021</v>
      </c>
      <c r="C10381" s="547" t="s">
        <v>1607</v>
      </c>
      <c r="D10381" s="548">
        <v>9.92</v>
      </c>
      <c r="E10381" s="548">
        <v>9.92</v>
      </c>
    </row>
    <row r="10382" spans="1:5" hidden="1">
      <c r="A10382" s="547" t="s">
        <v>1654</v>
      </c>
      <c r="B10382" s="547">
        <v>2021</v>
      </c>
      <c r="C10382" s="547" t="s">
        <v>1606</v>
      </c>
      <c r="D10382" s="548">
        <v>0.01</v>
      </c>
      <c r="E10382" s="548">
        <v>0.01</v>
      </c>
    </row>
    <row r="10383" spans="1:5" hidden="1">
      <c r="A10383" s="547" t="s">
        <v>1654</v>
      </c>
      <c r="B10383" s="547">
        <v>2021</v>
      </c>
      <c r="C10383" s="547" t="s">
        <v>1605</v>
      </c>
      <c r="D10383" s="548">
        <v>4.72</v>
      </c>
      <c r="E10383" s="548">
        <v>4.72</v>
      </c>
    </row>
    <row r="10384" spans="1:5" hidden="1">
      <c r="A10384" s="547" t="s">
        <v>1654</v>
      </c>
      <c r="B10384" s="547">
        <v>2021</v>
      </c>
      <c r="C10384" s="547" t="s">
        <v>1604</v>
      </c>
      <c r="D10384" s="548">
        <v>188.78</v>
      </c>
      <c r="E10384" s="548">
        <v>188.78</v>
      </c>
    </row>
    <row r="10385" spans="1:5" hidden="1">
      <c r="A10385" s="547" t="s">
        <v>1654</v>
      </c>
      <c r="B10385" s="547">
        <v>2021</v>
      </c>
      <c r="C10385" s="547" t="s">
        <v>1603</v>
      </c>
      <c r="D10385" s="548">
        <v>835.49</v>
      </c>
      <c r="E10385" s="548">
        <v>835.49</v>
      </c>
    </row>
    <row r="10386" spans="1:5" hidden="1">
      <c r="A10386" s="547" t="s">
        <v>1654</v>
      </c>
      <c r="B10386" s="547">
        <v>2021</v>
      </c>
      <c r="C10386" s="547" t="s">
        <v>1602</v>
      </c>
      <c r="D10386" s="548">
        <v>27.06</v>
      </c>
      <c r="E10386" s="548">
        <v>27.06</v>
      </c>
    </row>
    <row r="10387" spans="1:5" hidden="1">
      <c r="A10387" s="547" t="s">
        <v>1654</v>
      </c>
      <c r="B10387" s="547">
        <v>2021</v>
      </c>
      <c r="C10387" s="547" t="s">
        <v>1601</v>
      </c>
      <c r="D10387" s="548">
        <v>2133.0700000000002</v>
      </c>
      <c r="E10387" s="548">
        <v>2133.0700000000002</v>
      </c>
    </row>
    <row r="10388" spans="1:5" hidden="1">
      <c r="A10388" s="547" t="s">
        <v>1654</v>
      </c>
      <c r="B10388" s="547">
        <v>2021</v>
      </c>
      <c r="C10388" s="547" t="s">
        <v>1600</v>
      </c>
      <c r="D10388" s="548">
        <v>4.4000000000000004</v>
      </c>
      <c r="E10388" s="548">
        <v>4.4000000000000004</v>
      </c>
    </row>
    <row r="10389" spans="1:5" hidden="1">
      <c r="A10389" s="547" t="s">
        <v>1654</v>
      </c>
      <c r="B10389" s="547">
        <v>2021</v>
      </c>
      <c r="C10389" s="547" t="s">
        <v>1599</v>
      </c>
      <c r="D10389" s="548">
        <v>7032.2</v>
      </c>
      <c r="E10389" s="548">
        <v>7031.99</v>
      </c>
    </row>
    <row r="10390" spans="1:5" hidden="1">
      <c r="A10390" s="547" t="s">
        <v>1654</v>
      </c>
      <c r="B10390" s="547">
        <v>2021</v>
      </c>
      <c r="C10390" s="547" t="s">
        <v>1597</v>
      </c>
      <c r="D10390" s="548">
        <v>4043.65</v>
      </c>
      <c r="E10390" s="548">
        <v>4043.44</v>
      </c>
    </row>
    <row r="10391" spans="1:5" hidden="1">
      <c r="A10391" s="547" t="s">
        <v>1654</v>
      </c>
      <c r="B10391" s="547">
        <v>2021</v>
      </c>
      <c r="C10391" s="547" t="s">
        <v>1633</v>
      </c>
      <c r="D10391" s="548"/>
      <c r="E10391" s="548">
        <v>150.29</v>
      </c>
    </row>
    <row r="10392" spans="1:5" hidden="1">
      <c r="A10392" s="547" t="s">
        <v>1654</v>
      </c>
      <c r="B10392" s="547">
        <v>2021</v>
      </c>
      <c r="C10392" s="547" t="s">
        <v>1632</v>
      </c>
      <c r="D10392" s="548"/>
      <c r="E10392" s="548"/>
    </row>
    <row r="10393" spans="1:5" hidden="1">
      <c r="A10393" s="547" t="s">
        <v>1654</v>
      </c>
      <c r="B10393" s="547">
        <v>2021</v>
      </c>
      <c r="C10393" s="547" t="s">
        <v>1631</v>
      </c>
      <c r="D10393" s="548"/>
      <c r="E10393" s="548">
        <v>26.16</v>
      </c>
    </row>
    <row r="10394" spans="1:5" hidden="1">
      <c r="A10394" s="547" t="s">
        <v>1654</v>
      </c>
      <c r="B10394" s="547">
        <v>2021</v>
      </c>
      <c r="C10394" s="547" t="s">
        <v>1630</v>
      </c>
      <c r="D10394" s="548"/>
      <c r="E10394" s="548"/>
    </row>
    <row r="10395" spans="1:5" hidden="1">
      <c r="A10395" s="547" t="s">
        <v>1654</v>
      </c>
      <c r="B10395" s="547">
        <v>2021</v>
      </c>
      <c r="C10395" s="547" t="s">
        <v>1629</v>
      </c>
      <c r="D10395" s="548"/>
      <c r="E10395" s="548"/>
    </row>
    <row r="10396" spans="1:5" hidden="1">
      <c r="A10396" s="547" t="s">
        <v>1654</v>
      </c>
      <c r="B10396" s="547">
        <v>2022</v>
      </c>
      <c r="C10396" s="547" t="s">
        <v>1628</v>
      </c>
      <c r="D10396" s="548">
        <v>168.19</v>
      </c>
      <c r="E10396" s="548">
        <v>167.97</v>
      </c>
    </row>
    <row r="10397" spans="1:5" hidden="1">
      <c r="A10397" s="547" t="s">
        <v>1654</v>
      </c>
      <c r="B10397" s="547">
        <v>2022</v>
      </c>
      <c r="C10397" s="547" t="s">
        <v>1627</v>
      </c>
      <c r="D10397" s="548">
        <v>167.84</v>
      </c>
      <c r="E10397" s="548"/>
    </row>
    <row r="10398" spans="1:5" hidden="1">
      <c r="A10398" s="547" t="s">
        <v>1654</v>
      </c>
      <c r="B10398" s="547">
        <v>2022</v>
      </c>
      <c r="C10398" s="547" t="s">
        <v>1626</v>
      </c>
      <c r="D10398" s="548">
        <v>0.35</v>
      </c>
      <c r="E10398" s="548"/>
    </row>
    <row r="10399" spans="1:5" hidden="1">
      <c r="A10399" s="547" t="s">
        <v>1654</v>
      </c>
      <c r="B10399" s="547">
        <v>2022</v>
      </c>
      <c r="C10399" s="547" t="s">
        <v>1625</v>
      </c>
      <c r="D10399" s="548">
        <v>442.35</v>
      </c>
      <c r="E10399" s="548">
        <v>442.35</v>
      </c>
    </row>
    <row r="10400" spans="1:5" hidden="1">
      <c r="A10400" s="547" t="s">
        <v>1654</v>
      </c>
      <c r="B10400" s="547">
        <v>2022</v>
      </c>
      <c r="C10400" s="547" t="s">
        <v>1624</v>
      </c>
      <c r="D10400" s="548">
        <v>16.61</v>
      </c>
      <c r="E10400" s="548">
        <v>16.61</v>
      </c>
    </row>
    <row r="10401" spans="1:5" hidden="1">
      <c r="A10401" s="547" t="s">
        <v>1654</v>
      </c>
      <c r="B10401" s="547">
        <v>2022</v>
      </c>
      <c r="C10401" s="547" t="s">
        <v>1623</v>
      </c>
      <c r="D10401" s="548">
        <v>99.62</v>
      </c>
      <c r="E10401" s="548">
        <v>99.62</v>
      </c>
    </row>
    <row r="10402" spans="1:5" hidden="1">
      <c r="A10402" s="547" t="s">
        <v>1654</v>
      </c>
      <c r="B10402" s="547">
        <v>2022</v>
      </c>
      <c r="C10402" s="547" t="s">
        <v>1622</v>
      </c>
      <c r="D10402" s="548">
        <v>4.08</v>
      </c>
      <c r="E10402" s="548">
        <v>4.08</v>
      </c>
    </row>
    <row r="10403" spans="1:5" hidden="1">
      <c r="A10403" s="547" t="s">
        <v>1654</v>
      </c>
      <c r="B10403" s="547">
        <v>2022</v>
      </c>
      <c r="C10403" s="547" t="s">
        <v>1621</v>
      </c>
      <c r="D10403" s="548">
        <v>0.35</v>
      </c>
      <c r="E10403" s="548">
        <v>0.35</v>
      </c>
    </row>
    <row r="10404" spans="1:5" hidden="1">
      <c r="A10404" s="547" t="s">
        <v>1654</v>
      </c>
      <c r="B10404" s="547">
        <v>2022</v>
      </c>
      <c r="C10404" s="547" t="s">
        <v>1620</v>
      </c>
      <c r="D10404" s="548">
        <v>3.54</v>
      </c>
      <c r="E10404" s="548">
        <v>3.54</v>
      </c>
    </row>
    <row r="10405" spans="1:5" hidden="1">
      <c r="A10405" s="547" t="s">
        <v>1654</v>
      </c>
      <c r="B10405" s="547">
        <v>2022</v>
      </c>
      <c r="C10405" s="547" t="s">
        <v>1619</v>
      </c>
      <c r="D10405" s="548">
        <v>60.52</v>
      </c>
      <c r="E10405" s="548">
        <v>60.52</v>
      </c>
    </row>
    <row r="10406" spans="1:5" hidden="1">
      <c r="A10406" s="547" t="s">
        <v>1654</v>
      </c>
      <c r="B10406" s="547">
        <v>2022</v>
      </c>
      <c r="C10406" s="547" t="s">
        <v>1618</v>
      </c>
      <c r="D10406" s="548"/>
      <c r="E10406" s="548"/>
    </row>
    <row r="10407" spans="1:5" hidden="1">
      <c r="A10407" s="547" t="s">
        <v>1654</v>
      </c>
      <c r="B10407" s="547">
        <v>2022</v>
      </c>
      <c r="C10407" s="547" t="s">
        <v>1617</v>
      </c>
      <c r="D10407" s="548">
        <v>10.1</v>
      </c>
      <c r="E10407" s="548">
        <v>10.1</v>
      </c>
    </row>
    <row r="10408" spans="1:5" hidden="1">
      <c r="A10408" s="547" t="s">
        <v>1654</v>
      </c>
      <c r="B10408" s="547">
        <v>2022</v>
      </c>
      <c r="C10408" s="547" t="s">
        <v>1616</v>
      </c>
      <c r="D10408" s="548">
        <v>0.62</v>
      </c>
      <c r="E10408" s="548">
        <v>0.62</v>
      </c>
    </row>
    <row r="10409" spans="1:5" hidden="1">
      <c r="A10409" s="547" t="s">
        <v>1654</v>
      </c>
      <c r="B10409" s="547">
        <v>2022</v>
      </c>
      <c r="C10409" s="547" t="s">
        <v>1615</v>
      </c>
      <c r="D10409" s="548">
        <v>36</v>
      </c>
      <c r="E10409" s="548">
        <v>36</v>
      </c>
    </row>
    <row r="10410" spans="1:5" hidden="1">
      <c r="A10410" s="547" t="s">
        <v>1654</v>
      </c>
      <c r="B10410" s="547">
        <v>2022</v>
      </c>
      <c r="C10410" s="547" t="s">
        <v>1614</v>
      </c>
      <c r="D10410" s="548">
        <v>3.2</v>
      </c>
      <c r="E10410" s="548">
        <v>3.2</v>
      </c>
    </row>
    <row r="10411" spans="1:5" hidden="1">
      <c r="A10411" s="547" t="s">
        <v>1654</v>
      </c>
      <c r="B10411" s="547">
        <v>2022</v>
      </c>
      <c r="C10411" s="547" t="s">
        <v>1613</v>
      </c>
      <c r="D10411" s="548"/>
      <c r="E10411" s="548"/>
    </row>
    <row r="10412" spans="1:5" hidden="1">
      <c r="A10412" s="547" t="s">
        <v>1654</v>
      </c>
      <c r="B10412" s="547">
        <v>2022</v>
      </c>
      <c r="C10412" s="547" t="s">
        <v>1612</v>
      </c>
      <c r="D10412" s="548">
        <v>0.94</v>
      </c>
      <c r="E10412" s="548">
        <v>0.94</v>
      </c>
    </row>
    <row r="10413" spans="1:5" hidden="1">
      <c r="A10413" s="547" t="s">
        <v>1654</v>
      </c>
      <c r="B10413" s="547">
        <v>2022</v>
      </c>
      <c r="C10413" s="547" t="s">
        <v>1611</v>
      </c>
      <c r="D10413" s="548">
        <v>0.05</v>
      </c>
      <c r="E10413" s="548">
        <v>0.05</v>
      </c>
    </row>
    <row r="10414" spans="1:5" hidden="1">
      <c r="A10414" s="547" t="s">
        <v>1654</v>
      </c>
      <c r="B10414" s="547">
        <v>2022</v>
      </c>
      <c r="C10414" s="547" t="s">
        <v>1610</v>
      </c>
      <c r="D10414" s="548">
        <v>0.02</v>
      </c>
      <c r="E10414" s="548">
        <v>0.02</v>
      </c>
    </row>
    <row r="10415" spans="1:5" hidden="1">
      <c r="A10415" s="547" t="s">
        <v>1654</v>
      </c>
      <c r="B10415" s="547">
        <v>2022</v>
      </c>
      <c r="C10415" s="547" t="s">
        <v>1609</v>
      </c>
      <c r="D10415" s="548"/>
      <c r="E10415" s="548"/>
    </row>
    <row r="10416" spans="1:5" hidden="1">
      <c r="A10416" s="547" t="s">
        <v>1654</v>
      </c>
      <c r="B10416" s="547">
        <v>2022</v>
      </c>
      <c r="C10416" s="547" t="s">
        <v>1608</v>
      </c>
      <c r="D10416" s="548"/>
      <c r="E10416" s="548"/>
    </row>
    <row r="10417" spans="1:5" hidden="1">
      <c r="A10417" s="547" t="s">
        <v>1654</v>
      </c>
      <c r="B10417" s="547">
        <v>2022</v>
      </c>
      <c r="C10417" s="547" t="s">
        <v>1607</v>
      </c>
      <c r="D10417" s="548">
        <v>8.84</v>
      </c>
      <c r="E10417" s="548">
        <v>8.84</v>
      </c>
    </row>
    <row r="10418" spans="1:5" hidden="1">
      <c r="A10418" s="547" t="s">
        <v>1654</v>
      </c>
      <c r="B10418" s="547">
        <v>2022</v>
      </c>
      <c r="C10418" s="547" t="s">
        <v>1606</v>
      </c>
      <c r="D10418" s="548"/>
      <c r="E10418" s="548"/>
    </row>
    <row r="10419" spans="1:5" hidden="1">
      <c r="A10419" s="547" t="s">
        <v>1654</v>
      </c>
      <c r="B10419" s="547">
        <v>2022</v>
      </c>
      <c r="C10419" s="547" t="s">
        <v>1605</v>
      </c>
      <c r="D10419" s="548">
        <v>0.74</v>
      </c>
      <c r="E10419" s="548">
        <v>0.74</v>
      </c>
    </row>
    <row r="10420" spans="1:5" hidden="1">
      <c r="A10420" s="547" t="s">
        <v>1654</v>
      </c>
      <c r="B10420" s="547">
        <v>2022</v>
      </c>
      <c r="C10420" s="547" t="s">
        <v>1604</v>
      </c>
      <c r="D10420" s="548">
        <v>239.25</v>
      </c>
      <c r="E10420" s="548">
        <v>239.25</v>
      </c>
    </row>
    <row r="10421" spans="1:5" hidden="1">
      <c r="A10421" s="547" t="s">
        <v>1654</v>
      </c>
      <c r="B10421" s="547">
        <v>2022</v>
      </c>
      <c r="C10421" s="547" t="s">
        <v>1603</v>
      </c>
      <c r="D10421" s="548">
        <v>665.07</v>
      </c>
      <c r="E10421" s="548">
        <v>665.07</v>
      </c>
    </row>
    <row r="10422" spans="1:5" hidden="1">
      <c r="A10422" s="547" t="s">
        <v>1654</v>
      </c>
      <c r="B10422" s="547">
        <v>2022</v>
      </c>
      <c r="C10422" s="547" t="s">
        <v>1602</v>
      </c>
      <c r="D10422" s="548">
        <v>26.92</v>
      </c>
      <c r="E10422" s="548">
        <v>26.92</v>
      </c>
    </row>
    <row r="10423" spans="1:5" hidden="1">
      <c r="A10423" s="547" t="s">
        <v>1654</v>
      </c>
      <c r="B10423" s="547">
        <v>2022</v>
      </c>
      <c r="C10423" s="547" t="s">
        <v>1601</v>
      </c>
      <c r="D10423" s="548">
        <v>2026.97</v>
      </c>
      <c r="E10423" s="548">
        <v>2026.97</v>
      </c>
    </row>
    <row r="10424" spans="1:5" hidden="1">
      <c r="A10424" s="547" t="s">
        <v>1654</v>
      </c>
      <c r="B10424" s="547">
        <v>2022</v>
      </c>
      <c r="C10424" s="547" t="s">
        <v>1600</v>
      </c>
      <c r="D10424" s="548">
        <v>3.56</v>
      </c>
      <c r="E10424" s="548">
        <v>3.56</v>
      </c>
    </row>
    <row r="10425" spans="1:5" hidden="1">
      <c r="A10425" s="547" t="s">
        <v>1654</v>
      </c>
      <c r="B10425" s="547">
        <v>2022</v>
      </c>
      <c r="C10425" s="547" t="s">
        <v>1599</v>
      </c>
      <c r="D10425" s="548">
        <v>6595.55</v>
      </c>
      <c r="E10425" s="548">
        <v>6595.33</v>
      </c>
    </row>
    <row r="10426" spans="1:5" hidden="1">
      <c r="A10426" s="547" t="s">
        <v>1654</v>
      </c>
      <c r="B10426" s="547">
        <v>2022</v>
      </c>
      <c r="C10426" s="547" t="s">
        <v>1597</v>
      </c>
      <c r="D10426" s="548">
        <v>3757.04</v>
      </c>
      <c r="E10426" s="548">
        <v>3756.82</v>
      </c>
    </row>
    <row r="10427" spans="1:5" hidden="1">
      <c r="A10427" s="547" t="s">
        <v>1654</v>
      </c>
      <c r="B10427" s="547">
        <v>2022</v>
      </c>
      <c r="C10427" s="547" t="s">
        <v>1633</v>
      </c>
      <c r="D10427" s="548"/>
      <c r="E10427" s="548">
        <v>143.79</v>
      </c>
    </row>
    <row r="10428" spans="1:5" hidden="1">
      <c r="A10428" s="547" t="s">
        <v>1654</v>
      </c>
      <c r="B10428" s="547">
        <v>2022</v>
      </c>
      <c r="C10428" s="547" t="s">
        <v>1632</v>
      </c>
      <c r="D10428" s="548"/>
      <c r="E10428" s="548"/>
    </row>
    <row r="10429" spans="1:5" hidden="1">
      <c r="A10429" s="547" t="s">
        <v>1654</v>
      </c>
      <c r="B10429" s="547">
        <v>2022</v>
      </c>
      <c r="C10429" s="547" t="s">
        <v>1631</v>
      </c>
      <c r="D10429" s="548"/>
      <c r="E10429" s="548">
        <v>23.84</v>
      </c>
    </row>
    <row r="10430" spans="1:5" hidden="1">
      <c r="A10430" s="547" t="s">
        <v>1654</v>
      </c>
      <c r="B10430" s="547">
        <v>2022</v>
      </c>
      <c r="C10430" s="547" t="s">
        <v>1630</v>
      </c>
      <c r="D10430" s="548"/>
      <c r="E10430" s="548"/>
    </row>
    <row r="10431" spans="1:5" hidden="1">
      <c r="A10431" s="547" t="s">
        <v>1654</v>
      </c>
      <c r="B10431" s="547">
        <v>2022</v>
      </c>
      <c r="C10431" s="547" t="s">
        <v>1629</v>
      </c>
      <c r="D10431" s="548"/>
      <c r="E10431" s="548"/>
    </row>
    <row r="10432" spans="1:5" hidden="1">
      <c r="A10432" s="547" t="s">
        <v>1654</v>
      </c>
      <c r="B10432" s="547">
        <v>2023</v>
      </c>
      <c r="C10432" s="547" t="s">
        <v>1628</v>
      </c>
      <c r="D10432" s="548">
        <v>140.24</v>
      </c>
      <c r="E10432" s="548"/>
    </row>
    <row r="10433" spans="1:5" hidden="1">
      <c r="A10433" s="547" t="s">
        <v>1654</v>
      </c>
      <c r="B10433" s="547">
        <v>2023</v>
      </c>
      <c r="C10433" s="547" t="s">
        <v>1627</v>
      </c>
      <c r="D10433" s="548">
        <v>139.54</v>
      </c>
      <c r="E10433" s="548"/>
    </row>
    <row r="10434" spans="1:5" hidden="1">
      <c r="A10434" s="547" t="s">
        <v>1654</v>
      </c>
      <c r="B10434" s="547">
        <v>2023</v>
      </c>
      <c r="C10434" s="547" t="s">
        <v>1626</v>
      </c>
      <c r="D10434" s="548">
        <v>0.7</v>
      </c>
      <c r="E10434" s="548"/>
    </row>
    <row r="10435" spans="1:5" hidden="1">
      <c r="A10435" s="547" t="s">
        <v>1654</v>
      </c>
      <c r="B10435" s="547">
        <v>2023</v>
      </c>
      <c r="C10435" s="547" t="s">
        <v>1625</v>
      </c>
      <c r="D10435" s="548">
        <v>467.24</v>
      </c>
      <c r="E10435" s="548"/>
    </row>
    <row r="10436" spans="1:5" hidden="1">
      <c r="A10436" s="547" t="s">
        <v>1654</v>
      </c>
      <c r="B10436" s="547">
        <v>2023</v>
      </c>
      <c r="C10436" s="547" t="s">
        <v>1624</v>
      </c>
      <c r="D10436" s="548">
        <v>18.12</v>
      </c>
      <c r="E10436" s="548"/>
    </row>
    <row r="10437" spans="1:5" hidden="1">
      <c r="A10437" s="547" t="s">
        <v>1654</v>
      </c>
      <c r="B10437" s="547">
        <v>2023</v>
      </c>
      <c r="C10437" s="547" t="s">
        <v>1623</v>
      </c>
      <c r="D10437" s="548">
        <v>96.96</v>
      </c>
      <c r="E10437" s="548"/>
    </row>
    <row r="10438" spans="1:5" hidden="1">
      <c r="A10438" s="547" t="s">
        <v>1654</v>
      </c>
      <c r="B10438" s="547">
        <v>2023</v>
      </c>
      <c r="C10438" s="547" t="s">
        <v>1622</v>
      </c>
      <c r="D10438" s="548">
        <v>5.28</v>
      </c>
      <c r="E10438" s="548"/>
    </row>
    <row r="10439" spans="1:5" hidden="1">
      <c r="A10439" s="547" t="s">
        <v>1654</v>
      </c>
      <c r="B10439" s="547">
        <v>2023</v>
      </c>
      <c r="C10439" s="547" t="s">
        <v>1621</v>
      </c>
      <c r="D10439" s="548">
        <v>0.4</v>
      </c>
      <c r="E10439" s="548"/>
    </row>
    <row r="10440" spans="1:5" hidden="1">
      <c r="A10440" s="547" t="s">
        <v>1654</v>
      </c>
      <c r="B10440" s="547">
        <v>2023</v>
      </c>
      <c r="C10440" s="547" t="s">
        <v>1620</v>
      </c>
      <c r="D10440" s="548">
        <v>3.69</v>
      </c>
      <c r="E10440" s="548"/>
    </row>
    <row r="10441" spans="1:5" hidden="1">
      <c r="A10441" s="547" t="s">
        <v>1654</v>
      </c>
      <c r="B10441" s="547">
        <v>2023</v>
      </c>
      <c r="C10441" s="547" t="s">
        <v>1619</v>
      </c>
      <c r="D10441" s="548">
        <v>46.45</v>
      </c>
      <c r="E10441" s="548"/>
    </row>
    <row r="10442" spans="1:5" hidden="1">
      <c r="A10442" s="547" t="s">
        <v>1654</v>
      </c>
      <c r="B10442" s="547">
        <v>2023</v>
      </c>
      <c r="C10442" s="547" t="s">
        <v>1618</v>
      </c>
      <c r="D10442" s="548">
        <v>0.01</v>
      </c>
      <c r="E10442" s="548"/>
    </row>
    <row r="10443" spans="1:5" hidden="1">
      <c r="A10443" s="547" t="s">
        <v>1654</v>
      </c>
      <c r="B10443" s="547">
        <v>2023</v>
      </c>
      <c r="C10443" s="547" t="s">
        <v>1617</v>
      </c>
      <c r="D10443" s="548">
        <v>9.89</v>
      </c>
      <c r="E10443" s="548"/>
    </row>
    <row r="10444" spans="1:5" hidden="1">
      <c r="A10444" s="547" t="s">
        <v>1654</v>
      </c>
      <c r="B10444" s="547">
        <v>2023</v>
      </c>
      <c r="C10444" s="547" t="s">
        <v>1616</v>
      </c>
      <c r="D10444" s="548">
        <v>0.42</v>
      </c>
      <c r="E10444" s="548"/>
    </row>
    <row r="10445" spans="1:5" hidden="1">
      <c r="A10445" s="547" t="s">
        <v>1654</v>
      </c>
      <c r="B10445" s="547">
        <v>2023</v>
      </c>
      <c r="C10445" s="547" t="s">
        <v>1615</v>
      </c>
      <c r="D10445" s="548">
        <v>22.01</v>
      </c>
      <c r="E10445" s="548"/>
    </row>
    <row r="10446" spans="1:5" hidden="1">
      <c r="A10446" s="547" t="s">
        <v>1654</v>
      </c>
      <c r="B10446" s="547">
        <v>2023</v>
      </c>
      <c r="C10446" s="547" t="s">
        <v>1614</v>
      </c>
      <c r="D10446" s="548">
        <v>0.7</v>
      </c>
      <c r="E10446" s="548"/>
    </row>
    <row r="10447" spans="1:5" hidden="1">
      <c r="A10447" s="547" t="s">
        <v>1654</v>
      </c>
      <c r="B10447" s="547">
        <v>2023</v>
      </c>
      <c r="C10447" s="547" t="s">
        <v>1613</v>
      </c>
      <c r="D10447" s="548"/>
      <c r="E10447" s="548"/>
    </row>
    <row r="10448" spans="1:5" hidden="1">
      <c r="A10448" s="547" t="s">
        <v>1654</v>
      </c>
      <c r="B10448" s="547">
        <v>2023</v>
      </c>
      <c r="C10448" s="547" t="s">
        <v>1612</v>
      </c>
      <c r="D10448" s="548">
        <v>2.38</v>
      </c>
      <c r="E10448" s="548"/>
    </row>
    <row r="10449" spans="1:5" hidden="1">
      <c r="A10449" s="547" t="s">
        <v>1654</v>
      </c>
      <c r="B10449" s="547">
        <v>2023</v>
      </c>
      <c r="C10449" s="547" t="s">
        <v>1611</v>
      </c>
      <c r="D10449" s="548">
        <v>0.08</v>
      </c>
      <c r="E10449" s="548"/>
    </row>
    <row r="10450" spans="1:5" hidden="1">
      <c r="A10450" s="547" t="s">
        <v>1654</v>
      </c>
      <c r="B10450" s="547">
        <v>2023</v>
      </c>
      <c r="C10450" s="547" t="s">
        <v>1610</v>
      </c>
      <c r="D10450" s="548">
        <v>0.19</v>
      </c>
      <c r="E10450" s="548"/>
    </row>
    <row r="10451" spans="1:5" hidden="1">
      <c r="A10451" s="547" t="s">
        <v>1654</v>
      </c>
      <c r="B10451" s="547">
        <v>2023</v>
      </c>
      <c r="C10451" s="547" t="s">
        <v>1609</v>
      </c>
      <c r="D10451" s="548"/>
      <c r="E10451" s="548"/>
    </row>
    <row r="10452" spans="1:5" hidden="1">
      <c r="A10452" s="547" t="s">
        <v>1654</v>
      </c>
      <c r="B10452" s="547">
        <v>2023</v>
      </c>
      <c r="C10452" s="547" t="s">
        <v>1608</v>
      </c>
      <c r="D10452" s="548"/>
      <c r="E10452" s="548"/>
    </row>
    <row r="10453" spans="1:5" hidden="1">
      <c r="A10453" s="547" t="s">
        <v>1654</v>
      </c>
      <c r="B10453" s="547">
        <v>2023</v>
      </c>
      <c r="C10453" s="547" t="s">
        <v>1607</v>
      </c>
      <c r="D10453" s="548">
        <v>10.26</v>
      </c>
      <c r="E10453" s="548"/>
    </row>
    <row r="10454" spans="1:5" hidden="1">
      <c r="A10454" s="547" t="s">
        <v>1654</v>
      </c>
      <c r="B10454" s="547">
        <v>2023</v>
      </c>
      <c r="C10454" s="547" t="s">
        <v>1606</v>
      </c>
      <c r="D10454" s="548"/>
      <c r="E10454" s="548"/>
    </row>
    <row r="10455" spans="1:5" hidden="1">
      <c r="A10455" s="547" t="s">
        <v>1654</v>
      </c>
      <c r="B10455" s="547">
        <v>2023</v>
      </c>
      <c r="C10455" s="547" t="s">
        <v>1605</v>
      </c>
      <c r="D10455" s="548">
        <v>0.51</v>
      </c>
      <c r="E10455" s="548"/>
    </row>
    <row r="10456" spans="1:5" hidden="1">
      <c r="A10456" s="547" t="s">
        <v>1654</v>
      </c>
      <c r="B10456" s="547">
        <v>2023</v>
      </c>
      <c r="C10456" s="547" t="s">
        <v>1604</v>
      </c>
      <c r="D10456" s="548">
        <v>236.76</v>
      </c>
      <c r="E10456" s="548"/>
    </row>
    <row r="10457" spans="1:5" hidden="1">
      <c r="A10457" s="547" t="s">
        <v>1654</v>
      </c>
      <c r="B10457" s="547">
        <v>2023</v>
      </c>
      <c r="C10457" s="547" t="s">
        <v>1603</v>
      </c>
      <c r="D10457" s="548">
        <v>812.8</v>
      </c>
      <c r="E10457" s="548"/>
    </row>
    <row r="10458" spans="1:5" hidden="1">
      <c r="A10458" s="547" t="s">
        <v>1654</v>
      </c>
      <c r="B10458" s="547">
        <v>2023</v>
      </c>
      <c r="C10458" s="547" t="s">
        <v>1602</v>
      </c>
      <c r="D10458" s="548">
        <v>28.39</v>
      </c>
      <c r="E10458" s="548"/>
    </row>
    <row r="10459" spans="1:5" hidden="1">
      <c r="A10459" s="547" t="s">
        <v>1654</v>
      </c>
      <c r="B10459" s="547">
        <v>2023</v>
      </c>
      <c r="C10459" s="547" t="s">
        <v>1601</v>
      </c>
      <c r="D10459" s="548">
        <v>2132.9699999999998</v>
      </c>
      <c r="E10459" s="548"/>
    </row>
    <row r="10460" spans="1:5" hidden="1">
      <c r="A10460" s="547" t="s">
        <v>1654</v>
      </c>
      <c r="B10460" s="547">
        <v>2023</v>
      </c>
      <c r="C10460" s="547" t="s">
        <v>1600</v>
      </c>
      <c r="D10460" s="548">
        <v>2.4900000000000002</v>
      </c>
      <c r="E10460" s="548"/>
    </row>
    <row r="10461" spans="1:5" hidden="1">
      <c r="A10461" s="547" t="s">
        <v>1654</v>
      </c>
      <c r="B10461" s="547">
        <v>2023</v>
      </c>
      <c r="C10461" s="547" t="s">
        <v>1599</v>
      </c>
      <c r="D10461" s="548">
        <v>6978.6</v>
      </c>
      <c r="E10461" s="548"/>
    </row>
    <row r="10462" spans="1:5" hidden="1">
      <c r="A10462" s="547" t="s">
        <v>1654</v>
      </c>
      <c r="B10462" s="547">
        <v>2023</v>
      </c>
      <c r="C10462" s="547" t="s">
        <v>1597</v>
      </c>
      <c r="D10462" s="548">
        <v>3991.79</v>
      </c>
      <c r="E10462" s="548"/>
    </row>
    <row r="10463" spans="1:5" hidden="1">
      <c r="A10463" s="547" t="s">
        <v>1653</v>
      </c>
      <c r="B10463" s="547">
        <v>2019</v>
      </c>
      <c r="C10463" s="547" t="s">
        <v>1628</v>
      </c>
      <c r="D10463" s="548">
        <v>14.48</v>
      </c>
      <c r="E10463" s="548">
        <v>14.51</v>
      </c>
    </row>
    <row r="10464" spans="1:5" hidden="1">
      <c r="A10464" s="547" t="s">
        <v>1653</v>
      </c>
      <c r="B10464" s="547">
        <v>2019</v>
      </c>
      <c r="C10464" s="547" t="s">
        <v>1627</v>
      </c>
      <c r="D10464" s="548">
        <v>13.89</v>
      </c>
      <c r="E10464" s="548"/>
    </row>
    <row r="10465" spans="1:5" hidden="1">
      <c r="A10465" s="547" t="s">
        <v>1653</v>
      </c>
      <c r="B10465" s="547">
        <v>2019</v>
      </c>
      <c r="C10465" s="547" t="s">
        <v>1626</v>
      </c>
      <c r="D10465" s="548">
        <v>0.59</v>
      </c>
      <c r="E10465" s="548"/>
    </row>
    <row r="10466" spans="1:5" hidden="1">
      <c r="A10466" s="547" t="s">
        <v>1653</v>
      </c>
      <c r="B10466" s="547">
        <v>2019</v>
      </c>
      <c r="C10466" s="547" t="s">
        <v>1625</v>
      </c>
      <c r="D10466" s="548">
        <v>237.57</v>
      </c>
      <c r="E10466" s="548">
        <v>237.57</v>
      </c>
    </row>
    <row r="10467" spans="1:5" hidden="1">
      <c r="A10467" s="547" t="s">
        <v>1653</v>
      </c>
      <c r="B10467" s="547">
        <v>2019</v>
      </c>
      <c r="C10467" s="547" t="s">
        <v>1624</v>
      </c>
      <c r="D10467" s="548">
        <v>0.85</v>
      </c>
      <c r="E10467" s="548">
        <v>0.85</v>
      </c>
    </row>
    <row r="10468" spans="1:5" hidden="1">
      <c r="A10468" s="547" t="s">
        <v>1653</v>
      </c>
      <c r="B10468" s="547">
        <v>2019</v>
      </c>
      <c r="C10468" s="547" t="s">
        <v>1623</v>
      </c>
      <c r="D10468" s="548">
        <v>0.1</v>
      </c>
      <c r="E10468" s="548">
        <v>0.1</v>
      </c>
    </row>
    <row r="10469" spans="1:5" hidden="1">
      <c r="A10469" s="547" t="s">
        <v>1653</v>
      </c>
      <c r="B10469" s="547">
        <v>2019</v>
      </c>
      <c r="C10469" s="547" t="s">
        <v>1622</v>
      </c>
      <c r="D10469" s="548">
        <v>0.13</v>
      </c>
      <c r="E10469" s="548">
        <v>0.13</v>
      </c>
    </row>
    <row r="10470" spans="1:5" hidden="1">
      <c r="A10470" s="547" t="s">
        <v>1653</v>
      </c>
      <c r="B10470" s="547">
        <v>2019</v>
      </c>
      <c r="C10470" s="547" t="s">
        <v>1621</v>
      </c>
      <c r="D10470" s="548"/>
      <c r="E10470" s="548"/>
    </row>
    <row r="10471" spans="1:5" hidden="1">
      <c r="A10471" s="547" t="s">
        <v>1653</v>
      </c>
      <c r="B10471" s="547">
        <v>2019</v>
      </c>
      <c r="C10471" s="547" t="s">
        <v>1620</v>
      </c>
      <c r="D10471" s="548"/>
      <c r="E10471" s="548"/>
    </row>
    <row r="10472" spans="1:5" hidden="1">
      <c r="A10472" s="547" t="s">
        <v>1653</v>
      </c>
      <c r="B10472" s="547">
        <v>2019</v>
      </c>
      <c r="C10472" s="547" t="s">
        <v>1619</v>
      </c>
      <c r="D10472" s="548">
        <v>68.290000000000006</v>
      </c>
      <c r="E10472" s="548">
        <v>68.290000000000006</v>
      </c>
    </row>
    <row r="10473" spans="1:5" hidden="1">
      <c r="A10473" s="547" t="s">
        <v>1653</v>
      </c>
      <c r="B10473" s="547">
        <v>2019</v>
      </c>
      <c r="C10473" s="547" t="s">
        <v>1618</v>
      </c>
      <c r="D10473" s="548"/>
      <c r="E10473" s="548"/>
    </row>
    <row r="10474" spans="1:5" hidden="1">
      <c r="A10474" s="547" t="s">
        <v>1653</v>
      </c>
      <c r="B10474" s="547">
        <v>2019</v>
      </c>
      <c r="C10474" s="547" t="s">
        <v>1617</v>
      </c>
      <c r="D10474" s="548">
        <v>22.5</v>
      </c>
      <c r="E10474" s="548">
        <v>22.5</v>
      </c>
    </row>
    <row r="10475" spans="1:5" hidden="1">
      <c r="A10475" s="547" t="s">
        <v>1653</v>
      </c>
      <c r="B10475" s="547">
        <v>2019</v>
      </c>
      <c r="C10475" s="547" t="s">
        <v>1616</v>
      </c>
      <c r="D10475" s="548">
        <v>2.38</v>
      </c>
      <c r="E10475" s="548">
        <v>2.38</v>
      </c>
    </row>
    <row r="10476" spans="1:5" hidden="1">
      <c r="A10476" s="547" t="s">
        <v>1653</v>
      </c>
      <c r="B10476" s="547">
        <v>2019</v>
      </c>
      <c r="C10476" s="547" t="s">
        <v>1615</v>
      </c>
      <c r="D10476" s="548">
        <v>30.96</v>
      </c>
      <c r="E10476" s="548">
        <v>30.96</v>
      </c>
    </row>
    <row r="10477" spans="1:5" hidden="1">
      <c r="A10477" s="547" t="s">
        <v>1653</v>
      </c>
      <c r="B10477" s="547">
        <v>2019</v>
      </c>
      <c r="C10477" s="547" t="s">
        <v>1614</v>
      </c>
      <c r="D10477" s="548">
        <v>0.99</v>
      </c>
      <c r="E10477" s="548">
        <v>0.99</v>
      </c>
    </row>
    <row r="10478" spans="1:5" hidden="1">
      <c r="A10478" s="547" t="s">
        <v>1653</v>
      </c>
      <c r="B10478" s="547">
        <v>2019</v>
      </c>
      <c r="C10478" s="547" t="s">
        <v>1613</v>
      </c>
      <c r="D10478" s="548">
        <v>0.05</v>
      </c>
      <c r="E10478" s="548">
        <v>0.05</v>
      </c>
    </row>
    <row r="10479" spans="1:5" hidden="1">
      <c r="A10479" s="547" t="s">
        <v>1653</v>
      </c>
      <c r="B10479" s="547">
        <v>2019</v>
      </c>
      <c r="C10479" s="547" t="s">
        <v>1612</v>
      </c>
      <c r="D10479" s="548">
        <v>4.12</v>
      </c>
      <c r="E10479" s="548">
        <v>4.12</v>
      </c>
    </row>
    <row r="10480" spans="1:5" hidden="1">
      <c r="A10480" s="547" t="s">
        <v>1653</v>
      </c>
      <c r="B10480" s="547">
        <v>2019</v>
      </c>
      <c r="C10480" s="547" t="s">
        <v>1611</v>
      </c>
      <c r="D10480" s="548">
        <v>0.11</v>
      </c>
      <c r="E10480" s="548">
        <v>0.11</v>
      </c>
    </row>
    <row r="10481" spans="1:5" hidden="1">
      <c r="A10481" s="547" t="s">
        <v>1653</v>
      </c>
      <c r="B10481" s="547">
        <v>2019</v>
      </c>
      <c r="C10481" s="547" t="s">
        <v>1610</v>
      </c>
      <c r="D10481" s="548">
        <v>0.06</v>
      </c>
      <c r="E10481" s="548">
        <v>0.06</v>
      </c>
    </row>
    <row r="10482" spans="1:5" hidden="1">
      <c r="A10482" s="547" t="s">
        <v>1653</v>
      </c>
      <c r="B10482" s="547">
        <v>2019</v>
      </c>
      <c r="C10482" s="547" t="s">
        <v>1609</v>
      </c>
      <c r="D10482" s="548"/>
      <c r="E10482" s="548"/>
    </row>
    <row r="10483" spans="1:5" hidden="1">
      <c r="A10483" s="547" t="s">
        <v>1653</v>
      </c>
      <c r="B10483" s="547">
        <v>2019</v>
      </c>
      <c r="C10483" s="547" t="s">
        <v>1608</v>
      </c>
      <c r="D10483" s="548"/>
      <c r="E10483" s="548"/>
    </row>
    <row r="10484" spans="1:5" hidden="1">
      <c r="A10484" s="547" t="s">
        <v>1653</v>
      </c>
      <c r="B10484" s="547">
        <v>2019</v>
      </c>
      <c r="C10484" s="547" t="s">
        <v>1607</v>
      </c>
      <c r="D10484" s="548">
        <v>4.8</v>
      </c>
      <c r="E10484" s="548">
        <v>4.8</v>
      </c>
    </row>
    <row r="10485" spans="1:5" hidden="1">
      <c r="A10485" s="547" t="s">
        <v>1653</v>
      </c>
      <c r="B10485" s="547">
        <v>2019</v>
      </c>
      <c r="C10485" s="547" t="s">
        <v>1606</v>
      </c>
      <c r="D10485" s="548">
        <v>0.01</v>
      </c>
      <c r="E10485" s="548">
        <v>0.01</v>
      </c>
    </row>
    <row r="10486" spans="1:5" hidden="1">
      <c r="A10486" s="547" t="s">
        <v>1653</v>
      </c>
      <c r="B10486" s="547">
        <v>2019</v>
      </c>
      <c r="C10486" s="547" t="s">
        <v>1605</v>
      </c>
      <c r="D10486" s="548">
        <v>2.2999999999999998</v>
      </c>
      <c r="E10486" s="548">
        <v>2.2999999999999998</v>
      </c>
    </row>
    <row r="10487" spans="1:5" hidden="1">
      <c r="A10487" s="547" t="s">
        <v>1653</v>
      </c>
      <c r="B10487" s="547">
        <v>2019</v>
      </c>
      <c r="C10487" s="547" t="s">
        <v>1604</v>
      </c>
      <c r="D10487" s="548">
        <v>132.15</v>
      </c>
      <c r="E10487" s="548">
        <v>132.15</v>
      </c>
    </row>
    <row r="10488" spans="1:5" hidden="1">
      <c r="A10488" s="547" t="s">
        <v>1653</v>
      </c>
      <c r="B10488" s="547">
        <v>2019</v>
      </c>
      <c r="C10488" s="547" t="s">
        <v>1603</v>
      </c>
      <c r="D10488" s="548">
        <v>145.28</v>
      </c>
      <c r="E10488" s="548">
        <v>145.28</v>
      </c>
    </row>
    <row r="10489" spans="1:5" hidden="1">
      <c r="A10489" s="547" t="s">
        <v>1653</v>
      </c>
      <c r="B10489" s="547">
        <v>2019</v>
      </c>
      <c r="C10489" s="547" t="s">
        <v>1602</v>
      </c>
      <c r="D10489" s="548">
        <v>11.72</v>
      </c>
      <c r="E10489" s="548">
        <v>11.72</v>
      </c>
    </row>
    <row r="10490" spans="1:5" hidden="1">
      <c r="A10490" s="547" t="s">
        <v>1653</v>
      </c>
      <c r="B10490" s="547">
        <v>2019</v>
      </c>
      <c r="C10490" s="547" t="s">
        <v>1601</v>
      </c>
      <c r="D10490" s="548">
        <v>1238.1300000000001</v>
      </c>
      <c r="E10490" s="548">
        <v>1238.1300000000001</v>
      </c>
    </row>
    <row r="10491" spans="1:5" hidden="1">
      <c r="A10491" s="547" t="s">
        <v>1653</v>
      </c>
      <c r="B10491" s="547">
        <v>2019</v>
      </c>
      <c r="C10491" s="547" t="s">
        <v>1600</v>
      </c>
      <c r="D10491" s="548">
        <v>5.1100000000000003</v>
      </c>
      <c r="E10491" s="548">
        <v>5.1100000000000003</v>
      </c>
    </row>
    <row r="10492" spans="1:5" hidden="1">
      <c r="A10492" s="547" t="s">
        <v>1653</v>
      </c>
      <c r="B10492" s="547">
        <v>2019</v>
      </c>
      <c r="C10492" s="547" t="s">
        <v>1599</v>
      </c>
      <c r="D10492" s="548">
        <v>3626.96</v>
      </c>
      <c r="E10492" s="548">
        <v>3626.98</v>
      </c>
    </row>
    <row r="10493" spans="1:5" hidden="1">
      <c r="A10493" s="547" t="s">
        <v>1653</v>
      </c>
      <c r="B10493" s="547">
        <v>2019</v>
      </c>
      <c r="C10493" s="547" t="s">
        <v>1597</v>
      </c>
      <c r="D10493" s="548">
        <v>1853.82</v>
      </c>
      <c r="E10493" s="548">
        <v>1853.84</v>
      </c>
    </row>
    <row r="10494" spans="1:5" hidden="1">
      <c r="A10494" s="547" t="s">
        <v>1653</v>
      </c>
      <c r="B10494" s="547">
        <v>2019</v>
      </c>
      <c r="C10494" s="547" t="s">
        <v>1633</v>
      </c>
      <c r="D10494" s="548"/>
      <c r="E10494" s="548">
        <v>13.48</v>
      </c>
    </row>
    <row r="10495" spans="1:5" hidden="1">
      <c r="A10495" s="547" t="s">
        <v>1653</v>
      </c>
      <c r="B10495" s="547">
        <v>2019</v>
      </c>
      <c r="C10495" s="547" t="s">
        <v>1632</v>
      </c>
      <c r="D10495" s="548"/>
      <c r="E10495" s="548"/>
    </row>
    <row r="10496" spans="1:5" hidden="1">
      <c r="A10496" s="547" t="s">
        <v>1653</v>
      </c>
      <c r="B10496" s="547">
        <v>2019</v>
      </c>
      <c r="C10496" s="547" t="s">
        <v>1631</v>
      </c>
      <c r="D10496" s="548"/>
      <c r="E10496" s="548">
        <v>0.43</v>
      </c>
    </row>
    <row r="10497" spans="1:5" hidden="1">
      <c r="A10497" s="547" t="s">
        <v>1653</v>
      </c>
      <c r="B10497" s="547">
        <v>2019</v>
      </c>
      <c r="C10497" s="547" t="s">
        <v>1630</v>
      </c>
      <c r="D10497" s="548"/>
      <c r="E10497" s="548"/>
    </row>
    <row r="10498" spans="1:5" hidden="1">
      <c r="A10498" s="547" t="s">
        <v>1653</v>
      </c>
      <c r="B10498" s="547">
        <v>2019</v>
      </c>
      <c r="C10498" s="547" t="s">
        <v>1629</v>
      </c>
      <c r="D10498" s="548"/>
      <c r="E10498" s="548"/>
    </row>
    <row r="10499" spans="1:5" hidden="1">
      <c r="A10499" s="547" t="s">
        <v>1653</v>
      </c>
      <c r="B10499" s="547">
        <v>2020</v>
      </c>
      <c r="C10499" s="547" t="s">
        <v>1628</v>
      </c>
      <c r="D10499" s="548">
        <v>10.57</v>
      </c>
      <c r="E10499" s="548">
        <v>10.6</v>
      </c>
    </row>
    <row r="10500" spans="1:5" hidden="1">
      <c r="A10500" s="547" t="s">
        <v>1653</v>
      </c>
      <c r="B10500" s="547">
        <v>2020</v>
      </c>
      <c r="C10500" s="547" t="s">
        <v>1627</v>
      </c>
      <c r="D10500" s="548">
        <v>9.7899999999999991</v>
      </c>
      <c r="E10500" s="548"/>
    </row>
    <row r="10501" spans="1:5" hidden="1">
      <c r="A10501" s="547" t="s">
        <v>1653</v>
      </c>
      <c r="B10501" s="547">
        <v>2020</v>
      </c>
      <c r="C10501" s="547" t="s">
        <v>1626</v>
      </c>
      <c r="D10501" s="548">
        <v>0.79</v>
      </c>
      <c r="E10501" s="548"/>
    </row>
    <row r="10502" spans="1:5" hidden="1">
      <c r="A10502" s="547" t="s">
        <v>1653</v>
      </c>
      <c r="B10502" s="547">
        <v>2020</v>
      </c>
      <c r="C10502" s="547" t="s">
        <v>1625</v>
      </c>
      <c r="D10502" s="548">
        <v>400.3</v>
      </c>
      <c r="E10502" s="548">
        <v>400.3</v>
      </c>
    </row>
    <row r="10503" spans="1:5" hidden="1">
      <c r="A10503" s="547" t="s">
        <v>1653</v>
      </c>
      <c r="B10503" s="547">
        <v>2020</v>
      </c>
      <c r="C10503" s="547" t="s">
        <v>1624</v>
      </c>
      <c r="D10503" s="548">
        <v>6.7</v>
      </c>
      <c r="E10503" s="548">
        <v>6.7</v>
      </c>
    </row>
    <row r="10504" spans="1:5" hidden="1">
      <c r="A10504" s="547" t="s">
        <v>1653</v>
      </c>
      <c r="B10504" s="547">
        <v>2020</v>
      </c>
      <c r="C10504" s="547" t="s">
        <v>1623</v>
      </c>
      <c r="D10504" s="548">
        <v>0.31</v>
      </c>
      <c r="E10504" s="548">
        <v>0.31</v>
      </c>
    </row>
    <row r="10505" spans="1:5" hidden="1">
      <c r="A10505" s="547" t="s">
        <v>1653</v>
      </c>
      <c r="B10505" s="547">
        <v>2020</v>
      </c>
      <c r="C10505" s="547" t="s">
        <v>1622</v>
      </c>
      <c r="D10505" s="548">
        <v>1.01</v>
      </c>
      <c r="E10505" s="548">
        <v>1.01</v>
      </c>
    </row>
    <row r="10506" spans="1:5" hidden="1">
      <c r="A10506" s="547" t="s">
        <v>1653</v>
      </c>
      <c r="B10506" s="547">
        <v>2020</v>
      </c>
      <c r="C10506" s="547" t="s">
        <v>1621</v>
      </c>
      <c r="D10506" s="548"/>
      <c r="E10506" s="548"/>
    </row>
    <row r="10507" spans="1:5" hidden="1">
      <c r="A10507" s="547" t="s">
        <v>1653</v>
      </c>
      <c r="B10507" s="547">
        <v>2020</v>
      </c>
      <c r="C10507" s="547" t="s">
        <v>1620</v>
      </c>
      <c r="D10507" s="548"/>
      <c r="E10507" s="548"/>
    </row>
    <row r="10508" spans="1:5" hidden="1">
      <c r="A10508" s="547" t="s">
        <v>1653</v>
      </c>
      <c r="B10508" s="547">
        <v>2020</v>
      </c>
      <c r="C10508" s="547" t="s">
        <v>1619</v>
      </c>
      <c r="D10508" s="548">
        <v>52.33</v>
      </c>
      <c r="E10508" s="548">
        <v>52.33</v>
      </c>
    </row>
    <row r="10509" spans="1:5" hidden="1">
      <c r="A10509" s="547" t="s">
        <v>1653</v>
      </c>
      <c r="B10509" s="547">
        <v>2020</v>
      </c>
      <c r="C10509" s="547" t="s">
        <v>1618</v>
      </c>
      <c r="D10509" s="548"/>
      <c r="E10509" s="548"/>
    </row>
    <row r="10510" spans="1:5" hidden="1">
      <c r="A10510" s="547" t="s">
        <v>1653</v>
      </c>
      <c r="B10510" s="547">
        <v>2020</v>
      </c>
      <c r="C10510" s="547" t="s">
        <v>1617</v>
      </c>
      <c r="D10510" s="548">
        <v>16.010000000000002</v>
      </c>
      <c r="E10510" s="548">
        <v>16.010000000000002</v>
      </c>
    </row>
    <row r="10511" spans="1:5" hidden="1">
      <c r="A10511" s="547" t="s">
        <v>1653</v>
      </c>
      <c r="B10511" s="547">
        <v>2020</v>
      </c>
      <c r="C10511" s="547" t="s">
        <v>1616</v>
      </c>
      <c r="D10511" s="548">
        <v>2.12</v>
      </c>
      <c r="E10511" s="548">
        <v>2.12</v>
      </c>
    </row>
    <row r="10512" spans="1:5" hidden="1">
      <c r="A10512" s="547" t="s">
        <v>1653</v>
      </c>
      <c r="B10512" s="547">
        <v>2020</v>
      </c>
      <c r="C10512" s="547" t="s">
        <v>1615</v>
      </c>
      <c r="D10512" s="548">
        <v>21.39</v>
      </c>
      <c r="E10512" s="548">
        <v>21.39</v>
      </c>
    </row>
    <row r="10513" spans="1:5" hidden="1">
      <c r="A10513" s="547" t="s">
        <v>1653</v>
      </c>
      <c r="B10513" s="547">
        <v>2020</v>
      </c>
      <c r="C10513" s="547" t="s">
        <v>1614</v>
      </c>
      <c r="D10513" s="548">
        <v>0.65</v>
      </c>
      <c r="E10513" s="548">
        <v>0.65</v>
      </c>
    </row>
    <row r="10514" spans="1:5" hidden="1">
      <c r="A10514" s="547" t="s">
        <v>1653</v>
      </c>
      <c r="B10514" s="547">
        <v>2020</v>
      </c>
      <c r="C10514" s="547" t="s">
        <v>1613</v>
      </c>
      <c r="D10514" s="548">
        <v>0.04</v>
      </c>
      <c r="E10514" s="548">
        <v>0.04</v>
      </c>
    </row>
    <row r="10515" spans="1:5" hidden="1">
      <c r="A10515" s="547" t="s">
        <v>1653</v>
      </c>
      <c r="B10515" s="547">
        <v>2020</v>
      </c>
      <c r="C10515" s="547" t="s">
        <v>1612</v>
      </c>
      <c r="D10515" s="548">
        <v>5.09</v>
      </c>
      <c r="E10515" s="548">
        <v>5.09</v>
      </c>
    </row>
    <row r="10516" spans="1:5" hidden="1">
      <c r="A10516" s="547" t="s">
        <v>1653</v>
      </c>
      <c r="B10516" s="547">
        <v>2020</v>
      </c>
      <c r="C10516" s="547" t="s">
        <v>1611</v>
      </c>
      <c r="D10516" s="548">
        <v>0.19</v>
      </c>
      <c r="E10516" s="548">
        <v>0.19</v>
      </c>
    </row>
    <row r="10517" spans="1:5" hidden="1">
      <c r="A10517" s="547" t="s">
        <v>1653</v>
      </c>
      <c r="B10517" s="547">
        <v>2020</v>
      </c>
      <c r="C10517" s="547" t="s">
        <v>1610</v>
      </c>
      <c r="D10517" s="548">
        <v>0.06</v>
      </c>
      <c r="E10517" s="548">
        <v>0.06</v>
      </c>
    </row>
    <row r="10518" spans="1:5" hidden="1">
      <c r="A10518" s="547" t="s">
        <v>1653</v>
      </c>
      <c r="B10518" s="547">
        <v>2020</v>
      </c>
      <c r="C10518" s="547" t="s">
        <v>1609</v>
      </c>
      <c r="D10518" s="548"/>
      <c r="E10518" s="548"/>
    </row>
    <row r="10519" spans="1:5" hidden="1">
      <c r="A10519" s="547" t="s">
        <v>1653</v>
      </c>
      <c r="B10519" s="547">
        <v>2020</v>
      </c>
      <c r="C10519" s="547" t="s">
        <v>1608</v>
      </c>
      <c r="D10519" s="548"/>
      <c r="E10519" s="548"/>
    </row>
    <row r="10520" spans="1:5" hidden="1">
      <c r="A10520" s="547" t="s">
        <v>1653</v>
      </c>
      <c r="B10520" s="547">
        <v>2020</v>
      </c>
      <c r="C10520" s="547" t="s">
        <v>1607</v>
      </c>
      <c r="D10520" s="548">
        <v>4.75</v>
      </c>
      <c r="E10520" s="548">
        <v>4.75</v>
      </c>
    </row>
    <row r="10521" spans="1:5" hidden="1">
      <c r="A10521" s="547" t="s">
        <v>1653</v>
      </c>
      <c r="B10521" s="547">
        <v>2020</v>
      </c>
      <c r="C10521" s="547" t="s">
        <v>1606</v>
      </c>
      <c r="D10521" s="548">
        <v>0.01</v>
      </c>
      <c r="E10521" s="548">
        <v>0.01</v>
      </c>
    </row>
    <row r="10522" spans="1:5" hidden="1">
      <c r="A10522" s="547" t="s">
        <v>1653</v>
      </c>
      <c r="B10522" s="547">
        <v>2020</v>
      </c>
      <c r="C10522" s="547" t="s">
        <v>1605</v>
      </c>
      <c r="D10522" s="548">
        <v>2.04</v>
      </c>
      <c r="E10522" s="548">
        <v>2.04</v>
      </c>
    </row>
    <row r="10523" spans="1:5" hidden="1">
      <c r="A10523" s="547" t="s">
        <v>1653</v>
      </c>
      <c r="B10523" s="547">
        <v>2020</v>
      </c>
      <c r="C10523" s="547" t="s">
        <v>1604</v>
      </c>
      <c r="D10523" s="548">
        <v>133.13</v>
      </c>
      <c r="E10523" s="548">
        <v>133.13</v>
      </c>
    </row>
    <row r="10524" spans="1:5" hidden="1">
      <c r="A10524" s="547" t="s">
        <v>1653</v>
      </c>
      <c r="B10524" s="547">
        <v>2020</v>
      </c>
      <c r="C10524" s="547" t="s">
        <v>1603</v>
      </c>
      <c r="D10524" s="548">
        <v>149.4</v>
      </c>
      <c r="E10524" s="548">
        <v>149.4</v>
      </c>
    </row>
    <row r="10525" spans="1:5" hidden="1">
      <c r="A10525" s="547" t="s">
        <v>1653</v>
      </c>
      <c r="B10525" s="547">
        <v>2020</v>
      </c>
      <c r="C10525" s="547" t="s">
        <v>1602</v>
      </c>
      <c r="D10525" s="548">
        <v>11.98</v>
      </c>
      <c r="E10525" s="548">
        <v>11.98</v>
      </c>
    </row>
    <row r="10526" spans="1:5" hidden="1">
      <c r="A10526" s="547" t="s">
        <v>1653</v>
      </c>
      <c r="B10526" s="547">
        <v>2020</v>
      </c>
      <c r="C10526" s="547" t="s">
        <v>1601</v>
      </c>
      <c r="D10526" s="548">
        <v>1324.22</v>
      </c>
      <c r="E10526" s="548">
        <v>1324.22</v>
      </c>
    </row>
    <row r="10527" spans="1:5" hidden="1">
      <c r="A10527" s="547" t="s">
        <v>1653</v>
      </c>
      <c r="B10527" s="547">
        <v>2020</v>
      </c>
      <c r="C10527" s="547" t="s">
        <v>1600</v>
      </c>
      <c r="D10527" s="548">
        <v>5.0599999999999996</v>
      </c>
      <c r="E10527" s="548">
        <v>5.0599999999999996</v>
      </c>
    </row>
    <row r="10528" spans="1:5" hidden="1">
      <c r="A10528" s="547" t="s">
        <v>1653</v>
      </c>
      <c r="B10528" s="547">
        <v>2020</v>
      </c>
      <c r="C10528" s="547" t="s">
        <v>1599</v>
      </c>
      <c r="D10528" s="548">
        <v>3981.53</v>
      </c>
      <c r="E10528" s="548">
        <v>3981.56</v>
      </c>
    </row>
    <row r="10529" spans="1:5" hidden="1">
      <c r="A10529" s="547" t="s">
        <v>1653</v>
      </c>
      <c r="B10529" s="547">
        <v>2020</v>
      </c>
      <c r="C10529" s="547" t="s">
        <v>1597</v>
      </c>
      <c r="D10529" s="548">
        <v>2095</v>
      </c>
      <c r="E10529" s="548">
        <v>2095.0300000000002</v>
      </c>
    </row>
    <row r="10530" spans="1:5" hidden="1">
      <c r="A10530" s="547" t="s">
        <v>1653</v>
      </c>
      <c r="B10530" s="547">
        <v>2020</v>
      </c>
      <c r="C10530" s="547" t="s">
        <v>1633</v>
      </c>
      <c r="D10530" s="548"/>
      <c r="E10530" s="548">
        <v>9.56</v>
      </c>
    </row>
    <row r="10531" spans="1:5" hidden="1">
      <c r="A10531" s="547" t="s">
        <v>1653</v>
      </c>
      <c r="B10531" s="547">
        <v>2020</v>
      </c>
      <c r="C10531" s="547" t="s">
        <v>1632</v>
      </c>
      <c r="D10531" s="548"/>
      <c r="E10531" s="548"/>
    </row>
    <row r="10532" spans="1:5" hidden="1">
      <c r="A10532" s="547" t="s">
        <v>1653</v>
      </c>
      <c r="B10532" s="547">
        <v>2020</v>
      </c>
      <c r="C10532" s="547" t="s">
        <v>1631</v>
      </c>
      <c r="D10532" s="548"/>
      <c r="E10532" s="548">
        <v>0.25</v>
      </c>
    </row>
    <row r="10533" spans="1:5" hidden="1">
      <c r="A10533" s="547" t="s">
        <v>1653</v>
      </c>
      <c r="B10533" s="547">
        <v>2020</v>
      </c>
      <c r="C10533" s="547" t="s">
        <v>1630</v>
      </c>
      <c r="D10533" s="548"/>
      <c r="E10533" s="548"/>
    </row>
    <row r="10534" spans="1:5" hidden="1">
      <c r="A10534" s="547" t="s">
        <v>1653</v>
      </c>
      <c r="B10534" s="547">
        <v>2020</v>
      </c>
      <c r="C10534" s="547" t="s">
        <v>1629</v>
      </c>
      <c r="D10534" s="548"/>
      <c r="E10534" s="548"/>
    </row>
    <row r="10535" spans="1:5" hidden="1">
      <c r="A10535" s="547" t="s">
        <v>1653</v>
      </c>
      <c r="B10535" s="547">
        <v>2021</v>
      </c>
      <c r="C10535" s="547" t="s">
        <v>1628</v>
      </c>
      <c r="D10535" s="548">
        <v>7.15</v>
      </c>
      <c r="E10535" s="548">
        <v>7.14</v>
      </c>
    </row>
    <row r="10536" spans="1:5" hidden="1">
      <c r="A10536" s="547" t="s">
        <v>1653</v>
      </c>
      <c r="B10536" s="547">
        <v>2021</v>
      </c>
      <c r="C10536" s="547" t="s">
        <v>1627</v>
      </c>
      <c r="D10536" s="548">
        <v>6.98</v>
      </c>
      <c r="E10536" s="548"/>
    </row>
    <row r="10537" spans="1:5" hidden="1">
      <c r="A10537" s="547" t="s">
        <v>1653</v>
      </c>
      <c r="B10537" s="547">
        <v>2021</v>
      </c>
      <c r="C10537" s="547" t="s">
        <v>1626</v>
      </c>
      <c r="D10537" s="548">
        <v>0.17</v>
      </c>
      <c r="E10537" s="548"/>
    </row>
    <row r="10538" spans="1:5" hidden="1">
      <c r="A10538" s="547" t="s">
        <v>1653</v>
      </c>
      <c r="B10538" s="547">
        <v>2021</v>
      </c>
      <c r="C10538" s="547" t="s">
        <v>1625</v>
      </c>
      <c r="D10538" s="548">
        <v>220.31</v>
      </c>
      <c r="E10538" s="548">
        <v>220.31</v>
      </c>
    </row>
    <row r="10539" spans="1:5" hidden="1">
      <c r="A10539" s="547" t="s">
        <v>1653</v>
      </c>
      <c r="B10539" s="547">
        <v>2021</v>
      </c>
      <c r="C10539" s="547" t="s">
        <v>1624</v>
      </c>
      <c r="D10539" s="548">
        <v>3.83</v>
      </c>
      <c r="E10539" s="548">
        <v>3.83</v>
      </c>
    </row>
    <row r="10540" spans="1:5" hidden="1">
      <c r="A10540" s="547" t="s">
        <v>1653</v>
      </c>
      <c r="B10540" s="547">
        <v>2021</v>
      </c>
      <c r="C10540" s="547" t="s">
        <v>1623</v>
      </c>
      <c r="D10540" s="548">
        <v>0.34</v>
      </c>
      <c r="E10540" s="548">
        <v>0.34</v>
      </c>
    </row>
    <row r="10541" spans="1:5" hidden="1">
      <c r="A10541" s="547" t="s">
        <v>1653</v>
      </c>
      <c r="B10541" s="547">
        <v>2021</v>
      </c>
      <c r="C10541" s="547" t="s">
        <v>1622</v>
      </c>
      <c r="D10541" s="548">
        <v>1.07</v>
      </c>
      <c r="E10541" s="548">
        <v>1.07</v>
      </c>
    </row>
    <row r="10542" spans="1:5" hidden="1">
      <c r="A10542" s="547" t="s">
        <v>1653</v>
      </c>
      <c r="B10542" s="547">
        <v>2021</v>
      </c>
      <c r="C10542" s="547" t="s">
        <v>1621</v>
      </c>
      <c r="D10542" s="548">
        <v>0.09</v>
      </c>
      <c r="E10542" s="548">
        <v>0.09</v>
      </c>
    </row>
    <row r="10543" spans="1:5" hidden="1">
      <c r="A10543" s="547" t="s">
        <v>1653</v>
      </c>
      <c r="B10543" s="547">
        <v>2021</v>
      </c>
      <c r="C10543" s="547" t="s">
        <v>1620</v>
      </c>
      <c r="D10543" s="548"/>
      <c r="E10543" s="548"/>
    </row>
    <row r="10544" spans="1:5" hidden="1">
      <c r="A10544" s="547" t="s">
        <v>1653</v>
      </c>
      <c r="B10544" s="547">
        <v>2021</v>
      </c>
      <c r="C10544" s="547" t="s">
        <v>1619</v>
      </c>
      <c r="D10544" s="548">
        <v>57.88</v>
      </c>
      <c r="E10544" s="548">
        <v>57.88</v>
      </c>
    </row>
    <row r="10545" spans="1:5" hidden="1">
      <c r="A10545" s="547" t="s">
        <v>1653</v>
      </c>
      <c r="B10545" s="547">
        <v>2021</v>
      </c>
      <c r="C10545" s="547" t="s">
        <v>1618</v>
      </c>
      <c r="D10545" s="548"/>
      <c r="E10545" s="548"/>
    </row>
    <row r="10546" spans="1:5" hidden="1">
      <c r="A10546" s="547" t="s">
        <v>1653</v>
      </c>
      <c r="B10546" s="547">
        <v>2021</v>
      </c>
      <c r="C10546" s="547" t="s">
        <v>1617</v>
      </c>
      <c r="D10546" s="548">
        <v>14.88</v>
      </c>
      <c r="E10546" s="548">
        <v>14.88</v>
      </c>
    </row>
    <row r="10547" spans="1:5" hidden="1">
      <c r="A10547" s="547" t="s">
        <v>1653</v>
      </c>
      <c r="B10547" s="547">
        <v>2021</v>
      </c>
      <c r="C10547" s="547" t="s">
        <v>1616</v>
      </c>
      <c r="D10547" s="548">
        <v>1.91</v>
      </c>
      <c r="E10547" s="548">
        <v>1.91</v>
      </c>
    </row>
    <row r="10548" spans="1:5" hidden="1">
      <c r="A10548" s="547" t="s">
        <v>1653</v>
      </c>
      <c r="B10548" s="547">
        <v>2021</v>
      </c>
      <c r="C10548" s="547" t="s">
        <v>1615</v>
      </c>
      <c r="D10548" s="548">
        <v>27.89</v>
      </c>
      <c r="E10548" s="548">
        <v>27.89</v>
      </c>
    </row>
    <row r="10549" spans="1:5" hidden="1">
      <c r="A10549" s="547" t="s">
        <v>1653</v>
      </c>
      <c r="B10549" s="547">
        <v>2021</v>
      </c>
      <c r="C10549" s="547" t="s">
        <v>1614</v>
      </c>
      <c r="D10549" s="548">
        <v>0.5</v>
      </c>
      <c r="E10549" s="548">
        <v>0.5</v>
      </c>
    </row>
    <row r="10550" spans="1:5" hidden="1">
      <c r="A10550" s="547" t="s">
        <v>1653</v>
      </c>
      <c r="B10550" s="547">
        <v>2021</v>
      </c>
      <c r="C10550" s="547" t="s">
        <v>1613</v>
      </c>
      <c r="D10550" s="548"/>
      <c r="E10550" s="548"/>
    </row>
    <row r="10551" spans="1:5" hidden="1">
      <c r="A10551" s="547" t="s">
        <v>1653</v>
      </c>
      <c r="B10551" s="547">
        <v>2021</v>
      </c>
      <c r="C10551" s="547" t="s">
        <v>1612</v>
      </c>
      <c r="D10551" s="548">
        <v>5.9</v>
      </c>
      <c r="E10551" s="548">
        <v>5.9</v>
      </c>
    </row>
    <row r="10552" spans="1:5" hidden="1">
      <c r="A10552" s="547" t="s">
        <v>1653</v>
      </c>
      <c r="B10552" s="547">
        <v>2021</v>
      </c>
      <c r="C10552" s="547" t="s">
        <v>1611</v>
      </c>
      <c r="D10552" s="548">
        <v>7.0000000000000007E-2</v>
      </c>
      <c r="E10552" s="548">
        <v>7.0000000000000007E-2</v>
      </c>
    </row>
    <row r="10553" spans="1:5" hidden="1">
      <c r="A10553" s="547" t="s">
        <v>1653</v>
      </c>
      <c r="B10553" s="547">
        <v>2021</v>
      </c>
      <c r="C10553" s="547" t="s">
        <v>1610</v>
      </c>
      <c r="D10553" s="548">
        <v>7.0000000000000007E-2</v>
      </c>
      <c r="E10553" s="548">
        <v>7.0000000000000007E-2</v>
      </c>
    </row>
    <row r="10554" spans="1:5" hidden="1">
      <c r="A10554" s="547" t="s">
        <v>1653</v>
      </c>
      <c r="B10554" s="547">
        <v>2021</v>
      </c>
      <c r="C10554" s="547" t="s">
        <v>1609</v>
      </c>
      <c r="D10554" s="548"/>
      <c r="E10554" s="548"/>
    </row>
    <row r="10555" spans="1:5" hidden="1">
      <c r="A10555" s="547" t="s">
        <v>1653</v>
      </c>
      <c r="B10555" s="547">
        <v>2021</v>
      </c>
      <c r="C10555" s="547" t="s">
        <v>1608</v>
      </c>
      <c r="D10555" s="548"/>
      <c r="E10555" s="548"/>
    </row>
    <row r="10556" spans="1:5" hidden="1">
      <c r="A10556" s="547" t="s">
        <v>1653</v>
      </c>
      <c r="B10556" s="547">
        <v>2021</v>
      </c>
      <c r="C10556" s="547" t="s">
        <v>1607</v>
      </c>
      <c r="D10556" s="548">
        <v>4.5599999999999996</v>
      </c>
      <c r="E10556" s="548">
        <v>4.5599999999999996</v>
      </c>
    </row>
    <row r="10557" spans="1:5" hidden="1">
      <c r="A10557" s="547" t="s">
        <v>1653</v>
      </c>
      <c r="B10557" s="547">
        <v>2021</v>
      </c>
      <c r="C10557" s="547" t="s">
        <v>1606</v>
      </c>
      <c r="D10557" s="548">
        <v>0.01</v>
      </c>
      <c r="E10557" s="548">
        <v>0.01</v>
      </c>
    </row>
    <row r="10558" spans="1:5" hidden="1">
      <c r="A10558" s="547" t="s">
        <v>1653</v>
      </c>
      <c r="B10558" s="547">
        <v>2021</v>
      </c>
      <c r="C10558" s="547" t="s">
        <v>1605</v>
      </c>
      <c r="D10558" s="548">
        <v>2.09</v>
      </c>
      <c r="E10558" s="548">
        <v>2.09</v>
      </c>
    </row>
    <row r="10559" spans="1:5" hidden="1">
      <c r="A10559" s="547" t="s">
        <v>1653</v>
      </c>
      <c r="B10559" s="547">
        <v>2021</v>
      </c>
      <c r="C10559" s="547" t="s">
        <v>1604</v>
      </c>
      <c r="D10559" s="548">
        <v>144.27000000000001</v>
      </c>
      <c r="E10559" s="548">
        <v>144.27000000000001</v>
      </c>
    </row>
    <row r="10560" spans="1:5" hidden="1">
      <c r="A10560" s="547" t="s">
        <v>1653</v>
      </c>
      <c r="B10560" s="547">
        <v>2021</v>
      </c>
      <c r="C10560" s="547" t="s">
        <v>1603</v>
      </c>
      <c r="D10560" s="548">
        <v>197.82</v>
      </c>
      <c r="E10560" s="548">
        <v>197.82</v>
      </c>
    </row>
    <row r="10561" spans="1:5" hidden="1">
      <c r="A10561" s="547" t="s">
        <v>1653</v>
      </c>
      <c r="B10561" s="547">
        <v>2021</v>
      </c>
      <c r="C10561" s="547" t="s">
        <v>1602</v>
      </c>
      <c r="D10561" s="548">
        <v>15.06</v>
      </c>
      <c r="E10561" s="548">
        <v>15.06</v>
      </c>
    </row>
    <row r="10562" spans="1:5" hidden="1">
      <c r="A10562" s="547" t="s">
        <v>1653</v>
      </c>
      <c r="B10562" s="547">
        <v>2021</v>
      </c>
      <c r="C10562" s="547" t="s">
        <v>1601</v>
      </c>
      <c r="D10562" s="548">
        <v>1538</v>
      </c>
      <c r="E10562" s="548">
        <v>1538</v>
      </c>
    </row>
    <row r="10563" spans="1:5" hidden="1">
      <c r="A10563" s="547" t="s">
        <v>1653</v>
      </c>
      <c r="B10563" s="547">
        <v>2021</v>
      </c>
      <c r="C10563" s="547" t="s">
        <v>1600</v>
      </c>
      <c r="D10563" s="548">
        <v>4.37</v>
      </c>
      <c r="E10563" s="548">
        <v>4.37</v>
      </c>
    </row>
    <row r="10564" spans="1:5" hidden="1">
      <c r="A10564" s="547" t="s">
        <v>1653</v>
      </c>
      <c r="B10564" s="547">
        <v>2021</v>
      </c>
      <c r="C10564" s="547" t="s">
        <v>1599</v>
      </c>
      <c r="D10564" s="548">
        <v>4345.03</v>
      </c>
      <c r="E10564" s="548">
        <v>4345.0200000000004</v>
      </c>
    </row>
    <row r="10565" spans="1:5" hidden="1">
      <c r="A10565" s="547" t="s">
        <v>1653</v>
      </c>
      <c r="B10565" s="547">
        <v>2021</v>
      </c>
      <c r="C10565" s="547" t="s">
        <v>1597</v>
      </c>
      <c r="D10565" s="548">
        <v>2190.1999999999998</v>
      </c>
      <c r="E10565" s="548">
        <v>2190.19</v>
      </c>
    </row>
    <row r="10566" spans="1:5" hidden="1">
      <c r="A10566" s="547" t="s">
        <v>1653</v>
      </c>
      <c r="B10566" s="547">
        <v>2021</v>
      </c>
      <c r="C10566" s="547" t="s">
        <v>1633</v>
      </c>
      <c r="D10566" s="548"/>
      <c r="E10566" s="548">
        <v>6.78</v>
      </c>
    </row>
    <row r="10567" spans="1:5" hidden="1">
      <c r="A10567" s="547" t="s">
        <v>1653</v>
      </c>
      <c r="B10567" s="547">
        <v>2021</v>
      </c>
      <c r="C10567" s="547" t="s">
        <v>1632</v>
      </c>
      <c r="D10567" s="548"/>
      <c r="E10567" s="548"/>
    </row>
    <row r="10568" spans="1:5" hidden="1">
      <c r="A10568" s="547" t="s">
        <v>1653</v>
      </c>
      <c r="B10568" s="547">
        <v>2021</v>
      </c>
      <c r="C10568" s="547" t="s">
        <v>1631</v>
      </c>
      <c r="D10568" s="548"/>
      <c r="E10568" s="548">
        <v>0.19</v>
      </c>
    </row>
    <row r="10569" spans="1:5" hidden="1">
      <c r="A10569" s="547" t="s">
        <v>1653</v>
      </c>
      <c r="B10569" s="547">
        <v>2021</v>
      </c>
      <c r="C10569" s="547" t="s">
        <v>1630</v>
      </c>
      <c r="D10569" s="548"/>
      <c r="E10569" s="548"/>
    </row>
    <row r="10570" spans="1:5" hidden="1">
      <c r="A10570" s="547" t="s">
        <v>1653</v>
      </c>
      <c r="B10570" s="547">
        <v>2021</v>
      </c>
      <c r="C10570" s="547" t="s">
        <v>1629</v>
      </c>
      <c r="D10570" s="548"/>
      <c r="E10570" s="548"/>
    </row>
    <row r="10571" spans="1:5" hidden="1">
      <c r="A10571" s="547" t="s">
        <v>1653</v>
      </c>
      <c r="B10571" s="547">
        <v>2022</v>
      </c>
      <c r="C10571" s="547" t="s">
        <v>1628</v>
      </c>
      <c r="D10571" s="548">
        <v>4.59</v>
      </c>
      <c r="E10571" s="548">
        <v>4.57</v>
      </c>
    </row>
    <row r="10572" spans="1:5" hidden="1">
      <c r="A10572" s="547" t="s">
        <v>1653</v>
      </c>
      <c r="B10572" s="547">
        <v>2022</v>
      </c>
      <c r="C10572" s="547" t="s">
        <v>1627</v>
      </c>
      <c r="D10572" s="548">
        <v>4.49</v>
      </c>
      <c r="E10572" s="548"/>
    </row>
    <row r="10573" spans="1:5" hidden="1">
      <c r="A10573" s="547" t="s">
        <v>1653</v>
      </c>
      <c r="B10573" s="547">
        <v>2022</v>
      </c>
      <c r="C10573" s="547" t="s">
        <v>1626</v>
      </c>
      <c r="D10573" s="548">
        <v>0.1</v>
      </c>
      <c r="E10573" s="548"/>
    </row>
    <row r="10574" spans="1:5" hidden="1">
      <c r="A10574" s="547" t="s">
        <v>1653</v>
      </c>
      <c r="B10574" s="547">
        <v>2022</v>
      </c>
      <c r="C10574" s="547" t="s">
        <v>1625</v>
      </c>
      <c r="D10574" s="548">
        <v>184.48</v>
      </c>
      <c r="E10574" s="548">
        <v>184.48</v>
      </c>
    </row>
    <row r="10575" spans="1:5" hidden="1">
      <c r="A10575" s="547" t="s">
        <v>1653</v>
      </c>
      <c r="B10575" s="547">
        <v>2022</v>
      </c>
      <c r="C10575" s="547" t="s">
        <v>1624</v>
      </c>
      <c r="D10575" s="548">
        <v>4.08</v>
      </c>
      <c r="E10575" s="548">
        <v>4.08</v>
      </c>
    </row>
    <row r="10576" spans="1:5" hidden="1">
      <c r="A10576" s="547" t="s">
        <v>1653</v>
      </c>
      <c r="B10576" s="547">
        <v>2022</v>
      </c>
      <c r="C10576" s="547" t="s">
        <v>1623</v>
      </c>
      <c r="D10576" s="548">
        <v>0.69</v>
      </c>
      <c r="E10576" s="548">
        <v>0.69</v>
      </c>
    </row>
    <row r="10577" spans="1:5" hidden="1">
      <c r="A10577" s="547" t="s">
        <v>1653</v>
      </c>
      <c r="B10577" s="547">
        <v>2022</v>
      </c>
      <c r="C10577" s="547" t="s">
        <v>1622</v>
      </c>
      <c r="D10577" s="548">
        <v>0.3</v>
      </c>
      <c r="E10577" s="548">
        <v>0.3</v>
      </c>
    </row>
    <row r="10578" spans="1:5" hidden="1">
      <c r="A10578" s="547" t="s">
        <v>1653</v>
      </c>
      <c r="B10578" s="547">
        <v>2022</v>
      </c>
      <c r="C10578" s="547" t="s">
        <v>1621</v>
      </c>
      <c r="D10578" s="548">
        <v>0.08</v>
      </c>
      <c r="E10578" s="548">
        <v>0.08</v>
      </c>
    </row>
    <row r="10579" spans="1:5" hidden="1">
      <c r="A10579" s="547" t="s">
        <v>1653</v>
      </c>
      <c r="B10579" s="547">
        <v>2022</v>
      </c>
      <c r="C10579" s="547" t="s">
        <v>1620</v>
      </c>
      <c r="D10579" s="548"/>
      <c r="E10579" s="548"/>
    </row>
    <row r="10580" spans="1:5" hidden="1">
      <c r="A10580" s="547" t="s">
        <v>1653</v>
      </c>
      <c r="B10580" s="547">
        <v>2022</v>
      </c>
      <c r="C10580" s="547" t="s">
        <v>1619</v>
      </c>
      <c r="D10580" s="548">
        <v>58.01</v>
      </c>
      <c r="E10580" s="548">
        <v>58.01</v>
      </c>
    </row>
    <row r="10581" spans="1:5" hidden="1">
      <c r="A10581" s="547" t="s">
        <v>1653</v>
      </c>
      <c r="B10581" s="547">
        <v>2022</v>
      </c>
      <c r="C10581" s="547" t="s">
        <v>1618</v>
      </c>
      <c r="D10581" s="548"/>
      <c r="E10581" s="548"/>
    </row>
    <row r="10582" spans="1:5" hidden="1">
      <c r="A10582" s="547" t="s">
        <v>1653</v>
      </c>
      <c r="B10582" s="547">
        <v>2022</v>
      </c>
      <c r="C10582" s="547" t="s">
        <v>1617</v>
      </c>
      <c r="D10582" s="548">
        <v>12.63</v>
      </c>
      <c r="E10582" s="548">
        <v>12.63</v>
      </c>
    </row>
    <row r="10583" spans="1:5" hidden="1">
      <c r="A10583" s="547" t="s">
        <v>1653</v>
      </c>
      <c r="B10583" s="547">
        <v>2022</v>
      </c>
      <c r="C10583" s="547" t="s">
        <v>1616</v>
      </c>
      <c r="D10583" s="548">
        <v>1.44</v>
      </c>
      <c r="E10583" s="548">
        <v>1.44</v>
      </c>
    </row>
    <row r="10584" spans="1:5" hidden="1">
      <c r="A10584" s="547" t="s">
        <v>1653</v>
      </c>
      <c r="B10584" s="547">
        <v>2022</v>
      </c>
      <c r="C10584" s="547" t="s">
        <v>1615</v>
      </c>
      <c r="D10584" s="548">
        <v>30.48</v>
      </c>
      <c r="E10584" s="548">
        <v>30.48</v>
      </c>
    </row>
    <row r="10585" spans="1:5" hidden="1">
      <c r="A10585" s="547" t="s">
        <v>1653</v>
      </c>
      <c r="B10585" s="547">
        <v>2022</v>
      </c>
      <c r="C10585" s="547" t="s">
        <v>1614</v>
      </c>
      <c r="D10585" s="548">
        <v>0.56000000000000005</v>
      </c>
      <c r="E10585" s="548">
        <v>0.56000000000000005</v>
      </c>
    </row>
    <row r="10586" spans="1:5" hidden="1">
      <c r="A10586" s="547" t="s">
        <v>1653</v>
      </c>
      <c r="B10586" s="547">
        <v>2022</v>
      </c>
      <c r="C10586" s="547" t="s">
        <v>1613</v>
      </c>
      <c r="D10586" s="548"/>
      <c r="E10586" s="548"/>
    </row>
    <row r="10587" spans="1:5" hidden="1">
      <c r="A10587" s="547" t="s">
        <v>1653</v>
      </c>
      <c r="B10587" s="547">
        <v>2022</v>
      </c>
      <c r="C10587" s="547" t="s">
        <v>1612</v>
      </c>
      <c r="D10587" s="548">
        <v>6.4</v>
      </c>
      <c r="E10587" s="548">
        <v>6.4</v>
      </c>
    </row>
    <row r="10588" spans="1:5" hidden="1">
      <c r="A10588" s="547" t="s">
        <v>1653</v>
      </c>
      <c r="B10588" s="547">
        <v>2022</v>
      </c>
      <c r="C10588" s="547" t="s">
        <v>1611</v>
      </c>
      <c r="D10588" s="548">
        <v>0.12</v>
      </c>
      <c r="E10588" s="548">
        <v>0.12</v>
      </c>
    </row>
    <row r="10589" spans="1:5" hidden="1">
      <c r="A10589" s="547" t="s">
        <v>1653</v>
      </c>
      <c r="B10589" s="547">
        <v>2022</v>
      </c>
      <c r="C10589" s="547" t="s">
        <v>1610</v>
      </c>
      <c r="D10589" s="548">
        <v>0.05</v>
      </c>
      <c r="E10589" s="548">
        <v>0.05</v>
      </c>
    </row>
    <row r="10590" spans="1:5" hidden="1">
      <c r="A10590" s="547" t="s">
        <v>1653</v>
      </c>
      <c r="B10590" s="547">
        <v>2022</v>
      </c>
      <c r="C10590" s="547" t="s">
        <v>1609</v>
      </c>
      <c r="D10590" s="548"/>
      <c r="E10590" s="548"/>
    </row>
    <row r="10591" spans="1:5" hidden="1">
      <c r="A10591" s="547" t="s">
        <v>1653</v>
      </c>
      <c r="B10591" s="547">
        <v>2022</v>
      </c>
      <c r="C10591" s="547" t="s">
        <v>1608</v>
      </c>
      <c r="D10591" s="548">
        <v>0.01</v>
      </c>
      <c r="E10591" s="548">
        <v>0.01</v>
      </c>
    </row>
    <row r="10592" spans="1:5" hidden="1">
      <c r="A10592" s="547" t="s">
        <v>1653</v>
      </c>
      <c r="B10592" s="547">
        <v>2022</v>
      </c>
      <c r="C10592" s="547" t="s">
        <v>1607</v>
      </c>
      <c r="D10592" s="548">
        <v>4.41</v>
      </c>
      <c r="E10592" s="548">
        <v>4.41</v>
      </c>
    </row>
    <row r="10593" spans="1:5" hidden="1">
      <c r="A10593" s="547" t="s">
        <v>1653</v>
      </c>
      <c r="B10593" s="547">
        <v>2022</v>
      </c>
      <c r="C10593" s="547" t="s">
        <v>1606</v>
      </c>
      <c r="D10593" s="548"/>
      <c r="E10593" s="548"/>
    </row>
    <row r="10594" spans="1:5" hidden="1">
      <c r="A10594" s="547" t="s">
        <v>1653</v>
      </c>
      <c r="B10594" s="547">
        <v>2022</v>
      </c>
      <c r="C10594" s="547" t="s">
        <v>1605</v>
      </c>
      <c r="D10594" s="548">
        <v>1.9</v>
      </c>
      <c r="E10594" s="548">
        <v>1.9</v>
      </c>
    </row>
    <row r="10595" spans="1:5" hidden="1">
      <c r="A10595" s="547" t="s">
        <v>1653</v>
      </c>
      <c r="B10595" s="547">
        <v>2022</v>
      </c>
      <c r="C10595" s="547" t="s">
        <v>1604</v>
      </c>
      <c r="D10595" s="548">
        <v>170.73</v>
      </c>
      <c r="E10595" s="548">
        <v>170.73</v>
      </c>
    </row>
    <row r="10596" spans="1:5" hidden="1">
      <c r="A10596" s="547" t="s">
        <v>1653</v>
      </c>
      <c r="B10596" s="547">
        <v>2022</v>
      </c>
      <c r="C10596" s="547" t="s">
        <v>1603</v>
      </c>
      <c r="D10596" s="548">
        <v>177.37</v>
      </c>
      <c r="E10596" s="548">
        <v>177.37</v>
      </c>
    </row>
    <row r="10597" spans="1:5" hidden="1">
      <c r="A10597" s="547" t="s">
        <v>1653</v>
      </c>
      <c r="B10597" s="547">
        <v>2022</v>
      </c>
      <c r="C10597" s="547" t="s">
        <v>1602</v>
      </c>
      <c r="D10597" s="548">
        <v>17.100000000000001</v>
      </c>
      <c r="E10597" s="548">
        <v>17.100000000000001</v>
      </c>
    </row>
    <row r="10598" spans="1:5" hidden="1">
      <c r="A10598" s="547" t="s">
        <v>1653</v>
      </c>
      <c r="B10598" s="547">
        <v>2022</v>
      </c>
      <c r="C10598" s="547" t="s">
        <v>1601</v>
      </c>
      <c r="D10598" s="548">
        <v>1490.22</v>
      </c>
      <c r="E10598" s="548">
        <v>1490.22</v>
      </c>
    </row>
    <row r="10599" spans="1:5" hidden="1">
      <c r="A10599" s="547" t="s">
        <v>1653</v>
      </c>
      <c r="B10599" s="547">
        <v>2022</v>
      </c>
      <c r="C10599" s="547" t="s">
        <v>1600</v>
      </c>
      <c r="D10599" s="548">
        <v>5.97</v>
      </c>
      <c r="E10599" s="548">
        <v>5.97</v>
      </c>
    </row>
    <row r="10600" spans="1:5" hidden="1">
      <c r="A10600" s="547" t="s">
        <v>1653</v>
      </c>
      <c r="B10600" s="547">
        <v>2022</v>
      </c>
      <c r="C10600" s="547" t="s">
        <v>1599</v>
      </c>
      <c r="D10600" s="548">
        <v>4200.4799999999996</v>
      </c>
      <c r="E10600" s="548">
        <v>4200.46</v>
      </c>
    </row>
    <row r="10601" spans="1:5" hidden="1">
      <c r="A10601" s="547" t="s">
        <v>1653</v>
      </c>
      <c r="B10601" s="547">
        <v>2022</v>
      </c>
      <c r="C10601" s="547" t="s">
        <v>1597</v>
      </c>
      <c r="D10601" s="548">
        <v>2113.61</v>
      </c>
      <c r="E10601" s="548">
        <v>2113.59</v>
      </c>
    </row>
    <row r="10602" spans="1:5" hidden="1">
      <c r="A10602" s="547" t="s">
        <v>1653</v>
      </c>
      <c r="B10602" s="547">
        <v>2022</v>
      </c>
      <c r="C10602" s="547" t="s">
        <v>1633</v>
      </c>
      <c r="D10602" s="548"/>
      <c r="E10602" s="548">
        <v>4.3499999999999996</v>
      </c>
    </row>
    <row r="10603" spans="1:5" hidden="1">
      <c r="A10603" s="547" t="s">
        <v>1653</v>
      </c>
      <c r="B10603" s="547">
        <v>2022</v>
      </c>
      <c r="C10603" s="547" t="s">
        <v>1632</v>
      </c>
      <c r="D10603" s="548"/>
      <c r="E10603" s="548"/>
    </row>
    <row r="10604" spans="1:5" hidden="1">
      <c r="A10604" s="547" t="s">
        <v>1653</v>
      </c>
      <c r="B10604" s="547">
        <v>2022</v>
      </c>
      <c r="C10604" s="547" t="s">
        <v>1631</v>
      </c>
      <c r="D10604" s="548"/>
      <c r="E10604" s="548">
        <v>0.12</v>
      </c>
    </row>
    <row r="10605" spans="1:5" hidden="1">
      <c r="A10605" s="547" t="s">
        <v>1653</v>
      </c>
      <c r="B10605" s="547">
        <v>2022</v>
      </c>
      <c r="C10605" s="547" t="s">
        <v>1630</v>
      </c>
      <c r="D10605" s="548"/>
      <c r="E10605" s="548"/>
    </row>
    <row r="10606" spans="1:5" hidden="1">
      <c r="A10606" s="547" t="s">
        <v>1653</v>
      </c>
      <c r="B10606" s="547">
        <v>2022</v>
      </c>
      <c r="C10606" s="547" t="s">
        <v>1629</v>
      </c>
      <c r="D10606" s="548"/>
      <c r="E10606" s="548"/>
    </row>
    <row r="10607" spans="1:5" hidden="1">
      <c r="A10607" s="547" t="s">
        <v>1653</v>
      </c>
      <c r="B10607" s="547">
        <v>2023</v>
      </c>
      <c r="C10607" s="547" t="s">
        <v>1628</v>
      </c>
      <c r="D10607" s="548">
        <v>1.67</v>
      </c>
      <c r="E10607" s="548"/>
    </row>
    <row r="10608" spans="1:5" hidden="1">
      <c r="A10608" s="547" t="s">
        <v>1653</v>
      </c>
      <c r="B10608" s="547">
        <v>2023</v>
      </c>
      <c r="C10608" s="547" t="s">
        <v>1627</v>
      </c>
      <c r="D10608" s="548">
        <v>1.6</v>
      </c>
      <c r="E10608" s="548"/>
    </row>
    <row r="10609" spans="1:5" hidden="1">
      <c r="A10609" s="547" t="s">
        <v>1653</v>
      </c>
      <c r="B10609" s="547">
        <v>2023</v>
      </c>
      <c r="C10609" s="547" t="s">
        <v>1626</v>
      </c>
      <c r="D10609" s="548">
        <v>7.0000000000000007E-2</v>
      </c>
      <c r="E10609" s="548"/>
    </row>
    <row r="10610" spans="1:5" hidden="1">
      <c r="A10610" s="547" t="s">
        <v>1653</v>
      </c>
      <c r="B10610" s="547">
        <v>2023</v>
      </c>
      <c r="C10610" s="547" t="s">
        <v>1625</v>
      </c>
      <c r="D10610" s="548">
        <v>116.86</v>
      </c>
      <c r="E10610" s="548"/>
    </row>
    <row r="10611" spans="1:5" hidden="1">
      <c r="A10611" s="547" t="s">
        <v>1653</v>
      </c>
      <c r="B10611" s="547">
        <v>2023</v>
      </c>
      <c r="C10611" s="547" t="s">
        <v>1624</v>
      </c>
      <c r="D10611" s="548">
        <v>1.29</v>
      </c>
      <c r="E10611" s="548"/>
    </row>
    <row r="10612" spans="1:5" hidden="1">
      <c r="A10612" s="547" t="s">
        <v>1653</v>
      </c>
      <c r="B10612" s="547">
        <v>2023</v>
      </c>
      <c r="C10612" s="547" t="s">
        <v>1623</v>
      </c>
      <c r="D10612" s="548">
        <v>0.32</v>
      </c>
      <c r="E10612" s="548"/>
    </row>
    <row r="10613" spans="1:5" hidden="1">
      <c r="A10613" s="547" t="s">
        <v>1653</v>
      </c>
      <c r="B10613" s="547">
        <v>2023</v>
      </c>
      <c r="C10613" s="547" t="s">
        <v>1622</v>
      </c>
      <c r="D10613" s="548">
        <v>0.32</v>
      </c>
      <c r="E10613" s="548"/>
    </row>
    <row r="10614" spans="1:5" hidden="1">
      <c r="A10614" s="547" t="s">
        <v>1653</v>
      </c>
      <c r="B10614" s="547">
        <v>2023</v>
      </c>
      <c r="C10614" s="547" t="s">
        <v>1621</v>
      </c>
      <c r="D10614" s="548">
        <v>0.04</v>
      </c>
      <c r="E10614" s="548"/>
    </row>
    <row r="10615" spans="1:5" hidden="1">
      <c r="A10615" s="547" t="s">
        <v>1653</v>
      </c>
      <c r="B10615" s="547">
        <v>2023</v>
      </c>
      <c r="C10615" s="547" t="s">
        <v>1620</v>
      </c>
      <c r="D10615" s="548"/>
      <c r="E10615" s="548"/>
    </row>
    <row r="10616" spans="1:5" hidden="1">
      <c r="A10616" s="547" t="s">
        <v>1653</v>
      </c>
      <c r="B10616" s="547">
        <v>2023</v>
      </c>
      <c r="C10616" s="547" t="s">
        <v>1619</v>
      </c>
      <c r="D10616" s="548">
        <v>52.48</v>
      </c>
      <c r="E10616" s="548"/>
    </row>
    <row r="10617" spans="1:5" hidden="1">
      <c r="A10617" s="547" t="s">
        <v>1653</v>
      </c>
      <c r="B10617" s="547">
        <v>2023</v>
      </c>
      <c r="C10617" s="547" t="s">
        <v>1618</v>
      </c>
      <c r="D10617" s="548"/>
      <c r="E10617" s="548"/>
    </row>
    <row r="10618" spans="1:5" hidden="1">
      <c r="A10618" s="547" t="s">
        <v>1653</v>
      </c>
      <c r="B10618" s="547">
        <v>2023</v>
      </c>
      <c r="C10618" s="547" t="s">
        <v>1617</v>
      </c>
      <c r="D10618" s="548">
        <v>13.68</v>
      </c>
      <c r="E10618" s="548"/>
    </row>
    <row r="10619" spans="1:5" hidden="1">
      <c r="A10619" s="547" t="s">
        <v>1653</v>
      </c>
      <c r="B10619" s="547">
        <v>2023</v>
      </c>
      <c r="C10619" s="547" t="s">
        <v>1616</v>
      </c>
      <c r="D10619" s="548">
        <v>1.02</v>
      </c>
      <c r="E10619" s="548"/>
    </row>
    <row r="10620" spans="1:5" hidden="1">
      <c r="A10620" s="547" t="s">
        <v>1653</v>
      </c>
      <c r="B10620" s="547">
        <v>2023</v>
      </c>
      <c r="C10620" s="547" t="s">
        <v>1615</v>
      </c>
      <c r="D10620" s="548">
        <v>22.24</v>
      </c>
      <c r="E10620" s="548"/>
    </row>
    <row r="10621" spans="1:5" hidden="1">
      <c r="A10621" s="547" t="s">
        <v>1653</v>
      </c>
      <c r="B10621" s="547">
        <v>2023</v>
      </c>
      <c r="C10621" s="547" t="s">
        <v>1614</v>
      </c>
      <c r="D10621" s="548">
        <v>0.2</v>
      </c>
      <c r="E10621" s="548"/>
    </row>
    <row r="10622" spans="1:5" hidden="1">
      <c r="A10622" s="547" t="s">
        <v>1653</v>
      </c>
      <c r="B10622" s="547">
        <v>2023</v>
      </c>
      <c r="C10622" s="547" t="s">
        <v>1613</v>
      </c>
      <c r="D10622" s="548"/>
      <c r="E10622" s="548"/>
    </row>
    <row r="10623" spans="1:5" hidden="1">
      <c r="A10623" s="547" t="s">
        <v>1653</v>
      </c>
      <c r="B10623" s="547">
        <v>2023</v>
      </c>
      <c r="C10623" s="547" t="s">
        <v>1612</v>
      </c>
      <c r="D10623" s="548">
        <v>8.9700000000000006</v>
      </c>
      <c r="E10623" s="548"/>
    </row>
    <row r="10624" spans="1:5" hidden="1">
      <c r="A10624" s="547" t="s">
        <v>1653</v>
      </c>
      <c r="B10624" s="547">
        <v>2023</v>
      </c>
      <c r="C10624" s="547" t="s">
        <v>1611</v>
      </c>
      <c r="D10624" s="548">
        <v>0.04</v>
      </c>
      <c r="E10624" s="548"/>
    </row>
    <row r="10625" spans="1:5" hidden="1">
      <c r="A10625" s="547" t="s">
        <v>1653</v>
      </c>
      <c r="B10625" s="547">
        <v>2023</v>
      </c>
      <c r="C10625" s="547" t="s">
        <v>1610</v>
      </c>
      <c r="D10625" s="548">
        <v>0.04</v>
      </c>
      <c r="E10625" s="548"/>
    </row>
    <row r="10626" spans="1:5" hidden="1">
      <c r="A10626" s="547" t="s">
        <v>1653</v>
      </c>
      <c r="B10626" s="547">
        <v>2023</v>
      </c>
      <c r="C10626" s="547" t="s">
        <v>1609</v>
      </c>
      <c r="D10626" s="548"/>
      <c r="E10626" s="548"/>
    </row>
    <row r="10627" spans="1:5" hidden="1">
      <c r="A10627" s="547" t="s">
        <v>1653</v>
      </c>
      <c r="B10627" s="547">
        <v>2023</v>
      </c>
      <c r="C10627" s="547" t="s">
        <v>1608</v>
      </c>
      <c r="D10627" s="548"/>
      <c r="E10627" s="548"/>
    </row>
    <row r="10628" spans="1:5" hidden="1">
      <c r="A10628" s="547" t="s">
        <v>1653</v>
      </c>
      <c r="B10628" s="547">
        <v>2023</v>
      </c>
      <c r="C10628" s="547" t="s">
        <v>1607</v>
      </c>
      <c r="D10628" s="548">
        <v>4.46</v>
      </c>
      <c r="E10628" s="548"/>
    </row>
    <row r="10629" spans="1:5" hidden="1">
      <c r="A10629" s="547" t="s">
        <v>1653</v>
      </c>
      <c r="B10629" s="547">
        <v>2023</v>
      </c>
      <c r="C10629" s="547" t="s">
        <v>1606</v>
      </c>
      <c r="D10629" s="548"/>
      <c r="E10629" s="548"/>
    </row>
    <row r="10630" spans="1:5" hidden="1">
      <c r="A10630" s="547" t="s">
        <v>1653</v>
      </c>
      <c r="B10630" s="547">
        <v>2023</v>
      </c>
      <c r="C10630" s="547" t="s">
        <v>1605</v>
      </c>
      <c r="D10630" s="548">
        <v>1.82</v>
      </c>
      <c r="E10630" s="548"/>
    </row>
    <row r="10631" spans="1:5" hidden="1">
      <c r="A10631" s="547" t="s">
        <v>1653</v>
      </c>
      <c r="B10631" s="547">
        <v>2023</v>
      </c>
      <c r="C10631" s="547" t="s">
        <v>1604</v>
      </c>
      <c r="D10631" s="548">
        <v>167.11</v>
      </c>
      <c r="E10631" s="548"/>
    </row>
    <row r="10632" spans="1:5" hidden="1">
      <c r="A10632" s="547" t="s">
        <v>1653</v>
      </c>
      <c r="B10632" s="547">
        <v>2023</v>
      </c>
      <c r="C10632" s="547" t="s">
        <v>1603</v>
      </c>
      <c r="D10632" s="548">
        <v>219.83</v>
      </c>
      <c r="E10632" s="548"/>
    </row>
    <row r="10633" spans="1:5" hidden="1">
      <c r="A10633" s="547" t="s">
        <v>1653</v>
      </c>
      <c r="B10633" s="547">
        <v>2023</v>
      </c>
      <c r="C10633" s="547" t="s">
        <v>1602</v>
      </c>
      <c r="D10633" s="548">
        <v>18.02</v>
      </c>
      <c r="E10633" s="548"/>
    </row>
    <row r="10634" spans="1:5" hidden="1">
      <c r="A10634" s="547" t="s">
        <v>1653</v>
      </c>
      <c r="B10634" s="547">
        <v>2023</v>
      </c>
      <c r="C10634" s="547" t="s">
        <v>1601</v>
      </c>
      <c r="D10634" s="548">
        <v>1588.42</v>
      </c>
      <c r="E10634" s="548"/>
    </row>
    <row r="10635" spans="1:5" hidden="1">
      <c r="A10635" s="547" t="s">
        <v>1653</v>
      </c>
      <c r="B10635" s="547">
        <v>2023</v>
      </c>
      <c r="C10635" s="547" t="s">
        <v>1600</v>
      </c>
      <c r="D10635" s="548">
        <v>2.56</v>
      </c>
      <c r="E10635" s="548"/>
    </row>
    <row r="10636" spans="1:5" hidden="1">
      <c r="A10636" s="547" t="s">
        <v>1653</v>
      </c>
      <c r="B10636" s="547">
        <v>2023</v>
      </c>
      <c r="C10636" s="547" t="s">
        <v>1599</v>
      </c>
      <c r="D10636" s="548">
        <v>4393.2</v>
      </c>
      <c r="E10636" s="548"/>
    </row>
    <row r="10637" spans="1:5" hidden="1">
      <c r="A10637" s="547" t="s">
        <v>1653</v>
      </c>
      <c r="B10637" s="547">
        <v>2023</v>
      </c>
      <c r="C10637" s="547" t="s">
        <v>1597</v>
      </c>
      <c r="D10637" s="548">
        <v>2168.92</v>
      </c>
      <c r="E10637" s="548"/>
    </row>
    <row r="10638" spans="1:5" hidden="1">
      <c r="A10638" s="547" t="s">
        <v>1652</v>
      </c>
      <c r="B10638" s="547">
        <v>2019</v>
      </c>
      <c r="C10638" s="547" t="s">
        <v>1628</v>
      </c>
      <c r="D10638" s="548">
        <v>14.65</v>
      </c>
      <c r="E10638" s="548">
        <v>14.67</v>
      </c>
    </row>
    <row r="10639" spans="1:5" hidden="1">
      <c r="A10639" s="547" t="s">
        <v>1652</v>
      </c>
      <c r="B10639" s="547">
        <v>2019</v>
      </c>
      <c r="C10639" s="547" t="s">
        <v>1627</v>
      </c>
      <c r="D10639" s="548">
        <v>13.84</v>
      </c>
      <c r="E10639" s="548"/>
    </row>
    <row r="10640" spans="1:5" hidden="1">
      <c r="A10640" s="547" t="s">
        <v>1652</v>
      </c>
      <c r="B10640" s="547">
        <v>2019</v>
      </c>
      <c r="C10640" s="547" t="s">
        <v>1626</v>
      </c>
      <c r="D10640" s="548">
        <v>0.81</v>
      </c>
      <c r="E10640" s="548"/>
    </row>
    <row r="10641" spans="1:5" hidden="1">
      <c r="A10641" s="547" t="s">
        <v>1652</v>
      </c>
      <c r="B10641" s="547">
        <v>2019</v>
      </c>
      <c r="C10641" s="547" t="s">
        <v>1625</v>
      </c>
      <c r="D10641" s="548">
        <v>6.36</v>
      </c>
      <c r="E10641" s="548">
        <v>6.36</v>
      </c>
    </row>
    <row r="10642" spans="1:5" hidden="1">
      <c r="A10642" s="547" t="s">
        <v>1652</v>
      </c>
      <c r="B10642" s="547">
        <v>2019</v>
      </c>
      <c r="C10642" s="547" t="s">
        <v>1624</v>
      </c>
      <c r="D10642" s="548">
        <v>7.68</v>
      </c>
      <c r="E10642" s="548">
        <v>7.68</v>
      </c>
    </row>
    <row r="10643" spans="1:5" hidden="1">
      <c r="A10643" s="547" t="s">
        <v>1652</v>
      </c>
      <c r="B10643" s="547">
        <v>2019</v>
      </c>
      <c r="C10643" s="547" t="s">
        <v>1623</v>
      </c>
      <c r="D10643" s="548">
        <v>3.01</v>
      </c>
      <c r="E10643" s="548">
        <v>3.01</v>
      </c>
    </row>
    <row r="10644" spans="1:5" hidden="1">
      <c r="A10644" s="547" t="s">
        <v>1652</v>
      </c>
      <c r="B10644" s="547">
        <v>2019</v>
      </c>
      <c r="C10644" s="547" t="s">
        <v>1622</v>
      </c>
      <c r="D10644" s="548">
        <v>0.01</v>
      </c>
      <c r="E10644" s="548">
        <v>0.01</v>
      </c>
    </row>
    <row r="10645" spans="1:5" hidden="1">
      <c r="A10645" s="547" t="s">
        <v>1652</v>
      </c>
      <c r="B10645" s="547">
        <v>2019</v>
      </c>
      <c r="C10645" s="547" t="s">
        <v>1621</v>
      </c>
      <c r="D10645" s="548">
        <v>6.27</v>
      </c>
      <c r="E10645" s="548">
        <v>6.27</v>
      </c>
    </row>
    <row r="10646" spans="1:5" hidden="1">
      <c r="A10646" s="547" t="s">
        <v>1652</v>
      </c>
      <c r="B10646" s="547">
        <v>2019</v>
      </c>
      <c r="C10646" s="547" t="s">
        <v>1620</v>
      </c>
      <c r="D10646" s="548">
        <v>0.65</v>
      </c>
      <c r="E10646" s="548">
        <v>0.65</v>
      </c>
    </row>
    <row r="10647" spans="1:5" hidden="1">
      <c r="A10647" s="547" t="s">
        <v>1652</v>
      </c>
      <c r="B10647" s="547">
        <v>2019</v>
      </c>
      <c r="C10647" s="547" t="s">
        <v>1619</v>
      </c>
      <c r="D10647" s="548">
        <v>55.83</v>
      </c>
      <c r="E10647" s="548">
        <v>55.83</v>
      </c>
    </row>
    <row r="10648" spans="1:5" hidden="1">
      <c r="A10648" s="547" t="s">
        <v>1652</v>
      </c>
      <c r="B10648" s="547">
        <v>2019</v>
      </c>
      <c r="C10648" s="547" t="s">
        <v>1618</v>
      </c>
      <c r="D10648" s="548"/>
      <c r="E10648" s="548"/>
    </row>
    <row r="10649" spans="1:5" hidden="1">
      <c r="A10649" s="547" t="s">
        <v>1652</v>
      </c>
      <c r="B10649" s="547">
        <v>2019</v>
      </c>
      <c r="C10649" s="547" t="s">
        <v>1617</v>
      </c>
      <c r="D10649" s="548">
        <v>17.420000000000002</v>
      </c>
      <c r="E10649" s="548">
        <v>17.420000000000002</v>
      </c>
    </row>
    <row r="10650" spans="1:5" hidden="1">
      <c r="A10650" s="547" t="s">
        <v>1652</v>
      </c>
      <c r="B10650" s="547">
        <v>2019</v>
      </c>
      <c r="C10650" s="547" t="s">
        <v>1616</v>
      </c>
      <c r="D10650" s="548">
        <v>1.1299999999999999</v>
      </c>
      <c r="E10650" s="548">
        <v>1.1299999999999999</v>
      </c>
    </row>
    <row r="10651" spans="1:5" hidden="1">
      <c r="A10651" s="547" t="s">
        <v>1652</v>
      </c>
      <c r="B10651" s="547">
        <v>2019</v>
      </c>
      <c r="C10651" s="547" t="s">
        <v>1615</v>
      </c>
      <c r="D10651" s="548">
        <v>21.07</v>
      </c>
      <c r="E10651" s="548">
        <v>21.07</v>
      </c>
    </row>
    <row r="10652" spans="1:5" hidden="1">
      <c r="A10652" s="547" t="s">
        <v>1652</v>
      </c>
      <c r="B10652" s="547">
        <v>2019</v>
      </c>
      <c r="C10652" s="547" t="s">
        <v>1614</v>
      </c>
      <c r="D10652" s="548">
        <v>0.92</v>
      </c>
      <c r="E10652" s="548">
        <v>0.92</v>
      </c>
    </row>
    <row r="10653" spans="1:5" hidden="1">
      <c r="A10653" s="547" t="s">
        <v>1652</v>
      </c>
      <c r="B10653" s="547">
        <v>2019</v>
      </c>
      <c r="C10653" s="547" t="s">
        <v>1613</v>
      </c>
      <c r="D10653" s="548"/>
      <c r="E10653" s="548"/>
    </row>
    <row r="10654" spans="1:5" hidden="1">
      <c r="A10654" s="547" t="s">
        <v>1652</v>
      </c>
      <c r="B10654" s="547">
        <v>2019</v>
      </c>
      <c r="C10654" s="547" t="s">
        <v>1612</v>
      </c>
      <c r="D10654" s="548">
        <v>4.08</v>
      </c>
      <c r="E10654" s="548">
        <v>4.08</v>
      </c>
    </row>
    <row r="10655" spans="1:5" hidden="1">
      <c r="A10655" s="547" t="s">
        <v>1652</v>
      </c>
      <c r="B10655" s="547">
        <v>2019</v>
      </c>
      <c r="C10655" s="547" t="s">
        <v>1611</v>
      </c>
      <c r="D10655" s="548">
        <v>0.05</v>
      </c>
      <c r="E10655" s="548">
        <v>0.05</v>
      </c>
    </row>
    <row r="10656" spans="1:5" hidden="1">
      <c r="A10656" s="547" t="s">
        <v>1652</v>
      </c>
      <c r="B10656" s="547">
        <v>2019</v>
      </c>
      <c r="C10656" s="547" t="s">
        <v>1610</v>
      </c>
      <c r="D10656" s="548">
        <v>0.11</v>
      </c>
      <c r="E10656" s="548">
        <v>0.11</v>
      </c>
    </row>
    <row r="10657" spans="1:5" hidden="1">
      <c r="A10657" s="547" t="s">
        <v>1652</v>
      </c>
      <c r="B10657" s="547">
        <v>2019</v>
      </c>
      <c r="C10657" s="547" t="s">
        <v>1609</v>
      </c>
      <c r="D10657" s="548"/>
      <c r="E10657" s="548"/>
    </row>
    <row r="10658" spans="1:5" hidden="1">
      <c r="A10658" s="547" t="s">
        <v>1652</v>
      </c>
      <c r="B10658" s="547">
        <v>2019</v>
      </c>
      <c r="C10658" s="547" t="s">
        <v>1608</v>
      </c>
      <c r="D10658" s="548"/>
      <c r="E10658" s="548"/>
    </row>
    <row r="10659" spans="1:5" hidden="1">
      <c r="A10659" s="547" t="s">
        <v>1652</v>
      </c>
      <c r="B10659" s="547">
        <v>2019</v>
      </c>
      <c r="C10659" s="547" t="s">
        <v>1607</v>
      </c>
      <c r="D10659" s="548">
        <v>6.2</v>
      </c>
      <c r="E10659" s="548">
        <v>6.2</v>
      </c>
    </row>
    <row r="10660" spans="1:5" hidden="1">
      <c r="A10660" s="547" t="s">
        <v>1652</v>
      </c>
      <c r="B10660" s="547">
        <v>2019</v>
      </c>
      <c r="C10660" s="547" t="s">
        <v>1606</v>
      </c>
      <c r="D10660" s="548"/>
      <c r="E10660" s="548"/>
    </row>
    <row r="10661" spans="1:5" hidden="1">
      <c r="A10661" s="547" t="s">
        <v>1652</v>
      </c>
      <c r="B10661" s="547">
        <v>2019</v>
      </c>
      <c r="C10661" s="547" t="s">
        <v>1605</v>
      </c>
      <c r="D10661" s="548">
        <v>4.83</v>
      </c>
      <c r="E10661" s="548">
        <v>4.83</v>
      </c>
    </row>
    <row r="10662" spans="1:5" hidden="1">
      <c r="A10662" s="547" t="s">
        <v>1652</v>
      </c>
      <c r="B10662" s="547">
        <v>2019</v>
      </c>
      <c r="C10662" s="547" t="s">
        <v>1604</v>
      </c>
      <c r="D10662" s="548">
        <v>61.94</v>
      </c>
      <c r="E10662" s="548">
        <v>61.94</v>
      </c>
    </row>
    <row r="10663" spans="1:5" hidden="1">
      <c r="A10663" s="547" t="s">
        <v>1652</v>
      </c>
      <c r="B10663" s="547">
        <v>2019</v>
      </c>
      <c r="C10663" s="547" t="s">
        <v>1603</v>
      </c>
      <c r="D10663" s="548">
        <v>200.55</v>
      </c>
      <c r="E10663" s="548">
        <v>200.55</v>
      </c>
    </row>
    <row r="10664" spans="1:5" hidden="1">
      <c r="A10664" s="547" t="s">
        <v>1652</v>
      </c>
      <c r="B10664" s="547">
        <v>2019</v>
      </c>
      <c r="C10664" s="547" t="s">
        <v>1602</v>
      </c>
      <c r="D10664" s="548">
        <v>32.58</v>
      </c>
      <c r="E10664" s="548">
        <v>32.58</v>
      </c>
    </row>
    <row r="10665" spans="1:5" hidden="1">
      <c r="A10665" s="547" t="s">
        <v>1652</v>
      </c>
      <c r="B10665" s="547">
        <v>2019</v>
      </c>
      <c r="C10665" s="547" t="s">
        <v>1601</v>
      </c>
      <c r="D10665" s="548">
        <v>613.79</v>
      </c>
      <c r="E10665" s="548">
        <v>613.79</v>
      </c>
    </row>
    <row r="10666" spans="1:5" hidden="1">
      <c r="A10666" s="547" t="s">
        <v>1652</v>
      </c>
      <c r="B10666" s="547">
        <v>2019</v>
      </c>
      <c r="C10666" s="547" t="s">
        <v>1600</v>
      </c>
      <c r="D10666" s="548">
        <v>5.42</v>
      </c>
      <c r="E10666" s="548">
        <v>5.42</v>
      </c>
    </row>
    <row r="10667" spans="1:5" hidden="1">
      <c r="A10667" s="547" t="s">
        <v>1652</v>
      </c>
      <c r="B10667" s="547">
        <v>2019</v>
      </c>
      <c r="C10667" s="547" t="s">
        <v>1599</v>
      </c>
      <c r="D10667" s="548">
        <v>1887.73</v>
      </c>
      <c r="E10667" s="548">
        <v>1887.75</v>
      </c>
    </row>
    <row r="10668" spans="1:5" hidden="1">
      <c r="A10668" s="547" t="s">
        <v>1652</v>
      </c>
      <c r="B10668" s="547">
        <v>2019</v>
      </c>
      <c r="C10668" s="547" t="s">
        <v>1597</v>
      </c>
      <c r="D10668" s="548">
        <v>1008.72</v>
      </c>
      <c r="E10668" s="548">
        <v>1008.75</v>
      </c>
    </row>
    <row r="10669" spans="1:5" hidden="1">
      <c r="A10669" s="547" t="s">
        <v>1652</v>
      </c>
      <c r="B10669" s="547">
        <v>2019</v>
      </c>
      <c r="C10669" s="547" t="s">
        <v>1633</v>
      </c>
      <c r="D10669" s="548"/>
      <c r="E10669" s="548">
        <v>13.05</v>
      </c>
    </row>
    <row r="10670" spans="1:5" hidden="1">
      <c r="A10670" s="547" t="s">
        <v>1652</v>
      </c>
      <c r="B10670" s="547">
        <v>2019</v>
      </c>
      <c r="C10670" s="547" t="s">
        <v>1632</v>
      </c>
      <c r="D10670" s="548"/>
      <c r="E10670" s="548"/>
    </row>
    <row r="10671" spans="1:5" hidden="1">
      <c r="A10671" s="547" t="s">
        <v>1652</v>
      </c>
      <c r="B10671" s="547">
        <v>2019</v>
      </c>
      <c r="C10671" s="547" t="s">
        <v>1631</v>
      </c>
      <c r="D10671" s="548"/>
      <c r="E10671" s="548">
        <v>0.81</v>
      </c>
    </row>
    <row r="10672" spans="1:5" hidden="1">
      <c r="A10672" s="547" t="s">
        <v>1652</v>
      </c>
      <c r="B10672" s="547">
        <v>2019</v>
      </c>
      <c r="C10672" s="547" t="s">
        <v>1630</v>
      </c>
      <c r="D10672" s="548"/>
      <c r="E10672" s="548"/>
    </row>
    <row r="10673" spans="1:5" hidden="1">
      <c r="A10673" s="547" t="s">
        <v>1652</v>
      </c>
      <c r="B10673" s="547">
        <v>2019</v>
      </c>
      <c r="C10673" s="547" t="s">
        <v>1629</v>
      </c>
      <c r="D10673" s="548"/>
      <c r="E10673" s="548"/>
    </row>
    <row r="10674" spans="1:5" hidden="1">
      <c r="A10674" s="547" t="s">
        <v>1652</v>
      </c>
      <c r="B10674" s="547">
        <v>2020</v>
      </c>
      <c r="C10674" s="547" t="s">
        <v>1628</v>
      </c>
      <c r="D10674" s="548">
        <v>6.92</v>
      </c>
      <c r="E10674" s="548">
        <v>6.94</v>
      </c>
    </row>
    <row r="10675" spans="1:5" hidden="1">
      <c r="A10675" s="547" t="s">
        <v>1652</v>
      </c>
      <c r="B10675" s="547">
        <v>2020</v>
      </c>
      <c r="C10675" s="547" t="s">
        <v>1627</v>
      </c>
      <c r="D10675" s="548">
        <v>2.94</v>
      </c>
      <c r="E10675" s="548"/>
    </row>
    <row r="10676" spans="1:5" hidden="1">
      <c r="A10676" s="547" t="s">
        <v>1652</v>
      </c>
      <c r="B10676" s="547">
        <v>2020</v>
      </c>
      <c r="C10676" s="547" t="s">
        <v>1626</v>
      </c>
      <c r="D10676" s="548">
        <v>3.99</v>
      </c>
      <c r="E10676" s="548"/>
    </row>
    <row r="10677" spans="1:5" hidden="1">
      <c r="A10677" s="547" t="s">
        <v>1652</v>
      </c>
      <c r="B10677" s="547">
        <v>2020</v>
      </c>
      <c r="C10677" s="547" t="s">
        <v>1625</v>
      </c>
      <c r="D10677" s="548"/>
      <c r="E10677" s="548"/>
    </row>
    <row r="10678" spans="1:5" hidden="1">
      <c r="A10678" s="547" t="s">
        <v>1652</v>
      </c>
      <c r="B10678" s="547">
        <v>2020</v>
      </c>
      <c r="C10678" s="547" t="s">
        <v>1624</v>
      </c>
      <c r="D10678" s="548">
        <v>1.91</v>
      </c>
      <c r="E10678" s="548">
        <v>1.91</v>
      </c>
    </row>
    <row r="10679" spans="1:5" hidden="1">
      <c r="A10679" s="547" t="s">
        <v>1652</v>
      </c>
      <c r="B10679" s="547">
        <v>2020</v>
      </c>
      <c r="C10679" s="547" t="s">
        <v>1623</v>
      </c>
      <c r="D10679" s="548">
        <v>4.79</v>
      </c>
      <c r="E10679" s="548">
        <v>4.79</v>
      </c>
    </row>
    <row r="10680" spans="1:5" hidden="1">
      <c r="A10680" s="547" t="s">
        <v>1652</v>
      </c>
      <c r="B10680" s="547">
        <v>2020</v>
      </c>
      <c r="C10680" s="547" t="s">
        <v>1622</v>
      </c>
      <c r="D10680" s="548">
        <v>0.01</v>
      </c>
      <c r="E10680" s="548">
        <v>0.01</v>
      </c>
    </row>
    <row r="10681" spans="1:5" hidden="1">
      <c r="A10681" s="547" t="s">
        <v>1652</v>
      </c>
      <c r="B10681" s="547">
        <v>2020</v>
      </c>
      <c r="C10681" s="547" t="s">
        <v>1621</v>
      </c>
      <c r="D10681" s="548">
        <v>0.89</v>
      </c>
      <c r="E10681" s="548">
        <v>0.89</v>
      </c>
    </row>
    <row r="10682" spans="1:5" hidden="1">
      <c r="A10682" s="547" t="s">
        <v>1652</v>
      </c>
      <c r="B10682" s="547">
        <v>2020</v>
      </c>
      <c r="C10682" s="547" t="s">
        <v>1620</v>
      </c>
      <c r="D10682" s="548">
        <v>3.2</v>
      </c>
      <c r="E10682" s="548">
        <v>3.2</v>
      </c>
    </row>
    <row r="10683" spans="1:5" hidden="1">
      <c r="A10683" s="547" t="s">
        <v>1652</v>
      </c>
      <c r="B10683" s="547">
        <v>2020</v>
      </c>
      <c r="C10683" s="547" t="s">
        <v>1619</v>
      </c>
      <c r="D10683" s="548">
        <v>52.18</v>
      </c>
      <c r="E10683" s="548">
        <v>52.18</v>
      </c>
    </row>
    <row r="10684" spans="1:5" hidden="1">
      <c r="A10684" s="547" t="s">
        <v>1652</v>
      </c>
      <c r="B10684" s="547">
        <v>2020</v>
      </c>
      <c r="C10684" s="547" t="s">
        <v>1618</v>
      </c>
      <c r="D10684" s="548">
        <v>0.01</v>
      </c>
      <c r="E10684" s="548">
        <v>0.01</v>
      </c>
    </row>
    <row r="10685" spans="1:5" hidden="1">
      <c r="A10685" s="547" t="s">
        <v>1652</v>
      </c>
      <c r="B10685" s="547">
        <v>2020</v>
      </c>
      <c r="C10685" s="547" t="s">
        <v>1617</v>
      </c>
      <c r="D10685" s="548">
        <v>12.22</v>
      </c>
      <c r="E10685" s="548">
        <v>12.22</v>
      </c>
    </row>
    <row r="10686" spans="1:5" hidden="1">
      <c r="A10686" s="547" t="s">
        <v>1652</v>
      </c>
      <c r="B10686" s="547">
        <v>2020</v>
      </c>
      <c r="C10686" s="547" t="s">
        <v>1616</v>
      </c>
      <c r="D10686" s="548">
        <v>1.3</v>
      </c>
      <c r="E10686" s="548">
        <v>1.3</v>
      </c>
    </row>
    <row r="10687" spans="1:5" hidden="1">
      <c r="A10687" s="547" t="s">
        <v>1652</v>
      </c>
      <c r="B10687" s="547">
        <v>2020</v>
      </c>
      <c r="C10687" s="547" t="s">
        <v>1615</v>
      </c>
      <c r="D10687" s="548">
        <v>21.87</v>
      </c>
      <c r="E10687" s="548">
        <v>21.87</v>
      </c>
    </row>
    <row r="10688" spans="1:5" hidden="1">
      <c r="A10688" s="547" t="s">
        <v>1652</v>
      </c>
      <c r="B10688" s="547">
        <v>2020</v>
      </c>
      <c r="C10688" s="547" t="s">
        <v>1614</v>
      </c>
      <c r="D10688" s="548">
        <v>0.54</v>
      </c>
      <c r="E10688" s="548">
        <v>0.54</v>
      </c>
    </row>
    <row r="10689" spans="1:5" hidden="1">
      <c r="A10689" s="547" t="s">
        <v>1652</v>
      </c>
      <c r="B10689" s="547">
        <v>2020</v>
      </c>
      <c r="C10689" s="547" t="s">
        <v>1613</v>
      </c>
      <c r="D10689" s="548"/>
      <c r="E10689" s="548"/>
    </row>
    <row r="10690" spans="1:5" hidden="1">
      <c r="A10690" s="547" t="s">
        <v>1652</v>
      </c>
      <c r="B10690" s="547">
        <v>2020</v>
      </c>
      <c r="C10690" s="547" t="s">
        <v>1612</v>
      </c>
      <c r="D10690" s="548">
        <v>5.22</v>
      </c>
      <c r="E10690" s="548">
        <v>5.22</v>
      </c>
    </row>
    <row r="10691" spans="1:5" hidden="1">
      <c r="A10691" s="547" t="s">
        <v>1652</v>
      </c>
      <c r="B10691" s="547">
        <v>2020</v>
      </c>
      <c r="C10691" s="547" t="s">
        <v>1611</v>
      </c>
      <c r="D10691" s="548">
        <v>0.05</v>
      </c>
      <c r="E10691" s="548">
        <v>0.05</v>
      </c>
    </row>
    <row r="10692" spans="1:5" hidden="1">
      <c r="A10692" s="547" t="s">
        <v>1652</v>
      </c>
      <c r="B10692" s="547">
        <v>2020</v>
      </c>
      <c r="C10692" s="547" t="s">
        <v>1610</v>
      </c>
      <c r="D10692" s="548">
        <v>0.06</v>
      </c>
      <c r="E10692" s="548">
        <v>0.06</v>
      </c>
    </row>
    <row r="10693" spans="1:5" hidden="1">
      <c r="A10693" s="547" t="s">
        <v>1652</v>
      </c>
      <c r="B10693" s="547">
        <v>2020</v>
      </c>
      <c r="C10693" s="547" t="s">
        <v>1609</v>
      </c>
      <c r="D10693" s="548"/>
      <c r="E10693" s="548"/>
    </row>
    <row r="10694" spans="1:5" hidden="1">
      <c r="A10694" s="547" t="s">
        <v>1652</v>
      </c>
      <c r="B10694" s="547">
        <v>2020</v>
      </c>
      <c r="C10694" s="547" t="s">
        <v>1608</v>
      </c>
      <c r="D10694" s="548"/>
      <c r="E10694" s="548"/>
    </row>
    <row r="10695" spans="1:5" hidden="1">
      <c r="A10695" s="547" t="s">
        <v>1652</v>
      </c>
      <c r="B10695" s="547">
        <v>2020</v>
      </c>
      <c r="C10695" s="547" t="s">
        <v>1607</v>
      </c>
      <c r="D10695" s="548">
        <v>6.72</v>
      </c>
      <c r="E10695" s="548">
        <v>6.72</v>
      </c>
    </row>
    <row r="10696" spans="1:5" hidden="1">
      <c r="A10696" s="547" t="s">
        <v>1652</v>
      </c>
      <c r="B10696" s="547">
        <v>2020</v>
      </c>
      <c r="C10696" s="547" t="s">
        <v>1606</v>
      </c>
      <c r="D10696" s="548"/>
      <c r="E10696" s="548"/>
    </row>
    <row r="10697" spans="1:5" hidden="1">
      <c r="A10697" s="547" t="s">
        <v>1652</v>
      </c>
      <c r="B10697" s="547">
        <v>2020</v>
      </c>
      <c r="C10697" s="547" t="s">
        <v>1605</v>
      </c>
      <c r="D10697" s="548">
        <v>4.2</v>
      </c>
      <c r="E10697" s="548">
        <v>4.2</v>
      </c>
    </row>
    <row r="10698" spans="1:5" hidden="1">
      <c r="A10698" s="547" t="s">
        <v>1652</v>
      </c>
      <c r="B10698" s="547">
        <v>2020</v>
      </c>
      <c r="C10698" s="547" t="s">
        <v>1604</v>
      </c>
      <c r="D10698" s="548">
        <v>67.34</v>
      </c>
      <c r="E10698" s="548">
        <v>67.34</v>
      </c>
    </row>
    <row r="10699" spans="1:5" hidden="1">
      <c r="A10699" s="547" t="s">
        <v>1652</v>
      </c>
      <c r="B10699" s="547">
        <v>2020</v>
      </c>
      <c r="C10699" s="547" t="s">
        <v>1603</v>
      </c>
      <c r="D10699" s="548">
        <v>164.74</v>
      </c>
      <c r="E10699" s="548">
        <v>164.74</v>
      </c>
    </row>
    <row r="10700" spans="1:5" hidden="1">
      <c r="A10700" s="547" t="s">
        <v>1652</v>
      </c>
      <c r="B10700" s="547">
        <v>2020</v>
      </c>
      <c r="C10700" s="547" t="s">
        <v>1602</v>
      </c>
      <c r="D10700" s="548">
        <v>28.41</v>
      </c>
      <c r="E10700" s="548">
        <v>28.41</v>
      </c>
    </row>
    <row r="10701" spans="1:5" hidden="1">
      <c r="A10701" s="547" t="s">
        <v>1652</v>
      </c>
      <c r="B10701" s="547">
        <v>2020</v>
      </c>
      <c r="C10701" s="547" t="s">
        <v>1601</v>
      </c>
      <c r="D10701" s="548">
        <v>612.70000000000005</v>
      </c>
      <c r="E10701" s="548">
        <v>612.70000000000005</v>
      </c>
    </row>
    <row r="10702" spans="1:5" hidden="1">
      <c r="A10702" s="547" t="s">
        <v>1652</v>
      </c>
      <c r="B10702" s="547">
        <v>2020</v>
      </c>
      <c r="C10702" s="547" t="s">
        <v>1600</v>
      </c>
      <c r="D10702" s="548">
        <v>4.3499999999999996</v>
      </c>
      <c r="E10702" s="548">
        <v>4.3499999999999996</v>
      </c>
    </row>
    <row r="10703" spans="1:5" hidden="1">
      <c r="A10703" s="547" t="s">
        <v>1652</v>
      </c>
      <c r="B10703" s="547">
        <v>2020</v>
      </c>
      <c r="C10703" s="547" t="s">
        <v>1599</v>
      </c>
      <c r="D10703" s="548">
        <v>1820.33</v>
      </c>
      <c r="E10703" s="548">
        <v>1820.34</v>
      </c>
    </row>
    <row r="10704" spans="1:5" hidden="1">
      <c r="A10704" s="547" t="s">
        <v>1652</v>
      </c>
      <c r="B10704" s="547">
        <v>2020</v>
      </c>
      <c r="C10704" s="547" t="s">
        <v>1597</v>
      </c>
      <c r="D10704" s="548">
        <v>947.45</v>
      </c>
      <c r="E10704" s="548">
        <v>947.46</v>
      </c>
    </row>
    <row r="10705" spans="1:5" hidden="1">
      <c r="A10705" s="547" t="s">
        <v>1652</v>
      </c>
      <c r="B10705" s="547">
        <v>2020</v>
      </c>
      <c r="C10705" s="547" t="s">
        <v>1633</v>
      </c>
      <c r="D10705" s="548"/>
      <c r="E10705" s="548">
        <v>2.95</v>
      </c>
    </row>
    <row r="10706" spans="1:5" hidden="1">
      <c r="A10706" s="547" t="s">
        <v>1652</v>
      </c>
      <c r="B10706" s="547">
        <v>2020</v>
      </c>
      <c r="C10706" s="547" t="s">
        <v>1632</v>
      </c>
      <c r="D10706" s="548"/>
      <c r="E10706" s="548"/>
    </row>
    <row r="10707" spans="1:5" hidden="1">
      <c r="A10707" s="547" t="s">
        <v>1652</v>
      </c>
      <c r="B10707" s="547">
        <v>2020</v>
      </c>
      <c r="C10707" s="547" t="s">
        <v>1631</v>
      </c>
      <c r="D10707" s="548"/>
      <c r="E10707" s="548"/>
    </row>
    <row r="10708" spans="1:5" hidden="1">
      <c r="A10708" s="547" t="s">
        <v>1652</v>
      </c>
      <c r="B10708" s="547">
        <v>2020</v>
      </c>
      <c r="C10708" s="547" t="s">
        <v>1630</v>
      </c>
      <c r="D10708" s="548"/>
      <c r="E10708" s="548"/>
    </row>
    <row r="10709" spans="1:5" hidden="1">
      <c r="A10709" s="547" t="s">
        <v>1652</v>
      </c>
      <c r="B10709" s="547">
        <v>2020</v>
      </c>
      <c r="C10709" s="547" t="s">
        <v>1629</v>
      </c>
      <c r="D10709" s="548"/>
      <c r="E10709" s="548"/>
    </row>
    <row r="10710" spans="1:5" hidden="1">
      <c r="A10710" s="547" t="s">
        <v>1652</v>
      </c>
      <c r="B10710" s="547">
        <v>2021</v>
      </c>
      <c r="C10710" s="547" t="s">
        <v>1628</v>
      </c>
      <c r="D10710" s="548">
        <v>8.58</v>
      </c>
      <c r="E10710" s="548">
        <v>8.57</v>
      </c>
    </row>
    <row r="10711" spans="1:5" hidden="1">
      <c r="A10711" s="547" t="s">
        <v>1652</v>
      </c>
      <c r="B10711" s="547">
        <v>2021</v>
      </c>
      <c r="C10711" s="547" t="s">
        <v>1627</v>
      </c>
      <c r="D10711" s="548">
        <v>3.38</v>
      </c>
      <c r="E10711" s="548"/>
    </row>
    <row r="10712" spans="1:5" hidden="1">
      <c r="A10712" s="547" t="s">
        <v>1652</v>
      </c>
      <c r="B10712" s="547">
        <v>2021</v>
      </c>
      <c r="C10712" s="547" t="s">
        <v>1626</v>
      </c>
      <c r="D10712" s="548">
        <v>5.2</v>
      </c>
      <c r="E10712" s="548"/>
    </row>
    <row r="10713" spans="1:5" hidden="1">
      <c r="A10713" s="547" t="s">
        <v>1652</v>
      </c>
      <c r="B10713" s="547">
        <v>2021</v>
      </c>
      <c r="C10713" s="547" t="s">
        <v>1625</v>
      </c>
      <c r="D10713" s="548"/>
      <c r="E10713" s="548"/>
    </row>
    <row r="10714" spans="1:5" hidden="1">
      <c r="A10714" s="547" t="s">
        <v>1652</v>
      </c>
      <c r="B10714" s="547">
        <v>2021</v>
      </c>
      <c r="C10714" s="547" t="s">
        <v>1624</v>
      </c>
      <c r="D10714" s="548">
        <v>1.1100000000000001</v>
      </c>
      <c r="E10714" s="548">
        <v>1.1100000000000001</v>
      </c>
    </row>
    <row r="10715" spans="1:5" hidden="1">
      <c r="A10715" s="547" t="s">
        <v>1652</v>
      </c>
      <c r="B10715" s="547">
        <v>2021</v>
      </c>
      <c r="C10715" s="547" t="s">
        <v>1623</v>
      </c>
      <c r="D10715" s="548">
        <v>2.68</v>
      </c>
      <c r="E10715" s="548">
        <v>2.68</v>
      </c>
    </row>
    <row r="10716" spans="1:5" hidden="1">
      <c r="A10716" s="547" t="s">
        <v>1652</v>
      </c>
      <c r="B10716" s="547">
        <v>2021</v>
      </c>
      <c r="C10716" s="547" t="s">
        <v>1622</v>
      </c>
      <c r="D10716" s="548">
        <v>0.04</v>
      </c>
      <c r="E10716" s="548">
        <v>0.04</v>
      </c>
    </row>
    <row r="10717" spans="1:5" hidden="1">
      <c r="A10717" s="547" t="s">
        <v>1652</v>
      </c>
      <c r="B10717" s="547">
        <v>2021</v>
      </c>
      <c r="C10717" s="547" t="s">
        <v>1621</v>
      </c>
      <c r="D10717" s="548">
        <v>3.22</v>
      </c>
      <c r="E10717" s="548">
        <v>3.22</v>
      </c>
    </row>
    <row r="10718" spans="1:5" hidden="1">
      <c r="A10718" s="547" t="s">
        <v>1652</v>
      </c>
      <c r="B10718" s="547">
        <v>2021</v>
      </c>
      <c r="C10718" s="547" t="s">
        <v>1620</v>
      </c>
      <c r="D10718" s="548">
        <v>0.12</v>
      </c>
      <c r="E10718" s="548">
        <v>0.12</v>
      </c>
    </row>
    <row r="10719" spans="1:5" hidden="1">
      <c r="A10719" s="547" t="s">
        <v>1652</v>
      </c>
      <c r="B10719" s="547">
        <v>2021</v>
      </c>
      <c r="C10719" s="547" t="s">
        <v>1619</v>
      </c>
      <c r="D10719" s="548">
        <v>51</v>
      </c>
      <c r="E10719" s="548">
        <v>51</v>
      </c>
    </row>
    <row r="10720" spans="1:5" hidden="1">
      <c r="A10720" s="547" t="s">
        <v>1652</v>
      </c>
      <c r="B10720" s="547">
        <v>2021</v>
      </c>
      <c r="C10720" s="547" t="s">
        <v>1618</v>
      </c>
      <c r="D10720" s="548"/>
      <c r="E10720" s="548"/>
    </row>
    <row r="10721" spans="1:5" hidden="1">
      <c r="A10721" s="547" t="s">
        <v>1652</v>
      </c>
      <c r="B10721" s="547">
        <v>2021</v>
      </c>
      <c r="C10721" s="547" t="s">
        <v>1617</v>
      </c>
      <c r="D10721" s="548">
        <v>11.93</v>
      </c>
      <c r="E10721" s="548">
        <v>11.93</v>
      </c>
    </row>
    <row r="10722" spans="1:5" hidden="1">
      <c r="A10722" s="547" t="s">
        <v>1652</v>
      </c>
      <c r="B10722" s="547">
        <v>2021</v>
      </c>
      <c r="C10722" s="547" t="s">
        <v>1616</v>
      </c>
      <c r="D10722" s="548">
        <v>1.21</v>
      </c>
      <c r="E10722" s="548">
        <v>1.21</v>
      </c>
    </row>
    <row r="10723" spans="1:5" hidden="1">
      <c r="A10723" s="547" t="s">
        <v>1652</v>
      </c>
      <c r="B10723" s="547">
        <v>2021</v>
      </c>
      <c r="C10723" s="547" t="s">
        <v>1615</v>
      </c>
      <c r="D10723" s="548">
        <v>27.86</v>
      </c>
      <c r="E10723" s="548">
        <v>27.86</v>
      </c>
    </row>
    <row r="10724" spans="1:5" hidden="1">
      <c r="A10724" s="547" t="s">
        <v>1652</v>
      </c>
      <c r="B10724" s="547">
        <v>2021</v>
      </c>
      <c r="C10724" s="547" t="s">
        <v>1614</v>
      </c>
      <c r="D10724" s="548">
        <v>0.28000000000000003</v>
      </c>
      <c r="E10724" s="548">
        <v>0.28000000000000003</v>
      </c>
    </row>
    <row r="10725" spans="1:5" hidden="1">
      <c r="A10725" s="547" t="s">
        <v>1652</v>
      </c>
      <c r="B10725" s="547">
        <v>2021</v>
      </c>
      <c r="C10725" s="547" t="s">
        <v>1613</v>
      </c>
      <c r="D10725" s="548"/>
      <c r="E10725" s="548"/>
    </row>
    <row r="10726" spans="1:5" hidden="1">
      <c r="A10726" s="547" t="s">
        <v>1652</v>
      </c>
      <c r="B10726" s="547">
        <v>2021</v>
      </c>
      <c r="C10726" s="547" t="s">
        <v>1612</v>
      </c>
      <c r="D10726" s="548">
        <v>3.92</v>
      </c>
      <c r="E10726" s="548">
        <v>3.92</v>
      </c>
    </row>
    <row r="10727" spans="1:5" hidden="1">
      <c r="A10727" s="547" t="s">
        <v>1652</v>
      </c>
      <c r="B10727" s="547">
        <v>2021</v>
      </c>
      <c r="C10727" s="547" t="s">
        <v>1611</v>
      </c>
      <c r="D10727" s="548">
        <v>0.01</v>
      </c>
      <c r="E10727" s="548">
        <v>0.01</v>
      </c>
    </row>
    <row r="10728" spans="1:5" hidden="1">
      <c r="A10728" s="547" t="s">
        <v>1652</v>
      </c>
      <c r="B10728" s="547">
        <v>2021</v>
      </c>
      <c r="C10728" s="547" t="s">
        <v>1610</v>
      </c>
      <c r="D10728" s="548">
        <v>0.06</v>
      </c>
      <c r="E10728" s="548">
        <v>0.06</v>
      </c>
    </row>
    <row r="10729" spans="1:5" hidden="1">
      <c r="A10729" s="547" t="s">
        <v>1652</v>
      </c>
      <c r="B10729" s="547">
        <v>2021</v>
      </c>
      <c r="C10729" s="547" t="s">
        <v>1609</v>
      </c>
      <c r="D10729" s="548">
        <v>0.02</v>
      </c>
      <c r="E10729" s="548">
        <v>0.02</v>
      </c>
    </row>
    <row r="10730" spans="1:5" hidden="1">
      <c r="A10730" s="547" t="s">
        <v>1652</v>
      </c>
      <c r="B10730" s="547">
        <v>2021</v>
      </c>
      <c r="C10730" s="547" t="s">
        <v>1608</v>
      </c>
      <c r="D10730" s="548"/>
      <c r="E10730" s="548"/>
    </row>
    <row r="10731" spans="1:5" hidden="1">
      <c r="A10731" s="547" t="s">
        <v>1652</v>
      </c>
      <c r="B10731" s="547">
        <v>2021</v>
      </c>
      <c r="C10731" s="547" t="s">
        <v>1607</v>
      </c>
      <c r="D10731" s="548">
        <v>2.8</v>
      </c>
      <c r="E10731" s="548">
        <v>2.8</v>
      </c>
    </row>
    <row r="10732" spans="1:5" hidden="1">
      <c r="A10732" s="547" t="s">
        <v>1652</v>
      </c>
      <c r="B10732" s="547">
        <v>2021</v>
      </c>
      <c r="C10732" s="547" t="s">
        <v>1606</v>
      </c>
      <c r="D10732" s="548"/>
      <c r="E10732" s="548"/>
    </row>
    <row r="10733" spans="1:5" hidden="1">
      <c r="A10733" s="547" t="s">
        <v>1652</v>
      </c>
      <c r="B10733" s="547">
        <v>2021</v>
      </c>
      <c r="C10733" s="547" t="s">
        <v>1605</v>
      </c>
      <c r="D10733" s="548">
        <v>2.92</v>
      </c>
      <c r="E10733" s="548">
        <v>2.92</v>
      </c>
    </row>
    <row r="10734" spans="1:5" hidden="1">
      <c r="A10734" s="547" t="s">
        <v>1652</v>
      </c>
      <c r="B10734" s="547">
        <v>2021</v>
      </c>
      <c r="C10734" s="547" t="s">
        <v>1604</v>
      </c>
      <c r="D10734" s="548">
        <v>70.989999999999995</v>
      </c>
      <c r="E10734" s="548">
        <v>70.989999999999995</v>
      </c>
    </row>
    <row r="10735" spans="1:5" hidden="1">
      <c r="A10735" s="547" t="s">
        <v>1652</v>
      </c>
      <c r="B10735" s="547">
        <v>2021</v>
      </c>
      <c r="C10735" s="547" t="s">
        <v>1603</v>
      </c>
      <c r="D10735" s="548">
        <v>168.24</v>
      </c>
      <c r="E10735" s="548">
        <v>168.24</v>
      </c>
    </row>
    <row r="10736" spans="1:5" hidden="1">
      <c r="A10736" s="547" t="s">
        <v>1652</v>
      </c>
      <c r="B10736" s="547">
        <v>2021</v>
      </c>
      <c r="C10736" s="547" t="s">
        <v>1602</v>
      </c>
      <c r="D10736" s="548">
        <v>34.909999999999997</v>
      </c>
      <c r="E10736" s="548">
        <v>34.909999999999997</v>
      </c>
    </row>
    <row r="10737" spans="1:5" hidden="1">
      <c r="A10737" s="547" t="s">
        <v>1652</v>
      </c>
      <c r="B10737" s="547">
        <v>2021</v>
      </c>
      <c r="C10737" s="547" t="s">
        <v>1601</v>
      </c>
      <c r="D10737" s="548">
        <v>685.15</v>
      </c>
      <c r="E10737" s="548">
        <v>685.15</v>
      </c>
    </row>
    <row r="10738" spans="1:5" hidden="1">
      <c r="A10738" s="547" t="s">
        <v>1652</v>
      </c>
      <c r="B10738" s="547">
        <v>2021</v>
      </c>
      <c r="C10738" s="547" t="s">
        <v>1600</v>
      </c>
      <c r="D10738" s="548">
        <v>4.34</v>
      </c>
      <c r="E10738" s="548">
        <v>4.34</v>
      </c>
    </row>
    <row r="10739" spans="1:5" hidden="1">
      <c r="A10739" s="547" t="s">
        <v>1652</v>
      </c>
      <c r="B10739" s="547">
        <v>2021</v>
      </c>
      <c r="C10739" s="547" t="s">
        <v>1599</v>
      </c>
      <c r="D10739" s="548">
        <v>1990.32</v>
      </c>
      <c r="E10739" s="548">
        <v>1990.31</v>
      </c>
    </row>
    <row r="10740" spans="1:5" hidden="1">
      <c r="A10740" s="547" t="s">
        <v>1652</v>
      </c>
      <c r="B10740" s="547">
        <v>2021</v>
      </c>
      <c r="C10740" s="547" t="s">
        <v>1597</v>
      </c>
      <c r="D10740" s="548">
        <v>1030.3900000000001</v>
      </c>
      <c r="E10740" s="548">
        <v>1030.3800000000001</v>
      </c>
    </row>
    <row r="10741" spans="1:5" hidden="1">
      <c r="A10741" s="547" t="s">
        <v>1652</v>
      </c>
      <c r="B10741" s="547">
        <v>2021</v>
      </c>
      <c r="C10741" s="547" t="s">
        <v>1633</v>
      </c>
      <c r="D10741" s="548"/>
      <c r="E10741" s="548">
        <v>3.37</v>
      </c>
    </row>
    <row r="10742" spans="1:5" hidden="1">
      <c r="A10742" s="547" t="s">
        <v>1652</v>
      </c>
      <c r="B10742" s="547">
        <v>2021</v>
      </c>
      <c r="C10742" s="547" t="s">
        <v>1632</v>
      </c>
      <c r="D10742" s="548"/>
      <c r="E10742" s="548"/>
    </row>
    <row r="10743" spans="1:5" hidden="1">
      <c r="A10743" s="547" t="s">
        <v>1652</v>
      </c>
      <c r="B10743" s="547">
        <v>2021</v>
      </c>
      <c r="C10743" s="547" t="s">
        <v>1631</v>
      </c>
      <c r="D10743" s="548"/>
      <c r="E10743" s="548"/>
    </row>
    <row r="10744" spans="1:5" hidden="1">
      <c r="A10744" s="547" t="s">
        <v>1652</v>
      </c>
      <c r="B10744" s="547">
        <v>2021</v>
      </c>
      <c r="C10744" s="547" t="s">
        <v>1630</v>
      </c>
      <c r="D10744" s="548"/>
      <c r="E10744" s="548"/>
    </row>
    <row r="10745" spans="1:5" hidden="1">
      <c r="A10745" s="547" t="s">
        <v>1652</v>
      </c>
      <c r="B10745" s="547">
        <v>2021</v>
      </c>
      <c r="C10745" s="547" t="s">
        <v>1629</v>
      </c>
      <c r="D10745" s="548"/>
      <c r="E10745" s="548"/>
    </row>
    <row r="10746" spans="1:5" hidden="1">
      <c r="A10746" s="547" t="s">
        <v>1652</v>
      </c>
      <c r="B10746" s="547">
        <v>2022</v>
      </c>
      <c r="C10746" s="547" t="s">
        <v>1628</v>
      </c>
      <c r="D10746" s="548">
        <v>7.56</v>
      </c>
      <c r="E10746" s="548">
        <v>7.55</v>
      </c>
    </row>
    <row r="10747" spans="1:5" hidden="1">
      <c r="A10747" s="547" t="s">
        <v>1652</v>
      </c>
      <c r="B10747" s="547">
        <v>2022</v>
      </c>
      <c r="C10747" s="547" t="s">
        <v>1627</v>
      </c>
      <c r="D10747" s="548">
        <v>2.99</v>
      </c>
      <c r="E10747" s="548"/>
    </row>
    <row r="10748" spans="1:5" hidden="1">
      <c r="A10748" s="547" t="s">
        <v>1652</v>
      </c>
      <c r="B10748" s="547">
        <v>2022</v>
      </c>
      <c r="C10748" s="547" t="s">
        <v>1626</v>
      </c>
      <c r="D10748" s="548">
        <v>4.57</v>
      </c>
      <c r="E10748" s="548"/>
    </row>
    <row r="10749" spans="1:5" hidden="1">
      <c r="A10749" s="547" t="s">
        <v>1652</v>
      </c>
      <c r="B10749" s="547">
        <v>2022</v>
      </c>
      <c r="C10749" s="547" t="s">
        <v>1625</v>
      </c>
      <c r="D10749" s="548"/>
      <c r="E10749" s="548"/>
    </row>
    <row r="10750" spans="1:5" hidden="1">
      <c r="A10750" s="547" t="s">
        <v>1652</v>
      </c>
      <c r="B10750" s="547">
        <v>2022</v>
      </c>
      <c r="C10750" s="547" t="s">
        <v>1624</v>
      </c>
      <c r="D10750" s="548">
        <v>0.73</v>
      </c>
      <c r="E10750" s="548">
        <v>0.73</v>
      </c>
    </row>
    <row r="10751" spans="1:5" hidden="1">
      <c r="A10751" s="547" t="s">
        <v>1652</v>
      </c>
      <c r="B10751" s="547">
        <v>2022</v>
      </c>
      <c r="C10751" s="547" t="s">
        <v>1623</v>
      </c>
      <c r="D10751" s="548">
        <v>1.79</v>
      </c>
      <c r="E10751" s="548">
        <v>1.79</v>
      </c>
    </row>
    <row r="10752" spans="1:5" hidden="1">
      <c r="A10752" s="547" t="s">
        <v>1652</v>
      </c>
      <c r="B10752" s="547">
        <v>2022</v>
      </c>
      <c r="C10752" s="547" t="s">
        <v>1622</v>
      </c>
      <c r="D10752" s="548">
        <v>0.05</v>
      </c>
      <c r="E10752" s="548">
        <v>0.05</v>
      </c>
    </row>
    <row r="10753" spans="1:5" hidden="1">
      <c r="A10753" s="547" t="s">
        <v>1652</v>
      </c>
      <c r="B10753" s="547">
        <v>2022</v>
      </c>
      <c r="C10753" s="547" t="s">
        <v>1621</v>
      </c>
      <c r="D10753" s="548">
        <v>2.71</v>
      </c>
      <c r="E10753" s="548">
        <v>2.71</v>
      </c>
    </row>
    <row r="10754" spans="1:5" hidden="1">
      <c r="A10754" s="547" t="s">
        <v>1652</v>
      </c>
      <c r="B10754" s="547">
        <v>2022</v>
      </c>
      <c r="C10754" s="547" t="s">
        <v>1620</v>
      </c>
      <c r="D10754" s="548"/>
      <c r="E10754" s="548"/>
    </row>
    <row r="10755" spans="1:5" hidden="1">
      <c r="A10755" s="547" t="s">
        <v>1652</v>
      </c>
      <c r="B10755" s="547">
        <v>2022</v>
      </c>
      <c r="C10755" s="547" t="s">
        <v>1619</v>
      </c>
      <c r="D10755" s="548">
        <v>38</v>
      </c>
      <c r="E10755" s="548">
        <v>38</v>
      </c>
    </row>
    <row r="10756" spans="1:5" hidden="1">
      <c r="A10756" s="547" t="s">
        <v>1652</v>
      </c>
      <c r="B10756" s="547">
        <v>2022</v>
      </c>
      <c r="C10756" s="547" t="s">
        <v>1618</v>
      </c>
      <c r="D10756" s="548"/>
      <c r="E10756" s="548"/>
    </row>
    <row r="10757" spans="1:5" hidden="1">
      <c r="A10757" s="547" t="s">
        <v>1652</v>
      </c>
      <c r="B10757" s="547">
        <v>2022</v>
      </c>
      <c r="C10757" s="547" t="s">
        <v>1617</v>
      </c>
      <c r="D10757" s="548">
        <v>10.18</v>
      </c>
      <c r="E10757" s="548">
        <v>10.18</v>
      </c>
    </row>
    <row r="10758" spans="1:5" hidden="1">
      <c r="A10758" s="547" t="s">
        <v>1652</v>
      </c>
      <c r="B10758" s="547">
        <v>2022</v>
      </c>
      <c r="C10758" s="547" t="s">
        <v>1616</v>
      </c>
      <c r="D10758" s="548">
        <v>1.1599999999999999</v>
      </c>
      <c r="E10758" s="548">
        <v>1.1599999999999999</v>
      </c>
    </row>
    <row r="10759" spans="1:5" hidden="1">
      <c r="A10759" s="547" t="s">
        <v>1652</v>
      </c>
      <c r="B10759" s="547">
        <v>2022</v>
      </c>
      <c r="C10759" s="547" t="s">
        <v>1615</v>
      </c>
      <c r="D10759" s="548">
        <v>19.350000000000001</v>
      </c>
      <c r="E10759" s="548">
        <v>19.350000000000001</v>
      </c>
    </row>
    <row r="10760" spans="1:5" hidden="1">
      <c r="A10760" s="547" t="s">
        <v>1652</v>
      </c>
      <c r="B10760" s="547">
        <v>2022</v>
      </c>
      <c r="C10760" s="547" t="s">
        <v>1614</v>
      </c>
      <c r="D10760" s="548">
        <v>0.84</v>
      </c>
      <c r="E10760" s="548">
        <v>0.84</v>
      </c>
    </row>
    <row r="10761" spans="1:5" hidden="1">
      <c r="A10761" s="547" t="s">
        <v>1652</v>
      </c>
      <c r="B10761" s="547">
        <v>2022</v>
      </c>
      <c r="C10761" s="547" t="s">
        <v>1613</v>
      </c>
      <c r="D10761" s="548"/>
      <c r="E10761" s="548"/>
    </row>
    <row r="10762" spans="1:5" hidden="1">
      <c r="A10762" s="547" t="s">
        <v>1652</v>
      </c>
      <c r="B10762" s="547">
        <v>2022</v>
      </c>
      <c r="C10762" s="547" t="s">
        <v>1612</v>
      </c>
      <c r="D10762" s="548">
        <v>1.75</v>
      </c>
      <c r="E10762" s="548">
        <v>1.75</v>
      </c>
    </row>
    <row r="10763" spans="1:5" hidden="1">
      <c r="A10763" s="547" t="s">
        <v>1652</v>
      </c>
      <c r="B10763" s="547">
        <v>2022</v>
      </c>
      <c r="C10763" s="547" t="s">
        <v>1611</v>
      </c>
      <c r="D10763" s="548">
        <v>0.01</v>
      </c>
      <c r="E10763" s="548">
        <v>0.01</v>
      </c>
    </row>
    <row r="10764" spans="1:5" hidden="1">
      <c r="A10764" s="547" t="s">
        <v>1652</v>
      </c>
      <c r="B10764" s="547">
        <v>2022</v>
      </c>
      <c r="C10764" s="547" t="s">
        <v>1610</v>
      </c>
      <c r="D10764" s="548">
        <v>0.06</v>
      </c>
      <c r="E10764" s="548">
        <v>0.06</v>
      </c>
    </row>
    <row r="10765" spans="1:5" hidden="1">
      <c r="A10765" s="547" t="s">
        <v>1652</v>
      </c>
      <c r="B10765" s="547">
        <v>2022</v>
      </c>
      <c r="C10765" s="547" t="s">
        <v>1609</v>
      </c>
      <c r="D10765" s="548">
        <v>0.02</v>
      </c>
      <c r="E10765" s="548">
        <v>0.02</v>
      </c>
    </row>
    <row r="10766" spans="1:5" hidden="1">
      <c r="A10766" s="547" t="s">
        <v>1652</v>
      </c>
      <c r="B10766" s="547">
        <v>2022</v>
      </c>
      <c r="C10766" s="547" t="s">
        <v>1608</v>
      </c>
      <c r="D10766" s="548"/>
      <c r="E10766" s="548"/>
    </row>
    <row r="10767" spans="1:5" hidden="1">
      <c r="A10767" s="547" t="s">
        <v>1652</v>
      </c>
      <c r="B10767" s="547">
        <v>2022</v>
      </c>
      <c r="C10767" s="547" t="s">
        <v>1607</v>
      </c>
      <c r="D10767" s="548">
        <v>2.56</v>
      </c>
      <c r="E10767" s="548">
        <v>2.56</v>
      </c>
    </row>
    <row r="10768" spans="1:5" hidden="1">
      <c r="A10768" s="547" t="s">
        <v>1652</v>
      </c>
      <c r="B10768" s="547">
        <v>2022</v>
      </c>
      <c r="C10768" s="547" t="s">
        <v>1606</v>
      </c>
      <c r="D10768" s="548"/>
      <c r="E10768" s="548"/>
    </row>
    <row r="10769" spans="1:5" hidden="1">
      <c r="A10769" s="547" t="s">
        <v>1652</v>
      </c>
      <c r="B10769" s="547">
        <v>2022</v>
      </c>
      <c r="C10769" s="547" t="s">
        <v>1605</v>
      </c>
      <c r="D10769" s="548">
        <v>2.06</v>
      </c>
      <c r="E10769" s="548">
        <v>2.06</v>
      </c>
    </row>
    <row r="10770" spans="1:5" hidden="1">
      <c r="A10770" s="547" t="s">
        <v>1652</v>
      </c>
      <c r="B10770" s="547">
        <v>2022</v>
      </c>
      <c r="C10770" s="547" t="s">
        <v>1604</v>
      </c>
      <c r="D10770" s="548">
        <v>80.8</v>
      </c>
      <c r="E10770" s="548">
        <v>80.8</v>
      </c>
    </row>
    <row r="10771" spans="1:5" hidden="1">
      <c r="A10771" s="547" t="s">
        <v>1652</v>
      </c>
      <c r="B10771" s="547">
        <v>2022</v>
      </c>
      <c r="C10771" s="547" t="s">
        <v>1603</v>
      </c>
      <c r="D10771" s="548">
        <v>121.7</v>
      </c>
      <c r="E10771" s="548">
        <v>121.7</v>
      </c>
    </row>
    <row r="10772" spans="1:5" hidden="1">
      <c r="A10772" s="547" t="s">
        <v>1652</v>
      </c>
      <c r="B10772" s="547">
        <v>2022</v>
      </c>
      <c r="C10772" s="547" t="s">
        <v>1602</v>
      </c>
      <c r="D10772" s="548">
        <v>30.66</v>
      </c>
      <c r="E10772" s="548">
        <v>30.66</v>
      </c>
    </row>
    <row r="10773" spans="1:5" hidden="1">
      <c r="A10773" s="547" t="s">
        <v>1652</v>
      </c>
      <c r="B10773" s="547">
        <v>2022</v>
      </c>
      <c r="C10773" s="547" t="s">
        <v>1601</v>
      </c>
      <c r="D10773" s="548">
        <v>672.3</v>
      </c>
      <c r="E10773" s="548">
        <v>672.3</v>
      </c>
    </row>
    <row r="10774" spans="1:5" hidden="1">
      <c r="A10774" s="547" t="s">
        <v>1652</v>
      </c>
      <c r="B10774" s="547">
        <v>2022</v>
      </c>
      <c r="C10774" s="547" t="s">
        <v>1600</v>
      </c>
      <c r="D10774" s="548">
        <v>4.41</v>
      </c>
      <c r="E10774" s="548">
        <v>4.41</v>
      </c>
    </row>
    <row r="10775" spans="1:5" hidden="1">
      <c r="A10775" s="547" t="s">
        <v>1652</v>
      </c>
      <c r="B10775" s="547">
        <v>2022</v>
      </c>
      <c r="C10775" s="547" t="s">
        <v>1599</v>
      </c>
      <c r="D10775" s="548">
        <v>1902.19</v>
      </c>
      <c r="E10775" s="548">
        <v>1902.18</v>
      </c>
    </row>
    <row r="10776" spans="1:5" hidden="1">
      <c r="A10776" s="547" t="s">
        <v>1652</v>
      </c>
      <c r="B10776" s="547">
        <v>2022</v>
      </c>
      <c r="C10776" s="547" t="s">
        <v>1597</v>
      </c>
      <c r="D10776" s="548">
        <v>960.71</v>
      </c>
      <c r="E10776" s="548">
        <v>960.7</v>
      </c>
    </row>
    <row r="10777" spans="1:5" hidden="1">
      <c r="A10777" s="547" t="s">
        <v>1652</v>
      </c>
      <c r="B10777" s="547">
        <v>2022</v>
      </c>
      <c r="C10777" s="547" t="s">
        <v>1633</v>
      </c>
      <c r="D10777" s="548"/>
      <c r="E10777" s="548">
        <v>2.98</v>
      </c>
    </row>
    <row r="10778" spans="1:5" hidden="1">
      <c r="A10778" s="547" t="s">
        <v>1652</v>
      </c>
      <c r="B10778" s="547">
        <v>2022</v>
      </c>
      <c r="C10778" s="547" t="s">
        <v>1632</v>
      </c>
      <c r="D10778" s="548"/>
      <c r="E10778" s="548"/>
    </row>
    <row r="10779" spans="1:5" hidden="1">
      <c r="A10779" s="547" t="s">
        <v>1652</v>
      </c>
      <c r="B10779" s="547">
        <v>2022</v>
      </c>
      <c r="C10779" s="547" t="s">
        <v>1631</v>
      </c>
      <c r="D10779" s="548"/>
      <c r="E10779" s="548"/>
    </row>
    <row r="10780" spans="1:5" hidden="1">
      <c r="A10780" s="547" t="s">
        <v>1652</v>
      </c>
      <c r="B10780" s="547">
        <v>2022</v>
      </c>
      <c r="C10780" s="547" t="s">
        <v>1630</v>
      </c>
      <c r="D10780" s="548"/>
      <c r="E10780" s="548"/>
    </row>
    <row r="10781" spans="1:5" hidden="1">
      <c r="A10781" s="547" t="s">
        <v>1652</v>
      </c>
      <c r="B10781" s="547">
        <v>2022</v>
      </c>
      <c r="C10781" s="547" t="s">
        <v>1629</v>
      </c>
      <c r="D10781" s="548"/>
      <c r="E10781" s="548"/>
    </row>
    <row r="10782" spans="1:5" hidden="1">
      <c r="A10782" s="547" t="s">
        <v>1652</v>
      </c>
      <c r="B10782" s="547">
        <v>2023</v>
      </c>
      <c r="C10782" s="547" t="s">
        <v>1628</v>
      </c>
      <c r="D10782" s="548">
        <v>8.4</v>
      </c>
      <c r="E10782" s="548"/>
    </row>
    <row r="10783" spans="1:5" hidden="1">
      <c r="A10783" s="547" t="s">
        <v>1652</v>
      </c>
      <c r="B10783" s="547">
        <v>2023</v>
      </c>
      <c r="C10783" s="547" t="s">
        <v>1627</v>
      </c>
      <c r="D10783" s="548">
        <v>3.33</v>
      </c>
      <c r="E10783" s="548"/>
    </row>
    <row r="10784" spans="1:5" hidden="1">
      <c r="A10784" s="547" t="s">
        <v>1652</v>
      </c>
      <c r="B10784" s="547">
        <v>2023</v>
      </c>
      <c r="C10784" s="547" t="s">
        <v>1626</v>
      </c>
      <c r="D10784" s="548">
        <v>5.07</v>
      </c>
      <c r="E10784" s="548"/>
    </row>
    <row r="10785" spans="1:5" hidden="1">
      <c r="A10785" s="547" t="s">
        <v>1652</v>
      </c>
      <c r="B10785" s="547">
        <v>2023</v>
      </c>
      <c r="C10785" s="547" t="s">
        <v>1625</v>
      </c>
      <c r="D10785" s="548">
        <v>0.96</v>
      </c>
      <c r="E10785" s="548"/>
    </row>
    <row r="10786" spans="1:5" hidden="1">
      <c r="A10786" s="547" t="s">
        <v>1652</v>
      </c>
      <c r="B10786" s="547">
        <v>2023</v>
      </c>
      <c r="C10786" s="547" t="s">
        <v>1624</v>
      </c>
      <c r="D10786" s="548">
        <v>0.65</v>
      </c>
      <c r="E10786" s="548"/>
    </row>
    <row r="10787" spans="1:5" hidden="1">
      <c r="A10787" s="547" t="s">
        <v>1652</v>
      </c>
      <c r="B10787" s="547">
        <v>2023</v>
      </c>
      <c r="C10787" s="547" t="s">
        <v>1623</v>
      </c>
      <c r="D10787" s="548">
        <v>2.69</v>
      </c>
      <c r="E10787" s="548"/>
    </row>
    <row r="10788" spans="1:5" hidden="1">
      <c r="A10788" s="547" t="s">
        <v>1652</v>
      </c>
      <c r="B10788" s="547">
        <v>2023</v>
      </c>
      <c r="C10788" s="547" t="s">
        <v>1622</v>
      </c>
      <c r="D10788" s="548">
        <v>0.01</v>
      </c>
      <c r="E10788" s="548"/>
    </row>
    <row r="10789" spans="1:5" hidden="1">
      <c r="A10789" s="547" t="s">
        <v>1652</v>
      </c>
      <c r="B10789" s="547">
        <v>2023</v>
      </c>
      <c r="C10789" s="547" t="s">
        <v>1621</v>
      </c>
      <c r="D10789" s="548">
        <v>2.27</v>
      </c>
      <c r="E10789" s="548"/>
    </row>
    <row r="10790" spans="1:5" hidden="1">
      <c r="A10790" s="547" t="s">
        <v>1652</v>
      </c>
      <c r="B10790" s="547">
        <v>2023</v>
      </c>
      <c r="C10790" s="547" t="s">
        <v>1620</v>
      </c>
      <c r="D10790" s="548"/>
      <c r="E10790" s="548"/>
    </row>
    <row r="10791" spans="1:5" hidden="1">
      <c r="A10791" s="547" t="s">
        <v>1652</v>
      </c>
      <c r="B10791" s="547">
        <v>2023</v>
      </c>
      <c r="C10791" s="547" t="s">
        <v>1619</v>
      </c>
      <c r="D10791" s="548">
        <v>34.770000000000003</v>
      </c>
      <c r="E10791" s="548"/>
    </row>
    <row r="10792" spans="1:5" hidden="1">
      <c r="A10792" s="547" t="s">
        <v>1652</v>
      </c>
      <c r="B10792" s="547">
        <v>2023</v>
      </c>
      <c r="C10792" s="547" t="s">
        <v>1618</v>
      </c>
      <c r="D10792" s="548"/>
      <c r="E10792" s="548"/>
    </row>
    <row r="10793" spans="1:5" hidden="1">
      <c r="A10793" s="547" t="s">
        <v>1652</v>
      </c>
      <c r="B10793" s="547">
        <v>2023</v>
      </c>
      <c r="C10793" s="547" t="s">
        <v>1617</v>
      </c>
      <c r="D10793" s="548">
        <v>11.46</v>
      </c>
      <c r="E10793" s="548"/>
    </row>
    <row r="10794" spans="1:5" hidden="1">
      <c r="A10794" s="547" t="s">
        <v>1652</v>
      </c>
      <c r="B10794" s="547">
        <v>2023</v>
      </c>
      <c r="C10794" s="547" t="s">
        <v>1616</v>
      </c>
      <c r="D10794" s="548">
        <v>0.55000000000000004</v>
      </c>
      <c r="E10794" s="548"/>
    </row>
    <row r="10795" spans="1:5" hidden="1">
      <c r="A10795" s="547" t="s">
        <v>1652</v>
      </c>
      <c r="B10795" s="547">
        <v>2023</v>
      </c>
      <c r="C10795" s="547" t="s">
        <v>1615</v>
      </c>
      <c r="D10795" s="548">
        <v>12.82</v>
      </c>
      <c r="E10795" s="548"/>
    </row>
    <row r="10796" spans="1:5" hidden="1">
      <c r="A10796" s="547" t="s">
        <v>1652</v>
      </c>
      <c r="B10796" s="547">
        <v>2023</v>
      </c>
      <c r="C10796" s="547" t="s">
        <v>1614</v>
      </c>
      <c r="D10796" s="548">
        <v>0.19</v>
      </c>
      <c r="E10796" s="548"/>
    </row>
    <row r="10797" spans="1:5" hidden="1">
      <c r="A10797" s="547" t="s">
        <v>1652</v>
      </c>
      <c r="B10797" s="547">
        <v>2023</v>
      </c>
      <c r="C10797" s="547" t="s">
        <v>1613</v>
      </c>
      <c r="D10797" s="548"/>
      <c r="E10797" s="548"/>
    </row>
    <row r="10798" spans="1:5" hidden="1">
      <c r="A10798" s="547" t="s">
        <v>1652</v>
      </c>
      <c r="B10798" s="547">
        <v>2023</v>
      </c>
      <c r="C10798" s="547" t="s">
        <v>1612</v>
      </c>
      <c r="D10798" s="548">
        <v>4.4000000000000004</v>
      </c>
      <c r="E10798" s="548"/>
    </row>
    <row r="10799" spans="1:5" hidden="1">
      <c r="A10799" s="547" t="s">
        <v>1652</v>
      </c>
      <c r="B10799" s="547">
        <v>2023</v>
      </c>
      <c r="C10799" s="547" t="s">
        <v>1611</v>
      </c>
      <c r="D10799" s="548">
        <v>0.01</v>
      </c>
      <c r="E10799" s="548"/>
    </row>
    <row r="10800" spans="1:5" hidden="1">
      <c r="A10800" s="547" t="s">
        <v>1652</v>
      </c>
      <c r="B10800" s="547">
        <v>2023</v>
      </c>
      <c r="C10800" s="547" t="s">
        <v>1610</v>
      </c>
      <c r="D10800" s="548">
        <v>0.08</v>
      </c>
      <c r="E10800" s="548"/>
    </row>
    <row r="10801" spans="1:5" hidden="1">
      <c r="A10801" s="547" t="s">
        <v>1652</v>
      </c>
      <c r="B10801" s="547">
        <v>2023</v>
      </c>
      <c r="C10801" s="547" t="s">
        <v>1609</v>
      </c>
      <c r="D10801" s="548"/>
      <c r="E10801" s="548"/>
    </row>
    <row r="10802" spans="1:5" hidden="1">
      <c r="A10802" s="547" t="s">
        <v>1652</v>
      </c>
      <c r="B10802" s="547">
        <v>2023</v>
      </c>
      <c r="C10802" s="547" t="s">
        <v>1608</v>
      </c>
      <c r="D10802" s="548"/>
      <c r="E10802" s="548"/>
    </row>
    <row r="10803" spans="1:5" hidden="1">
      <c r="A10803" s="547" t="s">
        <v>1652</v>
      </c>
      <c r="B10803" s="547">
        <v>2023</v>
      </c>
      <c r="C10803" s="547" t="s">
        <v>1607</v>
      </c>
      <c r="D10803" s="548">
        <v>4.07</v>
      </c>
      <c r="E10803" s="548"/>
    </row>
    <row r="10804" spans="1:5" hidden="1">
      <c r="A10804" s="547" t="s">
        <v>1652</v>
      </c>
      <c r="B10804" s="547">
        <v>2023</v>
      </c>
      <c r="C10804" s="547" t="s">
        <v>1606</v>
      </c>
      <c r="D10804" s="548"/>
      <c r="E10804" s="548"/>
    </row>
    <row r="10805" spans="1:5" hidden="1">
      <c r="A10805" s="547" t="s">
        <v>1652</v>
      </c>
      <c r="B10805" s="547">
        <v>2023</v>
      </c>
      <c r="C10805" s="547" t="s">
        <v>1605</v>
      </c>
      <c r="D10805" s="548">
        <v>1.19</v>
      </c>
      <c r="E10805" s="548"/>
    </row>
    <row r="10806" spans="1:5" hidden="1">
      <c r="A10806" s="547" t="s">
        <v>1652</v>
      </c>
      <c r="B10806" s="547">
        <v>2023</v>
      </c>
      <c r="C10806" s="547" t="s">
        <v>1604</v>
      </c>
      <c r="D10806" s="548">
        <v>80.31</v>
      </c>
      <c r="E10806" s="548"/>
    </row>
    <row r="10807" spans="1:5" hidden="1">
      <c r="A10807" s="547" t="s">
        <v>1652</v>
      </c>
      <c r="B10807" s="547">
        <v>2023</v>
      </c>
      <c r="C10807" s="547" t="s">
        <v>1603</v>
      </c>
      <c r="D10807" s="548">
        <v>169.91</v>
      </c>
      <c r="E10807" s="548"/>
    </row>
    <row r="10808" spans="1:5" hidden="1">
      <c r="A10808" s="547" t="s">
        <v>1652</v>
      </c>
      <c r="B10808" s="547">
        <v>2023</v>
      </c>
      <c r="C10808" s="547" t="s">
        <v>1602</v>
      </c>
      <c r="D10808" s="548">
        <v>36</v>
      </c>
      <c r="E10808" s="548"/>
    </row>
    <row r="10809" spans="1:5" hidden="1">
      <c r="A10809" s="547" t="s">
        <v>1652</v>
      </c>
      <c r="B10809" s="547">
        <v>2023</v>
      </c>
      <c r="C10809" s="547" t="s">
        <v>1601</v>
      </c>
      <c r="D10809" s="548">
        <v>708.2</v>
      </c>
      <c r="E10809" s="548"/>
    </row>
    <row r="10810" spans="1:5" hidden="1">
      <c r="A10810" s="547" t="s">
        <v>1652</v>
      </c>
      <c r="B10810" s="547">
        <v>2023</v>
      </c>
      <c r="C10810" s="547" t="s">
        <v>1600</v>
      </c>
      <c r="D10810" s="548">
        <v>2.8</v>
      </c>
      <c r="E10810" s="548"/>
    </row>
    <row r="10811" spans="1:5" hidden="1">
      <c r="A10811" s="547" t="s">
        <v>1652</v>
      </c>
      <c r="B10811" s="547">
        <v>2023</v>
      </c>
      <c r="C10811" s="547" t="s">
        <v>1599</v>
      </c>
      <c r="D10811" s="548">
        <v>2038.67</v>
      </c>
      <c r="E10811" s="548"/>
    </row>
    <row r="10812" spans="1:5" hidden="1">
      <c r="A10812" s="547" t="s">
        <v>1652</v>
      </c>
      <c r="B10812" s="547">
        <v>2023</v>
      </c>
      <c r="C10812" s="547" t="s">
        <v>1597</v>
      </c>
      <c r="D10812" s="548">
        <v>1046.97</v>
      </c>
      <c r="E10812" s="548"/>
    </row>
    <row r="10813" spans="1:5" hidden="1">
      <c r="A10813" s="547" t="s">
        <v>1651</v>
      </c>
      <c r="B10813" s="547">
        <v>2019</v>
      </c>
      <c r="C10813" s="547" t="s">
        <v>1628</v>
      </c>
      <c r="D10813" s="548">
        <v>16.22</v>
      </c>
      <c r="E10813" s="548">
        <v>16.239999999999998</v>
      </c>
    </row>
    <row r="10814" spans="1:5" hidden="1">
      <c r="A10814" s="547" t="s">
        <v>1651</v>
      </c>
      <c r="B10814" s="547">
        <v>2019</v>
      </c>
      <c r="C10814" s="547" t="s">
        <v>1627</v>
      </c>
      <c r="D10814" s="548">
        <v>15.89</v>
      </c>
      <c r="E10814" s="548"/>
    </row>
    <row r="10815" spans="1:5" hidden="1">
      <c r="A10815" s="547" t="s">
        <v>1651</v>
      </c>
      <c r="B10815" s="547">
        <v>2019</v>
      </c>
      <c r="C10815" s="547" t="s">
        <v>1626</v>
      </c>
      <c r="D10815" s="548">
        <v>0.33</v>
      </c>
      <c r="E10815" s="548"/>
    </row>
    <row r="10816" spans="1:5" hidden="1">
      <c r="A10816" s="547" t="s">
        <v>1651</v>
      </c>
      <c r="B10816" s="547">
        <v>2019</v>
      </c>
      <c r="C10816" s="547" t="s">
        <v>1625</v>
      </c>
      <c r="D10816" s="548">
        <v>13.82</v>
      </c>
      <c r="E10816" s="548">
        <v>13.82</v>
      </c>
    </row>
    <row r="10817" spans="1:5" hidden="1">
      <c r="A10817" s="547" t="s">
        <v>1651</v>
      </c>
      <c r="B10817" s="547">
        <v>2019</v>
      </c>
      <c r="C10817" s="547" t="s">
        <v>1624</v>
      </c>
      <c r="D10817" s="548">
        <v>0.33</v>
      </c>
      <c r="E10817" s="548">
        <v>0.33</v>
      </c>
    </row>
    <row r="10818" spans="1:5" hidden="1">
      <c r="A10818" s="547" t="s">
        <v>1651</v>
      </c>
      <c r="B10818" s="547">
        <v>2019</v>
      </c>
      <c r="C10818" s="547" t="s">
        <v>1623</v>
      </c>
      <c r="D10818" s="548">
        <v>0.04</v>
      </c>
      <c r="E10818" s="548">
        <v>0.04</v>
      </c>
    </row>
    <row r="10819" spans="1:5" hidden="1">
      <c r="A10819" s="547" t="s">
        <v>1651</v>
      </c>
      <c r="B10819" s="547">
        <v>2019</v>
      </c>
      <c r="C10819" s="547" t="s">
        <v>1622</v>
      </c>
      <c r="D10819" s="548">
        <v>0.03</v>
      </c>
      <c r="E10819" s="548">
        <v>0.03</v>
      </c>
    </row>
    <row r="10820" spans="1:5" hidden="1">
      <c r="A10820" s="547" t="s">
        <v>1651</v>
      </c>
      <c r="B10820" s="547">
        <v>2019</v>
      </c>
      <c r="C10820" s="547" t="s">
        <v>1621</v>
      </c>
      <c r="D10820" s="548">
        <v>0.32</v>
      </c>
      <c r="E10820" s="548">
        <v>0.32</v>
      </c>
    </row>
    <row r="10821" spans="1:5" hidden="1">
      <c r="A10821" s="547" t="s">
        <v>1651</v>
      </c>
      <c r="B10821" s="547">
        <v>2019</v>
      </c>
      <c r="C10821" s="547" t="s">
        <v>1620</v>
      </c>
      <c r="D10821" s="548"/>
      <c r="E10821" s="548"/>
    </row>
    <row r="10822" spans="1:5" hidden="1">
      <c r="A10822" s="547" t="s">
        <v>1651</v>
      </c>
      <c r="B10822" s="547">
        <v>2019</v>
      </c>
      <c r="C10822" s="547" t="s">
        <v>1619</v>
      </c>
      <c r="D10822" s="548">
        <v>95.95</v>
      </c>
      <c r="E10822" s="548">
        <v>95.95</v>
      </c>
    </row>
    <row r="10823" spans="1:5" hidden="1">
      <c r="A10823" s="547" t="s">
        <v>1651</v>
      </c>
      <c r="B10823" s="547">
        <v>2019</v>
      </c>
      <c r="C10823" s="547" t="s">
        <v>1618</v>
      </c>
      <c r="D10823" s="548">
        <v>0.01</v>
      </c>
      <c r="E10823" s="548">
        <v>0.01</v>
      </c>
    </row>
    <row r="10824" spans="1:5" hidden="1">
      <c r="A10824" s="547" t="s">
        <v>1651</v>
      </c>
      <c r="B10824" s="547">
        <v>2019</v>
      </c>
      <c r="C10824" s="547" t="s">
        <v>1617</v>
      </c>
      <c r="D10824" s="548">
        <v>36.380000000000003</v>
      </c>
      <c r="E10824" s="548">
        <v>36.380000000000003</v>
      </c>
    </row>
    <row r="10825" spans="1:5" hidden="1">
      <c r="A10825" s="547" t="s">
        <v>1651</v>
      </c>
      <c r="B10825" s="547">
        <v>2019</v>
      </c>
      <c r="C10825" s="547" t="s">
        <v>1616</v>
      </c>
      <c r="D10825" s="548">
        <v>0.4</v>
      </c>
      <c r="E10825" s="548">
        <v>0.4</v>
      </c>
    </row>
    <row r="10826" spans="1:5" hidden="1">
      <c r="A10826" s="547" t="s">
        <v>1651</v>
      </c>
      <c r="B10826" s="547">
        <v>2019</v>
      </c>
      <c r="C10826" s="547" t="s">
        <v>1615</v>
      </c>
      <c r="D10826" s="548">
        <v>39.270000000000003</v>
      </c>
      <c r="E10826" s="548">
        <v>39.270000000000003</v>
      </c>
    </row>
    <row r="10827" spans="1:5" hidden="1">
      <c r="A10827" s="547" t="s">
        <v>1651</v>
      </c>
      <c r="B10827" s="547">
        <v>2019</v>
      </c>
      <c r="C10827" s="547" t="s">
        <v>1614</v>
      </c>
      <c r="D10827" s="548">
        <v>0.45</v>
      </c>
      <c r="E10827" s="548">
        <v>0.45</v>
      </c>
    </row>
    <row r="10828" spans="1:5" hidden="1">
      <c r="A10828" s="547" t="s">
        <v>1651</v>
      </c>
      <c r="B10828" s="547">
        <v>2019</v>
      </c>
      <c r="C10828" s="547" t="s">
        <v>1613</v>
      </c>
      <c r="D10828" s="548">
        <v>0.02</v>
      </c>
      <c r="E10828" s="548">
        <v>0.02</v>
      </c>
    </row>
    <row r="10829" spans="1:5" hidden="1">
      <c r="A10829" s="547" t="s">
        <v>1651</v>
      </c>
      <c r="B10829" s="547">
        <v>2019</v>
      </c>
      <c r="C10829" s="547" t="s">
        <v>1612</v>
      </c>
      <c r="D10829" s="548">
        <v>13.08</v>
      </c>
      <c r="E10829" s="548">
        <v>13.08</v>
      </c>
    </row>
    <row r="10830" spans="1:5" hidden="1">
      <c r="A10830" s="547" t="s">
        <v>1651</v>
      </c>
      <c r="B10830" s="547">
        <v>2019</v>
      </c>
      <c r="C10830" s="547" t="s">
        <v>1611</v>
      </c>
      <c r="D10830" s="548">
        <v>0.01</v>
      </c>
      <c r="E10830" s="548">
        <v>0.01</v>
      </c>
    </row>
    <row r="10831" spans="1:5" hidden="1">
      <c r="A10831" s="547" t="s">
        <v>1651</v>
      </c>
      <c r="B10831" s="547">
        <v>2019</v>
      </c>
      <c r="C10831" s="547" t="s">
        <v>1610</v>
      </c>
      <c r="D10831" s="548">
        <v>0.19</v>
      </c>
      <c r="E10831" s="548">
        <v>0.19</v>
      </c>
    </row>
    <row r="10832" spans="1:5" hidden="1">
      <c r="A10832" s="547" t="s">
        <v>1651</v>
      </c>
      <c r="B10832" s="547">
        <v>2019</v>
      </c>
      <c r="C10832" s="547" t="s">
        <v>1609</v>
      </c>
      <c r="D10832" s="548">
        <v>0.01</v>
      </c>
      <c r="E10832" s="548">
        <v>0.01</v>
      </c>
    </row>
    <row r="10833" spans="1:5" hidden="1">
      <c r="A10833" s="547" t="s">
        <v>1651</v>
      </c>
      <c r="B10833" s="547">
        <v>2019</v>
      </c>
      <c r="C10833" s="547" t="s">
        <v>1608</v>
      </c>
      <c r="D10833" s="548"/>
      <c r="E10833" s="548"/>
    </row>
    <row r="10834" spans="1:5" hidden="1">
      <c r="A10834" s="547" t="s">
        <v>1651</v>
      </c>
      <c r="B10834" s="547">
        <v>2019</v>
      </c>
      <c r="C10834" s="547" t="s">
        <v>1607</v>
      </c>
      <c r="D10834" s="548">
        <v>3.56</v>
      </c>
      <c r="E10834" s="548">
        <v>3.56</v>
      </c>
    </row>
    <row r="10835" spans="1:5" hidden="1">
      <c r="A10835" s="547" t="s">
        <v>1651</v>
      </c>
      <c r="B10835" s="547">
        <v>2019</v>
      </c>
      <c r="C10835" s="547" t="s">
        <v>1606</v>
      </c>
      <c r="D10835" s="548"/>
      <c r="E10835" s="548"/>
    </row>
    <row r="10836" spans="1:5" hidden="1">
      <c r="A10836" s="547" t="s">
        <v>1651</v>
      </c>
      <c r="B10836" s="547">
        <v>2019</v>
      </c>
      <c r="C10836" s="547" t="s">
        <v>1605</v>
      </c>
      <c r="D10836" s="548">
        <v>2.58</v>
      </c>
      <c r="E10836" s="548">
        <v>2.58</v>
      </c>
    </row>
    <row r="10837" spans="1:5" hidden="1">
      <c r="A10837" s="547" t="s">
        <v>1651</v>
      </c>
      <c r="B10837" s="547">
        <v>2019</v>
      </c>
      <c r="C10837" s="547" t="s">
        <v>1604</v>
      </c>
      <c r="D10837" s="548">
        <v>93</v>
      </c>
      <c r="E10837" s="548">
        <v>93</v>
      </c>
    </row>
    <row r="10838" spans="1:5" hidden="1">
      <c r="A10838" s="547" t="s">
        <v>1651</v>
      </c>
      <c r="B10838" s="547">
        <v>2019</v>
      </c>
      <c r="C10838" s="547" t="s">
        <v>1603</v>
      </c>
      <c r="D10838" s="548">
        <v>247.08</v>
      </c>
      <c r="E10838" s="548">
        <v>247.08</v>
      </c>
    </row>
    <row r="10839" spans="1:5" hidden="1">
      <c r="A10839" s="547" t="s">
        <v>1651</v>
      </c>
      <c r="B10839" s="547">
        <v>2019</v>
      </c>
      <c r="C10839" s="547" t="s">
        <v>1602</v>
      </c>
      <c r="D10839" s="548">
        <v>101.71</v>
      </c>
      <c r="E10839" s="548">
        <v>101.71</v>
      </c>
    </row>
    <row r="10840" spans="1:5" hidden="1">
      <c r="A10840" s="547" t="s">
        <v>1651</v>
      </c>
      <c r="B10840" s="547">
        <v>2019</v>
      </c>
      <c r="C10840" s="547" t="s">
        <v>1601</v>
      </c>
      <c r="D10840" s="548">
        <v>1267.5999999999999</v>
      </c>
      <c r="E10840" s="548">
        <v>1267.5999999999999</v>
      </c>
    </row>
    <row r="10841" spans="1:5" hidden="1">
      <c r="A10841" s="547" t="s">
        <v>1651</v>
      </c>
      <c r="B10841" s="547">
        <v>2019</v>
      </c>
      <c r="C10841" s="547" t="s">
        <v>1600</v>
      </c>
      <c r="D10841" s="548">
        <v>3.01</v>
      </c>
      <c r="E10841" s="548">
        <v>3.01</v>
      </c>
    </row>
    <row r="10842" spans="1:5" hidden="1">
      <c r="A10842" s="547" t="s">
        <v>1651</v>
      </c>
      <c r="B10842" s="547">
        <v>2019</v>
      </c>
      <c r="C10842" s="547" t="s">
        <v>1599</v>
      </c>
      <c r="D10842" s="548">
        <v>3654.44</v>
      </c>
      <c r="E10842" s="548">
        <v>3654.46</v>
      </c>
    </row>
    <row r="10843" spans="1:5" hidden="1">
      <c r="A10843" s="547" t="s">
        <v>1651</v>
      </c>
      <c r="B10843" s="547">
        <v>2019</v>
      </c>
      <c r="C10843" s="547" t="s">
        <v>1597</v>
      </c>
      <c r="D10843" s="548">
        <v>1839.1</v>
      </c>
      <c r="E10843" s="548">
        <v>1839.12</v>
      </c>
    </row>
    <row r="10844" spans="1:5" hidden="1">
      <c r="A10844" s="547" t="s">
        <v>1651</v>
      </c>
      <c r="B10844" s="547">
        <v>2019</v>
      </c>
      <c r="C10844" s="547" t="s">
        <v>1633</v>
      </c>
      <c r="D10844" s="548"/>
      <c r="E10844" s="548">
        <v>15.85</v>
      </c>
    </row>
    <row r="10845" spans="1:5" hidden="1">
      <c r="A10845" s="547" t="s">
        <v>1651</v>
      </c>
      <c r="B10845" s="547">
        <v>2019</v>
      </c>
      <c r="C10845" s="547" t="s">
        <v>1632</v>
      </c>
      <c r="D10845" s="548"/>
      <c r="E10845" s="548"/>
    </row>
    <row r="10846" spans="1:5" hidden="1">
      <c r="A10846" s="547" t="s">
        <v>1651</v>
      </c>
      <c r="B10846" s="547">
        <v>2019</v>
      </c>
      <c r="C10846" s="547" t="s">
        <v>1631</v>
      </c>
      <c r="D10846" s="548"/>
      <c r="E10846" s="548">
        <v>0.06</v>
      </c>
    </row>
    <row r="10847" spans="1:5" hidden="1">
      <c r="A10847" s="547" t="s">
        <v>1651</v>
      </c>
      <c r="B10847" s="547">
        <v>2019</v>
      </c>
      <c r="C10847" s="547" t="s">
        <v>1630</v>
      </c>
      <c r="D10847" s="548"/>
      <c r="E10847" s="548"/>
    </row>
    <row r="10848" spans="1:5" hidden="1">
      <c r="A10848" s="547" t="s">
        <v>1651</v>
      </c>
      <c r="B10848" s="547">
        <v>2019</v>
      </c>
      <c r="C10848" s="547" t="s">
        <v>1629</v>
      </c>
      <c r="D10848" s="548"/>
      <c r="E10848" s="548"/>
    </row>
    <row r="10849" spans="1:5" hidden="1">
      <c r="A10849" s="547" t="s">
        <v>1651</v>
      </c>
      <c r="B10849" s="547">
        <v>2020</v>
      </c>
      <c r="C10849" s="547" t="s">
        <v>1628</v>
      </c>
      <c r="D10849" s="548">
        <v>12.39</v>
      </c>
      <c r="E10849" s="548">
        <v>12.42</v>
      </c>
    </row>
    <row r="10850" spans="1:5" hidden="1">
      <c r="A10850" s="547" t="s">
        <v>1651</v>
      </c>
      <c r="B10850" s="547">
        <v>2020</v>
      </c>
      <c r="C10850" s="547" t="s">
        <v>1627</v>
      </c>
      <c r="D10850" s="548">
        <v>11.79</v>
      </c>
      <c r="E10850" s="548"/>
    </row>
    <row r="10851" spans="1:5" hidden="1">
      <c r="A10851" s="547" t="s">
        <v>1651</v>
      </c>
      <c r="B10851" s="547">
        <v>2020</v>
      </c>
      <c r="C10851" s="547" t="s">
        <v>1626</v>
      </c>
      <c r="D10851" s="548">
        <v>0.6</v>
      </c>
      <c r="E10851" s="548"/>
    </row>
    <row r="10852" spans="1:5" hidden="1">
      <c r="A10852" s="547" t="s">
        <v>1651</v>
      </c>
      <c r="B10852" s="547">
        <v>2020</v>
      </c>
      <c r="C10852" s="547" t="s">
        <v>1625</v>
      </c>
      <c r="D10852" s="548">
        <v>10.91</v>
      </c>
      <c r="E10852" s="548">
        <v>10.91</v>
      </c>
    </row>
    <row r="10853" spans="1:5" hidden="1">
      <c r="A10853" s="547" t="s">
        <v>1651</v>
      </c>
      <c r="B10853" s="547">
        <v>2020</v>
      </c>
      <c r="C10853" s="547" t="s">
        <v>1624</v>
      </c>
      <c r="D10853" s="548">
        <v>0.37</v>
      </c>
      <c r="E10853" s="548">
        <v>0.37</v>
      </c>
    </row>
    <row r="10854" spans="1:5" hidden="1">
      <c r="A10854" s="547" t="s">
        <v>1651</v>
      </c>
      <c r="B10854" s="547">
        <v>2020</v>
      </c>
      <c r="C10854" s="547" t="s">
        <v>1623</v>
      </c>
      <c r="D10854" s="548">
        <v>0.02</v>
      </c>
      <c r="E10854" s="548">
        <v>0.02</v>
      </c>
    </row>
    <row r="10855" spans="1:5" hidden="1">
      <c r="A10855" s="547" t="s">
        <v>1651</v>
      </c>
      <c r="B10855" s="547">
        <v>2020</v>
      </c>
      <c r="C10855" s="547" t="s">
        <v>1622</v>
      </c>
      <c r="D10855" s="548">
        <v>0.03</v>
      </c>
      <c r="E10855" s="548">
        <v>0.03</v>
      </c>
    </row>
    <row r="10856" spans="1:5" hidden="1">
      <c r="A10856" s="547" t="s">
        <v>1651</v>
      </c>
      <c r="B10856" s="547">
        <v>2020</v>
      </c>
      <c r="C10856" s="547" t="s">
        <v>1621</v>
      </c>
      <c r="D10856" s="548">
        <v>0.28999999999999998</v>
      </c>
      <c r="E10856" s="548">
        <v>0.28999999999999998</v>
      </c>
    </row>
    <row r="10857" spans="1:5" hidden="1">
      <c r="A10857" s="547" t="s">
        <v>1651</v>
      </c>
      <c r="B10857" s="547">
        <v>2020</v>
      </c>
      <c r="C10857" s="547" t="s">
        <v>1620</v>
      </c>
      <c r="D10857" s="548"/>
      <c r="E10857" s="548"/>
    </row>
    <row r="10858" spans="1:5" hidden="1">
      <c r="A10858" s="547" t="s">
        <v>1651</v>
      </c>
      <c r="B10858" s="547">
        <v>2020</v>
      </c>
      <c r="C10858" s="547" t="s">
        <v>1619</v>
      </c>
      <c r="D10858" s="548">
        <v>61.07</v>
      </c>
      <c r="E10858" s="548">
        <v>61.07</v>
      </c>
    </row>
    <row r="10859" spans="1:5" hidden="1">
      <c r="A10859" s="547" t="s">
        <v>1651</v>
      </c>
      <c r="B10859" s="547">
        <v>2020</v>
      </c>
      <c r="C10859" s="547" t="s">
        <v>1618</v>
      </c>
      <c r="D10859" s="548">
        <v>0.01</v>
      </c>
      <c r="E10859" s="548">
        <v>0.01</v>
      </c>
    </row>
    <row r="10860" spans="1:5" hidden="1">
      <c r="A10860" s="547" t="s">
        <v>1651</v>
      </c>
      <c r="B10860" s="547">
        <v>2020</v>
      </c>
      <c r="C10860" s="547" t="s">
        <v>1617</v>
      </c>
      <c r="D10860" s="548">
        <v>20.05</v>
      </c>
      <c r="E10860" s="548">
        <v>20.05</v>
      </c>
    </row>
    <row r="10861" spans="1:5" hidden="1">
      <c r="A10861" s="547" t="s">
        <v>1651</v>
      </c>
      <c r="B10861" s="547">
        <v>2020</v>
      </c>
      <c r="C10861" s="547" t="s">
        <v>1616</v>
      </c>
      <c r="D10861" s="548">
        <v>0.36</v>
      </c>
      <c r="E10861" s="548">
        <v>0.36</v>
      </c>
    </row>
    <row r="10862" spans="1:5" hidden="1">
      <c r="A10862" s="547" t="s">
        <v>1651</v>
      </c>
      <c r="B10862" s="547">
        <v>2020</v>
      </c>
      <c r="C10862" s="547" t="s">
        <v>1615</v>
      </c>
      <c r="D10862" s="548">
        <v>23.79</v>
      </c>
      <c r="E10862" s="548">
        <v>23.79</v>
      </c>
    </row>
    <row r="10863" spans="1:5" hidden="1">
      <c r="A10863" s="547" t="s">
        <v>1651</v>
      </c>
      <c r="B10863" s="547">
        <v>2020</v>
      </c>
      <c r="C10863" s="547" t="s">
        <v>1614</v>
      </c>
      <c r="D10863" s="548">
        <v>0.25</v>
      </c>
      <c r="E10863" s="548">
        <v>0.25</v>
      </c>
    </row>
    <row r="10864" spans="1:5" hidden="1">
      <c r="A10864" s="547" t="s">
        <v>1651</v>
      </c>
      <c r="B10864" s="547">
        <v>2020</v>
      </c>
      <c r="C10864" s="547" t="s">
        <v>1613</v>
      </c>
      <c r="D10864" s="548">
        <v>0.01</v>
      </c>
      <c r="E10864" s="548">
        <v>0.01</v>
      </c>
    </row>
    <row r="10865" spans="1:5" hidden="1">
      <c r="A10865" s="547" t="s">
        <v>1651</v>
      </c>
      <c r="B10865" s="547">
        <v>2020</v>
      </c>
      <c r="C10865" s="547" t="s">
        <v>1612</v>
      </c>
      <c r="D10865" s="548">
        <v>11.83</v>
      </c>
      <c r="E10865" s="548">
        <v>11.83</v>
      </c>
    </row>
    <row r="10866" spans="1:5" hidden="1">
      <c r="A10866" s="547" t="s">
        <v>1651</v>
      </c>
      <c r="B10866" s="547">
        <v>2020</v>
      </c>
      <c r="C10866" s="547" t="s">
        <v>1611</v>
      </c>
      <c r="D10866" s="548">
        <v>0.02</v>
      </c>
      <c r="E10866" s="548">
        <v>0.02</v>
      </c>
    </row>
    <row r="10867" spans="1:5" hidden="1">
      <c r="A10867" s="547" t="s">
        <v>1651</v>
      </c>
      <c r="B10867" s="547">
        <v>2020</v>
      </c>
      <c r="C10867" s="547" t="s">
        <v>1610</v>
      </c>
      <c r="D10867" s="548">
        <v>0.18</v>
      </c>
      <c r="E10867" s="548">
        <v>0.18</v>
      </c>
    </row>
    <row r="10868" spans="1:5" hidden="1">
      <c r="A10868" s="547" t="s">
        <v>1651</v>
      </c>
      <c r="B10868" s="547">
        <v>2020</v>
      </c>
      <c r="C10868" s="547" t="s">
        <v>1609</v>
      </c>
      <c r="D10868" s="548">
        <v>0.01</v>
      </c>
      <c r="E10868" s="548">
        <v>0.01</v>
      </c>
    </row>
    <row r="10869" spans="1:5" hidden="1">
      <c r="A10869" s="547" t="s">
        <v>1651</v>
      </c>
      <c r="B10869" s="547">
        <v>2020</v>
      </c>
      <c r="C10869" s="547" t="s">
        <v>1608</v>
      </c>
      <c r="D10869" s="548"/>
      <c r="E10869" s="548"/>
    </row>
    <row r="10870" spans="1:5" hidden="1">
      <c r="A10870" s="547" t="s">
        <v>1651</v>
      </c>
      <c r="B10870" s="547">
        <v>2020</v>
      </c>
      <c r="C10870" s="547" t="s">
        <v>1607</v>
      </c>
      <c r="D10870" s="548">
        <v>2.73</v>
      </c>
      <c r="E10870" s="548">
        <v>2.73</v>
      </c>
    </row>
    <row r="10871" spans="1:5" hidden="1">
      <c r="A10871" s="547" t="s">
        <v>1651</v>
      </c>
      <c r="B10871" s="547">
        <v>2020</v>
      </c>
      <c r="C10871" s="547" t="s">
        <v>1606</v>
      </c>
      <c r="D10871" s="548"/>
      <c r="E10871" s="548"/>
    </row>
    <row r="10872" spans="1:5" hidden="1">
      <c r="A10872" s="547" t="s">
        <v>1651</v>
      </c>
      <c r="B10872" s="547">
        <v>2020</v>
      </c>
      <c r="C10872" s="547" t="s">
        <v>1605</v>
      </c>
      <c r="D10872" s="548">
        <v>1.83</v>
      </c>
      <c r="E10872" s="548">
        <v>1.83</v>
      </c>
    </row>
    <row r="10873" spans="1:5" hidden="1">
      <c r="A10873" s="547" t="s">
        <v>1651</v>
      </c>
      <c r="B10873" s="547">
        <v>2020</v>
      </c>
      <c r="C10873" s="547" t="s">
        <v>1604</v>
      </c>
      <c r="D10873" s="548">
        <v>87.82</v>
      </c>
      <c r="E10873" s="548">
        <v>87.82</v>
      </c>
    </row>
    <row r="10874" spans="1:5" hidden="1">
      <c r="A10874" s="547" t="s">
        <v>1651</v>
      </c>
      <c r="B10874" s="547">
        <v>2020</v>
      </c>
      <c r="C10874" s="547" t="s">
        <v>1603</v>
      </c>
      <c r="D10874" s="548">
        <v>280.67</v>
      </c>
      <c r="E10874" s="548">
        <v>280.67</v>
      </c>
    </row>
    <row r="10875" spans="1:5" hidden="1">
      <c r="A10875" s="547" t="s">
        <v>1651</v>
      </c>
      <c r="B10875" s="547">
        <v>2020</v>
      </c>
      <c r="C10875" s="547" t="s">
        <v>1602</v>
      </c>
      <c r="D10875" s="548">
        <v>89.08</v>
      </c>
      <c r="E10875" s="548">
        <v>89.08</v>
      </c>
    </row>
    <row r="10876" spans="1:5" hidden="1">
      <c r="A10876" s="547" t="s">
        <v>1651</v>
      </c>
      <c r="B10876" s="547">
        <v>2020</v>
      </c>
      <c r="C10876" s="547" t="s">
        <v>1601</v>
      </c>
      <c r="D10876" s="548">
        <v>1453.65</v>
      </c>
      <c r="E10876" s="548">
        <v>1453.65</v>
      </c>
    </row>
    <row r="10877" spans="1:5" hidden="1">
      <c r="A10877" s="547" t="s">
        <v>1651</v>
      </c>
      <c r="B10877" s="547">
        <v>2020</v>
      </c>
      <c r="C10877" s="547" t="s">
        <v>1600</v>
      </c>
      <c r="D10877" s="548">
        <v>2.3199999999999998</v>
      </c>
      <c r="E10877" s="548">
        <v>2.3199999999999998</v>
      </c>
    </row>
    <row r="10878" spans="1:5" hidden="1">
      <c r="A10878" s="547" t="s">
        <v>1651</v>
      </c>
      <c r="B10878" s="547">
        <v>2020</v>
      </c>
      <c r="C10878" s="547" t="s">
        <v>1599</v>
      </c>
      <c r="D10878" s="548">
        <v>4069.52</v>
      </c>
      <c r="E10878" s="548">
        <v>4069.55</v>
      </c>
    </row>
    <row r="10879" spans="1:5" hidden="1">
      <c r="A10879" s="547" t="s">
        <v>1651</v>
      </c>
      <c r="B10879" s="547">
        <v>2020</v>
      </c>
      <c r="C10879" s="547" t="s">
        <v>1597</v>
      </c>
      <c r="D10879" s="548">
        <v>1998.6</v>
      </c>
      <c r="E10879" s="548">
        <v>1998.63</v>
      </c>
    </row>
    <row r="10880" spans="1:5" hidden="1">
      <c r="A10880" s="547" t="s">
        <v>1651</v>
      </c>
      <c r="B10880" s="547">
        <v>2020</v>
      </c>
      <c r="C10880" s="547" t="s">
        <v>1633</v>
      </c>
      <c r="D10880" s="548"/>
      <c r="E10880" s="548">
        <v>11.79</v>
      </c>
    </row>
    <row r="10881" spans="1:5" hidden="1">
      <c r="A10881" s="547" t="s">
        <v>1651</v>
      </c>
      <c r="B10881" s="547">
        <v>2020</v>
      </c>
      <c r="C10881" s="547" t="s">
        <v>1632</v>
      </c>
      <c r="D10881" s="548"/>
      <c r="E10881" s="548"/>
    </row>
    <row r="10882" spans="1:5" hidden="1">
      <c r="A10882" s="547" t="s">
        <v>1651</v>
      </c>
      <c r="B10882" s="547">
        <v>2020</v>
      </c>
      <c r="C10882" s="547" t="s">
        <v>1631</v>
      </c>
      <c r="D10882" s="548"/>
      <c r="E10882" s="548">
        <v>0.03</v>
      </c>
    </row>
    <row r="10883" spans="1:5" hidden="1">
      <c r="A10883" s="547" t="s">
        <v>1651</v>
      </c>
      <c r="B10883" s="547">
        <v>2020</v>
      </c>
      <c r="C10883" s="547" t="s">
        <v>1630</v>
      </c>
      <c r="D10883" s="548"/>
      <c r="E10883" s="548"/>
    </row>
    <row r="10884" spans="1:5" hidden="1">
      <c r="A10884" s="547" t="s">
        <v>1651</v>
      </c>
      <c r="B10884" s="547">
        <v>2020</v>
      </c>
      <c r="C10884" s="547" t="s">
        <v>1629</v>
      </c>
      <c r="D10884" s="548"/>
      <c r="E10884" s="548"/>
    </row>
    <row r="10885" spans="1:5" hidden="1">
      <c r="A10885" s="547" t="s">
        <v>1651</v>
      </c>
      <c r="B10885" s="547">
        <v>2021</v>
      </c>
      <c r="C10885" s="547" t="s">
        <v>1628</v>
      </c>
      <c r="D10885" s="548">
        <v>8.99</v>
      </c>
      <c r="E10885" s="548">
        <v>9</v>
      </c>
    </row>
    <row r="10886" spans="1:5" hidden="1">
      <c r="A10886" s="547" t="s">
        <v>1651</v>
      </c>
      <c r="B10886" s="547">
        <v>2021</v>
      </c>
      <c r="C10886" s="547" t="s">
        <v>1627</v>
      </c>
      <c r="D10886" s="548">
        <v>7.99</v>
      </c>
      <c r="E10886" s="548"/>
    </row>
    <row r="10887" spans="1:5" hidden="1">
      <c r="A10887" s="547" t="s">
        <v>1651</v>
      </c>
      <c r="B10887" s="547">
        <v>2021</v>
      </c>
      <c r="C10887" s="547" t="s">
        <v>1626</v>
      </c>
      <c r="D10887" s="548">
        <v>1.01</v>
      </c>
      <c r="E10887" s="548"/>
    </row>
    <row r="10888" spans="1:5" hidden="1">
      <c r="A10888" s="547" t="s">
        <v>1651</v>
      </c>
      <c r="B10888" s="547">
        <v>2021</v>
      </c>
      <c r="C10888" s="547" t="s">
        <v>1625</v>
      </c>
      <c r="D10888" s="548">
        <v>9.84</v>
      </c>
      <c r="E10888" s="548">
        <v>9.84</v>
      </c>
    </row>
    <row r="10889" spans="1:5" hidden="1">
      <c r="A10889" s="547" t="s">
        <v>1651</v>
      </c>
      <c r="B10889" s="547">
        <v>2021</v>
      </c>
      <c r="C10889" s="547" t="s">
        <v>1624</v>
      </c>
      <c r="D10889" s="548">
        <v>0.26</v>
      </c>
      <c r="E10889" s="548">
        <v>0.26</v>
      </c>
    </row>
    <row r="10890" spans="1:5" hidden="1">
      <c r="A10890" s="547" t="s">
        <v>1651</v>
      </c>
      <c r="B10890" s="547">
        <v>2021</v>
      </c>
      <c r="C10890" s="547" t="s">
        <v>1623</v>
      </c>
      <c r="D10890" s="548">
        <v>0.01</v>
      </c>
      <c r="E10890" s="548">
        <v>0.01</v>
      </c>
    </row>
    <row r="10891" spans="1:5" hidden="1">
      <c r="A10891" s="547" t="s">
        <v>1651</v>
      </c>
      <c r="B10891" s="547">
        <v>2021</v>
      </c>
      <c r="C10891" s="547" t="s">
        <v>1622</v>
      </c>
      <c r="D10891" s="548">
        <v>0.02</v>
      </c>
      <c r="E10891" s="548">
        <v>0.02</v>
      </c>
    </row>
    <row r="10892" spans="1:5" hidden="1">
      <c r="A10892" s="547" t="s">
        <v>1651</v>
      </c>
      <c r="B10892" s="547">
        <v>2021</v>
      </c>
      <c r="C10892" s="547" t="s">
        <v>1621</v>
      </c>
      <c r="D10892" s="548"/>
      <c r="E10892" s="548"/>
    </row>
    <row r="10893" spans="1:5" hidden="1">
      <c r="A10893" s="547" t="s">
        <v>1651</v>
      </c>
      <c r="B10893" s="547">
        <v>2021</v>
      </c>
      <c r="C10893" s="547" t="s">
        <v>1620</v>
      </c>
      <c r="D10893" s="548"/>
      <c r="E10893" s="548"/>
    </row>
    <row r="10894" spans="1:5" hidden="1">
      <c r="A10894" s="547" t="s">
        <v>1651</v>
      </c>
      <c r="B10894" s="547">
        <v>2021</v>
      </c>
      <c r="C10894" s="547" t="s">
        <v>1619</v>
      </c>
      <c r="D10894" s="548">
        <v>62.67</v>
      </c>
      <c r="E10894" s="548">
        <v>62.67</v>
      </c>
    </row>
    <row r="10895" spans="1:5" hidden="1">
      <c r="A10895" s="547" t="s">
        <v>1651</v>
      </c>
      <c r="B10895" s="547">
        <v>2021</v>
      </c>
      <c r="C10895" s="547" t="s">
        <v>1618</v>
      </c>
      <c r="D10895" s="548"/>
      <c r="E10895" s="548"/>
    </row>
    <row r="10896" spans="1:5" hidden="1">
      <c r="A10896" s="547" t="s">
        <v>1651</v>
      </c>
      <c r="B10896" s="547">
        <v>2021</v>
      </c>
      <c r="C10896" s="547" t="s">
        <v>1617</v>
      </c>
      <c r="D10896" s="548">
        <v>18.8</v>
      </c>
      <c r="E10896" s="548">
        <v>18.8</v>
      </c>
    </row>
    <row r="10897" spans="1:5" hidden="1">
      <c r="A10897" s="547" t="s">
        <v>1651</v>
      </c>
      <c r="B10897" s="547">
        <v>2021</v>
      </c>
      <c r="C10897" s="547" t="s">
        <v>1616</v>
      </c>
      <c r="D10897" s="548">
        <v>0.3</v>
      </c>
      <c r="E10897" s="548">
        <v>0.3</v>
      </c>
    </row>
    <row r="10898" spans="1:5" hidden="1">
      <c r="A10898" s="547" t="s">
        <v>1651</v>
      </c>
      <c r="B10898" s="547">
        <v>2021</v>
      </c>
      <c r="C10898" s="547" t="s">
        <v>1615</v>
      </c>
      <c r="D10898" s="548">
        <v>28.04</v>
      </c>
      <c r="E10898" s="548">
        <v>28.04</v>
      </c>
    </row>
    <row r="10899" spans="1:5" hidden="1">
      <c r="A10899" s="547" t="s">
        <v>1651</v>
      </c>
      <c r="B10899" s="547">
        <v>2021</v>
      </c>
      <c r="C10899" s="547" t="s">
        <v>1614</v>
      </c>
      <c r="D10899" s="548">
        <v>0.24</v>
      </c>
      <c r="E10899" s="548">
        <v>0.24</v>
      </c>
    </row>
    <row r="10900" spans="1:5" hidden="1">
      <c r="A10900" s="547" t="s">
        <v>1651</v>
      </c>
      <c r="B10900" s="547">
        <v>2021</v>
      </c>
      <c r="C10900" s="547" t="s">
        <v>1613</v>
      </c>
      <c r="D10900" s="548">
        <v>0.01</v>
      </c>
      <c r="E10900" s="548">
        <v>0.01</v>
      </c>
    </row>
    <row r="10901" spans="1:5" hidden="1">
      <c r="A10901" s="547" t="s">
        <v>1651</v>
      </c>
      <c r="B10901" s="547">
        <v>2021</v>
      </c>
      <c r="C10901" s="547" t="s">
        <v>1612</v>
      </c>
      <c r="D10901" s="548">
        <v>10.81</v>
      </c>
      <c r="E10901" s="548">
        <v>10.81</v>
      </c>
    </row>
    <row r="10902" spans="1:5" hidden="1">
      <c r="A10902" s="547" t="s">
        <v>1651</v>
      </c>
      <c r="B10902" s="547">
        <v>2021</v>
      </c>
      <c r="C10902" s="547" t="s">
        <v>1611</v>
      </c>
      <c r="D10902" s="548">
        <v>0.01</v>
      </c>
      <c r="E10902" s="548">
        <v>0.01</v>
      </c>
    </row>
    <row r="10903" spans="1:5" hidden="1">
      <c r="A10903" s="547" t="s">
        <v>1651</v>
      </c>
      <c r="B10903" s="547">
        <v>2021</v>
      </c>
      <c r="C10903" s="547" t="s">
        <v>1610</v>
      </c>
      <c r="D10903" s="548">
        <v>0.18</v>
      </c>
      <c r="E10903" s="548">
        <v>0.18</v>
      </c>
    </row>
    <row r="10904" spans="1:5" hidden="1">
      <c r="A10904" s="547" t="s">
        <v>1651</v>
      </c>
      <c r="B10904" s="547">
        <v>2021</v>
      </c>
      <c r="C10904" s="547" t="s">
        <v>1609</v>
      </c>
      <c r="D10904" s="548">
        <v>0.01</v>
      </c>
      <c r="E10904" s="548">
        <v>0.01</v>
      </c>
    </row>
    <row r="10905" spans="1:5" hidden="1">
      <c r="A10905" s="547" t="s">
        <v>1651</v>
      </c>
      <c r="B10905" s="547">
        <v>2021</v>
      </c>
      <c r="C10905" s="547" t="s">
        <v>1608</v>
      </c>
      <c r="D10905" s="548"/>
      <c r="E10905" s="548"/>
    </row>
    <row r="10906" spans="1:5" hidden="1">
      <c r="A10906" s="547" t="s">
        <v>1651</v>
      </c>
      <c r="B10906" s="547">
        <v>2021</v>
      </c>
      <c r="C10906" s="547" t="s">
        <v>1607</v>
      </c>
      <c r="D10906" s="548">
        <v>2.89</v>
      </c>
      <c r="E10906" s="548">
        <v>2.89</v>
      </c>
    </row>
    <row r="10907" spans="1:5" hidden="1">
      <c r="A10907" s="547" t="s">
        <v>1651</v>
      </c>
      <c r="B10907" s="547">
        <v>2021</v>
      </c>
      <c r="C10907" s="547" t="s">
        <v>1606</v>
      </c>
      <c r="D10907" s="548"/>
      <c r="E10907" s="548"/>
    </row>
    <row r="10908" spans="1:5" hidden="1">
      <c r="A10908" s="547" t="s">
        <v>1651</v>
      </c>
      <c r="B10908" s="547">
        <v>2021</v>
      </c>
      <c r="C10908" s="547" t="s">
        <v>1605</v>
      </c>
      <c r="D10908" s="548">
        <v>1.4</v>
      </c>
      <c r="E10908" s="548">
        <v>1.4</v>
      </c>
    </row>
    <row r="10909" spans="1:5" hidden="1">
      <c r="A10909" s="547" t="s">
        <v>1651</v>
      </c>
      <c r="B10909" s="547">
        <v>2021</v>
      </c>
      <c r="C10909" s="547" t="s">
        <v>1604</v>
      </c>
      <c r="D10909" s="548">
        <v>93.66</v>
      </c>
      <c r="E10909" s="548">
        <v>93.66</v>
      </c>
    </row>
    <row r="10910" spans="1:5" hidden="1">
      <c r="A10910" s="547" t="s">
        <v>1651</v>
      </c>
      <c r="B10910" s="547">
        <v>2021</v>
      </c>
      <c r="C10910" s="547" t="s">
        <v>1603</v>
      </c>
      <c r="D10910" s="548">
        <v>369.4</v>
      </c>
      <c r="E10910" s="548">
        <v>369.4</v>
      </c>
    </row>
    <row r="10911" spans="1:5" hidden="1">
      <c r="A10911" s="547" t="s">
        <v>1651</v>
      </c>
      <c r="B10911" s="547">
        <v>2021</v>
      </c>
      <c r="C10911" s="547" t="s">
        <v>1602</v>
      </c>
      <c r="D10911" s="548">
        <v>90.25</v>
      </c>
      <c r="E10911" s="548">
        <v>90.25</v>
      </c>
    </row>
    <row r="10912" spans="1:5" hidden="1">
      <c r="A10912" s="547" t="s">
        <v>1651</v>
      </c>
      <c r="B10912" s="547">
        <v>2021</v>
      </c>
      <c r="C10912" s="547" t="s">
        <v>1601</v>
      </c>
      <c r="D10912" s="548">
        <v>1665.55</v>
      </c>
      <c r="E10912" s="548">
        <v>1665.55</v>
      </c>
    </row>
    <row r="10913" spans="1:5" hidden="1">
      <c r="A10913" s="547" t="s">
        <v>1651</v>
      </c>
      <c r="B10913" s="547">
        <v>2021</v>
      </c>
      <c r="C10913" s="547" t="s">
        <v>1600</v>
      </c>
      <c r="D10913" s="548">
        <v>2.37</v>
      </c>
      <c r="E10913" s="548">
        <v>2.37</v>
      </c>
    </row>
    <row r="10914" spans="1:5" hidden="1">
      <c r="A10914" s="547" t="s">
        <v>1651</v>
      </c>
      <c r="B10914" s="547">
        <v>2021</v>
      </c>
      <c r="C10914" s="547" t="s">
        <v>1599</v>
      </c>
      <c r="D10914" s="548">
        <v>4636.57</v>
      </c>
      <c r="E10914" s="548">
        <v>4636.57</v>
      </c>
    </row>
    <row r="10915" spans="1:5" hidden="1">
      <c r="A10915" s="547" t="s">
        <v>1651</v>
      </c>
      <c r="B10915" s="547">
        <v>2021</v>
      </c>
      <c r="C10915" s="547" t="s">
        <v>1597</v>
      </c>
      <c r="D10915" s="548">
        <v>2303.0500000000002</v>
      </c>
      <c r="E10915" s="548">
        <v>2303.0500000000002</v>
      </c>
    </row>
    <row r="10916" spans="1:5" hidden="1">
      <c r="A10916" s="547" t="s">
        <v>1651</v>
      </c>
      <c r="B10916" s="547">
        <v>2021</v>
      </c>
      <c r="C10916" s="547" t="s">
        <v>1633</v>
      </c>
      <c r="D10916" s="548"/>
      <c r="E10916" s="548">
        <v>7.76</v>
      </c>
    </row>
    <row r="10917" spans="1:5" hidden="1">
      <c r="A10917" s="547" t="s">
        <v>1651</v>
      </c>
      <c r="B10917" s="547">
        <v>2021</v>
      </c>
      <c r="C10917" s="547" t="s">
        <v>1632</v>
      </c>
      <c r="D10917" s="548"/>
      <c r="E10917" s="548"/>
    </row>
    <row r="10918" spans="1:5" hidden="1">
      <c r="A10918" s="547" t="s">
        <v>1651</v>
      </c>
      <c r="B10918" s="547">
        <v>2021</v>
      </c>
      <c r="C10918" s="547" t="s">
        <v>1631</v>
      </c>
      <c r="D10918" s="548"/>
      <c r="E10918" s="548">
        <v>0.23</v>
      </c>
    </row>
    <row r="10919" spans="1:5" hidden="1">
      <c r="A10919" s="547" t="s">
        <v>1651</v>
      </c>
      <c r="B10919" s="547">
        <v>2021</v>
      </c>
      <c r="C10919" s="547" t="s">
        <v>1630</v>
      </c>
      <c r="D10919" s="548"/>
      <c r="E10919" s="548"/>
    </row>
    <row r="10920" spans="1:5" hidden="1">
      <c r="A10920" s="547" t="s">
        <v>1651</v>
      </c>
      <c r="B10920" s="547">
        <v>2021</v>
      </c>
      <c r="C10920" s="547" t="s">
        <v>1629</v>
      </c>
      <c r="D10920" s="548"/>
      <c r="E10920" s="548"/>
    </row>
    <row r="10921" spans="1:5" hidden="1">
      <c r="A10921" s="547" t="s">
        <v>1651</v>
      </c>
      <c r="B10921" s="547">
        <v>2022</v>
      </c>
      <c r="C10921" s="547" t="s">
        <v>1628</v>
      </c>
      <c r="D10921" s="548">
        <v>5.03</v>
      </c>
      <c r="E10921" s="548">
        <v>5.03</v>
      </c>
    </row>
    <row r="10922" spans="1:5" hidden="1">
      <c r="A10922" s="547" t="s">
        <v>1651</v>
      </c>
      <c r="B10922" s="547">
        <v>2022</v>
      </c>
      <c r="C10922" s="547" t="s">
        <v>1627</v>
      </c>
      <c r="D10922" s="548">
        <v>3.8</v>
      </c>
      <c r="E10922" s="548"/>
    </row>
    <row r="10923" spans="1:5" hidden="1">
      <c r="A10923" s="547" t="s">
        <v>1651</v>
      </c>
      <c r="B10923" s="547">
        <v>2022</v>
      </c>
      <c r="C10923" s="547" t="s">
        <v>1626</v>
      </c>
      <c r="D10923" s="548">
        <v>1.22</v>
      </c>
      <c r="E10923" s="548"/>
    </row>
    <row r="10924" spans="1:5" hidden="1">
      <c r="A10924" s="547" t="s">
        <v>1651</v>
      </c>
      <c r="B10924" s="547">
        <v>2022</v>
      </c>
      <c r="C10924" s="547" t="s">
        <v>1625</v>
      </c>
      <c r="D10924" s="548">
        <v>14</v>
      </c>
      <c r="E10924" s="548">
        <v>14</v>
      </c>
    </row>
    <row r="10925" spans="1:5" hidden="1">
      <c r="A10925" s="547" t="s">
        <v>1651</v>
      </c>
      <c r="B10925" s="547">
        <v>2022</v>
      </c>
      <c r="C10925" s="547" t="s">
        <v>1624</v>
      </c>
      <c r="D10925" s="548">
        <v>0.28000000000000003</v>
      </c>
      <c r="E10925" s="548">
        <v>0.28000000000000003</v>
      </c>
    </row>
    <row r="10926" spans="1:5" hidden="1">
      <c r="A10926" s="547" t="s">
        <v>1651</v>
      </c>
      <c r="B10926" s="547">
        <v>2022</v>
      </c>
      <c r="C10926" s="547" t="s">
        <v>1623</v>
      </c>
      <c r="D10926" s="548">
        <v>0.01</v>
      </c>
      <c r="E10926" s="548">
        <v>0.01</v>
      </c>
    </row>
    <row r="10927" spans="1:5" hidden="1">
      <c r="A10927" s="547" t="s">
        <v>1651</v>
      </c>
      <c r="B10927" s="547">
        <v>2022</v>
      </c>
      <c r="C10927" s="547" t="s">
        <v>1622</v>
      </c>
      <c r="D10927" s="548"/>
      <c r="E10927" s="548"/>
    </row>
    <row r="10928" spans="1:5" hidden="1">
      <c r="A10928" s="547" t="s">
        <v>1651</v>
      </c>
      <c r="B10928" s="547">
        <v>2022</v>
      </c>
      <c r="C10928" s="547" t="s">
        <v>1621</v>
      </c>
      <c r="D10928" s="548">
        <v>0.02</v>
      </c>
      <c r="E10928" s="548">
        <v>0.02</v>
      </c>
    </row>
    <row r="10929" spans="1:5" hidden="1">
      <c r="A10929" s="547" t="s">
        <v>1651</v>
      </c>
      <c r="B10929" s="547">
        <v>2022</v>
      </c>
      <c r="C10929" s="547" t="s">
        <v>1620</v>
      </c>
      <c r="D10929" s="548"/>
      <c r="E10929" s="548"/>
    </row>
    <row r="10930" spans="1:5" hidden="1">
      <c r="A10930" s="547" t="s">
        <v>1651</v>
      </c>
      <c r="B10930" s="547">
        <v>2022</v>
      </c>
      <c r="C10930" s="547" t="s">
        <v>1619</v>
      </c>
      <c r="D10930" s="548">
        <v>49.67</v>
      </c>
      <c r="E10930" s="548">
        <v>49.67</v>
      </c>
    </row>
    <row r="10931" spans="1:5" hidden="1">
      <c r="A10931" s="547" t="s">
        <v>1651</v>
      </c>
      <c r="B10931" s="547">
        <v>2022</v>
      </c>
      <c r="C10931" s="547" t="s">
        <v>1618</v>
      </c>
      <c r="D10931" s="548"/>
      <c r="E10931" s="548"/>
    </row>
    <row r="10932" spans="1:5" hidden="1">
      <c r="A10932" s="547" t="s">
        <v>1651</v>
      </c>
      <c r="B10932" s="547">
        <v>2022</v>
      </c>
      <c r="C10932" s="547" t="s">
        <v>1617</v>
      </c>
      <c r="D10932" s="548">
        <v>14.29</v>
      </c>
      <c r="E10932" s="548">
        <v>14.29</v>
      </c>
    </row>
    <row r="10933" spans="1:5" hidden="1">
      <c r="A10933" s="547" t="s">
        <v>1651</v>
      </c>
      <c r="B10933" s="547">
        <v>2022</v>
      </c>
      <c r="C10933" s="547" t="s">
        <v>1616</v>
      </c>
      <c r="D10933" s="548">
        <v>0.21</v>
      </c>
      <c r="E10933" s="548">
        <v>0.21</v>
      </c>
    </row>
    <row r="10934" spans="1:5" hidden="1">
      <c r="A10934" s="547" t="s">
        <v>1651</v>
      </c>
      <c r="B10934" s="547">
        <v>2022</v>
      </c>
      <c r="C10934" s="547" t="s">
        <v>1615</v>
      </c>
      <c r="D10934" s="548">
        <v>21.93</v>
      </c>
      <c r="E10934" s="548">
        <v>21.93</v>
      </c>
    </row>
    <row r="10935" spans="1:5" hidden="1">
      <c r="A10935" s="547" t="s">
        <v>1651</v>
      </c>
      <c r="B10935" s="547">
        <v>2022</v>
      </c>
      <c r="C10935" s="547" t="s">
        <v>1614</v>
      </c>
      <c r="D10935" s="548">
        <v>0.11</v>
      </c>
      <c r="E10935" s="548">
        <v>0.11</v>
      </c>
    </row>
    <row r="10936" spans="1:5" hidden="1">
      <c r="A10936" s="547" t="s">
        <v>1651</v>
      </c>
      <c r="B10936" s="547">
        <v>2022</v>
      </c>
      <c r="C10936" s="547" t="s">
        <v>1613</v>
      </c>
      <c r="D10936" s="548"/>
      <c r="E10936" s="548"/>
    </row>
    <row r="10937" spans="1:5" hidden="1">
      <c r="A10937" s="547" t="s">
        <v>1651</v>
      </c>
      <c r="B10937" s="547">
        <v>2022</v>
      </c>
      <c r="C10937" s="547" t="s">
        <v>1612</v>
      </c>
      <c r="D10937" s="548">
        <v>9.5299999999999994</v>
      </c>
      <c r="E10937" s="548">
        <v>9.5299999999999994</v>
      </c>
    </row>
    <row r="10938" spans="1:5" hidden="1">
      <c r="A10938" s="547" t="s">
        <v>1651</v>
      </c>
      <c r="B10938" s="547">
        <v>2022</v>
      </c>
      <c r="C10938" s="547" t="s">
        <v>1611</v>
      </c>
      <c r="D10938" s="548">
        <v>0.01</v>
      </c>
      <c r="E10938" s="548">
        <v>0.01</v>
      </c>
    </row>
    <row r="10939" spans="1:5" hidden="1">
      <c r="A10939" s="547" t="s">
        <v>1651</v>
      </c>
      <c r="B10939" s="547">
        <v>2022</v>
      </c>
      <c r="C10939" s="547" t="s">
        <v>1610</v>
      </c>
      <c r="D10939" s="548">
        <v>0.17</v>
      </c>
      <c r="E10939" s="548">
        <v>0.17</v>
      </c>
    </row>
    <row r="10940" spans="1:5" hidden="1">
      <c r="A10940" s="547" t="s">
        <v>1651</v>
      </c>
      <c r="B10940" s="547">
        <v>2022</v>
      </c>
      <c r="C10940" s="547" t="s">
        <v>1609</v>
      </c>
      <c r="D10940" s="548">
        <v>0.08</v>
      </c>
      <c r="E10940" s="548">
        <v>0.08</v>
      </c>
    </row>
    <row r="10941" spans="1:5" hidden="1">
      <c r="A10941" s="547" t="s">
        <v>1651</v>
      </c>
      <c r="B10941" s="547">
        <v>2022</v>
      </c>
      <c r="C10941" s="547" t="s">
        <v>1608</v>
      </c>
      <c r="D10941" s="548"/>
      <c r="E10941" s="548"/>
    </row>
    <row r="10942" spans="1:5" hidden="1">
      <c r="A10942" s="547" t="s">
        <v>1651</v>
      </c>
      <c r="B10942" s="547">
        <v>2022</v>
      </c>
      <c r="C10942" s="547" t="s">
        <v>1607</v>
      </c>
      <c r="D10942" s="548">
        <v>2.25</v>
      </c>
      <c r="E10942" s="548">
        <v>2.25</v>
      </c>
    </row>
    <row r="10943" spans="1:5" hidden="1">
      <c r="A10943" s="547" t="s">
        <v>1651</v>
      </c>
      <c r="B10943" s="547">
        <v>2022</v>
      </c>
      <c r="C10943" s="547" t="s">
        <v>1606</v>
      </c>
      <c r="D10943" s="548"/>
      <c r="E10943" s="548"/>
    </row>
    <row r="10944" spans="1:5" hidden="1">
      <c r="A10944" s="547" t="s">
        <v>1651</v>
      </c>
      <c r="B10944" s="547">
        <v>2022</v>
      </c>
      <c r="C10944" s="547" t="s">
        <v>1605</v>
      </c>
      <c r="D10944" s="548">
        <v>1.0900000000000001</v>
      </c>
      <c r="E10944" s="548">
        <v>1.0900000000000001</v>
      </c>
    </row>
    <row r="10945" spans="1:5" hidden="1">
      <c r="A10945" s="547" t="s">
        <v>1651</v>
      </c>
      <c r="B10945" s="547">
        <v>2022</v>
      </c>
      <c r="C10945" s="547" t="s">
        <v>1604</v>
      </c>
      <c r="D10945" s="548">
        <v>110</v>
      </c>
      <c r="E10945" s="548">
        <v>110</v>
      </c>
    </row>
    <row r="10946" spans="1:5" hidden="1">
      <c r="A10946" s="547" t="s">
        <v>1651</v>
      </c>
      <c r="B10946" s="547">
        <v>2022</v>
      </c>
      <c r="C10946" s="547" t="s">
        <v>1603</v>
      </c>
      <c r="D10946" s="548">
        <v>322.89999999999998</v>
      </c>
      <c r="E10946" s="548">
        <v>322.89999999999998</v>
      </c>
    </row>
    <row r="10947" spans="1:5" hidden="1">
      <c r="A10947" s="547" t="s">
        <v>1651</v>
      </c>
      <c r="B10947" s="547">
        <v>2022</v>
      </c>
      <c r="C10947" s="547" t="s">
        <v>1602</v>
      </c>
      <c r="D10947" s="548">
        <v>82.93</v>
      </c>
      <c r="E10947" s="548">
        <v>82.93</v>
      </c>
    </row>
    <row r="10948" spans="1:5" hidden="1">
      <c r="A10948" s="547" t="s">
        <v>1651</v>
      </c>
      <c r="B10948" s="547">
        <v>2022</v>
      </c>
      <c r="C10948" s="547" t="s">
        <v>1601</v>
      </c>
      <c r="D10948" s="548">
        <v>1744.63</v>
      </c>
      <c r="E10948" s="548">
        <v>1744.63</v>
      </c>
    </row>
    <row r="10949" spans="1:5" hidden="1">
      <c r="A10949" s="547" t="s">
        <v>1651</v>
      </c>
      <c r="B10949" s="547">
        <v>2022</v>
      </c>
      <c r="C10949" s="547" t="s">
        <v>1600</v>
      </c>
      <c r="D10949" s="548">
        <v>1.64</v>
      </c>
      <c r="E10949" s="548">
        <v>1.64</v>
      </c>
    </row>
    <row r="10950" spans="1:5" hidden="1">
      <c r="A10950" s="547" t="s">
        <v>1651</v>
      </c>
      <c r="B10950" s="547">
        <v>2022</v>
      </c>
      <c r="C10950" s="547" t="s">
        <v>1599</v>
      </c>
      <c r="D10950" s="548">
        <v>4774.2700000000004</v>
      </c>
      <c r="E10950" s="548">
        <v>4774.2700000000004</v>
      </c>
    </row>
    <row r="10951" spans="1:5" hidden="1">
      <c r="A10951" s="547" t="s">
        <v>1651</v>
      </c>
      <c r="B10951" s="547">
        <v>2022</v>
      </c>
      <c r="C10951" s="547" t="s">
        <v>1597</v>
      </c>
      <c r="D10951" s="548">
        <v>2331.13</v>
      </c>
      <c r="E10951" s="548">
        <v>2331.13</v>
      </c>
    </row>
    <row r="10952" spans="1:5" hidden="1">
      <c r="A10952" s="547" t="s">
        <v>1651</v>
      </c>
      <c r="B10952" s="547">
        <v>2022</v>
      </c>
      <c r="C10952" s="547" t="s">
        <v>1633</v>
      </c>
      <c r="D10952" s="548"/>
      <c r="E10952" s="548">
        <v>3.68</v>
      </c>
    </row>
    <row r="10953" spans="1:5" hidden="1">
      <c r="A10953" s="547" t="s">
        <v>1651</v>
      </c>
      <c r="B10953" s="547">
        <v>2022</v>
      </c>
      <c r="C10953" s="547" t="s">
        <v>1632</v>
      </c>
      <c r="D10953" s="548"/>
      <c r="E10953" s="548"/>
    </row>
    <row r="10954" spans="1:5" hidden="1">
      <c r="A10954" s="547" t="s">
        <v>1651</v>
      </c>
      <c r="B10954" s="547">
        <v>2022</v>
      </c>
      <c r="C10954" s="547" t="s">
        <v>1631</v>
      </c>
      <c r="D10954" s="548"/>
      <c r="E10954" s="548">
        <v>0.13</v>
      </c>
    </row>
    <row r="10955" spans="1:5" hidden="1">
      <c r="A10955" s="547" t="s">
        <v>1651</v>
      </c>
      <c r="B10955" s="547">
        <v>2022</v>
      </c>
      <c r="C10955" s="547" t="s">
        <v>1630</v>
      </c>
      <c r="D10955" s="548"/>
      <c r="E10955" s="548"/>
    </row>
    <row r="10956" spans="1:5" hidden="1">
      <c r="A10956" s="547" t="s">
        <v>1651</v>
      </c>
      <c r="B10956" s="547">
        <v>2022</v>
      </c>
      <c r="C10956" s="547" t="s">
        <v>1629</v>
      </c>
      <c r="D10956" s="548"/>
      <c r="E10956" s="548"/>
    </row>
    <row r="10957" spans="1:5" hidden="1">
      <c r="A10957" s="547" t="s">
        <v>1651</v>
      </c>
      <c r="B10957" s="547">
        <v>2023</v>
      </c>
      <c r="C10957" s="547" t="s">
        <v>1628</v>
      </c>
      <c r="D10957" s="548">
        <v>8.25</v>
      </c>
      <c r="E10957" s="548"/>
    </row>
    <row r="10958" spans="1:5" hidden="1">
      <c r="A10958" s="547" t="s">
        <v>1651</v>
      </c>
      <c r="B10958" s="547">
        <v>2023</v>
      </c>
      <c r="C10958" s="547" t="s">
        <v>1627</v>
      </c>
      <c r="D10958" s="548">
        <v>6.93</v>
      </c>
      <c r="E10958" s="548"/>
    </row>
    <row r="10959" spans="1:5" hidden="1">
      <c r="A10959" s="547" t="s">
        <v>1651</v>
      </c>
      <c r="B10959" s="547">
        <v>2023</v>
      </c>
      <c r="C10959" s="547" t="s">
        <v>1626</v>
      </c>
      <c r="D10959" s="548">
        <v>1.33</v>
      </c>
      <c r="E10959" s="548"/>
    </row>
    <row r="10960" spans="1:5" hidden="1">
      <c r="A10960" s="547" t="s">
        <v>1651</v>
      </c>
      <c r="B10960" s="547">
        <v>2023</v>
      </c>
      <c r="C10960" s="547" t="s">
        <v>1625</v>
      </c>
      <c r="D10960" s="548">
        <v>26.95</v>
      </c>
      <c r="E10960" s="548"/>
    </row>
    <row r="10961" spans="1:5" hidden="1">
      <c r="A10961" s="547" t="s">
        <v>1651</v>
      </c>
      <c r="B10961" s="547">
        <v>2023</v>
      </c>
      <c r="C10961" s="547" t="s">
        <v>1624</v>
      </c>
      <c r="D10961" s="548">
        <v>0.27</v>
      </c>
      <c r="E10961" s="548"/>
    </row>
    <row r="10962" spans="1:5" hidden="1">
      <c r="A10962" s="547" t="s">
        <v>1651</v>
      </c>
      <c r="B10962" s="547">
        <v>2023</v>
      </c>
      <c r="C10962" s="547" t="s">
        <v>1623</v>
      </c>
      <c r="D10962" s="548">
        <v>0.01</v>
      </c>
      <c r="E10962" s="548"/>
    </row>
    <row r="10963" spans="1:5" hidden="1">
      <c r="A10963" s="547" t="s">
        <v>1651</v>
      </c>
      <c r="B10963" s="547">
        <v>2023</v>
      </c>
      <c r="C10963" s="547" t="s">
        <v>1622</v>
      </c>
      <c r="D10963" s="548">
        <v>0.01</v>
      </c>
      <c r="E10963" s="548"/>
    </row>
    <row r="10964" spans="1:5" hidden="1">
      <c r="A10964" s="547" t="s">
        <v>1651</v>
      </c>
      <c r="B10964" s="547">
        <v>2023</v>
      </c>
      <c r="C10964" s="547" t="s">
        <v>1621</v>
      </c>
      <c r="D10964" s="548">
        <v>0.01</v>
      </c>
      <c r="E10964" s="548"/>
    </row>
    <row r="10965" spans="1:5" hidden="1">
      <c r="A10965" s="547" t="s">
        <v>1651</v>
      </c>
      <c r="B10965" s="547">
        <v>2023</v>
      </c>
      <c r="C10965" s="547" t="s">
        <v>1620</v>
      </c>
      <c r="D10965" s="548"/>
      <c r="E10965" s="548"/>
    </row>
    <row r="10966" spans="1:5" hidden="1">
      <c r="A10966" s="547" t="s">
        <v>1651</v>
      </c>
      <c r="B10966" s="547">
        <v>2023</v>
      </c>
      <c r="C10966" s="547" t="s">
        <v>1619</v>
      </c>
      <c r="D10966" s="548">
        <v>46.66</v>
      </c>
      <c r="E10966" s="548"/>
    </row>
    <row r="10967" spans="1:5" hidden="1">
      <c r="A10967" s="547" t="s">
        <v>1651</v>
      </c>
      <c r="B10967" s="547">
        <v>2023</v>
      </c>
      <c r="C10967" s="547" t="s">
        <v>1618</v>
      </c>
      <c r="D10967" s="548"/>
      <c r="E10967" s="548"/>
    </row>
    <row r="10968" spans="1:5" hidden="1">
      <c r="A10968" s="547" t="s">
        <v>1651</v>
      </c>
      <c r="B10968" s="547">
        <v>2023</v>
      </c>
      <c r="C10968" s="547" t="s">
        <v>1617</v>
      </c>
      <c r="D10968" s="548">
        <v>12.95</v>
      </c>
      <c r="E10968" s="548"/>
    </row>
    <row r="10969" spans="1:5" hidden="1">
      <c r="A10969" s="547" t="s">
        <v>1651</v>
      </c>
      <c r="B10969" s="547">
        <v>2023</v>
      </c>
      <c r="C10969" s="547" t="s">
        <v>1616</v>
      </c>
      <c r="D10969" s="548">
        <v>0.16</v>
      </c>
      <c r="E10969" s="548"/>
    </row>
    <row r="10970" spans="1:5" hidden="1">
      <c r="A10970" s="547" t="s">
        <v>1651</v>
      </c>
      <c r="B10970" s="547">
        <v>2023</v>
      </c>
      <c r="C10970" s="547" t="s">
        <v>1615</v>
      </c>
      <c r="D10970" s="548">
        <v>20.420000000000002</v>
      </c>
      <c r="E10970" s="548"/>
    </row>
    <row r="10971" spans="1:5" hidden="1">
      <c r="A10971" s="547" t="s">
        <v>1651</v>
      </c>
      <c r="B10971" s="547">
        <v>2023</v>
      </c>
      <c r="C10971" s="547" t="s">
        <v>1614</v>
      </c>
      <c r="D10971" s="548">
        <v>0.21</v>
      </c>
      <c r="E10971" s="548"/>
    </row>
    <row r="10972" spans="1:5" hidden="1">
      <c r="A10972" s="547" t="s">
        <v>1651</v>
      </c>
      <c r="B10972" s="547">
        <v>2023</v>
      </c>
      <c r="C10972" s="547" t="s">
        <v>1613</v>
      </c>
      <c r="D10972" s="548"/>
      <c r="E10972" s="548"/>
    </row>
    <row r="10973" spans="1:5" hidden="1">
      <c r="A10973" s="547" t="s">
        <v>1651</v>
      </c>
      <c r="B10973" s="547">
        <v>2023</v>
      </c>
      <c r="C10973" s="547" t="s">
        <v>1612</v>
      </c>
      <c r="D10973" s="548">
        <v>10.52</v>
      </c>
      <c r="E10973" s="548"/>
    </row>
    <row r="10974" spans="1:5" hidden="1">
      <c r="A10974" s="547" t="s">
        <v>1651</v>
      </c>
      <c r="B10974" s="547">
        <v>2023</v>
      </c>
      <c r="C10974" s="547" t="s">
        <v>1611</v>
      </c>
      <c r="D10974" s="548">
        <v>0.01</v>
      </c>
      <c r="E10974" s="548"/>
    </row>
    <row r="10975" spans="1:5" hidden="1">
      <c r="A10975" s="547" t="s">
        <v>1651</v>
      </c>
      <c r="B10975" s="547">
        <v>2023</v>
      </c>
      <c r="C10975" s="547" t="s">
        <v>1610</v>
      </c>
      <c r="D10975" s="548">
        <v>0.19</v>
      </c>
      <c r="E10975" s="548"/>
    </row>
    <row r="10976" spans="1:5" hidden="1">
      <c r="A10976" s="547" t="s">
        <v>1651</v>
      </c>
      <c r="B10976" s="547">
        <v>2023</v>
      </c>
      <c r="C10976" s="547" t="s">
        <v>1609</v>
      </c>
      <c r="D10976" s="548">
        <v>0.1</v>
      </c>
      <c r="E10976" s="548"/>
    </row>
    <row r="10977" spans="1:5" hidden="1">
      <c r="A10977" s="547" t="s">
        <v>1651</v>
      </c>
      <c r="B10977" s="547">
        <v>2023</v>
      </c>
      <c r="C10977" s="547" t="s">
        <v>1608</v>
      </c>
      <c r="D10977" s="548"/>
      <c r="E10977" s="548"/>
    </row>
    <row r="10978" spans="1:5" hidden="1">
      <c r="A10978" s="547" t="s">
        <v>1651</v>
      </c>
      <c r="B10978" s="547">
        <v>2023</v>
      </c>
      <c r="C10978" s="547" t="s">
        <v>1607</v>
      </c>
      <c r="D10978" s="548">
        <v>1.38</v>
      </c>
      <c r="E10978" s="548"/>
    </row>
    <row r="10979" spans="1:5" hidden="1">
      <c r="A10979" s="547" t="s">
        <v>1651</v>
      </c>
      <c r="B10979" s="547">
        <v>2023</v>
      </c>
      <c r="C10979" s="547" t="s">
        <v>1606</v>
      </c>
      <c r="D10979" s="548"/>
      <c r="E10979" s="548"/>
    </row>
    <row r="10980" spans="1:5" hidden="1">
      <c r="A10980" s="547" t="s">
        <v>1651</v>
      </c>
      <c r="B10980" s="547">
        <v>2023</v>
      </c>
      <c r="C10980" s="547" t="s">
        <v>1605</v>
      </c>
      <c r="D10980" s="548">
        <v>0.72</v>
      </c>
      <c r="E10980" s="548"/>
    </row>
    <row r="10981" spans="1:5" hidden="1">
      <c r="A10981" s="547" t="s">
        <v>1651</v>
      </c>
      <c r="B10981" s="547">
        <v>2023</v>
      </c>
      <c r="C10981" s="547" t="s">
        <v>1604</v>
      </c>
      <c r="D10981" s="548">
        <v>112.8</v>
      </c>
      <c r="E10981" s="548"/>
    </row>
    <row r="10982" spans="1:5" hidden="1">
      <c r="A10982" s="547" t="s">
        <v>1651</v>
      </c>
      <c r="B10982" s="547">
        <v>2023</v>
      </c>
      <c r="C10982" s="547" t="s">
        <v>1603</v>
      </c>
      <c r="D10982" s="548">
        <v>293.16000000000003</v>
      </c>
      <c r="E10982" s="548"/>
    </row>
    <row r="10983" spans="1:5" hidden="1">
      <c r="A10983" s="547" t="s">
        <v>1651</v>
      </c>
      <c r="B10983" s="547">
        <v>2023</v>
      </c>
      <c r="C10983" s="547" t="s">
        <v>1602</v>
      </c>
      <c r="D10983" s="548">
        <v>75.13</v>
      </c>
      <c r="E10983" s="548"/>
    </row>
    <row r="10984" spans="1:5" hidden="1">
      <c r="A10984" s="547" t="s">
        <v>1651</v>
      </c>
      <c r="B10984" s="547">
        <v>2023</v>
      </c>
      <c r="C10984" s="547" t="s">
        <v>1601</v>
      </c>
      <c r="D10984" s="548">
        <v>2037</v>
      </c>
      <c r="E10984" s="548"/>
    </row>
    <row r="10985" spans="1:5" hidden="1">
      <c r="A10985" s="547" t="s">
        <v>1651</v>
      </c>
      <c r="B10985" s="547">
        <v>2023</v>
      </c>
      <c r="C10985" s="547" t="s">
        <v>1600</v>
      </c>
      <c r="D10985" s="548">
        <v>1.32</v>
      </c>
      <c r="E10985" s="548"/>
    </row>
    <row r="10986" spans="1:5" hidden="1">
      <c r="A10986" s="547" t="s">
        <v>1651</v>
      </c>
      <c r="B10986" s="547">
        <v>2023</v>
      </c>
      <c r="C10986" s="547" t="s">
        <v>1599</v>
      </c>
      <c r="D10986" s="548">
        <v>5453.99</v>
      </c>
      <c r="E10986" s="548"/>
    </row>
    <row r="10987" spans="1:5" hidden="1">
      <c r="A10987" s="547" t="s">
        <v>1651</v>
      </c>
      <c r="B10987" s="547">
        <v>2023</v>
      </c>
      <c r="C10987" s="547" t="s">
        <v>1597</v>
      </c>
      <c r="D10987" s="548">
        <v>2601.5700000000002</v>
      </c>
      <c r="E10987" s="548"/>
    </row>
    <row r="10988" spans="1:5" hidden="1">
      <c r="A10988" s="547" t="s">
        <v>1650</v>
      </c>
      <c r="B10988" s="547">
        <v>2019</v>
      </c>
      <c r="C10988" s="547" t="s">
        <v>1628</v>
      </c>
      <c r="D10988" s="548">
        <v>20.97</v>
      </c>
      <c r="E10988" s="548">
        <v>21.32</v>
      </c>
    </row>
    <row r="10989" spans="1:5" hidden="1">
      <c r="A10989" s="547" t="s">
        <v>1650</v>
      </c>
      <c r="B10989" s="547">
        <v>2019</v>
      </c>
      <c r="C10989" s="547" t="s">
        <v>1627</v>
      </c>
      <c r="D10989" s="548">
        <v>20.97</v>
      </c>
      <c r="E10989" s="548"/>
    </row>
    <row r="10990" spans="1:5" hidden="1">
      <c r="A10990" s="547" t="s">
        <v>1650</v>
      </c>
      <c r="B10990" s="547">
        <v>2019</v>
      </c>
      <c r="C10990" s="547" t="s">
        <v>1626</v>
      </c>
      <c r="D10990" s="548"/>
      <c r="E10990" s="548"/>
    </row>
    <row r="10991" spans="1:5" hidden="1">
      <c r="A10991" s="547" t="s">
        <v>1650</v>
      </c>
      <c r="B10991" s="547">
        <v>2019</v>
      </c>
      <c r="C10991" s="547" t="s">
        <v>1625</v>
      </c>
      <c r="D10991" s="548">
        <v>0.27</v>
      </c>
      <c r="E10991" s="548">
        <v>0.27</v>
      </c>
    </row>
    <row r="10992" spans="1:5" hidden="1">
      <c r="A10992" s="547" t="s">
        <v>1650</v>
      </c>
      <c r="B10992" s="547">
        <v>2019</v>
      </c>
      <c r="C10992" s="547" t="s">
        <v>1624</v>
      </c>
      <c r="D10992" s="548">
        <v>2.65</v>
      </c>
      <c r="E10992" s="548">
        <v>2.65</v>
      </c>
    </row>
    <row r="10993" spans="1:5" hidden="1">
      <c r="A10993" s="547" t="s">
        <v>1650</v>
      </c>
      <c r="B10993" s="547">
        <v>2019</v>
      </c>
      <c r="C10993" s="547" t="s">
        <v>1623</v>
      </c>
      <c r="D10993" s="548"/>
      <c r="E10993" s="548"/>
    </row>
    <row r="10994" spans="1:5" hidden="1">
      <c r="A10994" s="547" t="s">
        <v>1650</v>
      </c>
      <c r="B10994" s="547">
        <v>2019</v>
      </c>
      <c r="C10994" s="547" t="s">
        <v>1622</v>
      </c>
      <c r="D10994" s="548"/>
      <c r="E10994" s="548"/>
    </row>
    <row r="10995" spans="1:5" hidden="1">
      <c r="A10995" s="547" t="s">
        <v>1650</v>
      </c>
      <c r="B10995" s="547">
        <v>2019</v>
      </c>
      <c r="C10995" s="547" t="s">
        <v>1621</v>
      </c>
      <c r="D10995" s="548">
        <v>0.01</v>
      </c>
      <c r="E10995" s="548">
        <v>0.01</v>
      </c>
    </row>
    <row r="10996" spans="1:5" hidden="1">
      <c r="A10996" s="547" t="s">
        <v>1650</v>
      </c>
      <c r="B10996" s="547">
        <v>2019</v>
      </c>
      <c r="C10996" s="547" t="s">
        <v>1620</v>
      </c>
      <c r="D10996" s="548"/>
      <c r="E10996" s="548"/>
    </row>
    <row r="10997" spans="1:5" hidden="1">
      <c r="A10997" s="547" t="s">
        <v>1650</v>
      </c>
      <c r="B10997" s="547">
        <v>2019</v>
      </c>
      <c r="C10997" s="547" t="s">
        <v>1619</v>
      </c>
      <c r="D10997" s="548">
        <v>28.11</v>
      </c>
      <c r="E10997" s="548">
        <v>28.11</v>
      </c>
    </row>
    <row r="10998" spans="1:5" hidden="1">
      <c r="A10998" s="547" t="s">
        <v>1650</v>
      </c>
      <c r="B10998" s="547">
        <v>2019</v>
      </c>
      <c r="C10998" s="547" t="s">
        <v>1618</v>
      </c>
      <c r="D10998" s="548">
        <v>0.01</v>
      </c>
      <c r="E10998" s="548">
        <v>0.01</v>
      </c>
    </row>
    <row r="10999" spans="1:5" hidden="1">
      <c r="A10999" s="547" t="s">
        <v>1650</v>
      </c>
      <c r="B10999" s="547">
        <v>2019</v>
      </c>
      <c r="C10999" s="547" t="s">
        <v>1617</v>
      </c>
      <c r="D10999" s="548">
        <v>5.15</v>
      </c>
      <c r="E10999" s="548">
        <v>5.15</v>
      </c>
    </row>
    <row r="11000" spans="1:5" hidden="1">
      <c r="A11000" s="547" t="s">
        <v>1650</v>
      </c>
      <c r="B11000" s="547">
        <v>2019</v>
      </c>
      <c r="C11000" s="547" t="s">
        <v>1616</v>
      </c>
      <c r="D11000" s="548">
        <v>1.4</v>
      </c>
      <c r="E11000" s="548">
        <v>1.4</v>
      </c>
    </row>
    <row r="11001" spans="1:5" hidden="1">
      <c r="A11001" s="547" t="s">
        <v>1650</v>
      </c>
      <c r="B11001" s="547">
        <v>2019</v>
      </c>
      <c r="C11001" s="547" t="s">
        <v>1615</v>
      </c>
      <c r="D11001" s="548">
        <v>16.399999999999999</v>
      </c>
      <c r="E11001" s="548">
        <v>16.399999999999999</v>
      </c>
    </row>
    <row r="11002" spans="1:5" hidden="1">
      <c r="A11002" s="547" t="s">
        <v>1650</v>
      </c>
      <c r="B11002" s="547">
        <v>2019</v>
      </c>
      <c r="C11002" s="547" t="s">
        <v>1614</v>
      </c>
      <c r="D11002" s="548">
        <v>1.98</v>
      </c>
      <c r="E11002" s="548">
        <v>1.98</v>
      </c>
    </row>
    <row r="11003" spans="1:5" hidden="1">
      <c r="A11003" s="547" t="s">
        <v>1650</v>
      </c>
      <c r="B11003" s="547">
        <v>2019</v>
      </c>
      <c r="C11003" s="547" t="s">
        <v>1613</v>
      </c>
      <c r="D11003" s="548"/>
      <c r="E11003" s="548"/>
    </row>
    <row r="11004" spans="1:5" hidden="1">
      <c r="A11004" s="547" t="s">
        <v>1650</v>
      </c>
      <c r="B11004" s="547">
        <v>2019</v>
      </c>
      <c r="C11004" s="547" t="s">
        <v>1612</v>
      </c>
      <c r="D11004" s="548">
        <v>0.33</v>
      </c>
      <c r="E11004" s="548">
        <v>0.33</v>
      </c>
    </row>
    <row r="11005" spans="1:5" hidden="1">
      <c r="A11005" s="547" t="s">
        <v>1650</v>
      </c>
      <c r="B11005" s="547">
        <v>2019</v>
      </c>
      <c r="C11005" s="547" t="s">
        <v>1611</v>
      </c>
      <c r="D11005" s="548"/>
      <c r="E11005" s="548"/>
    </row>
    <row r="11006" spans="1:5" hidden="1">
      <c r="A11006" s="547" t="s">
        <v>1650</v>
      </c>
      <c r="B11006" s="547">
        <v>2019</v>
      </c>
      <c r="C11006" s="547" t="s">
        <v>1610</v>
      </c>
      <c r="D11006" s="548"/>
      <c r="E11006" s="548"/>
    </row>
    <row r="11007" spans="1:5" hidden="1">
      <c r="A11007" s="547" t="s">
        <v>1650</v>
      </c>
      <c r="B11007" s="547">
        <v>2019</v>
      </c>
      <c r="C11007" s="547" t="s">
        <v>1609</v>
      </c>
      <c r="D11007" s="548"/>
      <c r="E11007" s="548"/>
    </row>
    <row r="11008" spans="1:5" hidden="1">
      <c r="A11008" s="547" t="s">
        <v>1650</v>
      </c>
      <c r="B11008" s="547">
        <v>2019</v>
      </c>
      <c r="C11008" s="547" t="s">
        <v>1608</v>
      </c>
      <c r="D11008" s="548"/>
      <c r="E11008" s="548"/>
    </row>
    <row r="11009" spans="1:5" hidden="1">
      <c r="A11009" s="547" t="s">
        <v>1650</v>
      </c>
      <c r="B11009" s="547">
        <v>2019</v>
      </c>
      <c r="C11009" s="547" t="s">
        <v>1607</v>
      </c>
      <c r="D11009" s="548">
        <v>2.29</v>
      </c>
      <c r="E11009" s="548">
        <v>2.29</v>
      </c>
    </row>
    <row r="11010" spans="1:5" hidden="1">
      <c r="A11010" s="547" t="s">
        <v>1650</v>
      </c>
      <c r="B11010" s="547">
        <v>2019</v>
      </c>
      <c r="C11010" s="547" t="s">
        <v>1606</v>
      </c>
      <c r="D11010" s="548"/>
      <c r="E11010" s="548"/>
    </row>
    <row r="11011" spans="1:5" hidden="1">
      <c r="A11011" s="547" t="s">
        <v>1650</v>
      </c>
      <c r="B11011" s="547">
        <v>2019</v>
      </c>
      <c r="C11011" s="547" t="s">
        <v>1605</v>
      </c>
      <c r="D11011" s="548">
        <v>0.55000000000000004</v>
      </c>
      <c r="E11011" s="548">
        <v>0.55000000000000004</v>
      </c>
    </row>
    <row r="11012" spans="1:5" hidden="1">
      <c r="A11012" s="547" t="s">
        <v>1650</v>
      </c>
      <c r="B11012" s="547">
        <v>2019</v>
      </c>
      <c r="C11012" s="547" t="s">
        <v>1604</v>
      </c>
      <c r="D11012" s="548">
        <v>63.5</v>
      </c>
      <c r="E11012" s="548">
        <v>63.5</v>
      </c>
    </row>
    <row r="11013" spans="1:5" hidden="1">
      <c r="A11013" s="547" t="s">
        <v>1650</v>
      </c>
      <c r="B11013" s="547">
        <v>2019</v>
      </c>
      <c r="C11013" s="547" t="s">
        <v>1603</v>
      </c>
      <c r="D11013" s="548">
        <v>217.54</v>
      </c>
      <c r="E11013" s="548">
        <v>217.54</v>
      </c>
    </row>
    <row r="11014" spans="1:5" hidden="1">
      <c r="A11014" s="547" t="s">
        <v>1650</v>
      </c>
      <c r="B11014" s="547">
        <v>2019</v>
      </c>
      <c r="C11014" s="547" t="s">
        <v>1602</v>
      </c>
      <c r="D11014" s="548">
        <v>22.73</v>
      </c>
      <c r="E11014" s="548">
        <v>22.73</v>
      </c>
    </row>
    <row r="11015" spans="1:5" hidden="1">
      <c r="A11015" s="547" t="s">
        <v>1650</v>
      </c>
      <c r="B11015" s="547">
        <v>2019</v>
      </c>
      <c r="C11015" s="547" t="s">
        <v>1601</v>
      </c>
      <c r="D11015" s="548">
        <v>204.24</v>
      </c>
      <c r="E11015" s="548">
        <v>204.24</v>
      </c>
    </row>
    <row r="11016" spans="1:5" hidden="1">
      <c r="A11016" s="547" t="s">
        <v>1650</v>
      </c>
      <c r="B11016" s="547">
        <v>2019</v>
      </c>
      <c r="C11016" s="547" t="s">
        <v>1600</v>
      </c>
      <c r="D11016" s="548">
        <v>0.3</v>
      </c>
      <c r="E11016" s="548">
        <v>0.3</v>
      </c>
    </row>
    <row r="11017" spans="1:5" hidden="1">
      <c r="A11017" s="547" t="s">
        <v>1650</v>
      </c>
      <c r="B11017" s="547">
        <v>2019</v>
      </c>
      <c r="C11017" s="547" t="s">
        <v>1599</v>
      </c>
      <c r="D11017" s="548">
        <v>852.81</v>
      </c>
      <c r="E11017" s="548">
        <v>853.16</v>
      </c>
    </row>
    <row r="11018" spans="1:5" hidden="1">
      <c r="A11018" s="547" t="s">
        <v>1650</v>
      </c>
      <c r="B11018" s="547">
        <v>2019</v>
      </c>
      <c r="C11018" s="547" t="s">
        <v>1597</v>
      </c>
      <c r="D11018" s="548">
        <v>560.33000000000004</v>
      </c>
      <c r="E11018" s="548">
        <v>560.66999999999996</v>
      </c>
    </row>
    <row r="11019" spans="1:5" hidden="1">
      <c r="A11019" s="547" t="s">
        <v>1650</v>
      </c>
      <c r="B11019" s="547">
        <v>2019</v>
      </c>
      <c r="C11019" s="547" t="s">
        <v>1633</v>
      </c>
      <c r="D11019" s="548"/>
      <c r="E11019" s="548">
        <v>10.09</v>
      </c>
    </row>
    <row r="11020" spans="1:5" hidden="1">
      <c r="A11020" s="547" t="s">
        <v>1650</v>
      </c>
      <c r="B11020" s="547">
        <v>2019</v>
      </c>
      <c r="C11020" s="547" t="s">
        <v>1632</v>
      </c>
      <c r="D11020" s="548"/>
      <c r="E11020" s="548"/>
    </row>
    <row r="11021" spans="1:5" hidden="1">
      <c r="A11021" s="547" t="s">
        <v>1650</v>
      </c>
      <c r="B11021" s="547">
        <v>2019</v>
      </c>
      <c r="C11021" s="547" t="s">
        <v>1631</v>
      </c>
      <c r="D11021" s="548"/>
      <c r="E11021" s="548">
        <v>11.23</v>
      </c>
    </row>
    <row r="11022" spans="1:5" hidden="1">
      <c r="A11022" s="547" t="s">
        <v>1650</v>
      </c>
      <c r="B11022" s="547">
        <v>2019</v>
      </c>
      <c r="C11022" s="547" t="s">
        <v>1630</v>
      </c>
      <c r="D11022" s="548"/>
      <c r="E11022" s="548"/>
    </row>
    <row r="11023" spans="1:5" hidden="1">
      <c r="A11023" s="547" t="s">
        <v>1650</v>
      </c>
      <c r="B11023" s="547">
        <v>2019</v>
      </c>
      <c r="C11023" s="547" t="s">
        <v>1629</v>
      </c>
      <c r="D11023" s="548"/>
      <c r="E11023" s="548"/>
    </row>
    <row r="11024" spans="1:5" hidden="1">
      <c r="A11024" s="547" t="s">
        <v>1650</v>
      </c>
      <c r="B11024" s="547">
        <v>2020</v>
      </c>
      <c r="C11024" s="547" t="s">
        <v>1628</v>
      </c>
      <c r="D11024" s="548">
        <v>18.190000000000001</v>
      </c>
      <c r="E11024" s="548">
        <v>18.420000000000002</v>
      </c>
    </row>
    <row r="11025" spans="1:5" hidden="1">
      <c r="A11025" s="547" t="s">
        <v>1650</v>
      </c>
      <c r="B11025" s="547">
        <v>2020</v>
      </c>
      <c r="C11025" s="547" t="s">
        <v>1627</v>
      </c>
      <c r="D11025" s="548">
        <v>18.190000000000001</v>
      </c>
      <c r="E11025" s="548"/>
    </row>
    <row r="11026" spans="1:5" hidden="1">
      <c r="A11026" s="547" t="s">
        <v>1650</v>
      </c>
      <c r="B11026" s="547">
        <v>2020</v>
      </c>
      <c r="C11026" s="547" t="s">
        <v>1626</v>
      </c>
      <c r="D11026" s="548"/>
      <c r="E11026" s="548"/>
    </row>
    <row r="11027" spans="1:5" hidden="1">
      <c r="A11027" s="547" t="s">
        <v>1650</v>
      </c>
      <c r="B11027" s="547">
        <v>2020</v>
      </c>
      <c r="C11027" s="547" t="s">
        <v>1625</v>
      </c>
      <c r="D11027" s="548">
        <v>0.39</v>
      </c>
      <c r="E11027" s="548">
        <v>0.39</v>
      </c>
    </row>
    <row r="11028" spans="1:5" hidden="1">
      <c r="A11028" s="547" t="s">
        <v>1650</v>
      </c>
      <c r="B11028" s="547">
        <v>2020</v>
      </c>
      <c r="C11028" s="547" t="s">
        <v>1624</v>
      </c>
      <c r="D11028" s="548">
        <v>1.34</v>
      </c>
      <c r="E11028" s="548">
        <v>1.34</v>
      </c>
    </row>
    <row r="11029" spans="1:5" hidden="1">
      <c r="A11029" s="547" t="s">
        <v>1650</v>
      </c>
      <c r="B11029" s="547">
        <v>2020</v>
      </c>
      <c r="C11029" s="547" t="s">
        <v>1623</v>
      </c>
      <c r="D11029" s="548"/>
      <c r="E11029" s="548"/>
    </row>
    <row r="11030" spans="1:5" hidden="1">
      <c r="A11030" s="547" t="s">
        <v>1650</v>
      </c>
      <c r="B11030" s="547">
        <v>2020</v>
      </c>
      <c r="C11030" s="547" t="s">
        <v>1622</v>
      </c>
      <c r="D11030" s="548"/>
      <c r="E11030" s="548"/>
    </row>
    <row r="11031" spans="1:5" hidden="1">
      <c r="A11031" s="547" t="s">
        <v>1650</v>
      </c>
      <c r="B11031" s="547">
        <v>2020</v>
      </c>
      <c r="C11031" s="547" t="s">
        <v>1621</v>
      </c>
      <c r="D11031" s="548">
        <v>0.01</v>
      </c>
      <c r="E11031" s="548">
        <v>0.01</v>
      </c>
    </row>
    <row r="11032" spans="1:5" hidden="1">
      <c r="A11032" s="547" t="s">
        <v>1650</v>
      </c>
      <c r="B11032" s="547">
        <v>2020</v>
      </c>
      <c r="C11032" s="547" t="s">
        <v>1620</v>
      </c>
      <c r="D11032" s="548"/>
      <c r="E11032" s="548"/>
    </row>
    <row r="11033" spans="1:5" hidden="1">
      <c r="A11033" s="547" t="s">
        <v>1650</v>
      </c>
      <c r="B11033" s="547">
        <v>2020</v>
      </c>
      <c r="C11033" s="547" t="s">
        <v>1619</v>
      </c>
      <c r="D11033" s="548">
        <v>21.89</v>
      </c>
      <c r="E11033" s="548">
        <v>21.89</v>
      </c>
    </row>
    <row r="11034" spans="1:5" hidden="1">
      <c r="A11034" s="547" t="s">
        <v>1650</v>
      </c>
      <c r="B11034" s="547">
        <v>2020</v>
      </c>
      <c r="C11034" s="547" t="s">
        <v>1618</v>
      </c>
      <c r="D11034" s="548"/>
      <c r="E11034" s="548"/>
    </row>
    <row r="11035" spans="1:5" hidden="1">
      <c r="A11035" s="547" t="s">
        <v>1650</v>
      </c>
      <c r="B11035" s="547">
        <v>2020</v>
      </c>
      <c r="C11035" s="547" t="s">
        <v>1617</v>
      </c>
      <c r="D11035" s="548">
        <v>3.99</v>
      </c>
      <c r="E11035" s="548">
        <v>3.99</v>
      </c>
    </row>
    <row r="11036" spans="1:5" hidden="1">
      <c r="A11036" s="547" t="s">
        <v>1650</v>
      </c>
      <c r="B11036" s="547">
        <v>2020</v>
      </c>
      <c r="C11036" s="547" t="s">
        <v>1616</v>
      </c>
      <c r="D11036" s="548">
        <v>1.92</v>
      </c>
      <c r="E11036" s="548">
        <v>1.92</v>
      </c>
    </row>
    <row r="11037" spans="1:5" hidden="1">
      <c r="A11037" s="547" t="s">
        <v>1650</v>
      </c>
      <c r="B11037" s="547">
        <v>2020</v>
      </c>
      <c r="C11037" s="547" t="s">
        <v>1615</v>
      </c>
      <c r="D11037" s="548">
        <v>11.06</v>
      </c>
      <c r="E11037" s="548">
        <v>11.06</v>
      </c>
    </row>
    <row r="11038" spans="1:5" hidden="1">
      <c r="A11038" s="547" t="s">
        <v>1650</v>
      </c>
      <c r="B11038" s="547">
        <v>2020</v>
      </c>
      <c r="C11038" s="547" t="s">
        <v>1614</v>
      </c>
      <c r="D11038" s="548">
        <v>1.4</v>
      </c>
      <c r="E11038" s="548">
        <v>1.4</v>
      </c>
    </row>
    <row r="11039" spans="1:5" hidden="1">
      <c r="A11039" s="547" t="s">
        <v>1650</v>
      </c>
      <c r="B11039" s="547">
        <v>2020</v>
      </c>
      <c r="C11039" s="547" t="s">
        <v>1613</v>
      </c>
      <c r="D11039" s="548"/>
      <c r="E11039" s="548"/>
    </row>
    <row r="11040" spans="1:5" hidden="1">
      <c r="A11040" s="547" t="s">
        <v>1650</v>
      </c>
      <c r="B11040" s="547">
        <v>2020</v>
      </c>
      <c r="C11040" s="547" t="s">
        <v>1612</v>
      </c>
      <c r="D11040" s="548">
        <v>0.48</v>
      </c>
      <c r="E11040" s="548">
        <v>0.48</v>
      </c>
    </row>
    <row r="11041" spans="1:5" hidden="1">
      <c r="A11041" s="547" t="s">
        <v>1650</v>
      </c>
      <c r="B11041" s="547">
        <v>2020</v>
      </c>
      <c r="C11041" s="547" t="s">
        <v>1611</v>
      </c>
      <c r="D11041" s="548">
        <v>0.3</v>
      </c>
      <c r="E11041" s="548">
        <v>0.3</v>
      </c>
    </row>
    <row r="11042" spans="1:5" hidden="1">
      <c r="A11042" s="547" t="s">
        <v>1650</v>
      </c>
      <c r="B11042" s="547">
        <v>2020</v>
      </c>
      <c r="C11042" s="547" t="s">
        <v>1610</v>
      </c>
      <c r="D11042" s="548">
        <v>0.04</v>
      </c>
      <c r="E11042" s="548">
        <v>0.04</v>
      </c>
    </row>
    <row r="11043" spans="1:5" hidden="1">
      <c r="A11043" s="547" t="s">
        <v>1650</v>
      </c>
      <c r="B11043" s="547">
        <v>2020</v>
      </c>
      <c r="C11043" s="547" t="s">
        <v>1609</v>
      </c>
      <c r="D11043" s="548"/>
      <c r="E11043" s="548"/>
    </row>
    <row r="11044" spans="1:5" hidden="1">
      <c r="A11044" s="547" t="s">
        <v>1650</v>
      </c>
      <c r="B11044" s="547">
        <v>2020</v>
      </c>
      <c r="C11044" s="547" t="s">
        <v>1608</v>
      </c>
      <c r="D11044" s="548"/>
      <c r="E11044" s="548"/>
    </row>
    <row r="11045" spans="1:5" hidden="1">
      <c r="A11045" s="547" t="s">
        <v>1650</v>
      </c>
      <c r="B11045" s="547">
        <v>2020</v>
      </c>
      <c r="C11045" s="547" t="s">
        <v>1607</v>
      </c>
      <c r="D11045" s="548">
        <v>2.25</v>
      </c>
      <c r="E11045" s="548">
        <v>2.25</v>
      </c>
    </row>
    <row r="11046" spans="1:5" hidden="1">
      <c r="A11046" s="547" t="s">
        <v>1650</v>
      </c>
      <c r="B11046" s="547">
        <v>2020</v>
      </c>
      <c r="C11046" s="547" t="s">
        <v>1606</v>
      </c>
      <c r="D11046" s="548"/>
      <c r="E11046" s="548"/>
    </row>
    <row r="11047" spans="1:5" hidden="1">
      <c r="A11047" s="547" t="s">
        <v>1650</v>
      </c>
      <c r="B11047" s="547">
        <v>2020</v>
      </c>
      <c r="C11047" s="547" t="s">
        <v>1605</v>
      </c>
      <c r="D11047" s="548">
        <v>0.43</v>
      </c>
      <c r="E11047" s="548">
        <v>0.43</v>
      </c>
    </row>
    <row r="11048" spans="1:5" hidden="1">
      <c r="A11048" s="547" t="s">
        <v>1650</v>
      </c>
      <c r="B11048" s="547">
        <v>2020</v>
      </c>
      <c r="C11048" s="547" t="s">
        <v>1604</v>
      </c>
      <c r="D11048" s="548">
        <v>63.66</v>
      </c>
      <c r="E11048" s="548">
        <v>63.66</v>
      </c>
    </row>
    <row r="11049" spans="1:5" hidden="1">
      <c r="A11049" s="547" t="s">
        <v>1650</v>
      </c>
      <c r="B11049" s="547">
        <v>2020</v>
      </c>
      <c r="C11049" s="547" t="s">
        <v>1603</v>
      </c>
      <c r="D11049" s="548">
        <v>224.41</v>
      </c>
      <c r="E11049" s="548">
        <v>224.41</v>
      </c>
    </row>
    <row r="11050" spans="1:5" hidden="1">
      <c r="A11050" s="547" t="s">
        <v>1650</v>
      </c>
      <c r="B11050" s="547">
        <v>2020</v>
      </c>
      <c r="C11050" s="547" t="s">
        <v>1602</v>
      </c>
      <c r="D11050" s="548">
        <v>20.2</v>
      </c>
      <c r="E11050" s="548">
        <v>20.2</v>
      </c>
    </row>
    <row r="11051" spans="1:5" hidden="1">
      <c r="A11051" s="547" t="s">
        <v>1650</v>
      </c>
      <c r="B11051" s="547">
        <v>2020</v>
      </c>
      <c r="C11051" s="547" t="s">
        <v>1601</v>
      </c>
      <c r="D11051" s="548">
        <v>196.34</v>
      </c>
      <c r="E11051" s="548">
        <v>196.34</v>
      </c>
    </row>
    <row r="11052" spans="1:5" hidden="1">
      <c r="A11052" s="547" t="s">
        <v>1650</v>
      </c>
      <c r="B11052" s="547">
        <v>2020</v>
      </c>
      <c r="C11052" s="547" t="s">
        <v>1600</v>
      </c>
      <c r="D11052" s="548">
        <v>0.24</v>
      </c>
      <c r="E11052" s="548">
        <v>0.24</v>
      </c>
    </row>
    <row r="11053" spans="1:5" hidden="1">
      <c r="A11053" s="547" t="s">
        <v>1650</v>
      </c>
      <c r="B11053" s="547">
        <v>2020</v>
      </c>
      <c r="C11053" s="547" t="s">
        <v>1599</v>
      </c>
      <c r="D11053" s="548">
        <v>826.39</v>
      </c>
      <c r="E11053" s="548">
        <v>826.62</v>
      </c>
    </row>
    <row r="11054" spans="1:5" hidden="1">
      <c r="A11054" s="547" t="s">
        <v>1650</v>
      </c>
      <c r="B11054" s="547">
        <v>2020</v>
      </c>
      <c r="C11054" s="547" t="s">
        <v>1597</v>
      </c>
      <c r="D11054" s="548">
        <v>546.66999999999996</v>
      </c>
      <c r="E11054" s="548">
        <v>546.9</v>
      </c>
    </row>
    <row r="11055" spans="1:5" hidden="1">
      <c r="A11055" s="547" t="s">
        <v>1650</v>
      </c>
      <c r="B11055" s="547">
        <v>2020</v>
      </c>
      <c r="C11055" s="547" t="s">
        <v>1633</v>
      </c>
      <c r="D11055" s="548"/>
      <c r="E11055" s="548">
        <v>7.48</v>
      </c>
    </row>
    <row r="11056" spans="1:5" hidden="1">
      <c r="A11056" s="547" t="s">
        <v>1650</v>
      </c>
      <c r="B11056" s="547">
        <v>2020</v>
      </c>
      <c r="C11056" s="547" t="s">
        <v>1632</v>
      </c>
      <c r="D11056" s="548"/>
      <c r="E11056" s="548"/>
    </row>
    <row r="11057" spans="1:5" hidden="1">
      <c r="A11057" s="547" t="s">
        <v>1650</v>
      </c>
      <c r="B11057" s="547">
        <v>2020</v>
      </c>
      <c r="C11057" s="547" t="s">
        <v>1631</v>
      </c>
      <c r="D11057" s="548"/>
      <c r="E11057" s="548">
        <v>10.94</v>
      </c>
    </row>
    <row r="11058" spans="1:5" hidden="1">
      <c r="A11058" s="547" t="s">
        <v>1650</v>
      </c>
      <c r="B11058" s="547">
        <v>2020</v>
      </c>
      <c r="C11058" s="547" t="s">
        <v>1630</v>
      </c>
      <c r="D11058" s="548"/>
      <c r="E11058" s="548"/>
    </row>
    <row r="11059" spans="1:5" hidden="1">
      <c r="A11059" s="547" t="s">
        <v>1650</v>
      </c>
      <c r="B11059" s="547">
        <v>2020</v>
      </c>
      <c r="C11059" s="547" t="s">
        <v>1629</v>
      </c>
      <c r="D11059" s="548"/>
      <c r="E11059" s="548"/>
    </row>
    <row r="11060" spans="1:5" hidden="1">
      <c r="A11060" s="547" t="s">
        <v>1650</v>
      </c>
      <c r="B11060" s="547">
        <v>2021</v>
      </c>
      <c r="C11060" s="547" t="s">
        <v>1628</v>
      </c>
      <c r="D11060" s="548">
        <v>21.7</v>
      </c>
      <c r="E11060" s="548">
        <v>21.69</v>
      </c>
    </row>
    <row r="11061" spans="1:5" hidden="1">
      <c r="A11061" s="547" t="s">
        <v>1650</v>
      </c>
      <c r="B11061" s="547">
        <v>2021</v>
      </c>
      <c r="C11061" s="547" t="s">
        <v>1627</v>
      </c>
      <c r="D11061" s="548">
        <v>21.7</v>
      </c>
      <c r="E11061" s="548"/>
    </row>
    <row r="11062" spans="1:5" hidden="1">
      <c r="A11062" s="547" t="s">
        <v>1650</v>
      </c>
      <c r="B11062" s="547">
        <v>2021</v>
      </c>
      <c r="C11062" s="547" t="s">
        <v>1626</v>
      </c>
      <c r="D11062" s="548"/>
      <c r="E11062" s="548"/>
    </row>
    <row r="11063" spans="1:5" hidden="1">
      <c r="A11063" s="547" t="s">
        <v>1650</v>
      </c>
      <c r="B11063" s="547">
        <v>2021</v>
      </c>
      <c r="C11063" s="547" t="s">
        <v>1625</v>
      </c>
      <c r="D11063" s="548">
        <v>0.44</v>
      </c>
      <c r="E11063" s="548">
        <v>0.44</v>
      </c>
    </row>
    <row r="11064" spans="1:5" hidden="1">
      <c r="A11064" s="547" t="s">
        <v>1650</v>
      </c>
      <c r="B11064" s="547">
        <v>2021</v>
      </c>
      <c r="C11064" s="547" t="s">
        <v>1624</v>
      </c>
      <c r="D11064" s="548"/>
      <c r="E11064" s="548"/>
    </row>
    <row r="11065" spans="1:5" hidden="1">
      <c r="A11065" s="547" t="s">
        <v>1650</v>
      </c>
      <c r="B11065" s="547">
        <v>2021</v>
      </c>
      <c r="C11065" s="547" t="s">
        <v>1623</v>
      </c>
      <c r="D11065" s="548"/>
      <c r="E11065" s="548"/>
    </row>
    <row r="11066" spans="1:5" hidden="1">
      <c r="A11066" s="547" t="s">
        <v>1650</v>
      </c>
      <c r="B11066" s="547">
        <v>2021</v>
      </c>
      <c r="C11066" s="547" t="s">
        <v>1622</v>
      </c>
      <c r="D11066" s="548"/>
      <c r="E11066" s="548"/>
    </row>
    <row r="11067" spans="1:5" hidden="1">
      <c r="A11067" s="547" t="s">
        <v>1650</v>
      </c>
      <c r="B11067" s="547">
        <v>2021</v>
      </c>
      <c r="C11067" s="547" t="s">
        <v>1621</v>
      </c>
      <c r="D11067" s="548">
        <v>0.01</v>
      </c>
      <c r="E11067" s="548">
        <v>0.01</v>
      </c>
    </row>
    <row r="11068" spans="1:5" hidden="1">
      <c r="A11068" s="547" t="s">
        <v>1650</v>
      </c>
      <c r="B11068" s="547">
        <v>2021</v>
      </c>
      <c r="C11068" s="547" t="s">
        <v>1620</v>
      </c>
      <c r="D11068" s="548"/>
      <c r="E11068" s="548"/>
    </row>
    <row r="11069" spans="1:5" hidden="1">
      <c r="A11069" s="547" t="s">
        <v>1650</v>
      </c>
      <c r="B11069" s="547">
        <v>2021</v>
      </c>
      <c r="C11069" s="547" t="s">
        <v>1619</v>
      </c>
      <c r="D11069" s="548">
        <v>26.48</v>
      </c>
      <c r="E11069" s="548">
        <v>26.48</v>
      </c>
    </row>
    <row r="11070" spans="1:5" hidden="1">
      <c r="A11070" s="547" t="s">
        <v>1650</v>
      </c>
      <c r="B11070" s="547">
        <v>2021</v>
      </c>
      <c r="C11070" s="547" t="s">
        <v>1618</v>
      </c>
      <c r="D11070" s="548"/>
      <c r="E11070" s="548"/>
    </row>
    <row r="11071" spans="1:5" hidden="1">
      <c r="A11071" s="547" t="s">
        <v>1650</v>
      </c>
      <c r="B11071" s="547">
        <v>2021</v>
      </c>
      <c r="C11071" s="547" t="s">
        <v>1617</v>
      </c>
      <c r="D11071" s="548">
        <v>3.83</v>
      </c>
      <c r="E11071" s="548">
        <v>3.83</v>
      </c>
    </row>
    <row r="11072" spans="1:5" hidden="1">
      <c r="A11072" s="547" t="s">
        <v>1650</v>
      </c>
      <c r="B11072" s="547">
        <v>2021</v>
      </c>
      <c r="C11072" s="547" t="s">
        <v>1616</v>
      </c>
      <c r="D11072" s="548">
        <v>1.1499999999999999</v>
      </c>
      <c r="E11072" s="548">
        <v>1.1499999999999999</v>
      </c>
    </row>
    <row r="11073" spans="1:5" hidden="1">
      <c r="A11073" s="547" t="s">
        <v>1650</v>
      </c>
      <c r="B11073" s="547">
        <v>2021</v>
      </c>
      <c r="C11073" s="547" t="s">
        <v>1615</v>
      </c>
      <c r="D11073" s="548">
        <v>15.65</v>
      </c>
      <c r="E11073" s="548">
        <v>15.65</v>
      </c>
    </row>
    <row r="11074" spans="1:5" hidden="1">
      <c r="A11074" s="547" t="s">
        <v>1650</v>
      </c>
      <c r="B11074" s="547">
        <v>2021</v>
      </c>
      <c r="C11074" s="547" t="s">
        <v>1614</v>
      </c>
      <c r="D11074" s="548">
        <v>2.65</v>
      </c>
      <c r="E11074" s="548">
        <v>2.65</v>
      </c>
    </row>
    <row r="11075" spans="1:5" hidden="1">
      <c r="A11075" s="547" t="s">
        <v>1650</v>
      </c>
      <c r="B11075" s="547">
        <v>2021</v>
      </c>
      <c r="C11075" s="547" t="s">
        <v>1613</v>
      </c>
      <c r="D11075" s="548"/>
      <c r="E11075" s="548"/>
    </row>
    <row r="11076" spans="1:5" hidden="1">
      <c r="A11076" s="547" t="s">
        <v>1650</v>
      </c>
      <c r="B11076" s="547">
        <v>2021</v>
      </c>
      <c r="C11076" s="547" t="s">
        <v>1612</v>
      </c>
      <c r="D11076" s="548">
        <v>0.52</v>
      </c>
      <c r="E11076" s="548">
        <v>0.52</v>
      </c>
    </row>
    <row r="11077" spans="1:5" hidden="1">
      <c r="A11077" s="547" t="s">
        <v>1650</v>
      </c>
      <c r="B11077" s="547">
        <v>2021</v>
      </c>
      <c r="C11077" s="547" t="s">
        <v>1611</v>
      </c>
      <c r="D11077" s="548">
        <v>0.06</v>
      </c>
      <c r="E11077" s="548">
        <v>0.06</v>
      </c>
    </row>
    <row r="11078" spans="1:5" hidden="1">
      <c r="A11078" s="547" t="s">
        <v>1650</v>
      </c>
      <c r="B11078" s="547">
        <v>2021</v>
      </c>
      <c r="C11078" s="547" t="s">
        <v>1610</v>
      </c>
      <c r="D11078" s="548">
        <v>0.05</v>
      </c>
      <c r="E11078" s="548">
        <v>0.05</v>
      </c>
    </row>
    <row r="11079" spans="1:5" hidden="1">
      <c r="A11079" s="547" t="s">
        <v>1650</v>
      </c>
      <c r="B11079" s="547">
        <v>2021</v>
      </c>
      <c r="C11079" s="547" t="s">
        <v>1609</v>
      </c>
      <c r="D11079" s="548"/>
      <c r="E11079" s="548"/>
    </row>
    <row r="11080" spans="1:5" hidden="1">
      <c r="A11080" s="547" t="s">
        <v>1650</v>
      </c>
      <c r="B11080" s="547">
        <v>2021</v>
      </c>
      <c r="C11080" s="547" t="s">
        <v>1608</v>
      </c>
      <c r="D11080" s="548"/>
      <c r="E11080" s="548"/>
    </row>
    <row r="11081" spans="1:5" hidden="1">
      <c r="A11081" s="547" t="s">
        <v>1650</v>
      </c>
      <c r="B11081" s="547">
        <v>2021</v>
      </c>
      <c r="C11081" s="547" t="s">
        <v>1607</v>
      </c>
      <c r="D11081" s="548">
        <v>2.19</v>
      </c>
      <c r="E11081" s="548">
        <v>2.19</v>
      </c>
    </row>
    <row r="11082" spans="1:5" hidden="1">
      <c r="A11082" s="547" t="s">
        <v>1650</v>
      </c>
      <c r="B11082" s="547">
        <v>2021</v>
      </c>
      <c r="C11082" s="547" t="s">
        <v>1606</v>
      </c>
      <c r="D11082" s="548"/>
      <c r="E11082" s="548"/>
    </row>
    <row r="11083" spans="1:5" hidden="1">
      <c r="A11083" s="547" t="s">
        <v>1650</v>
      </c>
      <c r="B11083" s="547">
        <v>2021</v>
      </c>
      <c r="C11083" s="547" t="s">
        <v>1605</v>
      </c>
      <c r="D11083" s="548">
        <v>0.37</v>
      </c>
      <c r="E11083" s="548">
        <v>0.37</v>
      </c>
    </row>
    <row r="11084" spans="1:5" hidden="1">
      <c r="A11084" s="547" t="s">
        <v>1650</v>
      </c>
      <c r="B11084" s="547">
        <v>2021</v>
      </c>
      <c r="C11084" s="547" t="s">
        <v>1604</v>
      </c>
      <c r="D11084" s="548">
        <v>70.17</v>
      </c>
      <c r="E11084" s="548">
        <v>70.17</v>
      </c>
    </row>
    <row r="11085" spans="1:5" hidden="1">
      <c r="A11085" s="547" t="s">
        <v>1650</v>
      </c>
      <c r="B11085" s="547">
        <v>2021</v>
      </c>
      <c r="C11085" s="547" t="s">
        <v>1603</v>
      </c>
      <c r="D11085" s="548">
        <v>267.08999999999997</v>
      </c>
      <c r="E11085" s="548">
        <v>267.08999999999997</v>
      </c>
    </row>
    <row r="11086" spans="1:5" hidden="1">
      <c r="A11086" s="547" t="s">
        <v>1650</v>
      </c>
      <c r="B11086" s="547">
        <v>2021</v>
      </c>
      <c r="C11086" s="547" t="s">
        <v>1602</v>
      </c>
      <c r="D11086" s="548">
        <v>20.02</v>
      </c>
      <c r="E11086" s="548">
        <v>20.2</v>
      </c>
    </row>
    <row r="11087" spans="1:5" hidden="1">
      <c r="A11087" s="547" t="s">
        <v>1650</v>
      </c>
      <c r="B11087" s="547">
        <v>2021</v>
      </c>
      <c r="C11087" s="547" t="s">
        <v>1601</v>
      </c>
      <c r="D11087" s="548">
        <v>209.5</v>
      </c>
      <c r="E11087" s="548">
        <v>209.5</v>
      </c>
    </row>
    <row r="11088" spans="1:5" hidden="1">
      <c r="A11088" s="547" t="s">
        <v>1650</v>
      </c>
      <c r="B11088" s="547">
        <v>2021</v>
      </c>
      <c r="C11088" s="547" t="s">
        <v>1600</v>
      </c>
      <c r="D11088" s="548">
        <v>0.27</v>
      </c>
      <c r="E11088" s="548">
        <v>0.27</v>
      </c>
    </row>
    <row r="11089" spans="1:5" hidden="1">
      <c r="A11089" s="547" t="s">
        <v>1650</v>
      </c>
      <c r="B11089" s="547">
        <v>2021</v>
      </c>
      <c r="C11089" s="547" t="s">
        <v>1599</v>
      </c>
      <c r="D11089" s="548">
        <v>909.2</v>
      </c>
      <c r="E11089" s="548">
        <v>909.19</v>
      </c>
    </row>
    <row r="11090" spans="1:5" hidden="1">
      <c r="A11090" s="547" t="s">
        <v>1650</v>
      </c>
      <c r="B11090" s="547">
        <v>2021</v>
      </c>
      <c r="C11090" s="547" t="s">
        <v>1597</v>
      </c>
      <c r="D11090" s="548">
        <v>615.67999999999995</v>
      </c>
      <c r="E11090" s="548">
        <v>615.66999999999996</v>
      </c>
    </row>
    <row r="11091" spans="1:5" hidden="1">
      <c r="A11091" s="547" t="s">
        <v>1650</v>
      </c>
      <c r="B11091" s="547">
        <v>2021</v>
      </c>
      <c r="C11091" s="547" t="s">
        <v>1633</v>
      </c>
      <c r="D11091" s="548"/>
      <c r="E11091" s="548">
        <v>2.34</v>
      </c>
    </row>
    <row r="11092" spans="1:5" hidden="1">
      <c r="A11092" s="547" t="s">
        <v>1650</v>
      </c>
      <c r="B11092" s="547">
        <v>2021</v>
      </c>
      <c r="C11092" s="547" t="s">
        <v>1632</v>
      </c>
      <c r="D11092" s="548"/>
      <c r="E11092" s="548"/>
    </row>
    <row r="11093" spans="1:5" hidden="1">
      <c r="A11093" s="547" t="s">
        <v>1650</v>
      </c>
      <c r="B11093" s="547">
        <v>2021</v>
      </c>
      <c r="C11093" s="547" t="s">
        <v>1631</v>
      </c>
      <c r="D11093" s="548"/>
      <c r="E11093" s="548">
        <v>19.350000000000001</v>
      </c>
    </row>
    <row r="11094" spans="1:5" hidden="1">
      <c r="A11094" s="547" t="s">
        <v>1650</v>
      </c>
      <c r="B11094" s="547">
        <v>2021</v>
      </c>
      <c r="C11094" s="547" t="s">
        <v>1630</v>
      </c>
      <c r="D11094" s="548"/>
      <c r="E11094" s="548"/>
    </row>
    <row r="11095" spans="1:5" hidden="1">
      <c r="A11095" s="547" t="s">
        <v>1650</v>
      </c>
      <c r="B11095" s="547">
        <v>2021</v>
      </c>
      <c r="C11095" s="547" t="s">
        <v>1629</v>
      </c>
      <c r="D11095" s="548"/>
      <c r="E11095" s="548"/>
    </row>
    <row r="11096" spans="1:5" hidden="1">
      <c r="A11096" s="547" t="s">
        <v>1650</v>
      </c>
      <c r="B11096" s="547">
        <v>2022</v>
      </c>
      <c r="C11096" s="547" t="s">
        <v>1628</v>
      </c>
      <c r="D11096" s="548">
        <v>31.09</v>
      </c>
      <c r="E11096" s="548">
        <v>31.1</v>
      </c>
    </row>
    <row r="11097" spans="1:5" hidden="1">
      <c r="A11097" s="547" t="s">
        <v>1650</v>
      </c>
      <c r="B11097" s="547">
        <v>2022</v>
      </c>
      <c r="C11097" s="547" t="s">
        <v>1627</v>
      </c>
      <c r="D11097" s="548">
        <v>31.09</v>
      </c>
      <c r="E11097" s="548"/>
    </row>
    <row r="11098" spans="1:5" hidden="1">
      <c r="A11098" s="547" t="s">
        <v>1650</v>
      </c>
      <c r="B11098" s="547">
        <v>2022</v>
      </c>
      <c r="C11098" s="547" t="s">
        <v>1626</v>
      </c>
      <c r="D11098" s="548"/>
      <c r="E11098" s="548"/>
    </row>
    <row r="11099" spans="1:5" hidden="1">
      <c r="A11099" s="547" t="s">
        <v>1650</v>
      </c>
      <c r="B11099" s="547">
        <v>2022</v>
      </c>
      <c r="C11099" s="547" t="s">
        <v>1625</v>
      </c>
      <c r="D11099" s="548">
        <v>0.14000000000000001</v>
      </c>
      <c r="E11099" s="548">
        <v>0.14000000000000001</v>
      </c>
    </row>
    <row r="11100" spans="1:5" hidden="1">
      <c r="A11100" s="547" t="s">
        <v>1650</v>
      </c>
      <c r="B11100" s="547">
        <v>2022</v>
      </c>
      <c r="C11100" s="547" t="s">
        <v>1624</v>
      </c>
      <c r="D11100" s="548">
        <v>2.2000000000000002</v>
      </c>
      <c r="E11100" s="548">
        <v>2.2000000000000002</v>
      </c>
    </row>
    <row r="11101" spans="1:5" hidden="1">
      <c r="A11101" s="547" t="s">
        <v>1650</v>
      </c>
      <c r="B11101" s="547">
        <v>2022</v>
      </c>
      <c r="C11101" s="547" t="s">
        <v>1623</v>
      </c>
      <c r="D11101" s="548">
        <v>0.26</v>
      </c>
      <c r="E11101" s="548">
        <v>0.26</v>
      </c>
    </row>
    <row r="11102" spans="1:5" hidden="1">
      <c r="A11102" s="547" t="s">
        <v>1650</v>
      </c>
      <c r="B11102" s="547">
        <v>2022</v>
      </c>
      <c r="C11102" s="547" t="s">
        <v>1622</v>
      </c>
      <c r="D11102" s="548">
        <v>0.97</v>
      </c>
      <c r="E11102" s="548">
        <v>0.97</v>
      </c>
    </row>
    <row r="11103" spans="1:5" hidden="1">
      <c r="A11103" s="547" t="s">
        <v>1650</v>
      </c>
      <c r="B11103" s="547">
        <v>2022</v>
      </c>
      <c r="C11103" s="547" t="s">
        <v>1621</v>
      </c>
      <c r="D11103" s="548">
        <v>0.01</v>
      </c>
      <c r="E11103" s="548">
        <v>0.01</v>
      </c>
    </row>
    <row r="11104" spans="1:5" hidden="1">
      <c r="A11104" s="547" t="s">
        <v>1650</v>
      </c>
      <c r="B11104" s="547">
        <v>2022</v>
      </c>
      <c r="C11104" s="547" t="s">
        <v>1620</v>
      </c>
      <c r="D11104" s="548"/>
      <c r="E11104" s="548"/>
    </row>
    <row r="11105" spans="1:5" hidden="1">
      <c r="A11105" s="547" t="s">
        <v>1650</v>
      </c>
      <c r="B11105" s="547">
        <v>2022</v>
      </c>
      <c r="C11105" s="547" t="s">
        <v>1619</v>
      </c>
      <c r="D11105" s="548">
        <v>41.42</v>
      </c>
      <c r="E11105" s="548">
        <v>41.42</v>
      </c>
    </row>
    <row r="11106" spans="1:5" hidden="1">
      <c r="A11106" s="547" t="s">
        <v>1650</v>
      </c>
      <c r="B11106" s="547">
        <v>2022</v>
      </c>
      <c r="C11106" s="547" t="s">
        <v>1618</v>
      </c>
      <c r="D11106" s="548"/>
      <c r="E11106" s="548"/>
    </row>
    <row r="11107" spans="1:5" hidden="1">
      <c r="A11107" s="547" t="s">
        <v>1650</v>
      </c>
      <c r="B11107" s="547">
        <v>2022</v>
      </c>
      <c r="C11107" s="547" t="s">
        <v>1617</v>
      </c>
      <c r="D11107" s="548">
        <v>3.47</v>
      </c>
      <c r="E11107" s="548">
        <v>3.47</v>
      </c>
    </row>
    <row r="11108" spans="1:5" hidden="1">
      <c r="A11108" s="547" t="s">
        <v>1650</v>
      </c>
      <c r="B11108" s="547">
        <v>2022</v>
      </c>
      <c r="C11108" s="547" t="s">
        <v>1616</v>
      </c>
      <c r="D11108" s="548">
        <v>0.84</v>
      </c>
      <c r="E11108" s="548">
        <v>0.84</v>
      </c>
    </row>
    <row r="11109" spans="1:5" hidden="1">
      <c r="A11109" s="547" t="s">
        <v>1650</v>
      </c>
      <c r="B11109" s="547">
        <v>2022</v>
      </c>
      <c r="C11109" s="547" t="s">
        <v>1615</v>
      </c>
      <c r="D11109" s="548">
        <v>27.67</v>
      </c>
      <c r="E11109" s="548">
        <v>27.67</v>
      </c>
    </row>
    <row r="11110" spans="1:5" hidden="1">
      <c r="A11110" s="547" t="s">
        <v>1650</v>
      </c>
      <c r="B11110" s="547">
        <v>2022</v>
      </c>
      <c r="C11110" s="547" t="s">
        <v>1614</v>
      </c>
      <c r="D11110" s="548">
        <v>6.11</v>
      </c>
      <c r="E11110" s="548">
        <v>6.11</v>
      </c>
    </row>
    <row r="11111" spans="1:5" hidden="1">
      <c r="A11111" s="547" t="s">
        <v>1650</v>
      </c>
      <c r="B11111" s="547">
        <v>2022</v>
      </c>
      <c r="C11111" s="547" t="s">
        <v>1613</v>
      </c>
      <c r="D11111" s="548"/>
      <c r="E11111" s="548"/>
    </row>
    <row r="11112" spans="1:5" hidden="1">
      <c r="A11112" s="547" t="s">
        <v>1650</v>
      </c>
      <c r="B11112" s="547">
        <v>2022</v>
      </c>
      <c r="C11112" s="547" t="s">
        <v>1612</v>
      </c>
      <c r="D11112" s="548">
        <v>0.66</v>
      </c>
      <c r="E11112" s="548">
        <v>0.66</v>
      </c>
    </row>
    <row r="11113" spans="1:5" hidden="1">
      <c r="A11113" s="547" t="s">
        <v>1650</v>
      </c>
      <c r="B11113" s="547">
        <v>2022</v>
      </c>
      <c r="C11113" s="547" t="s">
        <v>1611</v>
      </c>
      <c r="D11113" s="548">
        <v>0.03</v>
      </c>
      <c r="E11113" s="548">
        <v>0.03</v>
      </c>
    </row>
    <row r="11114" spans="1:5" hidden="1">
      <c r="A11114" s="547" t="s">
        <v>1650</v>
      </c>
      <c r="B11114" s="547">
        <v>2022</v>
      </c>
      <c r="C11114" s="547" t="s">
        <v>1610</v>
      </c>
      <c r="D11114" s="548">
        <v>0.01</v>
      </c>
      <c r="E11114" s="548">
        <v>0.01</v>
      </c>
    </row>
    <row r="11115" spans="1:5" hidden="1">
      <c r="A11115" s="547" t="s">
        <v>1650</v>
      </c>
      <c r="B11115" s="547">
        <v>2022</v>
      </c>
      <c r="C11115" s="547" t="s">
        <v>1609</v>
      </c>
      <c r="D11115" s="548"/>
      <c r="E11115" s="548"/>
    </row>
    <row r="11116" spans="1:5" hidden="1">
      <c r="A11116" s="547" t="s">
        <v>1650</v>
      </c>
      <c r="B11116" s="547">
        <v>2022</v>
      </c>
      <c r="C11116" s="547" t="s">
        <v>1608</v>
      </c>
      <c r="D11116" s="548"/>
      <c r="E11116" s="548"/>
    </row>
    <row r="11117" spans="1:5" hidden="1">
      <c r="A11117" s="547" t="s">
        <v>1650</v>
      </c>
      <c r="B11117" s="547">
        <v>2022</v>
      </c>
      <c r="C11117" s="547" t="s">
        <v>1607</v>
      </c>
      <c r="D11117" s="548">
        <v>2.37</v>
      </c>
      <c r="E11117" s="548">
        <v>2.37</v>
      </c>
    </row>
    <row r="11118" spans="1:5" hidden="1">
      <c r="A11118" s="547" t="s">
        <v>1650</v>
      </c>
      <c r="B11118" s="547">
        <v>2022</v>
      </c>
      <c r="C11118" s="547" t="s">
        <v>1606</v>
      </c>
      <c r="D11118" s="548"/>
      <c r="E11118" s="548"/>
    </row>
    <row r="11119" spans="1:5" hidden="1">
      <c r="A11119" s="547" t="s">
        <v>1650</v>
      </c>
      <c r="B11119" s="547">
        <v>2022</v>
      </c>
      <c r="C11119" s="547" t="s">
        <v>1605</v>
      </c>
      <c r="D11119" s="548">
        <v>0.27</v>
      </c>
      <c r="E11119" s="548">
        <v>0.27</v>
      </c>
    </row>
    <row r="11120" spans="1:5" hidden="1">
      <c r="A11120" s="547" t="s">
        <v>1650</v>
      </c>
      <c r="B11120" s="547">
        <v>2022</v>
      </c>
      <c r="C11120" s="547" t="s">
        <v>1604</v>
      </c>
      <c r="D11120" s="548">
        <v>82.47</v>
      </c>
      <c r="E11120" s="548">
        <v>82.47</v>
      </c>
    </row>
    <row r="11121" spans="1:5" hidden="1">
      <c r="A11121" s="547" t="s">
        <v>1650</v>
      </c>
      <c r="B11121" s="547">
        <v>2022</v>
      </c>
      <c r="C11121" s="547" t="s">
        <v>1603</v>
      </c>
      <c r="D11121" s="548">
        <v>310.36</v>
      </c>
      <c r="E11121" s="548">
        <v>310.36</v>
      </c>
    </row>
    <row r="11122" spans="1:5" hidden="1">
      <c r="A11122" s="547" t="s">
        <v>1650</v>
      </c>
      <c r="B11122" s="547">
        <v>2022</v>
      </c>
      <c r="C11122" s="547" t="s">
        <v>1602</v>
      </c>
      <c r="D11122" s="548">
        <v>16.920000000000002</v>
      </c>
      <c r="E11122" s="548">
        <v>16.920000000000002</v>
      </c>
    </row>
    <row r="11123" spans="1:5" hidden="1">
      <c r="A11123" s="547" t="s">
        <v>1650</v>
      </c>
      <c r="B11123" s="547">
        <v>2022</v>
      </c>
      <c r="C11123" s="547" t="s">
        <v>1601</v>
      </c>
      <c r="D11123" s="548">
        <v>200.97</v>
      </c>
      <c r="E11123" s="548">
        <v>200.97</v>
      </c>
    </row>
    <row r="11124" spans="1:5" hidden="1">
      <c r="A11124" s="547" t="s">
        <v>1650</v>
      </c>
      <c r="B11124" s="547">
        <v>2022</v>
      </c>
      <c r="C11124" s="547" t="s">
        <v>1600</v>
      </c>
      <c r="D11124" s="548">
        <v>0.19</v>
      </c>
      <c r="E11124" s="548">
        <v>0.19</v>
      </c>
    </row>
    <row r="11125" spans="1:5" hidden="1">
      <c r="A11125" s="547" t="s">
        <v>1650</v>
      </c>
      <c r="B11125" s="547">
        <v>2022</v>
      </c>
      <c r="C11125" s="547" t="s">
        <v>1599</v>
      </c>
      <c r="D11125" s="548">
        <v>968.43</v>
      </c>
      <c r="E11125" s="548">
        <v>968.45</v>
      </c>
    </row>
    <row r="11126" spans="1:5" hidden="1">
      <c r="A11126" s="547" t="s">
        <v>1650</v>
      </c>
      <c r="B11126" s="547">
        <v>2022</v>
      </c>
      <c r="C11126" s="547" t="s">
        <v>1597</v>
      </c>
      <c r="D11126" s="548">
        <v>687</v>
      </c>
      <c r="E11126" s="548">
        <v>687.02</v>
      </c>
    </row>
    <row r="11127" spans="1:5" hidden="1">
      <c r="A11127" s="547" t="s">
        <v>1650</v>
      </c>
      <c r="B11127" s="547">
        <v>2022</v>
      </c>
      <c r="C11127" s="547" t="s">
        <v>1633</v>
      </c>
      <c r="D11127" s="548"/>
      <c r="E11127" s="548">
        <v>2.1</v>
      </c>
    </row>
    <row r="11128" spans="1:5" hidden="1">
      <c r="A11128" s="547" t="s">
        <v>1650</v>
      </c>
      <c r="B11128" s="547">
        <v>2022</v>
      </c>
      <c r="C11128" s="547" t="s">
        <v>1632</v>
      </c>
      <c r="D11128" s="548"/>
      <c r="E11128" s="548"/>
    </row>
    <row r="11129" spans="1:5" hidden="1">
      <c r="A11129" s="547" t="s">
        <v>1650</v>
      </c>
      <c r="B11129" s="547">
        <v>2022</v>
      </c>
      <c r="C11129" s="547" t="s">
        <v>1631</v>
      </c>
      <c r="D11129" s="548"/>
      <c r="E11129" s="548">
        <v>29.01</v>
      </c>
    </row>
    <row r="11130" spans="1:5" hidden="1">
      <c r="A11130" s="547" t="s">
        <v>1650</v>
      </c>
      <c r="B11130" s="547">
        <v>2022</v>
      </c>
      <c r="C11130" s="547" t="s">
        <v>1630</v>
      </c>
      <c r="D11130" s="548"/>
      <c r="E11130" s="548"/>
    </row>
    <row r="11131" spans="1:5" hidden="1">
      <c r="A11131" s="547" t="s">
        <v>1650</v>
      </c>
      <c r="B11131" s="547">
        <v>2022</v>
      </c>
      <c r="C11131" s="547" t="s">
        <v>1629</v>
      </c>
      <c r="D11131" s="548"/>
      <c r="E11131" s="548"/>
    </row>
    <row r="11132" spans="1:5" hidden="1">
      <c r="A11132" s="547" t="s">
        <v>1650</v>
      </c>
      <c r="B11132" s="547">
        <v>2023</v>
      </c>
      <c r="C11132" s="547" t="s">
        <v>1628</v>
      </c>
      <c r="D11132" s="548">
        <v>2.15</v>
      </c>
      <c r="E11132" s="548"/>
    </row>
    <row r="11133" spans="1:5" hidden="1">
      <c r="A11133" s="547" t="s">
        <v>1650</v>
      </c>
      <c r="B11133" s="547">
        <v>2023</v>
      </c>
      <c r="C11133" s="547" t="s">
        <v>1627</v>
      </c>
      <c r="D11133" s="548">
        <v>2.15</v>
      </c>
      <c r="E11133" s="548"/>
    </row>
    <row r="11134" spans="1:5" hidden="1">
      <c r="A11134" s="547" t="s">
        <v>1650</v>
      </c>
      <c r="B11134" s="547">
        <v>2023</v>
      </c>
      <c r="C11134" s="547" t="s">
        <v>1626</v>
      </c>
      <c r="D11134" s="548"/>
      <c r="E11134" s="548"/>
    </row>
    <row r="11135" spans="1:5" hidden="1">
      <c r="A11135" s="547" t="s">
        <v>1650</v>
      </c>
      <c r="B11135" s="547">
        <v>2023</v>
      </c>
      <c r="C11135" s="547" t="s">
        <v>1625</v>
      </c>
      <c r="D11135" s="548"/>
      <c r="E11135" s="548"/>
    </row>
    <row r="11136" spans="1:5" hidden="1">
      <c r="A11136" s="547" t="s">
        <v>1650</v>
      </c>
      <c r="B11136" s="547">
        <v>2023</v>
      </c>
      <c r="C11136" s="547" t="s">
        <v>1624</v>
      </c>
      <c r="D11136" s="548">
        <v>2.23</v>
      </c>
      <c r="E11136" s="548"/>
    </row>
    <row r="11137" spans="1:5" hidden="1">
      <c r="A11137" s="547" t="s">
        <v>1650</v>
      </c>
      <c r="B11137" s="547">
        <v>2023</v>
      </c>
      <c r="C11137" s="547" t="s">
        <v>1623</v>
      </c>
      <c r="D11137" s="548">
        <v>0.24</v>
      </c>
      <c r="E11137" s="548"/>
    </row>
    <row r="11138" spans="1:5" hidden="1">
      <c r="A11138" s="547" t="s">
        <v>1650</v>
      </c>
      <c r="B11138" s="547">
        <v>2023</v>
      </c>
      <c r="C11138" s="547" t="s">
        <v>1622</v>
      </c>
      <c r="D11138" s="548">
        <v>1.1299999999999999</v>
      </c>
      <c r="E11138" s="548"/>
    </row>
    <row r="11139" spans="1:5" hidden="1">
      <c r="A11139" s="547" t="s">
        <v>1650</v>
      </c>
      <c r="B11139" s="547">
        <v>2023</v>
      </c>
      <c r="C11139" s="547" t="s">
        <v>1621</v>
      </c>
      <c r="D11139" s="548"/>
      <c r="E11139" s="548"/>
    </row>
    <row r="11140" spans="1:5" hidden="1">
      <c r="A11140" s="547" t="s">
        <v>1650</v>
      </c>
      <c r="B11140" s="547">
        <v>2023</v>
      </c>
      <c r="C11140" s="547" t="s">
        <v>1620</v>
      </c>
      <c r="D11140" s="548"/>
      <c r="E11140" s="548"/>
    </row>
    <row r="11141" spans="1:5" hidden="1">
      <c r="A11141" s="547" t="s">
        <v>1650</v>
      </c>
      <c r="B11141" s="547">
        <v>2023</v>
      </c>
      <c r="C11141" s="547" t="s">
        <v>1619</v>
      </c>
      <c r="D11141" s="548">
        <v>26.4</v>
      </c>
      <c r="E11141" s="548"/>
    </row>
    <row r="11142" spans="1:5" hidden="1">
      <c r="A11142" s="547" t="s">
        <v>1650</v>
      </c>
      <c r="B11142" s="547">
        <v>2023</v>
      </c>
      <c r="C11142" s="547" t="s">
        <v>1618</v>
      </c>
      <c r="D11142" s="548"/>
      <c r="E11142" s="548"/>
    </row>
    <row r="11143" spans="1:5" hidden="1">
      <c r="A11143" s="547" t="s">
        <v>1650</v>
      </c>
      <c r="B11143" s="547">
        <v>2023</v>
      </c>
      <c r="C11143" s="547" t="s">
        <v>1617</v>
      </c>
      <c r="D11143" s="548">
        <v>3.53</v>
      </c>
      <c r="E11143" s="548"/>
    </row>
    <row r="11144" spans="1:5" hidden="1">
      <c r="A11144" s="547" t="s">
        <v>1650</v>
      </c>
      <c r="B11144" s="547">
        <v>2023</v>
      </c>
      <c r="C11144" s="547" t="s">
        <v>1616</v>
      </c>
      <c r="D11144" s="548">
        <v>0.85</v>
      </c>
      <c r="E11144" s="548"/>
    </row>
    <row r="11145" spans="1:5" hidden="1">
      <c r="A11145" s="547" t="s">
        <v>1650</v>
      </c>
      <c r="B11145" s="547">
        <v>2023</v>
      </c>
      <c r="C11145" s="547" t="s">
        <v>1615</v>
      </c>
      <c r="D11145" s="548">
        <v>15.76</v>
      </c>
      <c r="E11145" s="548"/>
    </row>
    <row r="11146" spans="1:5" hidden="1">
      <c r="A11146" s="547" t="s">
        <v>1650</v>
      </c>
      <c r="B11146" s="547">
        <v>2023</v>
      </c>
      <c r="C11146" s="547" t="s">
        <v>1614</v>
      </c>
      <c r="D11146" s="548">
        <v>2.2400000000000002</v>
      </c>
      <c r="E11146" s="548"/>
    </row>
    <row r="11147" spans="1:5" hidden="1">
      <c r="A11147" s="547" t="s">
        <v>1650</v>
      </c>
      <c r="B11147" s="547">
        <v>2023</v>
      </c>
      <c r="C11147" s="547" t="s">
        <v>1613</v>
      </c>
      <c r="D11147" s="548"/>
      <c r="E11147" s="548"/>
    </row>
    <row r="11148" spans="1:5" hidden="1">
      <c r="A11148" s="547" t="s">
        <v>1650</v>
      </c>
      <c r="B11148" s="547">
        <v>2023</v>
      </c>
      <c r="C11148" s="547" t="s">
        <v>1612</v>
      </c>
      <c r="D11148" s="548">
        <v>1.47</v>
      </c>
      <c r="E11148" s="548"/>
    </row>
    <row r="11149" spans="1:5" hidden="1">
      <c r="A11149" s="547" t="s">
        <v>1650</v>
      </c>
      <c r="B11149" s="547">
        <v>2023</v>
      </c>
      <c r="C11149" s="547" t="s">
        <v>1611</v>
      </c>
      <c r="D11149" s="548">
        <v>0.01</v>
      </c>
      <c r="E11149" s="548"/>
    </row>
    <row r="11150" spans="1:5" hidden="1">
      <c r="A11150" s="547" t="s">
        <v>1650</v>
      </c>
      <c r="B11150" s="547">
        <v>2023</v>
      </c>
      <c r="C11150" s="547" t="s">
        <v>1610</v>
      </c>
      <c r="D11150" s="548"/>
      <c r="E11150" s="548"/>
    </row>
    <row r="11151" spans="1:5" hidden="1">
      <c r="A11151" s="547" t="s">
        <v>1650</v>
      </c>
      <c r="B11151" s="547">
        <v>2023</v>
      </c>
      <c r="C11151" s="547" t="s">
        <v>1609</v>
      </c>
      <c r="D11151" s="548"/>
      <c r="E11151" s="548"/>
    </row>
    <row r="11152" spans="1:5" hidden="1">
      <c r="A11152" s="547" t="s">
        <v>1650</v>
      </c>
      <c r="B11152" s="547">
        <v>2023</v>
      </c>
      <c r="C11152" s="547" t="s">
        <v>1608</v>
      </c>
      <c r="D11152" s="548"/>
      <c r="E11152" s="548"/>
    </row>
    <row r="11153" spans="1:5" hidden="1">
      <c r="A11153" s="547" t="s">
        <v>1650</v>
      </c>
      <c r="B11153" s="547">
        <v>2023</v>
      </c>
      <c r="C11153" s="547" t="s">
        <v>1607</v>
      </c>
      <c r="D11153" s="548">
        <v>2.33</v>
      </c>
      <c r="E11153" s="548"/>
    </row>
    <row r="11154" spans="1:5" hidden="1">
      <c r="A11154" s="547" t="s">
        <v>1650</v>
      </c>
      <c r="B11154" s="547">
        <v>2023</v>
      </c>
      <c r="C11154" s="547" t="s">
        <v>1606</v>
      </c>
      <c r="D11154" s="548"/>
      <c r="E11154" s="548"/>
    </row>
    <row r="11155" spans="1:5" hidden="1">
      <c r="A11155" s="547" t="s">
        <v>1650</v>
      </c>
      <c r="B11155" s="547">
        <v>2023</v>
      </c>
      <c r="C11155" s="547" t="s">
        <v>1605</v>
      </c>
      <c r="D11155" s="548">
        <v>0.19</v>
      </c>
      <c r="E11155" s="548"/>
    </row>
    <row r="11156" spans="1:5" hidden="1">
      <c r="A11156" s="547" t="s">
        <v>1650</v>
      </c>
      <c r="B11156" s="547">
        <v>2023</v>
      </c>
      <c r="C11156" s="547" t="s">
        <v>1604</v>
      </c>
      <c r="D11156" s="548">
        <v>78.69</v>
      </c>
      <c r="E11156" s="548"/>
    </row>
    <row r="11157" spans="1:5" hidden="1">
      <c r="A11157" s="547" t="s">
        <v>1650</v>
      </c>
      <c r="B11157" s="547">
        <v>2023</v>
      </c>
      <c r="C11157" s="547" t="s">
        <v>1603</v>
      </c>
      <c r="D11157" s="548">
        <v>259.32</v>
      </c>
      <c r="E11157" s="548"/>
    </row>
    <row r="11158" spans="1:5" hidden="1">
      <c r="A11158" s="547" t="s">
        <v>1650</v>
      </c>
      <c r="B11158" s="547">
        <v>2023</v>
      </c>
      <c r="C11158" s="547" t="s">
        <v>1602</v>
      </c>
      <c r="D11158" s="548">
        <v>16.3</v>
      </c>
      <c r="E11158" s="548"/>
    </row>
    <row r="11159" spans="1:5" hidden="1">
      <c r="A11159" s="547" t="s">
        <v>1650</v>
      </c>
      <c r="B11159" s="547">
        <v>2023</v>
      </c>
      <c r="C11159" s="547" t="s">
        <v>1601</v>
      </c>
      <c r="D11159" s="548">
        <v>209.65</v>
      </c>
      <c r="E11159" s="548"/>
    </row>
    <row r="11160" spans="1:5" hidden="1">
      <c r="A11160" s="547" t="s">
        <v>1650</v>
      </c>
      <c r="B11160" s="547">
        <v>2023</v>
      </c>
      <c r="C11160" s="547" t="s">
        <v>1600</v>
      </c>
      <c r="D11160" s="548">
        <v>0.14000000000000001</v>
      </c>
      <c r="E11160" s="548"/>
    </row>
    <row r="11161" spans="1:5" hidden="1">
      <c r="A11161" s="547" t="s">
        <v>1650</v>
      </c>
      <c r="B11161" s="547">
        <v>2023</v>
      </c>
      <c r="C11161" s="547" t="s">
        <v>1599</v>
      </c>
      <c r="D11161" s="548">
        <v>889.81</v>
      </c>
      <c r="E11161" s="548"/>
    </row>
    <row r="11162" spans="1:5" hidden="1">
      <c r="A11162" s="547" t="s">
        <v>1650</v>
      </c>
      <c r="B11162" s="547">
        <v>2023</v>
      </c>
      <c r="C11162" s="547" t="s">
        <v>1597</v>
      </c>
      <c r="D11162" s="548">
        <v>596.24</v>
      </c>
      <c r="E11162" s="548"/>
    </row>
    <row r="11163" spans="1:5" hidden="1">
      <c r="A11163" s="547" t="s">
        <v>1649</v>
      </c>
      <c r="B11163" s="547">
        <v>2019</v>
      </c>
      <c r="C11163" s="547" t="s">
        <v>1628</v>
      </c>
      <c r="D11163" s="548">
        <v>13.11</v>
      </c>
      <c r="E11163" s="548">
        <v>13.17</v>
      </c>
    </row>
    <row r="11164" spans="1:5" hidden="1">
      <c r="A11164" s="547" t="s">
        <v>1649</v>
      </c>
      <c r="B11164" s="547">
        <v>2019</v>
      </c>
      <c r="C11164" s="547" t="s">
        <v>1627</v>
      </c>
      <c r="D11164" s="548">
        <v>13.08</v>
      </c>
      <c r="E11164" s="548"/>
    </row>
    <row r="11165" spans="1:5" hidden="1">
      <c r="A11165" s="547" t="s">
        <v>1649</v>
      </c>
      <c r="B11165" s="547">
        <v>2019</v>
      </c>
      <c r="C11165" s="547" t="s">
        <v>1626</v>
      </c>
      <c r="D11165" s="548">
        <v>0.03</v>
      </c>
      <c r="E11165" s="548"/>
    </row>
    <row r="11166" spans="1:5" hidden="1">
      <c r="A11166" s="547" t="s">
        <v>1649</v>
      </c>
      <c r="B11166" s="547">
        <v>2019</v>
      </c>
      <c r="C11166" s="547" t="s">
        <v>1625</v>
      </c>
      <c r="D11166" s="548">
        <v>0.55000000000000004</v>
      </c>
      <c r="E11166" s="548">
        <v>0.55000000000000004</v>
      </c>
    </row>
    <row r="11167" spans="1:5" hidden="1">
      <c r="A11167" s="547" t="s">
        <v>1649</v>
      </c>
      <c r="B11167" s="547">
        <v>2019</v>
      </c>
      <c r="C11167" s="547" t="s">
        <v>1624</v>
      </c>
      <c r="D11167" s="548">
        <v>0.13</v>
      </c>
      <c r="E11167" s="548">
        <v>0.13</v>
      </c>
    </row>
    <row r="11168" spans="1:5" hidden="1">
      <c r="A11168" s="547" t="s">
        <v>1649</v>
      </c>
      <c r="B11168" s="547">
        <v>2019</v>
      </c>
      <c r="C11168" s="547" t="s">
        <v>1623</v>
      </c>
      <c r="D11168" s="548"/>
      <c r="E11168" s="548"/>
    </row>
    <row r="11169" spans="1:5" hidden="1">
      <c r="A11169" s="547" t="s">
        <v>1649</v>
      </c>
      <c r="B11169" s="547">
        <v>2019</v>
      </c>
      <c r="C11169" s="547" t="s">
        <v>1622</v>
      </c>
      <c r="D11169" s="548"/>
      <c r="E11169" s="548"/>
    </row>
    <row r="11170" spans="1:5" hidden="1">
      <c r="A11170" s="547" t="s">
        <v>1649</v>
      </c>
      <c r="B11170" s="547">
        <v>2019</v>
      </c>
      <c r="C11170" s="547" t="s">
        <v>1621</v>
      </c>
      <c r="D11170" s="548"/>
      <c r="E11170" s="548"/>
    </row>
    <row r="11171" spans="1:5" hidden="1">
      <c r="A11171" s="547" t="s">
        <v>1649</v>
      </c>
      <c r="B11171" s="547">
        <v>2019</v>
      </c>
      <c r="C11171" s="547" t="s">
        <v>1620</v>
      </c>
      <c r="D11171" s="548"/>
      <c r="E11171" s="548"/>
    </row>
    <row r="11172" spans="1:5" hidden="1">
      <c r="A11172" s="547" t="s">
        <v>1649</v>
      </c>
      <c r="B11172" s="547">
        <v>2019</v>
      </c>
      <c r="C11172" s="547" t="s">
        <v>1619</v>
      </c>
      <c r="D11172" s="548">
        <v>52.26</v>
      </c>
      <c r="E11172" s="548">
        <v>52.26</v>
      </c>
    </row>
    <row r="11173" spans="1:5" hidden="1">
      <c r="A11173" s="547" t="s">
        <v>1649</v>
      </c>
      <c r="B11173" s="547">
        <v>2019</v>
      </c>
      <c r="C11173" s="547" t="s">
        <v>1618</v>
      </c>
      <c r="D11173" s="548"/>
      <c r="E11173" s="548"/>
    </row>
    <row r="11174" spans="1:5" hidden="1">
      <c r="A11174" s="547" t="s">
        <v>1649</v>
      </c>
      <c r="B11174" s="547">
        <v>2019</v>
      </c>
      <c r="C11174" s="547" t="s">
        <v>1617</v>
      </c>
      <c r="D11174" s="548">
        <v>21.99</v>
      </c>
      <c r="E11174" s="548">
        <v>21.99</v>
      </c>
    </row>
    <row r="11175" spans="1:5" hidden="1">
      <c r="A11175" s="547" t="s">
        <v>1649</v>
      </c>
      <c r="B11175" s="547">
        <v>2019</v>
      </c>
      <c r="C11175" s="547" t="s">
        <v>1616</v>
      </c>
      <c r="D11175" s="548">
        <v>0.62</v>
      </c>
      <c r="E11175" s="548">
        <v>0.62</v>
      </c>
    </row>
    <row r="11176" spans="1:5" hidden="1">
      <c r="A11176" s="547" t="s">
        <v>1649</v>
      </c>
      <c r="B11176" s="547">
        <v>2019</v>
      </c>
      <c r="C11176" s="547" t="s">
        <v>1615</v>
      </c>
      <c r="D11176" s="548">
        <v>15.61</v>
      </c>
      <c r="E11176" s="548">
        <v>15.61</v>
      </c>
    </row>
    <row r="11177" spans="1:5" hidden="1">
      <c r="A11177" s="547" t="s">
        <v>1649</v>
      </c>
      <c r="B11177" s="547">
        <v>2019</v>
      </c>
      <c r="C11177" s="547" t="s">
        <v>1614</v>
      </c>
      <c r="D11177" s="548">
        <v>2.96</v>
      </c>
      <c r="E11177" s="548">
        <v>2.96</v>
      </c>
    </row>
    <row r="11178" spans="1:5" hidden="1">
      <c r="A11178" s="547" t="s">
        <v>1649</v>
      </c>
      <c r="B11178" s="547">
        <v>2019</v>
      </c>
      <c r="C11178" s="547" t="s">
        <v>1613</v>
      </c>
      <c r="D11178" s="548"/>
      <c r="E11178" s="548"/>
    </row>
    <row r="11179" spans="1:5" hidden="1">
      <c r="A11179" s="547" t="s">
        <v>1649</v>
      </c>
      <c r="B11179" s="547">
        <v>2019</v>
      </c>
      <c r="C11179" s="547" t="s">
        <v>1612</v>
      </c>
      <c r="D11179" s="548">
        <v>2.56</v>
      </c>
      <c r="E11179" s="548">
        <v>2.56</v>
      </c>
    </row>
    <row r="11180" spans="1:5" hidden="1">
      <c r="A11180" s="547" t="s">
        <v>1649</v>
      </c>
      <c r="B11180" s="547">
        <v>2019</v>
      </c>
      <c r="C11180" s="547" t="s">
        <v>1611</v>
      </c>
      <c r="D11180" s="548">
        <v>0.2</v>
      </c>
      <c r="E11180" s="548">
        <v>0.2</v>
      </c>
    </row>
    <row r="11181" spans="1:5" hidden="1">
      <c r="A11181" s="547" t="s">
        <v>1649</v>
      </c>
      <c r="B11181" s="547">
        <v>2019</v>
      </c>
      <c r="C11181" s="547" t="s">
        <v>1610</v>
      </c>
      <c r="D11181" s="548">
        <v>7.0000000000000007E-2</v>
      </c>
      <c r="E11181" s="548">
        <v>7.0000000000000007E-2</v>
      </c>
    </row>
    <row r="11182" spans="1:5" hidden="1">
      <c r="A11182" s="547" t="s">
        <v>1649</v>
      </c>
      <c r="B11182" s="547">
        <v>2019</v>
      </c>
      <c r="C11182" s="547" t="s">
        <v>1609</v>
      </c>
      <c r="D11182" s="548">
        <v>0.05</v>
      </c>
      <c r="E11182" s="548">
        <v>0.05</v>
      </c>
    </row>
    <row r="11183" spans="1:5" hidden="1">
      <c r="A11183" s="547" t="s">
        <v>1649</v>
      </c>
      <c r="B11183" s="547">
        <v>2019</v>
      </c>
      <c r="C11183" s="547" t="s">
        <v>1608</v>
      </c>
      <c r="D11183" s="548">
        <v>0.4</v>
      </c>
      <c r="E11183" s="548">
        <v>0.4</v>
      </c>
    </row>
    <row r="11184" spans="1:5" hidden="1">
      <c r="A11184" s="547" t="s">
        <v>1649</v>
      </c>
      <c r="B11184" s="547">
        <v>2019</v>
      </c>
      <c r="C11184" s="547" t="s">
        <v>1607</v>
      </c>
      <c r="D11184" s="548">
        <v>5.82</v>
      </c>
      <c r="E11184" s="548">
        <v>5.82</v>
      </c>
    </row>
    <row r="11185" spans="1:5" hidden="1">
      <c r="A11185" s="547" t="s">
        <v>1649</v>
      </c>
      <c r="B11185" s="547">
        <v>2019</v>
      </c>
      <c r="C11185" s="547" t="s">
        <v>1606</v>
      </c>
      <c r="D11185" s="548"/>
      <c r="E11185" s="548"/>
    </row>
    <row r="11186" spans="1:5" hidden="1">
      <c r="A11186" s="547" t="s">
        <v>1649</v>
      </c>
      <c r="B11186" s="547">
        <v>2019</v>
      </c>
      <c r="C11186" s="547" t="s">
        <v>1605</v>
      </c>
      <c r="D11186" s="548">
        <v>1.97</v>
      </c>
      <c r="E11186" s="548">
        <v>1.97</v>
      </c>
    </row>
    <row r="11187" spans="1:5" hidden="1">
      <c r="A11187" s="547" t="s">
        <v>1649</v>
      </c>
      <c r="B11187" s="547">
        <v>2019</v>
      </c>
      <c r="C11187" s="547" t="s">
        <v>1604</v>
      </c>
      <c r="D11187" s="548">
        <v>43.69</v>
      </c>
      <c r="E11187" s="548">
        <v>43.69</v>
      </c>
    </row>
    <row r="11188" spans="1:5" hidden="1">
      <c r="A11188" s="547" t="s">
        <v>1649</v>
      </c>
      <c r="B11188" s="547">
        <v>2019</v>
      </c>
      <c r="C11188" s="547" t="s">
        <v>1603</v>
      </c>
      <c r="D11188" s="548">
        <v>108.41</v>
      </c>
      <c r="E11188" s="548">
        <v>108.41</v>
      </c>
    </row>
    <row r="11189" spans="1:5" hidden="1">
      <c r="A11189" s="547" t="s">
        <v>1649</v>
      </c>
      <c r="B11189" s="547">
        <v>2019</v>
      </c>
      <c r="C11189" s="547" t="s">
        <v>1602</v>
      </c>
      <c r="D11189" s="548">
        <v>48.23</v>
      </c>
      <c r="E11189" s="548">
        <v>48.23</v>
      </c>
    </row>
    <row r="11190" spans="1:5" hidden="1">
      <c r="A11190" s="547" t="s">
        <v>1649</v>
      </c>
      <c r="B11190" s="547">
        <v>2019</v>
      </c>
      <c r="C11190" s="547" t="s">
        <v>1601</v>
      </c>
      <c r="D11190" s="548">
        <v>1056.0899999999999</v>
      </c>
      <c r="E11190" s="548">
        <v>1056.0899999999999</v>
      </c>
    </row>
    <row r="11191" spans="1:5" hidden="1">
      <c r="A11191" s="547" t="s">
        <v>1649</v>
      </c>
      <c r="B11191" s="547">
        <v>2019</v>
      </c>
      <c r="C11191" s="547" t="s">
        <v>1600</v>
      </c>
      <c r="D11191" s="548">
        <v>6.19</v>
      </c>
      <c r="E11191" s="548">
        <v>6.19</v>
      </c>
    </row>
    <row r="11192" spans="1:5" hidden="1">
      <c r="A11192" s="547" t="s">
        <v>1649</v>
      </c>
      <c r="B11192" s="547">
        <v>2019</v>
      </c>
      <c r="C11192" s="547" t="s">
        <v>1599</v>
      </c>
      <c r="D11192" s="548">
        <v>2841.1</v>
      </c>
      <c r="E11192" s="548">
        <v>2841.16</v>
      </c>
    </row>
    <row r="11193" spans="1:5" hidden="1">
      <c r="A11193" s="547" t="s">
        <v>1649</v>
      </c>
      <c r="B11193" s="547">
        <v>2019</v>
      </c>
      <c r="C11193" s="547" t="s">
        <v>1597</v>
      </c>
      <c r="D11193" s="548">
        <v>1328.67</v>
      </c>
      <c r="E11193" s="548">
        <v>1328.72</v>
      </c>
    </row>
    <row r="11194" spans="1:5" hidden="1">
      <c r="A11194" s="547" t="s">
        <v>1649</v>
      </c>
      <c r="B11194" s="547">
        <v>2019</v>
      </c>
      <c r="C11194" s="547" t="s">
        <v>1633</v>
      </c>
      <c r="D11194" s="548"/>
      <c r="E11194" s="548">
        <v>13.1</v>
      </c>
    </row>
    <row r="11195" spans="1:5" hidden="1">
      <c r="A11195" s="547" t="s">
        <v>1649</v>
      </c>
      <c r="B11195" s="547">
        <v>2019</v>
      </c>
      <c r="C11195" s="547" t="s">
        <v>1632</v>
      </c>
      <c r="D11195" s="548"/>
      <c r="E11195" s="548"/>
    </row>
    <row r="11196" spans="1:5" hidden="1">
      <c r="A11196" s="547" t="s">
        <v>1649</v>
      </c>
      <c r="B11196" s="547">
        <v>2019</v>
      </c>
      <c r="C11196" s="547" t="s">
        <v>1631</v>
      </c>
      <c r="D11196" s="548"/>
      <c r="E11196" s="548">
        <v>0.04</v>
      </c>
    </row>
    <row r="11197" spans="1:5" hidden="1">
      <c r="A11197" s="547" t="s">
        <v>1649</v>
      </c>
      <c r="B11197" s="547">
        <v>2019</v>
      </c>
      <c r="C11197" s="547" t="s">
        <v>1630</v>
      </c>
      <c r="D11197" s="548"/>
      <c r="E11197" s="548"/>
    </row>
    <row r="11198" spans="1:5" hidden="1">
      <c r="A11198" s="547" t="s">
        <v>1649</v>
      </c>
      <c r="B11198" s="547">
        <v>2019</v>
      </c>
      <c r="C11198" s="547" t="s">
        <v>1629</v>
      </c>
      <c r="D11198" s="548"/>
      <c r="E11198" s="548"/>
    </row>
    <row r="11199" spans="1:5" hidden="1">
      <c r="A11199" s="547" t="s">
        <v>1649</v>
      </c>
      <c r="B11199" s="547">
        <v>2020</v>
      </c>
      <c r="C11199" s="547" t="s">
        <v>1628</v>
      </c>
      <c r="D11199" s="548">
        <v>8.59</v>
      </c>
      <c r="E11199" s="548">
        <v>8.61</v>
      </c>
    </row>
    <row r="11200" spans="1:5" hidden="1">
      <c r="A11200" s="547" t="s">
        <v>1649</v>
      </c>
      <c r="B11200" s="547">
        <v>2020</v>
      </c>
      <c r="C11200" s="547" t="s">
        <v>1627</v>
      </c>
      <c r="D11200" s="548">
        <v>8.59</v>
      </c>
      <c r="E11200" s="548"/>
    </row>
    <row r="11201" spans="1:5" hidden="1">
      <c r="A11201" s="547" t="s">
        <v>1649</v>
      </c>
      <c r="B11201" s="547">
        <v>2020</v>
      </c>
      <c r="C11201" s="547" t="s">
        <v>1626</v>
      </c>
      <c r="D11201" s="548"/>
      <c r="E11201" s="548"/>
    </row>
    <row r="11202" spans="1:5" hidden="1">
      <c r="A11202" s="547" t="s">
        <v>1649</v>
      </c>
      <c r="B11202" s="547">
        <v>2020</v>
      </c>
      <c r="C11202" s="547" t="s">
        <v>1625</v>
      </c>
      <c r="D11202" s="548">
        <v>0.68</v>
      </c>
      <c r="E11202" s="548">
        <v>0.68</v>
      </c>
    </row>
    <row r="11203" spans="1:5" hidden="1">
      <c r="A11203" s="547" t="s">
        <v>1649</v>
      </c>
      <c r="B11203" s="547">
        <v>2020</v>
      </c>
      <c r="C11203" s="547" t="s">
        <v>1624</v>
      </c>
      <c r="D11203" s="548">
        <v>0.03</v>
      </c>
      <c r="E11203" s="548">
        <v>0.03</v>
      </c>
    </row>
    <row r="11204" spans="1:5" hidden="1">
      <c r="A11204" s="547" t="s">
        <v>1649</v>
      </c>
      <c r="B11204" s="547">
        <v>2020</v>
      </c>
      <c r="C11204" s="547" t="s">
        <v>1623</v>
      </c>
      <c r="D11204" s="548"/>
      <c r="E11204" s="548"/>
    </row>
    <row r="11205" spans="1:5" hidden="1">
      <c r="A11205" s="547" t="s">
        <v>1649</v>
      </c>
      <c r="B11205" s="547">
        <v>2020</v>
      </c>
      <c r="C11205" s="547" t="s">
        <v>1622</v>
      </c>
      <c r="D11205" s="548"/>
      <c r="E11205" s="548"/>
    </row>
    <row r="11206" spans="1:5" hidden="1">
      <c r="A11206" s="547" t="s">
        <v>1649</v>
      </c>
      <c r="B11206" s="547">
        <v>2020</v>
      </c>
      <c r="C11206" s="547" t="s">
        <v>1621</v>
      </c>
      <c r="D11206" s="548">
        <v>0.01</v>
      </c>
      <c r="E11206" s="548">
        <v>0.01</v>
      </c>
    </row>
    <row r="11207" spans="1:5" hidden="1">
      <c r="A11207" s="547" t="s">
        <v>1649</v>
      </c>
      <c r="B11207" s="547">
        <v>2020</v>
      </c>
      <c r="C11207" s="547" t="s">
        <v>1620</v>
      </c>
      <c r="D11207" s="548"/>
      <c r="E11207" s="548"/>
    </row>
    <row r="11208" spans="1:5" hidden="1">
      <c r="A11208" s="547" t="s">
        <v>1649</v>
      </c>
      <c r="B11208" s="547">
        <v>2020</v>
      </c>
      <c r="C11208" s="547" t="s">
        <v>1619</v>
      </c>
      <c r="D11208" s="548">
        <v>35.92</v>
      </c>
      <c r="E11208" s="548">
        <v>35.92</v>
      </c>
    </row>
    <row r="11209" spans="1:5" hidden="1">
      <c r="A11209" s="547" t="s">
        <v>1649</v>
      </c>
      <c r="B11209" s="547">
        <v>2020</v>
      </c>
      <c r="C11209" s="547" t="s">
        <v>1618</v>
      </c>
      <c r="D11209" s="548"/>
      <c r="E11209" s="548"/>
    </row>
    <row r="11210" spans="1:5" hidden="1">
      <c r="A11210" s="547" t="s">
        <v>1649</v>
      </c>
      <c r="B11210" s="547">
        <v>2020</v>
      </c>
      <c r="C11210" s="547" t="s">
        <v>1617</v>
      </c>
      <c r="D11210" s="548">
        <v>15.1</v>
      </c>
      <c r="E11210" s="548">
        <v>15.1</v>
      </c>
    </row>
    <row r="11211" spans="1:5" hidden="1">
      <c r="A11211" s="547" t="s">
        <v>1649</v>
      </c>
      <c r="B11211" s="547">
        <v>2020</v>
      </c>
      <c r="C11211" s="547" t="s">
        <v>1616</v>
      </c>
      <c r="D11211" s="548">
        <v>0.18</v>
      </c>
      <c r="E11211" s="548">
        <v>0.18</v>
      </c>
    </row>
    <row r="11212" spans="1:5" hidden="1">
      <c r="A11212" s="547" t="s">
        <v>1649</v>
      </c>
      <c r="B11212" s="547">
        <v>2020</v>
      </c>
      <c r="C11212" s="547" t="s">
        <v>1615</v>
      </c>
      <c r="D11212" s="548">
        <v>9.4600000000000009</v>
      </c>
      <c r="E11212" s="548">
        <v>9.4600000000000009</v>
      </c>
    </row>
    <row r="11213" spans="1:5" hidden="1">
      <c r="A11213" s="547" t="s">
        <v>1649</v>
      </c>
      <c r="B11213" s="547">
        <v>2020</v>
      </c>
      <c r="C11213" s="547" t="s">
        <v>1614</v>
      </c>
      <c r="D11213" s="548">
        <v>1.7</v>
      </c>
      <c r="E11213" s="548">
        <v>1.7</v>
      </c>
    </row>
    <row r="11214" spans="1:5" hidden="1">
      <c r="A11214" s="547" t="s">
        <v>1649</v>
      </c>
      <c r="B11214" s="547">
        <v>2020</v>
      </c>
      <c r="C11214" s="547" t="s">
        <v>1613</v>
      </c>
      <c r="D11214" s="548"/>
      <c r="E11214" s="548"/>
    </row>
    <row r="11215" spans="1:5" hidden="1">
      <c r="A11215" s="547" t="s">
        <v>1649</v>
      </c>
      <c r="B11215" s="547">
        <v>2020</v>
      </c>
      <c r="C11215" s="547" t="s">
        <v>1612</v>
      </c>
      <c r="D11215" s="548">
        <v>2.67</v>
      </c>
      <c r="E11215" s="548">
        <v>2.67</v>
      </c>
    </row>
    <row r="11216" spans="1:5" hidden="1">
      <c r="A11216" s="547" t="s">
        <v>1649</v>
      </c>
      <c r="B11216" s="547">
        <v>2020</v>
      </c>
      <c r="C11216" s="547" t="s">
        <v>1611</v>
      </c>
      <c r="D11216" s="548">
        <v>0.2</v>
      </c>
      <c r="E11216" s="548">
        <v>0.2</v>
      </c>
    </row>
    <row r="11217" spans="1:5" hidden="1">
      <c r="A11217" s="547" t="s">
        <v>1649</v>
      </c>
      <c r="B11217" s="547">
        <v>2020</v>
      </c>
      <c r="C11217" s="547" t="s">
        <v>1610</v>
      </c>
      <c r="D11217" s="548">
        <v>0.14000000000000001</v>
      </c>
      <c r="E11217" s="548">
        <v>0.14000000000000001</v>
      </c>
    </row>
    <row r="11218" spans="1:5" hidden="1">
      <c r="A11218" s="547" t="s">
        <v>1649</v>
      </c>
      <c r="B11218" s="547">
        <v>2020</v>
      </c>
      <c r="C11218" s="547" t="s">
        <v>1609</v>
      </c>
      <c r="D11218" s="548">
        <v>0.05</v>
      </c>
      <c r="E11218" s="548">
        <v>0.05</v>
      </c>
    </row>
    <row r="11219" spans="1:5" hidden="1">
      <c r="A11219" s="547" t="s">
        <v>1649</v>
      </c>
      <c r="B11219" s="547">
        <v>2020</v>
      </c>
      <c r="C11219" s="547" t="s">
        <v>1608</v>
      </c>
      <c r="D11219" s="548">
        <v>0.33</v>
      </c>
      <c r="E11219" s="548">
        <v>0.33</v>
      </c>
    </row>
    <row r="11220" spans="1:5" hidden="1">
      <c r="A11220" s="547" t="s">
        <v>1649</v>
      </c>
      <c r="B11220" s="547">
        <v>2020</v>
      </c>
      <c r="C11220" s="547" t="s">
        <v>1607</v>
      </c>
      <c r="D11220" s="548">
        <v>4.55</v>
      </c>
      <c r="E11220" s="548">
        <v>4.55</v>
      </c>
    </row>
    <row r="11221" spans="1:5" hidden="1">
      <c r="A11221" s="547" t="s">
        <v>1649</v>
      </c>
      <c r="B11221" s="547">
        <v>2020</v>
      </c>
      <c r="C11221" s="547" t="s">
        <v>1606</v>
      </c>
      <c r="D11221" s="548"/>
      <c r="E11221" s="548"/>
    </row>
    <row r="11222" spans="1:5" hidden="1">
      <c r="A11222" s="547" t="s">
        <v>1649</v>
      </c>
      <c r="B11222" s="547">
        <v>2020</v>
      </c>
      <c r="C11222" s="547" t="s">
        <v>1605</v>
      </c>
      <c r="D11222" s="548">
        <v>1.55</v>
      </c>
      <c r="E11222" s="548">
        <v>1.55</v>
      </c>
    </row>
    <row r="11223" spans="1:5" hidden="1">
      <c r="A11223" s="547" t="s">
        <v>1649</v>
      </c>
      <c r="B11223" s="547">
        <v>2020</v>
      </c>
      <c r="C11223" s="547" t="s">
        <v>1604</v>
      </c>
      <c r="D11223" s="548">
        <v>43.86</v>
      </c>
      <c r="E11223" s="548">
        <v>43.86</v>
      </c>
    </row>
    <row r="11224" spans="1:5" hidden="1">
      <c r="A11224" s="547" t="s">
        <v>1649</v>
      </c>
      <c r="B11224" s="547">
        <v>2020</v>
      </c>
      <c r="C11224" s="547" t="s">
        <v>1603</v>
      </c>
      <c r="D11224" s="548">
        <v>154.49</v>
      </c>
      <c r="E11224" s="548">
        <v>154.49</v>
      </c>
    </row>
    <row r="11225" spans="1:5" hidden="1">
      <c r="A11225" s="547" t="s">
        <v>1649</v>
      </c>
      <c r="B11225" s="547">
        <v>2020</v>
      </c>
      <c r="C11225" s="547" t="s">
        <v>1602</v>
      </c>
      <c r="D11225" s="548">
        <v>47.65</v>
      </c>
      <c r="E11225" s="548">
        <v>47.65</v>
      </c>
    </row>
    <row r="11226" spans="1:5" hidden="1">
      <c r="A11226" s="547" t="s">
        <v>1649</v>
      </c>
      <c r="B11226" s="547">
        <v>2020</v>
      </c>
      <c r="C11226" s="547" t="s">
        <v>1601</v>
      </c>
      <c r="D11226" s="548">
        <v>1158.78</v>
      </c>
      <c r="E11226" s="548">
        <v>1158.78</v>
      </c>
    </row>
    <row r="11227" spans="1:5" hidden="1">
      <c r="A11227" s="547" t="s">
        <v>1649</v>
      </c>
      <c r="B11227" s="547">
        <v>2020</v>
      </c>
      <c r="C11227" s="547" t="s">
        <v>1600</v>
      </c>
      <c r="D11227" s="548">
        <v>4.76</v>
      </c>
      <c r="E11227" s="548">
        <v>4.76</v>
      </c>
    </row>
    <row r="11228" spans="1:5" hidden="1">
      <c r="A11228" s="547" t="s">
        <v>1649</v>
      </c>
      <c r="B11228" s="547">
        <v>2020</v>
      </c>
      <c r="C11228" s="547" t="s">
        <v>1599</v>
      </c>
      <c r="D11228" s="548">
        <v>3105.61</v>
      </c>
      <c r="E11228" s="548">
        <v>3105.62</v>
      </c>
    </row>
    <row r="11229" spans="1:5" hidden="1">
      <c r="A11229" s="547" t="s">
        <v>1649</v>
      </c>
      <c r="B11229" s="547">
        <v>2020</v>
      </c>
      <c r="C11229" s="547" t="s">
        <v>1597</v>
      </c>
      <c r="D11229" s="548">
        <v>1454.77</v>
      </c>
      <c r="E11229" s="548">
        <v>1454.78</v>
      </c>
    </row>
    <row r="11230" spans="1:5" hidden="1">
      <c r="A11230" s="547" t="s">
        <v>1649</v>
      </c>
      <c r="B11230" s="547">
        <v>2020</v>
      </c>
      <c r="C11230" s="547" t="s">
        <v>1633</v>
      </c>
      <c r="D11230" s="548"/>
      <c r="E11230" s="548">
        <v>8.61</v>
      </c>
    </row>
    <row r="11231" spans="1:5" hidden="1">
      <c r="A11231" s="547" t="s">
        <v>1649</v>
      </c>
      <c r="B11231" s="547">
        <v>2020</v>
      </c>
      <c r="C11231" s="547" t="s">
        <v>1632</v>
      </c>
      <c r="D11231" s="548"/>
      <c r="E11231" s="548"/>
    </row>
    <row r="11232" spans="1:5" hidden="1">
      <c r="A11232" s="547" t="s">
        <v>1649</v>
      </c>
      <c r="B11232" s="547">
        <v>2020</v>
      </c>
      <c r="C11232" s="547" t="s">
        <v>1631</v>
      </c>
      <c r="D11232" s="548"/>
      <c r="E11232" s="548"/>
    </row>
    <row r="11233" spans="1:5" hidden="1">
      <c r="A11233" s="547" t="s">
        <v>1649</v>
      </c>
      <c r="B11233" s="547">
        <v>2020</v>
      </c>
      <c r="C11233" s="547" t="s">
        <v>1630</v>
      </c>
      <c r="D11233" s="548"/>
      <c r="E11233" s="548"/>
    </row>
    <row r="11234" spans="1:5" hidden="1">
      <c r="A11234" s="547" t="s">
        <v>1649</v>
      </c>
      <c r="B11234" s="547">
        <v>2020</v>
      </c>
      <c r="C11234" s="547" t="s">
        <v>1629</v>
      </c>
      <c r="D11234" s="548"/>
      <c r="E11234" s="548"/>
    </row>
    <row r="11235" spans="1:5" hidden="1">
      <c r="A11235" s="547" t="s">
        <v>1649</v>
      </c>
      <c r="B11235" s="547">
        <v>2021</v>
      </c>
      <c r="C11235" s="547" t="s">
        <v>1628</v>
      </c>
      <c r="D11235" s="548">
        <v>15.53</v>
      </c>
      <c r="E11235" s="548">
        <v>15.48</v>
      </c>
    </row>
    <row r="11236" spans="1:5" hidden="1">
      <c r="A11236" s="547" t="s">
        <v>1649</v>
      </c>
      <c r="B11236" s="547">
        <v>2021</v>
      </c>
      <c r="C11236" s="547" t="s">
        <v>1627</v>
      </c>
      <c r="D11236" s="548">
        <v>15.53</v>
      </c>
      <c r="E11236" s="548"/>
    </row>
    <row r="11237" spans="1:5" hidden="1">
      <c r="A11237" s="547" t="s">
        <v>1649</v>
      </c>
      <c r="B11237" s="547">
        <v>2021</v>
      </c>
      <c r="C11237" s="547" t="s">
        <v>1626</v>
      </c>
      <c r="D11237" s="548"/>
      <c r="E11237" s="548"/>
    </row>
    <row r="11238" spans="1:5" hidden="1">
      <c r="A11238" s="547" t="s">
        <v>1649</v>
      </c>
      <c r="B11238" s="547">
        <v>2021</v>
      </c>
      <c r="C11238" s="547" t="s">
        <v>1625</v>
      </c>
      <c r="D11238" s="548">
        <v>0.98</v>
      </c>
      <c r="E11238" s="548">
        <v>0.98</v>
      </c>
    </row>
    <row r="11239" spans="1:5" hidden="1">
      <c r="A11239" s="547" t="s">
        <v>1649</v>
      </c>
      <c r="B11239" s="547">
        <v>2021</v>
      </c>
      <c r="C11239" s="547" t="s">
        <v>1624</v>
      </c>
      <c r="D11239" s="548"/>
      <c r="E11239" s="548"/>
    </row>
    <row r="11240" spans="1:5" hidden="1">
      <c r="A11240" s="547" t="s">
        <v>1649</v>
      </c>
      <c r="B11240" s="547">
        <v>2021</v>
      </c>
      <c r="C11240" s="547" t="s">
        <v>1623</v>
      </c>
      <c r="D11240" s="548"/>
      <c r="E11240" s="548"/>
    </row>
    <row r="11241" spans="1:5" hidden="1">
      <c r="A11241" s="547" t="s">
        <v>1649</v>
      </c>
      <c r="B11241" s="547">
        <v>2021</v>
      </c>
      <c r="C11241" s="547" t="s">
        <v>1622</v>
      </c>
      <c r="D11241" s="548"/>
      <c r="E11241" s="548"/>
    </row>
    <row r="11242" spans="1:5" hidden="1">
      <c r="A11242" s="547" t="s">
        <v>1649</v>
      </c>
      <c r="B11242" s="547">
        <v>2021</v>
      </c>
      <c r="C11242" s="547" t="s">
        <v>1621</v>
      </c>
      <c r="D11242" s="548">
        <v>0.14000000000000001</v>
      </c>
      <c r="E11242" s="548">
        <v>0.14000000000000001</v>
      </c>
    </row>
    <row r="11243" spans="1:5" hidden="1">
      <c r="A11243" s="547" t="s">
        <v>1649</v>
      </c>
      <c r="B11243" s="547">
        <v>2021</v>
      </c>
      <c r="C11243" s="547" t="s">
        <v>1620</v>
      </c>
      <c r="D11243" s="548"/>
      <c r="E11243" s="548"/>
    </row>
    <row r="11244" spans="1:5" hidden="1">
      <c r="A11244" s="547" t="s">
        <v>1649</v>
      </c>
      <c r="B11244" s="547">
        <v>2021</v>
      </c>
      <c r="C11244" s="547" t="s">
        <v>1619</v>
      </c>
      <c r="D11244" s="548">
        <v>39.11</v>
      </c>
      <c r="E11244" s="548">
        <v>39.11</v>
      </c>
    </row>
    <row r="11245" spans="1:5" hidden="1">
      <c r="A11245" s="547" t="s">
        <v>1649</v>
      </c>
      <c r="B11245" s="547">
        <v>2021</v>
      </c>
      <c r="C11245" s="547" t="s">
        <v>1618</v>
      </c>
      <c r="D11245" s="548"/>
      <c r="E11245" s="548"/>
    </row>
    <row r="11246" spans="1:5" hidden="1">
      <c r="A11246" s="547" t="s">
        <v>1649</v>
      </c>
      <c r="B11246" s="547">
        <v>2021</v>
      </c>
      <c r="C11246" s="547" t="s">
        <v>1617</v>
      </c>
      <c r="D11246" s="548">
        <v>13.24</v>
      </c>
      <c r="E11246" s="548">
        <v>13.24</v>
      </c>
    </row>
    <row r="11247" spans="1:5" hidden="1">
      <c r="A11247" s="547" t="s">
        <v>1649</v>
      </c>
      <c r="B11247" s="547">
        <v>2021</v>
      </c>
      <c r="C11247" s="547" t="s">
        <v>1616</v>
      </c>
      <c r="D11247" s="548">
        <v>0.26</v>
      </c>
      <c r="E11247" s="548">
        <v>0.26</v>
      </c>
    </row>
    <row r="11248" spans="1:5" hidden="1">
      <c r="A11248" s="547" t="s">
        <v>1649</v>
      </c>
      <c r="B11248" s="547">
        <v>2021</v>
      </c>
      <c r="C11248" s="547" t="s">
        <v>1615</v>
      </c>
      <c r="D11248" s="548">
        <v>12.11</v>
      </c>
      <c r="E11248" s="548">
        <v>12.11</v>
      </c>
    </row>
    <row r="11249" spans="1:5" hidden="1">
      <c r="A11249" s="547" t="s">
        <v>1649</v>
      </c>
      <c r="B11249" s="547">
        <v>2021</v>
      </c>
      <c r="C11249" s="547" t="s">
        <v>1614</v>
      </c>
      <c r="D11249" s="548">
        <v>4.6100000000000003</v>
      </c>
      <c r="E11249" s="548">
        <v>4.6100000000000003</v>
      </c>
    </row>
    <row r="11250" spans="1:5" hidden="1">
      <c r="A11250" s="547" t="s">
        <v>1649</v>
      </c>
      <c r="B11250" s="547">
        <v>2021</v>
      </c>
      <c r="C11250" s="547" t="s">
        <v>1613</v>
      </c>
      <c r="D11250" s="548"/>
      <c r="E11250" s="548"/>
    </row>
    <row r="11251" spans="1:5" hidden="1">
      <c r="A11251" s="547" t="s">
        <v>1649</v>
      </c>
      <c r="B11251" s="547">
        <v>2021</v>
      </c>
      <c r="C11251" s="547" t="s">
        <v>1612</v>
      </c>
      <c r="D11251" s="548">
        <v>2.5</v>
      </c>
      <c r="E11251" s="548">
        <v>2.5</v>
      </c>
    </row>
    <row r="11252" spans="1:5" hidden="1">
      <c r="A11252" s="547" t="s">
        <v>1649</v>
      </c>
      <c r="B11252" s="547">
        <v>2021</v>
      </c>
      <c r="C11252" s="547" t="s">
        <v>1611</v>
      </c>
      <c r="D11252" s="548">
        <v>0.13</v>
      </c>
      <c r="E11252" s="548">
        <v>0.13</v>
      </c>
    </row>
    <row r="11253" spans="1:5" hidden="1">
      <c r="A11253" s="547" t="s">
        <v>1649</v>
      </c>
      <c r="B11253" s="547">
        <v>2021</v>
      </c>
      <c r="C11253" s="547" t="s">
        <v>1610</v>
      </c>
      <c r="D11253" s="548">
        <v>0.09</v>
      </c>
      <c r="E11253" s="548">
        <v>0.09</v>
      </c>
    </row>
    <row r="11254" spans="1:5" hidden="1">
      <c r="A11254" s="547" t="s">
        <v>1649</v>
      </c>
      <c r="B11254" s="547">
        <v>2021</v>
      </c>
      <c r="C11254" s="547" t="s">
        <v>1609</v>
      </c>
      <c r="D11254" s="548">
        <v>0.04</v>
      </c>
      <c r="E11254" s="548">
        <v>0.04</v>
      </c>
    </row>
    <row r="11255" spans="1:5" hidden="1">
      <c r="A11255" s="547" t="s">
        <v>1649</v>
      </c>
      <c r="B11255" s="547">
        <v>2021</v>
      </c>
      <c r="C11255" s="547" t="s">
        <v>1608</v>
      </c>
      <c r="D11255" s="548">
        <v>0.25</v>
      </c>
      <c r="E11255" s="548">
        <v>0.25</v>
      </c>
    </row>
    <row r="11256" spans="1:5" hidden="1">
      <c r="A11256" s="547" t="s">
        <v>1649</v>
      </c>
      <c r="B11256" s="547">
        <v>2021</v>
      </c>
      <c r="C11256" s="547" t="s">
        <v>1607</v>
      </c>
      <c r="D11256" s="548">
        <v>4.59</v>
      </c>
      <c r="E11256" s="548">
        <v>4.59</v>
      </c>
    </row>
    <row r="11257" spans="1:5" hidden="1">
      <c r="A11257" s="547" t="s">
        <v>1649</v>
      </c>
      <c r="B11257" s="547">
        <v>2021</v>
      </c>
      <c r="C11257" s="547" t="s">
        <v>1606</v>
      </c>
      <c r="D11257" s="548"/>
      <c r="E11257" s="548"/>
    </row>
    <row r="11258" spans="1:5" hidden="1">
      <c r="A11258" s="547" t="s">
        <v>1649</v>
      </c>
      <c r="B11258" s="547">
        <v>2021</v>
      </c>
      <c r="C11258" s="547" t="s">
        <v>1605</v>
      </c>
      <c r="D11258" s="548">
        <v>1.3</v>
      </c>
      <c r="E11258" s="548">
        <v>1.3</v>
      </c>
    </row>
    <row r="11259" spans="1:5" hidden="1">
      <c r="A11259" s="547" t="s">
        <v>1649</v>
      </c>
      <c r="B11259" s="547">
        <v>2021</v>
      </c>
      <c r="C11259" s="547" t="s">
        <v>1604</v>
      </c>
      <c r="D11259" s="548">
        <v>54.63</v>
      </c>
      <c r="E11259" s="548">
        <v>54.63</v>
      </c>
    </row>
    <row r="11260" spans="1:5" hidden="1">
      <c r="A11260" s="547" t="s">
        <v>1649</v>
      </c>
      <c r="B11260" s="547">
        <v>2021</v>
      </c>
      <c r="C11260" s="547" t="s">
        <v>1603</v>
      </c>
      <c r="D11260" s="548">
        <v>278.27</v>
      </c>
      <c r="E11260" s="548">
        <v>278.27</v>
      </c>
    </row>
    <row r="11261" spans="1:5" hidden="1">
      <c r="A11261" s="547" t="s">
        <v>1649</v>
      </c>
      <c r="B11261" s="547">
        <v>2021</v>
      </c>
      <c r="C11261" s="547" t="s">
        <v>1602</v>
      </c>
      <c r="D11261" s="548">
        <v>62.5</v>
      </c>
      <c r="E11261" s="548">
        <v>62.5</v>
      </c>
    </row>
    <row r="11262" spans="1:5" hidden="1">
      <c r="A11262" s="547" t="s">
        <v>1649</v>
      </c>
      <c r="B11262" s="547">
        <v>2021</v>
      </c>
      <c r="C11262" s="547" t="s">
        <v>1601</v>
      </c>
      <c r="D11262" s="548">
        <v>1438.55</v>
      </c>
      <c r="E11262" s="548">
        <v>1438.55</v>
      </c>
    </row>
    <row r="11263" spans="1:5" hidden="1">
      <c r="A11263" s="547" t="s">
        <v>1649</v>
      </c>
      <c r="B11263" s="547">
        <v>2021</v>
      </c>
      <c r="C11263" s="547" t="s">
        <v>1600</v>
      </c>
      <c r="D11263" s="548">
        <v>3.66</v>
      </c>
      <c r="E11263" s="548">
        <v>3.66</v>
      </c>
    </row>
    <row r="11264" spans="1:5" hidden="1">
      <c r="A11264" s="547" t="s">
        <v>1649</v>
      </c>
      <c r="B11264" s="547">
        <v>2021</v>
      </c>
      <c r="C11264" s="547" t="s">
        <v>1599</v>
      </c>
      <c r="D11264" s="548">
        <v>3908.87</v>
      </c>
      <c r="E11264" s="548">
        <v>3908.82</v>
      </c>
    </row>
    <row r="11265" spans="1:5" hidden="1">
      <c r="A11265" s="547" t="s">
        <v>1649</v>
      </c>
      <c r="B11265" s="547">
        <v>2021</v>
      </c>
      <c r="C11265" s="547" t="s">
        <v>1597</v>
      </c>
      <c r="D11265" s="548">
        <v>1893.37</v>
      </c>
      <c r="E11265" s="548">
        <v>1893.33</v>
      </c>
    </row>
    <row r="11266" spans="1:5" hidden="1">
      <c r="A11266" s="547" t="s">
        <v>1649</v>
      </c>
      <c r="B11266" s="547">
        <v>2021</v>
      </c>
      <c r="C11266" s="547" t="s">
        <v>1633</v>
      </c>
      <c r="D11266" s="548"/>
      <c r="E11266" s="548">
        <v>15.48</v>
      </c>
    </row>
    <row r="11267" spans="1:5" hidden="1">
      <c r="A11267" s="547" t="s">
        <v>1649</v>
      </c>
      <c r="B11267" s="547">
        <v>2021</v>
      </c>
      <c r="C11267" s="547" t="s">
        <v>1632</v>
      </c>
      <c r="D11267" s="548"/>
      <c r="E11267" s="548"/>
    </row>
    <row r="11268" spans="1:5" hidden="1">
      <c r="A11268" s="547" t="s">
        <v>1649</v>
      </c>
      <c r="B11268" s="547">
        <v>2021</v>
      </c>
      <c r="C11268" s="547" t="s">
        <v>1631</v>
      </c>
      <c r="D11268" s="548"/>
      <c r="E11268" s="548"/>
    </row>
    <row r="11269" spans="1:5" hidden="1">
      <c r="A11269" s="547" t="s">
        <v>1649</v>
      </c>
      <c r="B11269" s="547">
        <v>2021</v>
      </c>
      <c r="C11269" s="547" t="s">
        <v>1630</v>
      </c>
      <c r="D11269" s="548"/>
      <c r="E11269" s="548"/>
    </row>
    <row r="11270" spans="1:5" hidden="1">
      <c r="A11270" s="547" t="s">
        <v>1649</v>
      </c>
      <c r="B11270" s="547">
        <v>2021</v>
      </c>
      <c r="C11270" s="547" t="s">
        <v>1629</v>
      </c>
      <c r="D11270" s="548"/>
      <c r="E11270" s="548"/>
    </row>
    <row r="11271" spans="1:5" hidden="1">
      <c r="A11271" s="547" t="s">
        <v>1649</v>
      </c>
      <c r="B11271" s="547">
        <v>2022</v>
      </c>
      <c r="C11271" s="547" t="s">
        <v>1628</v>
      </c>
      <c r="D11271" s="548">
        <v>13.47</v>
      </c>
      <c r="E11271" s="548">
        <v>13.43</v>
      </c>
    </row>
    <row r="11272" spans="1:5" hidden="1">
      <c r="A11272" s="547" t="s">
        <v>1649</v>
      </c>
      <c r="B11272" s="547">
        <v>2022</v>
      </c>
      <c r="C11272" s="547" t="s">
        <v>1627</v>
      </c>
      <c r="D11272" s="548">
        <v>13.47</v>
      </c>
      <c r="E11272" s="548"/>
    </row>
    <row r="11273" spans="1:5" hidden="1">
      <c r="A11273" s="547" t="s">
        <v>1649</v>
      </c>
      <c r="B11273" s="547">
        <v>2022</v>
      </c>
      <c r="C11273" s="547" t="s">
        <v>1626</v>
      </c>
      <c r="D11273" s="548"/>
      <c r="E11273" s="548"/>
    </row>
    <row r="11274" spans="1:5" hidden="1">
      <c r="A11274" s="547" t="s">
        <v>1649</v>
      </c>
      <c r="B11274" s="547">
        <v>2022</v>
      </c>
      <c r="C11274" s="547" t="s">
        <v>1625</v>
      </c>
      <c r="D11274" s="548">
        <v>0.08</v>
      </c>
      <c r="E11274" s="548">
        <v>0.08</v>
      </c>
    </row>
    <row r="11275" spans="1:5" hidden="1">
      <c r="A11275" s="547" t="s">
        <v>1649</v>
      </c>
      <c r="B11275" s="547">
        <v>2022</v>
      </c>
      <c r="C11275" s="547" t="s">
        <v>1624</v>
      </c>
      <c r="D11275" s="548">
        <v>1.31</v>
      </c>
      <c r="E11275" s="548">
        <v>1.31</v>
      </c>
    </row>
    <row r="11276" spans="1:5" hidden="1">
      <c r="A11276" s="547" t="s">
        <v>1649</v>
      </c>
      <c r="B11276" s="547">
        <v>2022</v>
      </c>
      <c r="C11276" s="547" t="s">
        <v>1623</v>
      </c>
      <c r="D11276" s="548"/>
      <c r="E11276" s="548"/>
    </row>
    <row r="11277" spans="1:5" hidden="1">
      <c r="A11277" s="547" t="s">
        <v>1649</v>
      </c>
      <c r="B11277" s="547">
        <v>2022</v>
      </c>
      <c r="C11277" s="547" t="s">
        <v>1622</v>
      </c>
      <c r="D11277" s="548"/>
      <c r="E11277" s="548"/>
    </row>
    <row r="11278" spans="1:5" hidden="1">
      <c r="A11278" s="547" t="s">
        <v>1649</v>
      </c>
      <c r="B11278" s="547">
        <v>2022</v>
      </c>
      <c r="C11278" s="547" t="s">
        <v>1621</v>
      </c>
      <c r="D11278" s="548">
        <v>0.18</v>
      </c>
      <c r="E11278" s="548">
        <v>0.18</v>
      </c>
    </row>
    <row r="11279" spans="1:5" hidden="1">
      <c r="A11279" s="547" t="s">
        <v>1649</v>
      </c>
      <c r="B11279" s="547">
        <v>2022</v>
      </c>
      <c r="C11279" s="547" t="s">
        <v>1620</v>
      </c>
      <c r="D11279" s="548"/>
      <c r="E11279" s="548"/>
    </row>
    <row r="11280" spans="1:5" hidden="1">
      <c r="A11280" s="547" t="s">
        <v>1649</v>
      </c>
      <c r="B11280" s="547">
        <v>2022</v>
      </c>
      <c r="C11280" s="547" t="s">
        <v>1619</v>
      </c>
      <c r="D11280" s="548">
        <v>53.42</v>
      </c>
      <c r="E11280" s="548">
        <v>53.42</v>
      </c>
    </row>
    <row r="11281" spans="1:5" hidden="1">
      <c r="A11281" s="547" t="s">
        <v>1649</v>
      </c>
      <c r="B11281" s="547">
        <v>2022</v>
      </c>
      <c r="C11281" s="547" t="s">
        <v>1618</v>
      </c>
      <c r="D11281" s="548"/>
      <c r="E11281" s="548"/>
    </row>
    <row r="11282" spans="1:5" hidden="1">
      <c r="A11282" s="547" t="s">
        <v>1649</v>
      </c>
      <c r="B11282" s="547">
        <v>2022</v>
      </c>
      <c r="C11282" s="547" t="s">
        <v>1617</v>
      </c>
      <c r="D11282" s="548">
        <v>10.8</v>
      </c>
      <c r="E11282" s="548">
        <v>10.8</v>
      </c>
    </row>
    <row r="11283" spans="1:5" hidden="1">
      <c r="A11283" s="547" t="s">
        <v>1649</v>
      </c>
      <c r="B11283" s="547">
        <v>2022</v>
      </c>
      <c r="C11283" s="547" t="s">
        <v>1616</v>
      </c>
      <c r="D11283" s="548">
        <v>0.15</v>
      </c>
      <c r="E11283" s="548">
        <v>0.15</v>
      </c>
    </row>
    <row r="11284" spans="1:5" hidden="1">
      <c r="A11284" s="547" t="s">
        <v>1649</v>
      </c>
      <c r="B11284" s="547">
        <v>2022</v>
      </c>
      <c r="C11284" s="547" t="s">
        <v>1615</v>
      </c>
      <c r="D11284" s="548">
        <v>29.3</v>
      </c>
      <c r="E11284" s="548">
        <v>29.3</v>
      </c>
    </row>
    <row r="11285" spans="1:5" hidden="1">
      <c r="A11285" s="547" t="s">
        <v>1649</v>
      </c>
      <c r="B11285" s="547">
        <v>2022</v>
      </c>
      <c r="C11285" s="547" t="s">
        <v>1614</v>
      </c>
      <c r="D11285" s="548">
        <v>4.24</v>
      </c>
      <c r="E11285" s="548">
        <v>4.24</v>
      </c>
    </row>
    <row r="11286" spans="1:5" hidden="1">
      <c r="A11286" s="547" t="s">
        <v>1649</v>
      </c>
      <c r="B11286" s="547">
        <v>2022</v>
      </c>
      <c r="C11286" s="547" t="s">
        <v>1613</v>
      </c>
      <c r="D11286" s="548"/>
      <c r="E11286" s="548"/>
    </row>
    <row r="11287" spans="1:5" hidden="1">
      <c r="A11287" s="547" t="s">
        <v>1649</v>
      </c>
      <c r="B11287" s="547">
        <v>2022</v>
      </c>
      <c r="C11287" s="547" t="s">
        <v>1612</v>
      </c>
      <c r="D11287" s="548">
        <v>3.81</v>
      </c>
      <c r="E11287" s="548">
        <v>3.81</v>
      </c>
    </row>
    <row r="11288" spans="1:5" hidden="1">
      <c r="A11288" s="547" t="s">
        <v>1649</v>
      </c>
      <c r="B11288" s="547">
        <v>2022</v>
      </c>
      <c r="C11288" s="547" t="s">
        <v>1611</v>
      </c>
      <c r="D11288" s="548">
        <v>0.21</v>
      </c>
      <c r="E11288" s="548">
        <v>0.21</v>
      </c>
    </row>
    <row r="11289" spans="1:5" hidden="1">
      <c r="A11289" s="547" t="s">
        <v>1649</v>
      </c>
      <c r="B11289" s="547">
        <v>2022</v>
      </c>
      <c r="C11289" s="547" t="s">
        <v>1610</v>
      </c>
      <c r="D11289" s="548">
        <v>0.02</v>
      </c>
      <c r="E11289" s="548">
        <v>0.02</v>
      </c>
    </row>
    <row r="11290" spans="1:5" hidden="1">
      <c r="A11290" s="547" t="s">
        <v>1649</v>
      </c>
      <c r="B11290" s="547">
        <v>2022</v>
      </c>
      <c r="C11290" s="547" t="s">
        <v>1609</v>
      </c>
      <c r="D11290" s="548">
        <v>1.02</v>
      </c>
      <c r="E11290" s="548">
        <v>1.02</v>
      </c>
    </row>
    <row r="11291" spans="1:5" hidden="1">
      <c r="A11291" s="547" t="s">
        <v>1649</v>
      </c>
      <c r="B11291" s="547">
        <v>2022</v>
      </c>
      <c r="C11291" s="547" t="s">
        <v>1608</v>
      </c>
      <c r="D11291" s="548">
        <v>0.17</v>
      </c>
      <c r="E11291" s="548">
        <v>0.17</v>
      </c>
    </row>
    <row r="11292" spans="1:5" hidden="1">
      <c r="A11292" s="547" t="s">
        <v>1649</v>
      </c>
      <c r="B11292" s="547">
        <v>2022</v>
      </c>
      <c r="C11292" s="547" t="s">
        <v>1607</v>
      </c>
      <c r="D11292" s="548">
        <v>3.11</v>
      </c>
      <c r="E11292" s="548">
        <v>3.11</v>
      </c>
    </row>
    <row r="11293" spans="1:5" hidden="1">
      <c r="A11293" s="547" t="s">
        <v>1649</v>
      </c>
      <c r="B11293" s="547">
        <v>2022</v>
      </c>
      <c r="C11293" s="547" t="s">
        <v>1606</v>
      </c>
      <c r="D11293" s="548"/>
      <c r="E11293" s="548"/>
    </row>
    <row r="11294" spans="1:5" hidden="1">
      <c r="A11294" s="547" t="s">
        <v>1649</v>
      </c>
      <c r="B11294" s="547">
        <v>2022</v>
      </c>
      <c r="C11294" s="547" t="s">
        <v>1605</v>
      </c>
      <c r="D11294" s="548">
        <v>0.56999999999999995</v>
      </c>
      <c r="E11294" s="548">
        <v>0.56999999999999995</v>
      </c>
    </row>
    <row r="11295" spans="1:5" hidden="1">
      <c r="A11295" s="547" t="s">
        <v>1649</v>
      </c>
      <c r="B11295" s="547">
        <v>2022</v>
      </c>
      <c r="C11295" s="547" t="s">
        <v>1604</v>
      </c>
      <c r="D11295" s="548">
        <v>89.6</v>
      </c>
      <c r="E11295" s="548">
        <v>89.6</v>
      </c>
    </row>
    <row r="11296" spans="1:5" hidden="1">
      <c r="A11296" s="547" t="s">
        <v>1649</v>
      </c>
      <c r="B11296" s="547">
        <v>2022</v>
      </c>
      <c r="C11296" s="547" t="s">
        <v>1603</v>
      </c>
      <c r="D11296" s="548">
        <v>224.94</v>
      </c>
      <c r="E11296" s="548">
        <v>224.94</v>
      </c>
    </row>
    <row r="11297" spans="1:5" hidden="1">
      <c r="A11297" s="547" t="s">
        <v>1649</v>
      </c>
      <c r="B11297" s="547">
        <v>2022</v>
      </c>
      <c r="C11297" s="547" t="s">
        <v>1602</v>
      </c>
      <c r="D11297" s="548">
        <v>84.54</v>
      </c>
      <c r="E11297" s="548">
        <v>84.54</v>
      </c>
    </row>
    <row r="11298" spans="1:5" hidden="1">
      <c r="A11298" s="547" t="s">
        <v>1649</v>
      </c>
      <c r="B11298" s="547">
        <v>2022</v>
      </c>
      <c r="C11298" s="547" t="s">
        <v>1601</v>
      </c>
      <c r="D11298" s="548">
        <v>1733.03</v>
      </c>
      <c r="E11298" s="548">
        <v>1733.03</v>
      </c>
    </row>
    <row r="11299" spans="1:5" hidden="1">
      <c r="A11299" s="547" t="s">
        <v>1649</v>
      </c>
      <c r="B11299" s="547">
        <v>2022</v>
      </c>
      <c r="C11299" s="547" t="s">
        <v>1600</v>
      </c>
      <c r="D11299" s="548">
        <v>3.31</v>
      </c>
      <c r="E11299" s="548">
        <v>3.31</v>
      </c>
    </row>
    <row r="11300" spans="1:5" hidden="1">
      <c r="A11300" s="547" t="s">
        <v>1649</v>
      </c>
      <c r="B11300" s="547">
        <v>2022</v>
      </c>
      <c r="C11300" s="547" t="s">
        <v>1599</v>
      </c>
      <c r="D11300" s="548">
        <v>4630.76</v>
      </c>
      <c r="E11300" s="548">
        <v>4630.72</v>
      </c>
    </row>
    <row r="11301" spans="1:5" hidden="1">
      <c r="A11301" s="547" t="s">
        <v>1649</v>
      </c>
      <c r="B11301" s="547">
        <v>2022</v>
      </c>
      <c r="C11301" s="547" t="s">
        <v>1597</v>
      </c>
      <c r="D11301" s="548">
        <v>2203.87</v>
      </c>
      <c r="E11301" s="548">
        <v>2203.84</v>
      </c>
    </row>
    <row r="11302" spans="1:5" hidden="1">
      <c r="A11302" s="547" t="s">
        <v>1649</v>
      </c>
      <c r="B11302" s="547">
        <v>2022</v>
      </c>
      <c r="C11302" s="547" t="s">
        <v>1633</v>
      </c>
      <c r="D11302" s="548"/>
      <c r="E11302" s="548">
        <v>13.43</v>
      </c>
    </row>
    <row r="11303" spans="1:5" hidden="1">
      <c r="A11303" s="547" t="s">
        <v>1649</v>
      </c>
      <c r="B11303" s="547">
        <v>2022</v>
      </c>
      <c r="C11303" s="547" t="s">
        <v>1632</v>
      </c>
      <c r="D11303" s="548"/>
      <c r="E11303" s="548"/>
    </row>
    <row r="11304" spans="1:5" hidden="1">
      <c r="A11304" s="547" t="s">
        <v>1649</v>
      </c>
      <c r="B11304" s="547">
        <v>2022</v>
      </c>
      <c r="C11304" s="547" t="s">
        <v>1631</v>
      </c>
      <c r="D11304" s="548"/>
      <c r="E11304" s="548"/>
    </row>
    <row r="11305" spans="1:5" hidden="1">
      <c r="A11305" s="547" t="s">
        <v>1649</v>
      </c>
      <c r="B11305" s="547">
        <v>2022</v>
      </c>
      <c r="C11305" s="547" t="s">
        <v>1630</v>
      </c>
      <c r="D11305" s="548"/>
      <c r="E11305" s="548"/>
    </row>
    <row r="11306" spans="1:5" hidden="1">
      <c r="A11306" s="547" t="s">
        <v>1649</v>
      </c>
      <c r="B11306" s="547">
        <v>2022</v>
      </c>
      <c r="C11306" s="547" t="s">
        <v>1629</v>
      </c>
      <c r="D11306" s="548"/>
      <c r="E11306" s="548"/>
    </row>
    <row r="11307" spans="1:5" hidden="1">
      <c r="A11307" s="547" t="s">
        <v>1649</v>
      </c>
      <c r="B11307" s="547">
        <v>2023</v>
      </c>
      <c r="C11307" s="547" t="s">
        <v>1628</v>
      </c>
      <c r="D11307" s="548">
        <v>4.79</v>
      </c>
      <c r="E11307" s="548"/>
    </row>
    <row r="11308" spans="1:5" hidden="1">
      <c r="A11308" s="547" t="s">
        <v>1649</v>
      </c>
      <c r="B11308" s="547">
        <v>2023</v>
      </c>
      <c r="C11308" s="547" t="s">
        <v>1627</v>
      </c>
      <c r="D11308" s="548">
        <v>4.79</v>
      </c>
      <c r="E11308" s="548"/>
    </row>
    <row r="11309" spans="1:5" hidden="1">
      <c r="A11309" s="547" t="s">
        <v>1649</v>
      </c>
      <c r="B11309" s="547">
        <v>2023</v>
      </c>
      <c r="C11309" s="547" t="s">
        <v>1626</v>
      </c>
      <c r="D11309" s="548"/>
      <c r="E11309" s="548"/>
    </row>
    <row r="11310" spans="1:5" hidden="1">
      <c r="A11310" s="547" t="s">
        <v>1649</v>
      </c>
      <c r="B11310" s="547">
        <v>2023</v>
      </c>
      <c r="C11310" s="547" t="s">
        <v>1625</v>
      </c>
      <c r="D11310" s="548">
        <v>0.16</v>
      </c>
      <c r="E11310" s="548"/>
    </row>
    <row r="11311" spans="1:5" hidden="1">
      <c r="A11311" s="547" t="s">
        <v>1649</v>
      </c>
      <c r="B11311" s="547">
        <v>2023</v>
      </c>
      <c r="C11311" s="547" t="s">
        <v>1624</v>
      </c>
      <c r="D11311" s="548">
        <v>1.66</v>
      </c>
      <c r="E11311" s="548"/>
    </row>
    <row r="11312" spans="1:5" hidden="1">
      <c r="A11312" s="547" t="s">
        <v>1649</v>
      </c>
      <c r="B11312" s="547">
        <v>2023</v>
      </c>
      <c r="C11312" s="547" t="s">
        <v>1623</v>
      </c>
      <c r="D11312" s="548"/>
      <c r="E11312" s="548"/>
    </row>
    <row r="11313" spans="1:5" hidden="1">
      <c r="A11313" s="547" t="s">
        <v>1649</v>
      </c>
      <c r="B11313" s="547">
        <v>2023</v>
      </c>
      <c r="C11313" s="547" t="s">
        <v>1622</v>
      </c>
      <c r="D11313" s="548"/>
      <c r="E11313" s="548"/>
    </row>
    <row r="11314" spans="1:5" hidden="1">
      <c r="A11314" s="547" t="s">
        <v>1649</v>
      </c>
      <c r="B11314" s="547">
        <v>2023</v>
      </c>
      <c r="C11314" s="547" t="s">
        <v>1621</v>
      </c>
      <c r="D11314" s="548"/>
      <c r="E11314" s="548"/>
    </row>
    <row r="11315" spans="1:5" hidden="1">
      <c r="A11315" s="547" t="s">
        <v>1649</v>
      </c>
      <c r="B11315" s="547">
        <v>2023</v>
      </c>
      <c r="C11315" s="547" t="s">
        <v>1620</v>
      </c>
      <c r="D11315" s="548"/>
      <c r="E11315" s="548"/>
    </row>
    <row r="11316" spans="1:5" hidden="1">
      <c r="A11316" s="547" t="s">
        <v>1649</v>
      </c>
      <c r="B11316" s="547">
        <v>2023</v>
      </c>
      <c r="C11316" s="547" t="s">
        <v>1619</v>
      </c>
      <c r="D11316" s="548">
        <v>36.94</v>
      </c>
      <c r="E11316" s="548"/>
    </row>
    <row r="11317" spans="1:5" hidden="1">
      <c r="A11317" s="547" t="s">
        <v>1649</v>
      </c>
      <c r="B11317" s="547">
        <v>2023</v>
      </c>
      <c r="C11317" s="547" t="s">
        <v>1618</v>
      </c>
      <c r="D11317" s="548"/>
      <c r="E11317" s="548"/>
    </row>
    <row r="11318" spans="1:5" hidden="1">
      <c r="A11318" s="547" t="s">
        <v>1649</v>
      </c>
      <c r="B11318" s="547">
        <v>2023</v>
      </c>
      <c r="C11318" s="547" t="s">
        <v>1617</v>
      </c>
      <c r="D11318" s="548">
        <v>11.49</v>
      </c>
      <c r="E11318" s="548"/>
    </row>
    <row r="11319" spans="1:5" hidden="1">
      <c r="A11319" s="547" t="s">
        <v>1649</v>
      </c>
      <c r="B11319" s="547">
        <v>2023</v>
      </c>
      <c r="C11319" s="547" t="s">
        <v>1616</v>
      </c>
      <c r="D11319" s="548">
        <v>0.04</v>
      </c>
      <c r="E11319" s="548"/>
    </row>
    <row r="11320" spans="1:5" hidden="1">
      <c r="A11320" s="547" t="s">
        <v>1649</v>
      </c>
      <c r="B11320" s="547">
        <v>2023</v>
      </c>
      <c r="C11320" s="547" t="s">
        <v>1615</v>
      </c>
      <c r="D11320" s="548">
        <v>11.38</v>
      </c>
      <c r="E11320" s="548"/>
    </row>
    <row r="11321" spans="1:5" hidden="1">
      <c r="A11321" s="547" t="s">
        <v>1649</v>
      </c>
      <c r="B11321" s="547">
        <v>2023</v>
      </c>
      <c r="C11321" s="547" t="s">
        <v>1614</v>
      </c>
      <c r="D11321" s="548">
        <v>2.85</v>
      </c>
      <c r="E11321" s="548"/>
    </row>
    <row r="11322" spans="1:5" hidden="1">
      <c r="A11322" s="547" t="s">
        <v>1649</v>
      </c>
      <c r="B11322" s="547">
        <v>2023</v>
      </c>
      <c r="C11322" s="547" t="s">
        <v>1613</v>
      </c>
      <c r="D11322" s="548"/>
      <c r="E11322" s="548"/>
    </row>
    <row r="11323" spans="1:5" hidden="1">
      <c r="A11323" s="547" t="s">
        <v>1649</v>
      </c>
      <c r="B11323" s="547">
        <v>2023</v>
      </c>
      <c r="C11323" s="547" t="s">
        <v>1612</v>
      </c>
      <c r="D11323" s="548">
        <v>5.22</v>
      </c>
      <c r="E11323" s="548"/>
    </row>
    <row r="11324" spans="1:5" hidden="1">
      <c r="A11324" s="547" t="s">
        <v>1649</v>
      </c>
      <c r="B11324" s="547">
        <v>2023</v>
      </c>
      <c r="C11324" s="547" t="s">
        <v>1611</v>
      </c>
      <c r="D11324" s="548">
        <v>0.24</v>
      </c>
      <c r="E11324" s="548"/>
    </row>
    <row r="11325" spans="1:5" hidden="1">
      <c r="A11325" s="547" t="s">
        <v>1649</v>
      </c>
      <c r="B11325" s="547">
        <v>2023</v>
      </c>
      <c r="C11325" s="547" t="s">
        <v>1610</v>
      </c>
      <c r="D11325" s="548">
        <v>0.04</v>
      </c>
      <c r="E11325" s="548"/>
    </row>
    <row r="11326" spans="1:5" hidden="1">
      <c r="A11326" s="547" t="s">
        <v>1649</v>
      </c>
      <c r="B11326" s="547">
        <v>2023</v>
      </c>
      <c r="C11326" s="547" t="s">
        <v>1609</v>
      </c>
      <c r="D11326" s="548">
        <v>1.99</v>
      </c>
      <c r="E11326" s="548"/>
    </row>
    <row r="11327" spans="1:5" hidden="1">
      <c r="A11327" s="547" t="s">
        <v>1649</v>
      </c>
      <c r="B11327" s="547">
        <v>2023</v>
      </c>
      <c r="C11327" s="547" t="s">
        <v>1608</v>
      </c>
      <c r="D11327" s="548">
        <v>7.0000000000000007E-2</v>
      </c>
      <c r="E11327" s="548"/>
    </row>
    <row r="11328" spans="1:5" hidden="1">
      <c r="A11328" s="547" t="s">
        <v>1649</v>
      </c>
      <c r="B11328" s="547">
        <v>2023</v>
      </c>
      <c r="C11328" s="547" t="s">
        <v>1607</v>
      </c>
      <c r="D11328" s="548">
        <v>2.84</v>
      </c>
      <c r="E11328" s="548"/>
    </row>
    <row r="11329" spans="1:5" hidden="1">
      <c r="A11329" s="547" t="s">
        <v>1649</v>
      </c>
      <c r="B11329" s="547">
        <v>2023</v>
      </c>
      <c r="C11329" s="547" t="s">
        <v>1606</v>
      </c>
      <c r="D11329" s="548"/>
      <c r="E11329" s="548"/>
    </row>
    <row r="11330" spans="1:5" hidden="1">
      <c r="A11330" s="547" t="s">
        <v>1649</v>
      </c>
      <c r="B11330" s="547">
        <v>2023</v>
      </c>
      <c r="C11330" s="547" t="s">
        <v>1605</v>
      </c>
      <c r="D11330" s="548">
        <v>0.78</v>
      </c>
      <c r="E11330" s="548"/>
    </row>
    <row r="11331" spans="1:5" hidden="1">
      <c r="A11331" s="547" t="s">
        <v>1649</v>
      </c>
      <c r="B11331" s="547">
        <v>2023</v>
      </c>
      <c r="C11331" s="547" t="s">
        <v>1604</v>
      </c>
      <c r="D11331" s="548">
        <v>106.83</v>
      </c>
      <c r="E11331" s="548"/>
    </row>
    <row r="11332" spans="1:5" hidden="1">
      <c r="A11332" s="547" t="s">
        <v>1649</v>
      </c>
      <c r="B11332" s="547">
        <v>2023</v>
      </c>
      <c r="C11332" s="547" t="s">
        <v>1603</v>
      </c>
      <c r="D11332" s="548">
        <v>225.97</v>
      </c>
      <c r="E11332" s="548"/>
    </row>
    <row r="11333" spans="1:5" hidden="1">
      <c r="A11333" s="547" t="s">
        <v>1649</v>
      </c>
      <c r="B11333" s="547">
        <v>2023</v>
      </c>
      <c r="C11333" s="547" t="s">
        <v>1602</v>
      </c>
      <c r="D11333" s="548">
        <v>100</v>
      </c>
      <c r="E11333" s="548"/>
    </row>
    <row r="11334" spans="1:5" hidden="1">
      <c r="A11334" s="547" t="s">
        <v>1649</v>
      </c>
      <c r="B11334" s="547">
        <v>2023</v>
      </c>
      <c r="C11334" s="547" t="s">
        <v>1601</v>
      </c>
      <c r="D11334" s="548">
        <v>2229.81</v>
      </c>
      <c r="E11334" s="548"/>
    </row>
    <row r="11335" spans="1:5" hidden="1">
      <c r="A11335" s="547" t="s">
        <v>1649</v>
      </c>
      <c r="B11335" s="547">
        <v>2023</v>
      </c>
      <c r="C11335" s="547" t="s">
        <v>1600</v>
      </c>
      <c r="D11335" s="548">
        <v>2.2599999999999998</v>
      </c>
      <c r="E11335" s="548"/>
    </row>
    <row r="11336" spans="1:5" hidden="1">
      <c r="A11336" s="547" t="s">
        <v>1649</v>
      </c>
      <c r="B11336" s="547">
        <v>2023</v>
      </c>
      <c r="C11336" s="547" t="s">
        <v>1599</v>
      </c>
      <c r="D11336" s="548">
        <v>5830.85</v>
      </c>
      <c r="E11336" s="548"/>
    </row>
    <row r="11337" spans="1:5" hidden="1">
      <c r="A11337" s="547" t="s">
        <v>1649</v>
      </c>
      <c r="B11337" s="547">
        <v>2023</v>
      </c>
      <c r="C11337" s="547" t="s">
        <v>1597</v>
      </c>
      <c r="D11337" s="548">
        <v>2708.42</v>
      </c>
      <c r="E11337" s="548"/>
    </row>
    <row r="11338" spans="1:5" hidden="1">
      <c r="A11338" s="547" t="s">
        <v>1648</v>
      </c>
      <c r="B11338" s="547">
        <v>2019</v>
      </c>
      <c r="C11338" s="547" t="s">
        <v>1628</v>
      </c>
      <c r="D11338" s="548">
        <v>12.88</v>
      </c>
      <c r="E11338" s="548">
        <v>12.89</v>
      </c>
    </row>
    <row r="11339" spans="1:5" hidden="1">
      <c r="A11339" s="547" t="s">
        <v>1648</v>
      </c>
      <c r="B11339" s="547">
        <v>2019</v>
      </c>
      <c r="C11339" s="547" t="s">
        <v>1627</v>
      </c>
      <c r="D11339" s="548">
        <v>12.88</v>
      </c>
      <c r="E11339" s="548"/>
    </row>
    <row r="11340" spans="1:5" hidden="1">
      <c r="A11340" s="547" t="s">
        <v>1648</v>
      </c>
      <c r="B11340" s="547">
        <v>2019</v>
      </c>
      <c r="C11340" s="547" t="s">
        <v>1626</v>
      </c>
      <c r="D11340" s="548"/>
      <c r="E11340" s="548"/>
    </row>
    <row r="11341" spans="1:5" hidden="1">
      <c r="A11341" s="547" t="s">
        <v>1648</v>
      </c>
      <c r="B11341" s="547">
        <v>2019</v>
      </c>
      <c r="C11341" s="547" t="s">
        <v>1625</v>
      </c>
      <c r="D11341" s="548"/>
      <c r="E11341" s="548"/>
    </row>
    <row r="11342" spans="1:5" hidden="1">
      <c r="A11342" s="547" t="s">
        <v>1648</v>
      </c>
      <c r="B11342" s="547">
        <v>2019</v>
      </c>
      <c r="C11342" s="547" t="s">
        <v>1624</v>
      </c>
      <c r="D11342" s="548">
        <v>0.05</v>
      </c>
      <c r="E11342" s="548">
        <v>0.05</v>
      </c>
    </row>
    <row r="11343" spans="1:5" hidden="1">
      <c r="A11343" s="547" t="s">
        <v>1648</v>
      </c>
      <c r="B11343" s="547">
        <v>2019</v>
      </c>
      <c r="C11343" s="547" t="s">
        <v>1623</v>
      </c>
      <c r="D11343" s="548">
        <v>0.01</v>
      </c>
      <c r="E11343" s="548">
        <v>0.01</v>
      </c>
    </row>
    <row r="11344" spans="1:5" hidden="1">
      <c r="A11344" s="547" t="s">
        <v>1648</v>
      </c>
      <c r="B11344" s="547">
        <v>2019</v>
      </c>
      <c r="C11344" s="547" t="s">
        <v>1622</v>
      </c>
      <c r="D11344" s="548"/>
      <c r="E11344" s="548"/>
    </row>
    <row r="11345" spans="1:5" hidden="1">
      <c r="A11345" s="547" t="s">
        <v>1648</v>
      </c>
      <c r="B11345" s="547">
        <v>2019</v>
      </c>
      <c r="C11345" s="547" t="s">
        <v>1621</v>
      </c>
      <c r="D11345" s="548"/>
      <c r="E11345" s="548"/>
    </row>
    <row r="11346" spans="1:5" hidden="1">
      <c r="A11346" s="547" t="s">
        <v>1648</v>
      </c>
      <c r="B11346" s="547">
        <v>2019</v>
      </c>
      <c r="C11346" s="547" t="s">
        <v>1620</v>
      </c>
      <c r="D11346" s="548"/>
      <c r="E11346" s="548"/>
    </row>
    <row r="11347" spans="1:5" hidden="1">
      <c r="A11347" s="547" t="s">
        <v>1648</v>
      </c>
      <c r="B11347" s="547">
        <v>2019</v>
      </c>
      <c r="C11347" s="547" t="s">
        <v>1619</v>
      </c>
      <c r="D11347" s="548">
        <v>28.83</v>
      </c>
      <c r="E11347" s="548">
        <v>28.83</v>
      </c>
    </row>
    <row r="11348" spans="1:5" hidden="1">
      <c r="A11348" s="547" t="s">
        <v>1648</v>
      </c>
      <c r="B11348" s="547">
        <v>2019</v>
      </c>
      <c r="C11348" s="547" t="s">
        <v>1618</v>
      </c>
      <c r="D11348" s="548">
        <v>0.01</v>
      </c>
      <c r="E11348" s="548">
        <v>0.01</v>
      </c>
    </row>
    <row r="11349" spans="1:5" hidden="1">
      <c r="A11349" s="547" t="s">
        <v>1648</v>
      </c>
      <c r="B11349" s="547">
        <v>2019</v>
      </c>
      <c r="C11349" s="547" t="s">
        <v>1617</v>
      </c>
      <c r="D11349" s="548">
        <v>14.11</v>
      </c>
      <c r="E11349" s="548">
        <v>14.11</v>
      </c>
    </row>
    <row r="11350" spans="1:5" hidden="1">
      <c r="A11350" s="547" t="s">
        <v>1648</v>
      </c>
      <c r="B11350" s="547">
        <v>2019</v>
      </c>
      <c r="C11350" s="547" t="s">
        <v>1616</v>
      </c>
      <c r="D11350" s="548">
        <v>0.23</v>
      </c>
      <c r="E11350" s="548">
        <v>0.23</v>
      </c>
    </row>
    <row r="11351" spans="1:5" hidden="1">
      <c r="A11351" s="547" t="s">
        <v>1648</v>
      </c>
      <c r="B11351" s="547">
        <v>2019</v>
      </c>
      <c r="C11351" s="547" t="s">
        <v>1615</v>
      </c>
      <c r="D11351" s="548">
        <v>9.3699999999999992</v>
      </c>
      <c r="E11351" s="548">
        <v>9.3699999999999992</v>
      </c>
    </row>
    <row r="11352" spans="1:5" hidden="1">
      <c r="A11352" s="547" t="s">
        <v>1648</v>
      </c>
      <c r="B11352" s="547">
        <v>2019</v>
      </c>
      <c r="C11352" s="547" t="s">
        <v>1614</v>
      </c>
      <c r="D11352" s="548">
        <v>0.57999999999999996</v>
      </c>
      <c r="E11352" s="548">
        <v>0.57999999999999996</v>
      </c>
    </row>
    <row r="11353" spans="1:5" hidden="1">
      <c r="A11353" s="547" t="s">
        <v>1648</v>
      </c>
      <c r="B11353" s="547">
        <v>2019</v>
      </c>
      <c r="C11353" s="547" t="s">
        <v>1613</v>
      </c>
      <c r="D11353" s="548"/>
      <c r="E11353" s="548"/>
    </row>
    <row r="11354" spans="1:5" hidden="1">
      <c r="A11354" s="547" t="s">
        <v>1648</v>
      </c>
      <c r="B11354" s="547">
        <v>2019</v>
      </c>
      <c r="C11354" s="547" t="s">
        <v>1612</v>
      </c>
      <c r="D11354" s="548">
        <v>0.94</v>
      </c>
      <c r="E11354" s="548">
        <v>0.94</v>
      </c>
    </row>
    <row r="11355" spans="1:5" hidden="1">
      <c r="A11355" s="547" t="s">
        <v>1648</v>
      </c>
      <c r="B11355" s="547">
        <v>2019</v>
      </c>
      <c r="C11355" s="547" t="s">
        <v>1611</v>
      </c>
      <c r="D11355" s="548">
        <v>0.03</v>
      </c>
      <c r="E11355" s="548">
        <v>0.03</v>
      </c>
    </row>
    <row r="11356" spans="1:5" hidden="1">
      <c r="A11356" s="547" t="s">
        <v>1648</v>
      </c>
      <c r="B11356" s="547">
        <v>2019</v>
      </c>
      <c r="C11356" s="547" t="s">
        <v>1610</v>
      </c>
      <c r="D11356" s="548">
        <v>0.03</v>
      </c>
      <c r="E11356" s="548">
        <v>0.03</v>
      </c>
    </row>
    <row r="11357" spans="1:5" hidden="1">
      <c r="A11357" s="547" t="s">
        <v>1648</v>
      </c>
      <c r="B11357" s="547">
        <v>2019</v>
      </c>
      <c r="C11357" s="547" t="s">
        <v>1609</v>
      </c>
      <c r="D11357" s="548"/>
      <c r="E11357" s="548"/>
    </row>
    <row r="11358" spans="1:5" hidden="1">
      <c r="A11358" s="547" t="s">
        <v>1648</v>
      </c>
      <c r="B11358" s="547">
        <v>2019</v>
      </c>
      <c r="C11358" s="547" t="s">
        <v>1608</v>
      </c>
      <c r="D11358" s="548"/>
      <c r="E11358" s="548"/>
    </row>
    <row r="11359" spans="1:5" hidden="1">
      <c r="A11359" s="547" t="s">
        <v>1648</v>
      </c>
      <c r="B11359" s="547">
        <v>2019</v>
      </c>
      <c r="C11359" s="547" t="s">
        <v>1607</v>
      </c>
      <c r="D11359" s="548">
        <v>3.35</v>
      </c>
      <c r="E11359" s="548">
        <v>3.35</v>
      </c>
    </row>
    <row r="11360" spans="1:5" hidden="1">
      <c r="A11360" s="547" t="s">
        <v>1648</v>
      </c>
      <c r="B11360" s="547">
        <v>2019</v>
      </c>
      <c r="C11360" s="547" t="s">
        <v>1606</v>
      </c>
      <c r="D11360" s="548"/>
      <c r="E11360" s="548"/>
    </row>
    <row r="11361" spans="1:5" hidden="1">
      <c r="A11361" s="547" t="s">
        <v>1648</v>
      </c>
      <c r="B11361" s="547">
        <v>2019</v>
      </c>
      <c r="C11361" s="547" t="s">
        <v>1605</v>
      </c>
      <c r="D11361" s="548">
        <v>0.19</v>
      </c>
      <c r="E11361" s="548">
        <v>0.19</v>
      </c>
    </row>
    <row r="11362" spans="1:5" hidden="1">
      <c r="A11362" s="547" t="s">
        <v>1648</v>
      </c>
      <c r="B11362" s="547">
        <v>2019</v>
      </c>
      <c r="C11362" s="547" t="s">
        <v>1604</v>
      </c>
      <c r="D11362" s="548">
        <v>148.12</v>
      </c>
      <c r="E11362" s="548">
        <v>148.12</v>
      </c>
    </row>
    <row r="11363" spans="1:5" hidden="1">
      <c r="A11363" s="547" t="s">
        <v>1648</v>
      </c>
      <c r="B11363" s="547">
        <v>2019</v>
      </c>
      <c r="C11363" s="547" t="s">
        <v>1603</v>
      </c>
      <c r="D11363" s="548">
        <v>289.58999999999997</v>
      </c>
      <c r="E11363" s="548">
        <v>289.58999999999997</v>
      </c>
    </row>
    <row r="11364" spans="1:5" hidden="1">
      <c r="A11364" s="547" t="s">
        <v>1648</v>
      </c>
      <c r="B11364" s="547">
        <v>2019</v>
      </c>
      <c r="C11364" s="547" t="s">
        <v>1602</v>
      </c>
      <c r="D11364" s="548">
        <v>53.16</v>
      </c>
      <c r="E11364" s="548">
        <v>53.16</v>
      </c>
    </row>
    <row r="11365" spans="1:5" hidden="1">
      <c r="A11365" s="547" t="s">
        <v>1648</v>
      </c>
      <c r="B11365" s="547">
        <v>2019</v>
      </c>
      <c r="C11365" s="547" t="s">
        <v>1601</v>
      </c>
      <c r="D11365" s="548">
        <v>1844.05</v>
      </c>
      <c r="E11365" s="548">
        <v>1844.05</v>
      </c>
    </row>
    <row r="11366" spans="1:5" hidden="1">
      <c r="A11366" s="547" t="s">
        <v>1648</v>
      </c>
      <c r="B11366" s="547">
        <v>2019</v>
      </c>
      <c r="C11366" s="547" t="s">
        <v>1600</v>
      </c>
      <c r="D11366" s="548">
        <v>2.2599999999999998</v>
      </c>
      <c r="E11366" s="548">
        <v>2.2599999999999998</v>
      </c>
    </row>
    <row r="11367" spans="1:5" hidden="1">
      <c r="A11367" s="547" t="s">
        <v>1648</v>
      </c>
      <c r="B11367" s="547">
        <v>2019</v>
      </c>
      <c r="C11367" s="547" t="s">
        <v>1599</v>
      </c>
      <c r="D11367" s="548">
        <v>5019.83</v>
      </c>
      <c r="E11367" s="548">
        <v>5019.84</v>
      </c>
    </row>
    <row r="11368" spans="1:5" hidden="1">
      <c r="A11368" s="547" t="s">
        <v>1648</v>
      </c>
      <c r="B11368" s="547">
        <v>2019</v>
      </c>
      <c r="C11368" s="547" t="s">
        <v>1597</v>
      </c>
      <c r="D11368" s="548">
        <v>2378.9499999999998</v>
      </c>
      <c r="E11368" s="548">
        <v>2378.96</v>
      </c>
    </row>
    <row r="11369" spans="1:5" hidden="1">
      <c r="A11369" s="547" t="s">
        <v>1648</v>
      </c>
      <c r="B11369" s="547">
        <v>2019</v>
      </c>
      <c r="C11369" s="547" t="s">
        <v>1633</v>
      </c>
      <c r="D11369" s="548"/>
      <c r="E11369" s="548">
        <v>12.29</v>
      </c>
    </row>
    <row r="11370" spans="1:5" hidden="1">
      <c r="A11370" s="547" t="s">
        <v>1648</v>
      </c>
      <c r="B11370" s="547">
        <v>2019</v>
      </c>
      <c r="C11370" s="547" t="s">
        <v>1632</v>
      </c>
      <c r="D11370" s="548"/>
      <c r="E11370" s="548"/>
    </row>
    <row r="11371" spans="1:5" hidden="1">
      <c r="A11371" s="547" t="s">
        <v>1648</v>
      </c>
      <c r="B11371" s="547">
        <v>2019</v>
      </c>
      <c r="C11371" s="547" t="s">
        <v>1631</v>
      </c>
      <c r="D11371" s="548"/>
      <c r="E11371" s="548">
        <v>0.6</v>
      </c>
    </row>
    <row r="11372" spans="1:5" hidden="1">
      <c r="A11372" s="547" t="s">
        <v>1648</v>
      </c>
      <c r="B11372" s="547">
        <v>2019</v>
      </c>
      <c r="C11372" s="547" t="s">
        <v>1630</v>
      </c>
      <c r="D11372" s="548"/>
      <c r="E11372" s="548"/>
    </row>
    <row r="11373" spans="1:5" hidden="1">
      <c r="A11373" s="547" t="s">
        <v>1648</v>
      </c>
      <c r="B11373" s="547">
        <v>2019</v>
      </c>
      <c r="C11373" s="547" t="s">
        <v>1629</v>
      </c>
      <c r="D11373" s="548"/>
      <c r="E11373" s="548"/>
    </row>
    <row r="11374" spans="1:5" hidden="1">
      <c r="A11374" s="547" t="s">
        <v>1648</v>
      </c>
      <c r="B11374" s="547">
        <v>2020</v>
      </c>
      <c r="C11374" s="547" t="s">
        <v>1628</v>
      </c>
      <c r="D11374" s="548">
        <v>11.66</v>
      </c>
      <c r="E11374" s="548">
        <v>11.68</v>
      </c>
    </row>
    <row r="11375" spans="1:5" hidden="1">
      <c r="A11375" s="547" t="s">
        <v>1648</v>
      </c>
      <c r="B11375" s="547">
        <v>2020</v>
      </c>
      <c r="C11375" s="547" t="s">
        <v>1627</v>
      </c>
      <c r="D11375" s="548">
        <v>11.65</v>
      </c>
      <c r="E11375" s="548"/>
    </row>
    <row r="11376" spans="1:5" hidden="1">
      <c r="A11376" s="547" t="s">
        <v>1648</v>
      </c>
      <c r="B11376" s="547">
        <v>2020</v>
      </c>
      <c r="C11376" s="547" t="s">
        <v>1626</v>
      </c>
      <c r="D11376" s="548"/>
      <c r="E11376" s="548"/>
    </row>
    <row r="11377" spans="1:5" hidden="1">
      <c r="A11377" s="547" t="s">
        <v>1648</v>
      </c>
      <c r="B11377" s="547">
        <v>2020</v>
      </c>
      <c r="C11377" s="547" t="s">
        <v>1625</v>
      </c>
      <c r="D11377" s="548">
        <v>0.02</v>
      </c>
      <c r="E11377" s="548">
        <v>0.02</v>
      </c>
    </row>
    <row r="11378" spans="1:5" hidden="1">
      <c r="A11378" s="547" t="s">
        <v>1648</v>
      </c>
      <c r="B11378" s="547">
        <v>2020</v>
      </c>
      <c r="C11378" s="547" t="s">
        <v>1624</v>
      </c>
      <c r="D11378" s="548">
        <v>0.26</v>
      </c>
      <c r="E11378" s="548">
        <v>0.26</v>
      </c>
    </row>
    <row r="11379" spans="1:5" hidden="1">
      <c r="A11379" s="547" t="s">
        <v>1648</v>
      </c>
      <c r="B11379" s="547">
        <v>2020</v>
      </c>
      <c r="C11379" s="547" t="s">
        <v>1623</v>
      </c>
      <c r="D11379" s="548">
        <v>0.01</v>
      </c>
      <c r="E11379" s="548">
        <v>0.01</v>
      </c>
    </row>
    <row r="11380" spans="1:5" hidden="1">
      <c r="A11380" s="547" t="s">
        <v>1648</v>
      </c>
      <c r="B11380" s="547">
        <v>2020</v>
      </c>
      <c r="C11380" s="547" t="s">
        <v>1622</v>
      </c>
      <c r="D11380" s="548"/>
      <c r="E11380" s="548"/>
    </row>
    <row r="11381" spans="1:5" hidden="1">
      <c r="A11381" s="547" t="s">
        <v>1648</v>
      </c>
      <c r="B11381" s="547">
        <v>2020</v>
      </c>
      <c r="C11381" s="547" t="s">
        <v>1621</v>
      </c>
      <c r="D11381" s="548"/>
      <c r="E11381" s="548"/>
    </row>
    <row r="11382" spans="1:5" hidden="1">
      <c r="A11382" s="547" t="s">
        <v>1648</v>
      </c>
      <c r="B11382" s="547">
        <v>2020</v>
      </c>
      <c r="C11382" s="547" t="s">
        <v>1620</v>
      </c>
      <c r="D11382" s="548"/>
      <c r="E11382" s="548"/>
    </row>
    <row r="11383" spans="1:5" hidden="1">
      <c r="A11383" s="547" t="s">
        <v>1648</v>
      </c>
      <c r="B11383" s="547">
        <v>2020</v>
      </c>
      <c r="C11383" s="547" t="s">
        <v>1619</v>
      </c>
      <c r="D11383" s="548">
        <v>18.670000000000002</v>
      </c>
      <c r="E11383" s="548">
        <v>18.670000000000002</v>
      </c>
    </row>
    <row r="11384" spans="1:5" hidden="1">
      <c r="A11384" s="547" t="s">
        <v>1648</v>
      </c>
      <c r="B11384" s="547">
        <v>2020</v>
      </c>
      <c r="C11384" s="547" t="s">
        <v>1618</v>
      </c>
      <c r="D11384" s="548"/>
      <c r="E11384" s="548"/>
    </row>
    <row r="11385" spans="1:5" hidden="1">
      <c r="A11385" s="547" t="s">
        <v>1648</v>
      </c>
      <c r="B11385" s="547">
        <v>2020</v>
      </c>
      <c r="C11385" s="547" t="s">
        <v>1617</v>
      </c>
      <c r="D11385" s="548">
        <v>9.26</v>
      </c>
      <c r="E11385" s="548">
        <v>9.26</v>
      </c>
    </row>
    <row r="11386" spans="1:5" hidden="1">
      <c r="A11386" s="547" t="s">
        <v>1648</v>
      </c>
      <c r="B11386" s="547">
        <v>2020</v>
      </c>
      <c r="C11386" s="547" t="s">
        <v>1616</v>
      </c>
      <c r="D11386" s="548">
        <v>0.04</v>
      </c>
      <c r="E11386" s="548">
        <v>0.04</v>
      </c>
    </row>
    <row r="11387" spans="1:5" hidden="1">
      <c r="A11387" s="547" t="s">
        <v>1648</v>
      </c>
      <c r="B11387" s="547">
        <v>2020</v>
      </c>
      <c r="C11387" s="547" t="s">
        <v>1615</v>
      </c>
      <c r="D11387" s="548">
        <v>5.13</v>
      </c>
      <c r="E11387" s="548">
        <v>5.13</v>
      </c>
    </row>
    <row r="11388" spans="1:5" hidden="1">
      <c r="A11388" s="547" t="s">
        <v>1648</v>
      </c>
      <c r="B11388" s="547">
        <v>2020</v>
      </c>
      <c r="C11388" s="547" t="s">
        <v>1614</v>
      </c>
      <c r="D11388" s="548">
        <v>0.38</v>
      </c>
      <c r="E11388" s="548">
        <v>0.38</v>
      </c>
    </row>
    <row r="11389" spans="1:5" hidden="1">
      <c r="A11389" s="547" t="s">
        <v>1648</v>
      </c>
      <c r="B11389" s="547">
        <v>2020</v>
      </c>
      <c r="C11389" s="547" t="s">
        <v>1613</v>
      </c>
      <c r="D11389" s="548"/>
      <c r="E11389" s="548"/>
    </row>
    <row r="11390" spans="1:5" hidden="1">
      <c r="A11390" s="547" t="s">
        <v>1648</v>
      </c>
      <c r="B11390" s="547">
        <v>2020</v>
      </c>
      <c r="C11390" s="547" t="s">
        <v>1612</v>
      </c>
      <c r="D11390" s="548">
        <v>0.45</v>
      </c>
      <c r="E11390" s="548">
        <v>0.45</v>
      </c>
    </row>
    <row r="11391" spans="1:5" hidden="1">
      <c r="A11391" s="547" t="s">
        <v>1648</v>
      </c>
      <c r="B11391" s="547">
        <v>2020</v>
      </c>
      <c r="C11391" s="547" t="s">
        <v>1611</v>
      </c>
      <c r="D11391" s="548">
        <v>0.01</v>
      </c>
      <c r="E11391" s="548">
        <v>0.01</v>
      </c>
    </row>
    <row r="11392" spans="1:5" hidden="1">
      <c r="A11392" s="547" t="s">
        <v>1648</v>
      </c>
      <c r="B11392" s="547">
        <v>2020</v>
      </c>
      <c r="C11392" s="547" t="s">
        <v>1610</v>
      </c>
      <c r="D11392" s="548">
        <v>0.04</v>
      </c>
      <c r="E11392" s="548">
        <v>0.04</v>
      </c>
    </row>
    <row r="11393" spans="1:5" hidden="1">
      <c r="A11393" s="547" t="s">
        <v>1648</v>
      </c>
      <c r="B11393" s="547">
        <v>2020</v>
      </c>
      <c r="C11393" s="547" t="s">
        <v>1609</v>
      </c>
      <c r="D11393" s="548"/>
      <c r="E11393" s="548"/>
    </row>
    <row r="11394" spans="1:5" hidden="1">
      <c r="A11394" s="547" t="s">
        <v>1648</v>
      </c>
      <c r="B11394" s="547">
        <v>2020</v>
      </c>
      <c r="C11394" s="547" t="s">
        <v>1608</v>
      </c>
      <c r="D11394" s="548"/>
      <c r="E11394" s="548"/>
    </row>
    <row r="11395" spans="1:5" hidden="1">
      <c r="A11395" s="547" t="s">
        <v>1648</v>
      </c>
      <c r="B11395" s="547">
        <v>2020</v>
      </c>
      <c r="C11395" s="547" t="s">
        <v>1607</v>
      </c>
      <c r="D11395" s="548">
        <v>2.64</v>
      </c>
      <c r="E11395" s="548">
        <v>2.64</v>
      </c>
    </row>
    <row r="11396" spans="1:5" hidden="1">
      <c r="A11396" s="547" t="s">
        <v>1648</v>
      </c>
      <c r="B11396" s="547">
        <v>2020</v>
      </c>
      <c r="C11396" s="547" t="s">
        <v>1606</v>
      </c>
      <c r="D11396" s="548"/>
      <c r="E11396" s="548"/>
    </row>
    <row r="11397" spans="1:5" hidden="1">
      <c r="A11397" s="547" t="s">
        <v>1648</v>
      </c>
      <c r="B11397" s="547">
        <v>2020</v>
      </c>
      <c r="C11397" s="547" t="s">
        <v>1605</v>
      </c>
      <c r="D11397" s="548">
        <v>0.72</v>
      </c>
      <c r="E11397" s="548">
        <v>0.72</v>
      </c>
    </row>
    <row r="11398" spans="1:5" hidden="1">
      <c r="A11398" s="547" t="s">
        <v>1648</v>
      </c>
      <c r="B11398" s="547">
        <v>2020</v>
      </c>
      <c r="C11398" s="547" t="s">
        <v>1604</v>
      </c>
      <c r="D11398" s="548">
        <v>159.29</v>
      </c>
      <c r="E11398" s="548">
        <v>159.29</v>
      </c>
    </row>
    <row r="11399" spans="1:5" hidden="1">
      <c r="A11399" s="547" t="s">
        <v>1648</v>
      </c>
      <c r="B11399" s="547">
        <v>2020</v>
      </c>
      <c r="C11399" s="547" t="s">
        <v>1603</v>
      </c>
      <c r="D11399" s="548">
        <v>199.67</v>
      </c>
      <c r="E11399" s="548">
        <v>199.67</v>
      </c>
    </row>
    <row r="11400" spans="1:5" hidden="1">
      <c r="A11400" s="547" t="s">
        <v>1648</v>
      </c>
      <c r="B11400" s="547">
        <v>2020</v>
      </c>
      <c r="C11400" s="547" t="s">
        <v>1602</v>
      </c>
      <c r="D11400" s="548">
        <v>42.81</v>
      </c>
      <c r="E11400" s="548">
        <v>42.81</v>
      </c>
    </row>
    <row r="11401" spans="1:5" hidden="1">
      <c r="A11401" s="547" t="s">
        <v>1648</v>
      </c>
      <c r="B11401" s="547">
        <v>2020</v>
      </c>
      <c r="C11401" s="547" t="s">
        <v>1601</v>
      </c>
      <c r="D11401" s="548">
        <v>1930.28</v>
      </c>
      <c r="E11401" s="548">
        <v>1930.28</v>
      </c>
    </row>
    <row r="11402" spans="1:5" hidden="1">
      <c r="A11402" s="547" t="s">
        <v>1648</v>
      </c>
      <c r="B11402" s="547">
        <v>2020</v>
      </c>
      <c r="C11402" s="547" t="s">
        <v>1600</v>
      </c>
      <c r="D11402" s="548">
        <v>2.87</v>
      </c>
      <c r="E11402" s="548">
        <v>2.87</v>
      </c>
    </row>
    <row r="11403" spans="1:5" hidden="1">
      <c r="A11403" s="547" t="s">
        <v>1648</v>
      </c>
      <c r="B11403" s="547">
        <v>2020</v>
      </c>
      <c r="C11403" s="547" t="s">
        <v>1599</v>
      </c>
      <c r="D11403" s="548">
        <v>5115.49</v>
      </c>
      <c r="E11403" s="548">
        <v>5115.51</v>
      </c>
    </row>
    <row r="11404" spans="1:5" hidden="1">
      <c r="A11404" s="547" t="s">
        <v>1648</v>
      </c>
      <c r="B11404" s="547">
        <v>2020</v>
      </c>
      <c r="C11404" s="547" t="s">
        <v>1597</v>
      </c>
      <c r="D11404" s="548">
        <v>2365.5300000000002</v>
      </c>
      <c r="E11404" s="548">
        <v>2365.5500000000002</v>
      </c>
    </row>
    <row r="11405" spans="1:5" hidden="1">
      <c r="A11405" s="547" t="s">
        <v>1648</v>
      </c>
      <c r="B11405" s="547">
        <v>2020</v>
      </c>
      <c r="C11405" s="547" t="s">
        <v>1633</v>
      </c>
      <c r="D11405" s="548"/>
      <c r="E11405" s="548">
        <v>11.2</v>
      </c>
    </row>
    <row r="11406" spans="1:5" hidden="1">
      <c r="A11406" s="547" t="s">
        <v>1648</v>
      </c>
      <c r="B11406" s="547">
        <v>2020</v>
      </c>
      <c r="C11406" s="547" t="s">
        <v>1632</v>
      </c>
      <c r="D11406" s="548"/>
      <c r="E11406" s="548"/>
    </row>
    <row r="11407" spans="1:5" hidden="1">
      <c r="A11407" s="547" t="s">
        <v>1648</v>
      </c>
      <c r="B11407" s="547">
        <v>2020</v>
      </c>
      <c r="C11407" s="547" t="s">
        <v>1631</v>
      </c>
      <c r="D11407" s="548"/>
      <c r="E11407" s="548">
        <v>0.47</v>
      </c>
    </row>
    <row r="11408" spans="1:5" hidden="1">
      <c r="A11408" s="547" t="s">
        <v>1648</v>
      </c>
      <c r="B11408" s="547">
        <v>2020</v>
      </c>
      <c r="C11408" s="547" t="s">
        <v>1630</v>
      </c>
      <c r="D11408" s="548"/>
      <c r="E11408" s="548"/>
    </row>
    <row r="11409" spans="1:5" hidden="1">
      <c r="A11409" s="547" t="s">
        <v>1648</v>
      </c>
      <c r="B11409" s="547">
        <v>2020</v>
      </c>
      <c r="C11409" s="547" t="s">
        <v>1629</v>
      </c>
      <c r="D11409" s="548"/>
      <c r="E11409" s="548"/>
    </row>
    <row r="11410" spans="1:5" hidden="1">
      <c r="A11410" s="547" t="s">
        <v>1648</v>
      </c>
      <c r="B11410" s="547">
        <v>2021</v>
      </c>
      <c r="C11410" s="547" t="s">
        <v>1628</v>
      </c>
      <c r="D11410" s="548">
        <v>7.52</v>
      </c>
      <c r="E11410" s="548">
        <v>7.52</v>
      </c>
    </row>
    <row r="11411" spans="1:5" hidden="1">
      <c r="A11411" s="547" t="s">
        <v>1648</v>
      </c>
      <c r="B11411" s="547">
        <v>2021</v>
      </c>
      <c r="C11411" s="547" t="s">
        <v>1627</v>
      </c>
      <c r="D11411" s="548">
        <v>7.52</v>
      </c>
      <c r="E11411" s="548"/>
    </row>
    <row r="11412" spans="1:5" hidden="1">
      <c r="A11412" s="547" t="s">
        <v>1648</v>
      </c>
      <c r="B11412" s="547">
        <v>2021</v>
      </c>
      <c r="C11412" s="547" t="s">
        <v>1626</v>
      </c>
      <c r="D11412" s="548"/>
      <c r="E11412" s="548"/>
    </row>
    <row r="11413" spans="1:5" hidden="1">
      <c r="A11413" s="547" t="s">
        <v>1648</v>
      </c>
      <c r="B11413" s="547">
        <v>2021</v>
      </c>
      <c r="C11413" s="547" t="s">
        <v>1625</v>
      </c>
      <c r="D11413" s="548">
        <v>0.02</v>
      </c>
      <c r="E11413" s="548">
        <v>0.02</v>
      </c>
    </row>
    <row r="11414" spans="1:5" hidden="1">
      <c r="A11414" s="547" t="s">
        <v>1648</v>
      </c>
      <c r="B11414" s="547">
        <v>2021</v>
      </c>
      <c r="C11414" s="547" t="s">
        <v>1624</v>
      </c>
      <c r="D11414" s="548"/>
      <c r="E11414" s="548"/>
    </row>
    <row r="11415" spans="1:5" hidden="1">
      <c r="A11415" s="547" t="s">
        <v>1648</v>
      </c>
      <c r="B11415" s="547">
        <v>2021</v>
      </c>
      <c r="C11415" s="547" t="s">
        <v>1623</v>
      </c>
      <c r="D11415" s="548">
        <v>0.09</v>
      </c>
      <c r="E11415" s="548">
        <v>0.09</v>
      </c>
    </row>
    <row r="11416" spans="1:5" hidden="1">
      <c r="A11416" s="547" t="s">
        <v>1648</v>
      </c>
      <c r="B11416" s="547">
        <v>2021</v>
      </c>
      <c r="C11416" s="547" t="s">
        <v>1622</v>
      </c>
      <c r="D11416" s="548"/>
      <c r="E11416" s="548"/>
    </row>
    <row r="11417" spans="1:5" hidden="1">
      <c r="A11417" s="547" t="s">
        <v>1648</v>
      </c>
      <c r="B11417" s="547">
        <v>2021</v>
      </c>
      <c r="C11417" s="547" t="s">
        <v>1621</v>
      </c>
      <c r="D11417" s="548"/>
      <c r="E11417" s="548"/>
    </row>
    <row r="11418" spans="1:5" hidden="1">
      <c r="A11418" s="547" t="s">
        <v>1648</v>
      </c>
      <c r="B11418" s="547">
        <v>2021</v>
      </c>
      <c r="C11418" s="547" t="s">
        <v>1620</v>
      </c>
      <c r="D11418" s="548"/>
      <c r="E11418" s="548"/>
    </row>
    <row r="11419" spans="1:5" hidden="1">
      <c r="A11419" s="547" t="s">
        <v>1648</v>
      </c>
      <c r="B11419" s="547">
        <v>2021</v>
      </c>
      <c r="C11419" s="547" t="s">
        <v>1619</v>
      </c>
      <c r="D11419" s="548">
        <v>18.809999999999999</v>
      </c>
      <c r="E11419" s="548">
        <v>18.809999999999999</v>
      </c>
    </row>
    <row r="11420" spans="1:5" hidden="1">
      <c r="A11420" s="547" t="s">
        <v>1648</v>
      </c>
      <c r="B11420" s="547">
        <v>2021</v>
      </c>
      <c r="C11420" s="547" t="s">
        <v>1618</v>
      </c>
      <c r="D11420" s="548"/>
      <c r="E11420" s="548"/>
    </row>
    <row r="11421" spans="1:5" hidden="1">
      <c r="A11421" s="547" t="s">
        <v>1648</v>
      </c>
      <c r="B11421" s="547">
        <v>2021</v>
      </c>
      <c r="C11421" s="547" t="s">
        <v>1617</v>
      </c>
      <c r="D11421" s="548">
        <v>8.48</v>
      </c>
      <c r="E11421" s="548">
        <v>8.48</v>
      </c>
    </row>
    <row r="11422" spans="1:5" hidden="1">
      <c r="A11422" s="547" t="s">
        <v>1648</v>
      </c>
      <c r="B11422" s="547">
        <v>2021</v>
      </c>
      <c r="C11422" s="547" t="s">
        <v>1616</v>
      </c>
      <c r="D11422" s="548">
        <v>0.11</v>
      </c>
      <c r="E11422" s="548">
        <v>0.11</v>
      </c>
    </row>
    <row r="11423" spans="1:5" hidden="1">
      <c r="A11423" s="547" t="s">
        <v>1648</v>
      </c>
      <c r="B11423" s="547">
        <v>2021</v>
      </c>
      <c r="C11423" s="547" t="s">
        <v>1615</v>
      </c>
      <c r="D11423" s="548">
        <v>7.7</v>
      </c>
      <c r="E11423" s="548">
        <v>7.7</v>
      </c>
    </row>
    <row r="11424" spans="1:5" hidden="1">
      <c r="A11424" s="547" t="s">
        <v>1648</v>
      </c>
      <c r="B11424" s="547">
        <v>2021</v>
      </c>
      <c r="C11424" s="547" t="s">
        <v>1614</v>
      </c>
      <c r="D11424" s="548">
        <v>0.3</v>
      </c>
      <c r="E11424" s="548">
        <v>0.3</v>
      </c>
    </row>
    <row r="11425" spans="1:5" hidden="1">
      <c r="A11425" s="547" t="s">
        <v>1648</v>
      </c>
      <c r="B11425" s="547">
        <v>2021</v>
      </c>
      <c r="C11425" s="547" t="s">
        <v>1613</v>
      </c>
      <c r="D11425" s="548"/>
      <c r="E11425" s="548"/>
    </row>
    <row r="11426" spans="1:5" hidden="1">
      <c r="A11426" s="547" t="s">
        <v>1648</v>
      </c>
      <c r="B11426" s="547">
        <v>2021</v>
      </c>
      <c r="C11426" s="547" t="s">
        <v>1612</v>
      </c>
      <c r="D11426" s="548">
        <v>0.23</v>
      </c>
      <c r="E11426" s="548">
        <v>0.23</v>
      </c>
    </row>
    <row r="11427" spans="1:5" hidden="1">
      <c r="A11427" s="547" t="s">
        <v>1648</v>
      </c>
      <c r="B11427" s="547">
        <v>2021</v>
      </c>
      <c r="C11427" s="547" t="s">
        <v>1611</v>
      </c>
      <c r="D11427" s="548">
        <v>0.01</v>
      </c>
      <c r="E11427" s="548">
        <v>0.01</v>
      </c>
    </row>
    <row r="11428" spans="1:5" hidden="1">
      <c r="A11428" s="547" t="s">
        <v>1648</v>
      </c>
      <c r="B11428" s="547">
        <v>2021</v>
      </c>
      <c r="C11428" s="547" t="s">
        <v>1610</v>
      </c>
      <c r="D11428" s="548">
        <v>0.06</v>
      </c>
      <c r="E11428" s="548">
        <v>0.06</v>
      </c>
    </row>
    <row r="11429" spans="1:5" hidden="1">
      <c r="A11429" s="547" t="s">
        <v>1648</v>
      </c>
      <c r="B11429" s="547">
        <v>2021</v>
      </c>
      <c r="C11429" s="547" t="s">
        <v>1609</v>
      </c>
      <c r="D11429" s="548"/>
      <c r="E11429" s="548"/>
    </row>
    <row r="11430" spans="1:5" hidden="1">
      <c r="A11430" s="547" t="s">
        <v>1648</v>
      </c>
      <c r="B11430" s="547">
        <v>2021</v>
      </c>
      <c r="C11430" s="547" t="s">
        <v>1608</v>
      </c>
      <c r="D11430" s="548"/>
      <c r="E11430" s="548"/>
    </row>
    <row r="11431" spans="1:5" hidden="1">
      <c r="A11431" s="547" t="s">
        <v>1648</v>
      </c>
      <c r="B11431" s="547">
        <v>2021</v>
      </c>
      <c r="C11431" s="547" t="s">
        <v>1607</v>
      </c>
      <c r="D11431" s="548">
        <v>0.9</v>
      </c>
      <c r="E11431" s="548">
        <v>0.9</v>
      </c>
    </row>
    <row r="11432" spans="1:5" hidden="1">
      <c r="A11432" s="547" t="s">
        <v>1648</v>
      </c>
      <c r="B11432" s="547">
        <v>2021</v>
      </c>
      <c r="C11432" s="547" t="s">
        <v>1606</v>
      </c>
      <c r="D11432" s="548"/>
      <c r="E11432" s="548"/>
    </row>
    <row r="11433" spans="1:5" hidden="1">
      <c r="A11433" s="547" t="s">
        <v>1648</v>
      </c>
      <c r="B11433" s="547">
        <v>2021</v>
      </c>
      <c r="C11433" s="547" t="s">
        <v>1605</v>
      </c>
      <c r="D11433" s="548">
        <v>1.02</v>
      </c>
      <c r="E11433" s="548">
        <v>1.02</v>
      </c>
    </row>
    <row r="11434" spans="1:5" hidden="1">
      <c r="A11434" s="547" t="s">
        <v>1648</v>
      </c>
      <c r="B11434" s="547">
        <v>2021</v>
      </c>
      <c r="C11434" s="547" t="s">
        <v>1604</v>
      </c>
      <c r="D11434" s="548">
        <v>219.7</v>
      </c>
      <c r="E11434" s="548">
        <v>219.7</v>
      </c>
    </row>
    <row r="11435" spans="1:5" hidden="1">
      <c r="A11435" s="547" t="s">
        <v>1648</v>
      </c>
      <c r="B11435" s="547">
        <v>2021</v>
      </c>
      <c r="C11435" s="547" t="s">
        <v>1603</v>
      </c>
      <c r="D11435" s="548">
        <v>128.27000000000001</v>
      </c>
      <c r="E11435" s="548">
        <v>128.27000000000001</v>
      </c>
    </row>
    <row r="11436" spans="1:5" hidden="1">
      <c r="A11436" s="547" t="s">
        <v>1648</v>
      </c>
      <c r="B11436" s="547">
        <v>2021</v>
      </c>
      <c r="C11436" s="547" t="s">
        <v>1602</v>
      </c>
      <c r="D11436" s="548">
        <v>77.19</v>
      </c>
      <c r="E11436" s="548">
        <v>77.19</v>
      </c>
    </row>
    <row r="11437" spans="1:5" hidden="1">
      <c r="A11437" s="547" t="s">
        <v>1648</v>
      </c>
      <c r="B11437" s="547">
        <v>2021</v>
      </c>
      <c r="C11437" s="547" t="s">
        <v>1601</v>
      </c>
      <c r="D11437" s="548">
        <v>2310.52</v>
      </c>
      <c r="E11437" s="548">
        <v>2310.52</v>
      </c>
    </row>
    <row r="11438" spans="1:5" hidden="1">
      <c r="A11438" s="547" t="s">
        <v>1648</v>
      </c>
      <c r="B11438" s="547">
        <v>2021</v>
      </c>
      <c r="C11438" s="547" t="s">
        <v>1600</v>
      </c>
      <c r="D11438" s="548">
        <v>1.97</v>
      </c>
      <c r="E11438" s="548">
        <v>1.97</v>
      </c>
    </row>
    <row r="11439" spans="1:5" hidden="1">
      <c r="A11439" s="547" t="s">
        <v>1648</v>
      </c>
      <c r="B11439" s="547">
        <v>2021</v>
      </c>
      <c r="C11439" s="547" t="s">
        <v>1599</v>
      </c>
      <c r="D11439" s="548">
        <v>6001.25</v>
      </c>
      <c r="E11439" s="548">
        <v>6001.26</v>
      </c>
    </row>
    <row r="11440" spans="1:5" hidden="1">
      <c r="A11440" s="547" t="s">
        <v>1648</v>
      </c>
      <c r="B11440" s="547">
        <v>2021</v>
      </c>
      <c r="C11440" s="547" t="s">
        <v>1597</v>
      </c>
      <c r="D11440" s="548">
        <v>2764.08</v>
      </c>
      <c r="E11440" s="548">
        <v>2764.08</v>
      </c>
    </row>
    <row r="11441" spans="1:5" hidden="1">
      <c r="A11441" s="547" t="s">
        <v>1648</v>
      </c>
      <c r="B11441" s="547">
        <v>2021</v>
      </c>
      <c r="C11441" s="547" t="s">
        <v>1633</v>
      </c>
      <c r="D11441" s="548"/>
      <c r="E11441" s="548">
        <v>7.52</v>
      </c>
    </row>
    <row r="11442" spans="1:5" hidden="1">
      <c r="A11442" s="547" t="s">
        <v>1648</v>
      </c>
      <c r="B11442" s="547">
        <v>2021</v>
      </c>
      <c r="C11442" s="547" t="s">
        <v>1632</v>
      </c>
      <c r="D11442" s="548"/>
      <c r="E11442" s="548"/>
    </row>
    <row r="11443" spans="1:5" hidden="1">
      <c r="A11443" s="547" t="s">
        <v>1648</v>
      </c>
      <c r="B11443" s="547">
        <v>2021</v>
      </c>
      <c r="C11443" s="547" t="s">
        <v>1631</v>
      </c>
      <c r="D11443" s="548"/>
      <c r="E11443" s="548"/>
    </row>
    <row r="11444" spans="1:5" hidden="1">
      <c r="A11444" s="547" t="s">
        <v>1648</v>
      </c>
      <c r="B11444" s="547">
        <v>2021</v>
      </c>
      <c r="C11444" s="547" t="s">
        <v>1630</v>
      </c>
      <c r="D11444" s="548"/>
      <c r="E11444" s="548"/>
    </row>
    <row r="11445" spans="1:5" hidden="1">
      <c r="A11445" s="547" t="s">
        <v>1648</v>
      </c>
      <c r="B11445" s="547">
        <v>2021</v>
      </c>
      <c r="C11445" s="547" t="s">
        <v>1629</v>
      </c>
      <c r="D11445" s="548"/>
      <c r="E11445" s="548"/>
    </row>
    <row r="11446" spans="1:5" hidden="1">
      <c r="A11446" s="547" t="s">
        <v>1648</v>
      </c>
      <c r="B11446" s="547">
        <v>2022</v>
      </c>
      <c r="C11446" s="547" t="s">
        <v>1628</v>
      </c>
      <c r="D11446" s="548">
        <v>17.21</v>
      </c>
      <c r="E11446" s="548">
        <v>17.16</v>
      </c>
    </row>
    <row r="11447" spans="1:5" hidden="1">
      <c r="A11447" s="547" t="s">
        <v>1648</v>
      </c>
      <c r="B11447" s="547">
        <v>2022</v>
      </c>
      <c r="C11447" s="547" t="s">
        <v>1627</v>
      </c>
      <c r="D11447" s="548">
        <v>15.2</v>
      </c>
      <c r="E11447" s="548"/>
    </row>
    <row r="11448" spans="1:5" hidden="1">
      <c r="A11448" s="547" t="s">
        <v>1648</v>
      </c>
      <c r="B11448" s="547">
        <v>2022</v>
      </c>
      <c r="C11448" s="547" t="s">
        <v>1626</v>
      </c>
      <c r="D11448" s="548">
        <v>2.02</v>
      </c>
      <c r="E11448" s="548"/>
    </row>
    <row r="11449" spans="1:5" hidden="1">
      <c r="A11449" s="547" t="s">
        <v>1648</v>
      </c>
      <c r="B11449" s="547">
        <v>2022</v>
      </c>
      <c r="C11449" s="547" t="s">
        <v>1625</v>
      </c>
      <c r="D11449" s="548">
        <v>0.06</v>
      </c>
      <c r="E11449" s="548">
        <v>0.06</v>
      </c>
    </row>
    <row r="11450" spans="1:5" hidden="1">
      <c r="A11450" s="547" t="s">
        <v>1648</v>
      </c>
      <c r="B11450" s="547">
        <v>2022</v>
      </c>
      <c r="C11450" s="547" t="s">
        <v>1624</v>
      </c>
      <c r="D11450" s="548">
        <v>4.2300000000000004</v>
      </c>
      <c r="E11450" s="548">
        <v>4.2300000000000004</v>
      </c>
    </row>
    <row r="11451" spans="1:5" hidden="1">
      <c r="A11451" s="547" t="s">
        <v>1648</v>
      </c>
      <c r="B11451" s="547">
        <v>2022</v>
      </c>
      <c r="C11451" s="547" t="s">
        <v>1623</v>
      </c>
      <c r="D11451" s="548">
        <v>0.06</v>
      </c>
      <c r="E11451" s="548">
        <v>0.06</v>
      </c>
    </row>
    <row r="11452" spans="1:5" hidden="1">
      <c r="A11452" s="547" t="s">
        <v>1648</v>
      </c>
      <c r="B11452" s="547">
        <v>2022</v>
      </c>
      <c r="C11452" s="547" t="s">
        <v>1622</v>
      </c>
      <c r="D11452" s="548">
        <v>0.02</v>
      </c>
      <c r="E11452" s="548">
        <v>0.02</v>
      </c>
    </row>
    <row r="11453" spans="1:5" hidden="1">
      <c r="A11453" s="547" t="s">
        <v>1648</v>
      </c>
      <c r="B11453" s="547">
        <v>2022</v>
      </c>
      <c r="C11453" s="547" t="s">
        <v>1621</v>
      </c>
      <c r="D11453" s="548">
        <v>2.36</v>
      </c>
      <c r="E11453" s="548">
        <v>2.36</v>
      </c>
    </row>
    <row r="11454" spans="1:5" hidden="1">
      <c r="A11454" s="547" t="s">
        <v>1648</v>
      </c>
      <c r="B11454" s="547">
        <v>2022</v>
      </c>
      <c r="C11454" s="547" t="s">
        <v>1620</v>
      </c>
      <c r="D11454" s="548">
        <v>0.21</v>
      </c>
      <c r="E11454" s="548">
        <v>0.21</v>
      </c>
    </row>
    <row r="11455" spans="1:5" hidden="1">
      <c r="A11455" s="547" t="s">
        <v>1648</v>
      </c>
      <c r="B11455" s="547">
        <v>2022</v>
      </c>
      <c r="C11455" s="547" t="s">
        <v>1619</v>
      </c>
      <c r="D11455" s="548">
        <v>42.24</v>
      </c>
      <c r="E11455" s="548">
        <v>42.24</v>
      </c>
    </row>
    <row r="11456" spans="1:5" hidden="1">
      <c r="A11456" s="547" t="s">
        <v>1648</v>
      </c>
      <c r="B11456" s="547">
        <v>2022</v>
      </c>
      <c r="C11456" s="547" t="s">
        <v>1618</v>
      </c>
      <c r="D11456" s="548"/>
      <c r="E11456" s="548"/>
    </row>
    <row r="11457" spans="1:5" hidden="1">
      <c r="A11457" s="547" t="s">
        <v>1648</v>
      </c>
      <c r="B11457" s="547">
        <v>2022</v>
      </c>
      <c r="C11457" s="547" t="s">
        <v>1617</v>
      </c>
      <c r="D11457" s="548">
        <v>7.06</v>
      </c>
      <c r="E11457" s="548">
        <v>7.06</v>
      </c>
    </row>
    <row r="11458" spans="1:5" hidden="1">
      <c r="A11458" s="547" t="s">
        <v>1648</v>
      </c>
      <c r="B11458" s="547">
        <v>2022</v>
      </c>
      <c r="C11458" s="547" t="s">
        <v>1616</v>
      </c>
      <c r="D11458" s="548">
        <v>0.22</v>
      </c>
      <c r="E11458" s="548">
        <v>0.22</v>
      </c>
    </row>
    <row r="11459" spans="1:5" hidden="1">
      <c r="A11459" s="547" t="s">
        <v>1648</v>
      </c>
      <c r="B11459" s="547">
        <v>2022</v>
      </c>
      <c r="C11459" s="547" t="s">
        <v>1615</v>
      </c>
      <c r="D11459" s="548">
        <v>22.41</v>
      </c>
      <c r="E11459" s="548">
        <v>22.41</v>
      </c>
    </row>
    <row r="11460" spans="1:5" hidden="1">
      <c r="A11460" s="547" t="s">
        <v>1648</v>
      </c>
      <c r="B11460" s="547">
        <v>2022</v>
      </c>
      <c r="C11460" s="547" t="s">
        <v>1614</v>
      </c>
      <c r="D11460" s="548">
        <v>0.36</v>
      </c>
      <c r="E11460" s="548">
        <v>0.36</v>
      </c>
    </row>
    <row r="11461" spans="1:5" hidden="1">
      <c r="A11461" s="547" t="s">
        <v>1648</v>
      </c>
      <c r="B11461" s="547">
        <v>2022</v>
      </c>
      <c r="C11461" s="547" t="s">
        <v>1613</v>
      </c>
      <c r="D11461" s="548"/>
      <c r="E11461" s="548"/>
    </row>
    <row r="11462" spans="1:5" hidden="1">
      <c r="A11462" s="547" t="s">
        <v>1648</v>
      </c>
      <c r="B11462" s="547">
        <v>2022</v>
      </c>
      <c r="C11462" s="547" t="s">
        <v>1612</v>
      </c>
      <c r="D11462" s="548">
        <v>0.44</v>
      </c>
      <c r="E11462" s="548">
        <v>0.44</v>
      </c>
    </row>
    <row r="11463" spans="1:5" hidden="1">
      <c r="A11463" s="547" t="s">
        <v>1648</v>
      </c>
      <c r="B11463" s="547">
        <v>2022</v>
      </c>
      <c r="C11463" s="547" t="s">
        <v>1611</v>
      </c>
      <c r="D11463" s="548">
        <v>0.01</v>
      </c>
      <c r="E11463" s="548">
        <v>0.01</v>
      </c>
    </row>
    <row r="11464" spans="1:5" hidden="1">
      <c r="A11464" s="547" t="s">
        <v>1648</v>
      </c>
      <c r="B11464" s="547">
        <v>2022</v>
      </c>
      <c r="C11464" s="547" t="s">
        <v>1610</v>
      </c>
      <c r="D11464" s="548">
        <v>0.02</v>
      </c>
      <c r="E11464" s="548">
        <v>0.02</v>
      </c>
    </row>
    <row r="11465" spans="1:5" hidden="1">
      <c r="A11465" s="547" t="s">
        <v>1648</v>
      </c>
      <c r="B11465" s="547">
        <v>2022</v>
      </c>
      <c r="C11465" s="547" t="s">
        <v>1609</v>
      </c>
      <c r="D11465" s="548"/>
      <c r="E11465" s="548"/>
    </row>
    <row r="11466" spans="1:5" hidden="1">
      <c r="A11466" s="547" t="s">
        <v>1648</v>
      </c>
      <c r="B11466" s="547">
        <v>2022</v>
      </c>
      <c r="C11466" s="547" t="s">
        <v>1608</v>
      </c>
      <c r="D11466" s="548">
        <v>11.11</v>
      </c>
      <c r="E11466" s="548">
        <v>11.11</v>
      </c>
    </row>
    <row r="11467" spans="1:5" hidden="1">
      <c r="A11467" s="547" t="s">
        <v>1648</v>
      </c>
      <c r="B11467" s="547">
        <v>2022</v>
      </c>
      <c r="C11467" s="547" t="s">
        <v>1607</v>
      </c>
      <c r="D11467" s="548">
        <v>0.57999999999999996</v>
      </c>
      <c r="E11467" s="548">
        <v>0.57999999999999996</v>
      </c>
    </row>
    <row r="11468" spans="1:5" hidden="1">
      <c r="A11468" s="547" t="s">
        <v>1648</v>
      </c>
      <c r="B11468" s="547">
        <v>2022</v>
      </c>
      <c r="C11468" s="547" t="s">
        <v>1606</v>
      </c>
      <c r="D11468" s="548"/>
      <c r="E11468" s="548"/>
    </row>
    <row r="11469" spans="1:5" hidden="1">
      <c r="A11469" s="547" t="s">
        <v>1648</v>
      </c>
      <c r="B11469" s="547">
        <v>2022</v>
      </c>
      <c r="C11469" s="547" t="s">
        <v>1605</v>
      </c>
      <c r="D11469" s="548">
        <v>0.04</v>
      </c>
      <c r="E11469" s="548">
        <v>0.04</v>
      </c>
    </row>
    <row r="11470" spans="1:5" hidden="1">
      <c r="A11470" s="547" t="s">
        <v>1648</v>
      </c>
      <c r="B11470" s="547">
        <v>2022</v>
      </c>
      <c r="C11470" s="547" t="s">
        <v>1604</v>
      </c>
      <c r="D11470" s="548">
        <v>369.87</v>
      </c>
      <c r="E11470" s="548">
        <v>369.87</v>
      </c>
    </row>
    <row r="11471" spans="1:5" hidden="1">
      <c r="A11471" s="547" t="s">
        <v>1648</v>
      </c>
      <c r="B11471" s="547">
        <v>2022</v>
      </c>
      <c r="C11471" s="547" t="s">
        <v>1603</v>
      </c>
      <c r="D11471" s="548">
        <v>274.83999999999997</v>
      </c>
      <c r="E11471" s="548">
        <v>274.83999999999997</v>
      </c>
    </row>
    <row r="11472" spans="1:5" hidden="1">
      <c r="A11472" s="547" t="s">
        <v>1648</v>
      </c>
      <c r="B11472" s="547">
        <v>2022</v>
      </c>
      <c r="C11472" s="547" t="s">
        <v>1602</v>
      </c>
      <c r="D11472" s="548">
        <v>115.67</v>
      </c>
      <c r="E11472" s="548">
        <v>115.67</v>
      </c>
    </row>
    <row r="11473" spans="1:5" hidden="1">
      <c r="A11473" s="547" t="s">
        <v>1648</v>
      </c>
      <c r="B11473" s="547">
        <v>2022</v>
      </c>
      <c r="C11473" s="547" t="s">
        <v>1601</v>
      </c>
      <c r="D11473" s="548">
        <v>2444.3200000000002</v>
      </c>
      <c r="E11473" s="548">
        <v>2444.3200000000002</v>
      </c>
    </row>
    <row r="11474" spans="1:5" hidden="1">
      <c r="A11474" s="547" t="s">
        <v>1648</v>
      </c>
      <c r="B11474" s="547">
        <v>2022</v>
      </c>
      <c r="C11474" s="547" t="s">
        <v>1600</v>
      </c>
      <c r="D11474" s="548">
        <v>5.96</v>
      </c>
      <c r="E11474" s="548">
        <v>5.96</v>
      </c>
    </row>
    <row r="11475" spans="1:5" hidden="1">
      <c r="A11475" s="547" t="s">
        <v>1648</v>
      </c>
      <c r="B11475" s="547">
        <v>2022</v>
      </c>
      <c r="C11475" s="547" t="s">
        <v>1599</v>
      </c>
      <c r="D11475" s="548">
        <v>6700.01</v>
      </c>
      <c r="E11475" s="548">
        <v>6699.96</v>
      </c>
    </row>
    <row r="11476" spans="1:5" hidden="1">
      <c r="A11476" s="547" t="s">
        <v>1648</v>
      </c>
      <c r="B11476" s="547">
        <v>2022</v>
      </c>
      <c r="C11476" s="547" t="s">
        <v>1597</v>
      </c>
      <c r="D11476" s="548">
        <v>3277.05</v>
      </c>
      <c r="E11476" s="548">
        <v>3277</v>
      </c>
    </row>
    <row r="11477" spans="1:5" hidden="1">
      <c r="A11477" s="547" t="s">
        <v>1648</v>
      </c>
      <c r="B11477" s="547">
        <v>2022</v>
      </c>
      <c r="C11477" s="547" t="s">
        <v>1633</v>
      </c>
      <c r="D11477" s="548"/>
      <c r="E11477" s="548">
        <v>15.15</v>
      </c>
    </row>
    <row r="11478" spans="1:5" hidden="1">
      <c r="A11478" s="547" t="s">
        <v>1648</v>
      </c>
      <c r="B11478" s="547">
        <v>2022</v>
      </c>
      <c r="C11478" s="547" t="s">
        <v>1632</v>
      </c>
      <c r="D11478" s="548"/>
      <c r="E11478" s="548"/>
    </row>
    <row r="11479" spans="1:5" hidden="1">
      <c r="A11479" s="547" t="s">
        <v>1648</v>
      </c>
      <c r="B11479" s="547">
        <v>2022</v>
      </c>
      <c r="C11479" s="547" t="s">
        <v>1631</v>
      </c>
      <c r="D11479" s="548"/>
      <c r="E11479" s="548"/>
    </row>
    <row r="11480" spans="1:5" hidden="1">
      <c r="A11480" s="547" t="s">
        <v>1648</v>
      </c>
      <c r="B11480" s="547">
        <v>2022</v>
      </c>
      <c r="C11480" s="547" t="s">
        <v>1630</v>
      </c>
      <c r="D11480" s="548"/>
      <c r="E11480" s="548"/>
    </row>
    <row r="11481" spans="1:5" hidden="1">
      <c r="A11481" s="547" t="s">
        <v>1648</v>
      </c>
      <c r="B11481" s="547">
        <v>2022</v>
      </c>
      <c r="C11481" s="547" t="s">
        <v>1629</v>
      </c>
      <c r="D11481" s="548"/>
      <c r="E11481" s="548"/>
    </row>
    <row r="11482" spans="1:5" hidden="1">
      <c r="A11482" s="547" t="s">
        <v>1648</v>
      </c>
      <c r="B11482" s="547">
        <v>2023</v>
      </c>
      <c r="C11482" s="547" t="s">
        <v>1628</v>
      </c>
      <c r="D11482" s="548">
        <v>17.16</v>
      </c>
      <c r="E11482" s="548"/>
    </row>
    <row r="11483" spans="1:5" hidden="1">
      <c r="A11483" s="547" t="s">
        <v>1648</v>
      </c>
      <c r="B11483" s="547">
        <v>2023</v>
      </c>
      <c r="C11483" s="547" t="s">
        <v>1627</v>
      </c>
      <c r="D11483" s="548">
        <v>17.16</v>
      </c>
      <c r="E11483" s="548"/>
    </row>
    <row r="11484" spans="1:5" hidden="1">
      <c r="A11484" s="547" t="s">
        <v>1648</v>
      </c>
      <c r="B11484" s="547">
        <v>2023</v>
      </c>
      <c r="C11484" s="547" t="s">
        <v>1626</v>
      </c>
      <c r="D11484" s="548"/>
      <c r="E11484" s="548"/>
    </row>
    <row r="11485" spans="1:5" hidden="1">
      <c r="A11485" s="547" t="s">
        <v>1648</v>
      </c>
      <c r="B11485" s="547">
        <v>2023</v>
      </c>
      <c r="C11485" s="547" t="s">
        <v>1625</v>
      </c>
      <c r="D11485" s="548">
        <v>0.28000000000000003</v>
      </c>
      <c r="E11485" s="548"/>
    </row>
    <row r="11486" spans="1:5" hidden="1">
      <c r="A11486" s="547" t="s">
        <v>1648</v>
      </c>
      <c r="B11486" s="547">
        <v>2023</v>
      </c>
      <c r="C11486" s="547" t="s">
        <v>1624</v>
      </c>
      <c r="D11486" s="548">
        <v>3.11</v>
      </c>
      <c r="E11486" s="548"/>
    </row>
    <row r="11487" spans="1:5" hidden="1">
      <c r="A11487" s="547" t="s">
        <v>1648</v>
      </c>
      <c r="B11487" s="547">
        <v>2023</v>
      </c>
      <c r="C11487" s="547" t="s">
        <v>1623</v>
      </c>
      <c r="D11487" s="548">
        <v>0.12</v>
      </c>
      <c r="E11487" s="548"/>
    </row>
    <row r="11488" spans="1:5" hidden="1">
      <c r="A11488" s="547" t="s">
        <v>1648</v>
      </c>
      <c r="B11488" s="547">
        <v>2023</v>
      </c>
      <c r="C11488" s="547" t="s">
        <v>1622</v>
      </c>
      <c r="D11488" s="548">
        <v>0.03</v>
      </c>
      <c r="E11488" s="548"/>
    </row>
    <row r="11489" spans="1:5" hidden="1">
      <c r="A11489" s="547" t="s">
        <v>1648</v>
      </c>
      <c r="B11489" s="547">
        <v>2023</v>
      </c>
      <c r="C11489" s="547" t="s">
        <v>1621</v>
      </c>
      <c r="D11489" s="548">
        <v>4.6900000000000004</v>
      </c>
      <c r="E11489" s="548"/>
    </row>
    <row r="11490" spans="1:5" hidden="1">
      <c r="A11490" s="547" t="s">
        <v>1648</v>
      </c>
      <c r="B11490" s="547">
        <v>2023</v>
      </c>
      <c r="C11490" s="547" t="s">
        <v>1620</v>
      </c>
      <c r="D11490" s="548">
        <v>3.18</v>
      </c>
      <c r="E11490" s="548"/>
    </row>
    <row r="11491" spans="1:5" hidden="1">
      <c r="A11491" s="547" t="s">
        <v>1648</v>
      </c>
      <c r="B11491" s="547">
        <v>2023</v>
      </c>
      <c r="C11491" s="547" t="s">
        <v>1619</v>
      </c>
      <c r="D11491" s="548">
        <v>97.81</v>
      </c>
      <c r="E11491" s="548"/>
    </row>
    <row r="11492" spans="1:5" hidden="1">
      <c r="A11492" s="547" t="s">
        <v>1648</v>
      </c>
      <c r="B11492" s="547">
        <v>2023</v>
      </c>
      <c r="C11492" s="547" t="s">
        <v>1618</v>
      </c>
      <c r="D11492" s="548"/>
      <c r="E11492" s="548"/>
    </row>
    <row r="11493" spans="1:5" hidden="1">
      <c r="A11493" s="547" t="s">
        <v>1648</v>
      </c>
      <c r="B11493" s="547">
        <v>2023</v>
      </c>
      <c r="C11493" s="547" t="s">
        <v>1617</v>
      </c>
      <c r="D11493" s="548">
        <v>7.24</v>
      </c>
      <c r="E11493" s="548"/>
    </row>
    <row r="11494" spans="1:5" hidden="1">
      <c r="A11494" s="547" t="s">
        <v>1648</v>
      </c>
      <c r="B11494" s="547">
        <v>2023</v>
      </c>
      <c r="C11494" s="547" t="s">
        <v>1616</v>
      </c>
      <c r="D11494" s="548">
        <v>0.14000000000000001</v>
      </c>
      <c r="E11494" s="548"/>
    </row>
    <row r="11495" spans="1:5" hidden="1">
      <c r="A11495" s="547" t="s">
        <v>1648</v>
      </c>
      <c r="B11495" s="547">
        <v>2023</v>
      </c>
      <c r="C11495" s="547" t="s">
        <v>1615</v>
      </c>
      <c r="D11495" s="548">
        <v>6.29</v>
      </c>
      <c r="E11495" s="548"/>
    </row>
    <row r="11496" spans="1:5" hidden="1">
      <c r="A11496" s="547" t="s">
        <v>1648</v>
      </c>
      <c r="B11496" s="547">
        <v>2023</v>
      </c>
      <c r="C11496" s="547" t="s">
        <v>1614</v>
      </c>
      <c r="D11496" s="548">
        <v>1.07</v>
      </c>
      <c r="E11496" s="548"/>
    </row>
    <row r="11497" spans="1:5" hidden="1">
      <c r="A11497" s="547" t="s">
        <v>1648</v>
      </c>
      <c r="B11497" s="547">
        <v>2023</v>
      </c>
      <c r="C11497" s="547" t="s">
        <v>1613</v>
      </c>
      <c r="D11497" s="548"/>
      <c r="E11497" s="548"/>
    </row>
    <row r="11498" spans="1:5" hidden="1">
      <c r="A11498" s="547" t="s">
        <v>1648</v>
      </c>
      <c r="B11498" s="547">
        <v>2023</v>
      </c>
      <c r="C11498" s="547" t="s">
        <v>1612</v>
      </c>
      <c r="D11498" s="548">
        <v>1.47</v>
      </c>
      <c r="E11498" s="548"/>
    </row>
    <row r="11499" spans="1:5" hidden="1">
      <c r="A11499" s="547" t="s">
        <v>1648</v>
      </c>
      <c r="B11499" s="547">
        <v>2023</v>
      </c>
      <c r="C11499" s="547" t="s">
        <v>1611</v>
      </c>
      <c r="D11499" s="548">
        <v>2.2599999999999998</v>
      </c>
      <c r="E11499" s="548"/>
    </row>
    <row r="11500" spans="1:5" hidden="1">
      <c r="A11500" s="547" t="s">
        <v>1648</v>
      </c>
      <c r="B11500" s="547">
        <v>2023</v>
      </c>
      <c r="C11500" s="547" t="s">
        <v>1610</v>
      </c>
      <c r="D11500" s="548">
        <v>0.03</v>
      </c>
      <c r="E11500" s="548"/>
    </row>
    <row r="11501" spans="1:5" hidden="1">
      <c r="A11501" s="547" t="s">
        <v>1648</v>
      </c>
      <c r="B11501" s="547">
        <v>2023</v>
      </c>
      <c r="C11501" s="547" t="s">
        <v>1609</v>
      </c>
      <c r="D11501" s="548">
        <v>5.03</v>
      </c>
      <c r="E11501" s="548"/>
    </row>
    <row r="11502" spans="1:5" hidden="1">
      <c r="A11502" s="547" t="s">
        <v>1648</v>
      </c>
      <c r="B11502" s="547">
        <v>2023</v>
      </c>
      <c r="C11502" s="547" t="s">
        <v>1608</v>
      </c>
      <c r="D11502" s="548">
        <v>73.67</v>
      </c>
      <c r="E11502" s="548"/>
    </row>
    <row r="11503" spans="1:5" hidden="1">
      <c r="A11503" s="547" t="s">
        <v>1648</v>
      </c>
      <c r="B11503" s="547">
        <v>2023</v>
      </c>
      <c r="C11503" s="547" t="s">
        <v>1607</v>
      </c>
      <c r="D11503" s="548">
        <v>0.56000000000000005</v>
      </c>
      <c r="E11503" s="548"/>
    </row>
    <row r="11504" spans="1:5" hidden="1">
      <c r="A11504" s="547" t="s">
        <v>1648</v>
      </c>
      <c r="B11504" s="547">
        <v>2023</v>
      </c>
      <c r="C11504" s="547" t="s">
        <v>1606</v>
      </c>
      <c r="D11504" s="548"/>
      <c r="E11504" s="548"/>
    </row>
    <row r="11505" spans="1:5" hidden="1">
      <c r="A11505" s="547" t="s">
        <v>1648</v>
      </c>
      <c r="B11505" s="547">
        <v>2023</v>
      </c>
      <c r="C11505" s="547" t="s">
        <v>1605</v>
      </c>
      <c r="D11505" s="548">
        <v>0.06</v>
      </c>
      <c r="E11505" s="548"/>
    </row>
    <row r="11506" spans="1:5" hidden="1">
      <c r="A11506" s="547" t="s">
        <v>1648</v>
      </c>
      <c r="B11506" s="547">
        <v>2023</v>
      </c>
      <c r="C11506" s="547" t="s">
        <v>1604</v>
      </c>
      <c r="D11506" s="548">
        <v>396.59</v>
      </c>
      <c r="E11506" s="548"/>
    </row>
    <row r="11507" spans="1:5" hidden="1">
      <c r="A11507" s="547" t="s">
        <v>1648</v>
      </c>
      <c r="B11507" s="547">
        <v>2023</v>
      </c>
      <c r="C11507" s="547" t="s">
        <v>1603</v>
      </c>
      <c r="D11507" s="548">
        <v>373.39</v>
      </c>
      <c r="E11507" s="548"/>
    </row>
    <row r="11508" spans="1:5" hidden="1">
      <c r="A11508" s="547" t="s">
        <v>1648</v>
      </c>
      <c r="B11508" s="547">
        <v>2023</v>
      </c>
      <c r="C11508" s="547" t="s">
        <v>1602</v>
      </c>
      <c r="D11508" s="548">
        <v>136.91</v>
      </c>
      <c r="E11508" s="548"/>
    </row>
    <row r="11509" spans="1:5" hidden="1">
      <c r="A11509" s="547" t="s">
        <v>1648</v>
      </c>
      <c r="B11509" s="547">
        <v>2023</v>
      </c>
      <c r="C11509" s="547" t="s">
        <v>1601</v>
      </c>
      <c r="D11509" s="548">
        <v>2698.9</v>
      </c>
      <c r="E11509" s="548"/>
    </row>
    <row r="11510" spans="1:5" hidden="1">
      <c r="A11510" s="547" t="s">
        <v>1648</v>
      </c>
      <c r="B11510" s="547">
        <v>2023</v>
      </c>
      <c r="C11510" s="547" t="s">
        <v>1600</v>
      </c>
      <c r="D11510" s="548">
        <v>4.79</v>
      </c>
      <c r="E11510" s="548"/>
    </row>
    <row r="11511" spans="1:5" hidden="1">
      <c r="A11511" s="547" t="s">
        <v>1648</v>
      </c>
      <c r="B11511" s="547">
        <v>2023</v>
      </c>
      <c r="C11511" s="547" t="s">
        <v>1599</v>
      </c>
      <c r="D11511" s="548">
        <v>7516.25</v>
      </c>
      <c r="E11511" s="548"/>
    </row>
    <row r="11512" spans="1:5" hidden="1">
      <c r="A11512" s="547" t="s">
        <v>1648</v>
      </c>
      <c r="B11512" s="547">
        <v>2023</v>
      </c>
      <c r="C11512" s="547" t="s">
        <v>1597</v>
      </c>
      <c r="D11512" s="548">
        <v>3736.96</v>
      </c>
      <c r="E11512" s="548"/>
    </row>
    <row r="11513" spans="1:5" hidden="1">
      <c r="A11513" s="547" t="s">
        <v>1647</v>
      </c>
      <c r="B11513" s="547">
        <v>2019</v>
      </c>
      <c r="C11513" s="547" t="s">
        <v>1628</v>
      </c>
      <c r="D11513" s="548">
        <v>1.58</v>
      </c>
      <c r="E11513" s="548">
        <v>1.55</v>
      </c>
    </row>
    <row r="11514" spans="1:5" hidden="1">
      <c r="A11514" s="547" t="s">
        <v>1647</v>
      </c>
      <c r="B11514" s="547">
        <v>2019</v>
      </c>
      <c r="C11514" s="547" t="s">
        <v>1627</v>
      </c>
      <c r="D11514" s="548">
        <v>1.58</v>
      </c>
      <c r="E11514" s="548"/>
    </row>
    <row r="11515" spans="1:5" hidden="1">
      <c r="A11515" s="547" t="s">
        <v>1647</v>
      </c>
      <c r="B11515" s="547">
        <v>2019</v>
      </c>
      <c r="C11515" s="547" t="s">
        <v>1626</v>
      </c>
      <c r="D11515" s="548"/>
      <c r="E11515" s="548"/>
    </row>
    <row r="11516" spans="1:5" hidden="1">
      <c r="A11516" s="547" t="s">
        <v>1647</v>
      </c>
      <c r="B11516" s="547">
        <v>2019</v>
      </c>
      <c r="C11516" s="547" t="s">
        <v>1625</v>
      </c>
      <c r="D11516" s="548">
        <v>0.01</v>
      </c>
      <c r="E11516" s="548">
        <v>0.01</v>
      </c>
    </row>
    <row r="11517" spans="1:5" hidden="1">
      <c r="A11517" s="547" t="s">
        <v>1647</v>
      </c>
      <c r="B11517" s="547">
        <v>2019</v>
      </c>
      <c r="C11517" s="547" t="s">
        <v>1624</v>
      </c>
      <c r="D11517" s="548"/>
      <c r="E11517" s="548"/>
    </row>
    <row r="11518" spans="1:5" hidden="1">
      <c r="A11518" s="547" t="s">
        <v>1647</v>
      </c>
      <c r="B11518" s="547">
        <v>2019</v>
      </c>
      <c r="C11518" s="547" t="s">
        <v>1623</v>
      </c>
      <c r="D11518" s="548"/>
      <c r="E11518" s="548"/>
    </row>
    <row r="11519" spans="1:5" hidden="1">
      <c r="A11519" s="547" t="s">
        <v>1647</v>
      </c>
      <c r="B11519" s="547">
        <v>2019</v>
      </c>
      <c r="C11519" s="547" t="s">
        <v>1622</v>
      </c>
      <c r="D11519" s="548"/>
      <c r="E11519" s="548"/>
    </row>
    <row r="11520" spans="1:5" hidden="1">
      <c r="A11520" s="547" t="s">
        <v>1647</v>
      </c>
      <c r="B11520" s="547">
        <v>2019</v>
      </c>
      <c r="C11520" s="547" t="s">
        <v>1621</v>
      </c>
      <c r="D11520" s="548"/>
      <c r="E11520" s="548"/>
    </row>
    <row r="11521" spans="1:5" hidden="1">
      <c r="A11521" s="547" t="s">
        <v>1647</v>
      </c>
      <c r="B11521" s="547">
        <v>2019</v>
      </c>
      <c r="C11521" s="547" t="s">
        <v>1620</v>
      </c>
      <c r="D11521" s="548"/>
      <c r="E11521" s="548"/>
    </row>
    <row r="11522" spans="1:5" hidden="1">
      <c r="A11522" s="547" t="s">
        <v>1647</v>
      </c>
      <c r="B11522" s="547">
        <v>2019</v>
      </c>
      <c r="C11522" s="547" t="s">
        <v>1619</v>
      </c>
      <c r="D11522" s="548">
        <v>8.11</v>
      </c>
      <c r="E11522" s="548">
        <v>8.11</v>
      </c>
    </row>
    <row r="11523" spans="1:5" hidden="1">
      <c r="A11523" s="547" t="s">
        <v>1647</v>
      </c>
      <c r="B11523" s="547">
        <v>2019</v>
      </c>
      <c r="C11523" s="547" t="s">
        <v>1618</v>
      </c>
      <c r="D11523" s="548"/>
      <c r="E11523" s="548"/>
    </row>
    <row r="11524" spans="1:5" hidden="1">
      <c r="A11524" s="547" t="s">
        <v>1647</v>
      </c>
      <c r="B11524" s="547">
        <v>2019</v>
      </c>
      <c r="C11524" s="547" t="s">
        <v>1617</v>
      </c>
      <c r="D11524" s="548">
        <v>5.65</v>
      </c>
      <c r="E11524" s="548">
        <v>5.65</v>
      </c>
    </row>
    <row r="11525" spans="1:5" hidden="1">
      <c r="A11525" s="547" t="s">
        <v>1647</v>
      </c>
      <c r="B11525" s="547">
        <v>2019</v>
      </c>
      <c r="C11525" s="547" t="s">
        <v>1616</v>
      </c>
      <c r="D11525" s="548">
        <v>0.17</v>
      </c>
      <c r="E11525" s="548">
        <v>0.17</v>
      </c>
    </row>
    <row r="11526" spans="1:5" hidden="1">
      <c r="A11526" s="547" t="s">
        <v>1647</v>
      </c>
      <c r="B11526" s="547">
        <v>2019</v>
      </c>
      <c r="C11526" s="547" t="s">
        <v>1615</v>
      </c>
      <c r="D11526" s="548">
        <v>1.47</v>
      </c>
      <c r="E11526" s="548">
        <v>1.47</v>
      </c>
    </row>
    <row r="11527" spans="1:5" hidden="1">
      <c r="A11527" s="547" t="s">
        <v>1647</v>
      </c>
      <c r="B11527" s="547">
        <v>2019</v>
      </c>
      <c r="C11527" s="547" t="s">
        <v>1614</v>
      </c>
      <c r="D11527" s="548">
        <v>0.14000000000000001</v>
      </c>
      <c r="E11527" s="548">
        <v>0.14000000000000001</v>
      </c>
    </row>
    <row r="11528" spans="1:5" hidden="1">
      <c r="A11528" s="547" t="s">
        <v>1647</v>
      </c>
      <c r="B11528" s="547">
        <v>2019</v>
      </c>
      <c r="C11528" s="547" t="s">
        <v>1613</v>
      </c>
      <c r="D11528" s="548"/>
      <c r="E11528" s="548"/>
    </row>
    <row r="11529" spans="1:5" hidden="1">
      <c r="A11529" s="547" t="s">
        <v>1647</v>
      </c>
      <c r="B11529" s="547">
        <v>2019</v>
      </c>
      <c r="C11529" s="547" t="s">
        <v>1612</v>
      </c>
      <c r="D11529" s="548">
        <v>0.14000000000000001</v>
      </c>
      <c r="E11529" s="548">
        <v>0.14000000000000001</v>
      </c>
    </row>
    <row r="11530" spans="1:5" hidden="1">
      <c r="A11530" s="547" t="s">
        <v>1647</v>
      </c>
      <c r="B11530" s="547">
        <v>2019</v>
      </c>
      <c r="C11530" s="547" t="s">
        <v>1611</v>
      </c>
      <c r="D11530" s="548">
        <v>0.04</v>
      </c>
      <c r="E11530" s="548">
        <v>0.04</v>
      </c>
    </row>
    <row r="11531" spans="1:5" hidden="1">
      <c r="A11531" s="547" t="s">
        <v>1647</v>
      </c>
      <c r="B11531" s="547">
        <v>2019</v>
      </c>
      <c r="C11531" s="547" t="s">
        <v>1610</v>
      </c>
      <c r="D11531" s="548"/>
      <c r="E11531" s="548"/>
    </row>
    <row r="11532" spans="1:5" hidden="1">
      <c r="A11532" s="547" t="s">
        <v>1647</v>
      </c>
      <c r="B11532" s="547">
        <v>2019</v>
      </c>
      <c r="C11532" s="547" t="s">
        <v>1609</v>
      </c>
      <c r="D11532" s="548"/>
      <c r="E11532" s="548"/>
    </row>
    <row r="11533" spans="1:5" hidden="1">
      <c r="A11533" s="547" t="s">
        <v>1647</v>
      </c>
      <c r="B11533" s="547">
        <v>2019</v>
      </c>
      <c r="C11533" s="547" t="s">
        <v>1608</v>
      </c>
      <c r="D11533" s="548"/>
      <c r="E11533" s="548"/>
    </row>
    <row r="11534" spans="1:5" hidden="1">
      <c r="A11534" s="547" t="s">
        <v>1647</v>
      </c>
      <c r="B11534" s="547">
        <v>2019</v>
      </c>
      <c r="C11534" s="547" t="s">
        <v>1607</v>
      </c>
      <c r="D11534" s="548">
        <v>0.28999999999999998</v>
      </c>
      <c r="E11534" s="548">
        <v>0.28999999999999998</v>
      </c>
    </row>
    <row r="11535" spans="1:5" hidden="1">
      <c r="A11535" s="547" t="s">
        <v>1647</v>
      </c>
      <c r="B11535" s="547">
        <v>2019</v>
      </c>
      <c r="C11535" s="547" t="s">
        <v>1606</v>
      </c>
      <c r="D11535" s="548"/>
      <c r="E11535" s="548"/>
    </row>
    <row r="11536" spans="1:5" hidden="1">
      <c r="A11536" s="547" t="s">
        <v>1647</v>
      </c>
      <c r="B11536" s="547">
        <v>2019</v>
      </c>
      <c r="C11536" s="547" t="s">
        <v>1605</v>
      </c>
      <c r="D11536" s="548">
        <v>0.21</v>
      </c>
      <c r="E11536" s="548">
        <v>0.21</v>
      </c>
    </row>
    <row r="11537" spans="1:5" hidden="1">
      <c r="A11537" s="547" t="s">
        <v>1647</v>
      </c>
      <c r="B11537" s="547">
        <v>2019</v>
      </c>
      <c r="C11537" s="547" t="s">
        <v>1604</v>
      </c>
      <c r="D11537" s="548">
        <v>6.65</v>
      </c>
      <c r="E11537" s="548">
        <v>6.65</v>
      </c>
    </row>
    <row r="11538" spans="1:5" hidden="1">
      <c r="A11538" s="547" t="s">
        <v>1647</v>
      </c>
      <c r="B11538" s="547">
        <v>2019</v>
      </c>
      <c r="C11538" s="547" t="s">
        <v>1603</v>
      </c>
      <c r="D11538" s="548">
        <v>6.94</v>
      </c>
      <c r="E11538" s="548">
        <v>6.94</v>
      </c>
    </row>
    <row r="11539" spans="1:5" hidden="1">
      <c r="A11539" s="547" t="s">
        <v>1647</v>
      </c>
      <c r="B11539" s="547">
        <v>2019</v>
      </c>
      <c r="C11539" s="547" t="s">
        <v>1602</v>
      </c>
      <c r="D11539" s="548">
        <v>1.96</v>
      </c>
      <c r="E11539" s="548">
        <v>1.96</v>
      </c>
    </row>
    <row r="11540" spans="1:5" hidden="1">
      <c r="A11540" s="547" t="s">
        <v>1647</v>
      </c>
      <c r="B11540" s="547">
        <v>2019</v>
      </c>
      <c r="C11540" s="547" t="s">
        <v>1601</v>
      </c>
      <c r="D11540" s="548">
        <v>91.6</v>
      </c>
      <c r="E11540" s="548">
        <v>91.6</v>
      </c>
    </row>
    <row r="11541" spans="1:5" hidden="1">
      <c r="A11541" s="547" t="s">
        <v>1647</v>
      </c>
      <c r="B11541" s="547">
        <v>2019</v>
      </c>
      <c r="C11541" s="547" t="s">
        <v>1600</v>
      </c>
      <c r="D11541" s="548">
        <v>1.47</v>
      </c>
      <c r="E11541" s="548">
        <v>1.47</v>
      </c>
    </row>
    <row r="11542" spans="1:5" hidden="1">
      <c r="A11542" s="547" t="s">
        <v>1647</v>
      </c>
      <c r="B11542" s="547">
        <v>2019</v>
      </c>
      <c r="C11542" s="547" t="s">
        <v>1599</v>
      </c>
      <c r="D11542" s="548">
        <v>249.49</v>
      </c>
      <c r="E11542" s="548">
        <v>249.47</v>
      </c>
    </row>
    <row r="11543" spans="1:5" hidden="1">
      <c r="A11543" s="547" t="s">
        <v>1647</v>
      </c>
      <c r="B11543" s="547">
        <v>2019</v>
      </c>
      <c r="C11543" s="547" t="s">
        <v>1597</v>
      </c>
      <c r="D11543" s="548">
        <v>118.31</v>
      </c>
      <c r="E11543" s="548">
        <v>118.29</v>
      </c>
    </row>
    <row r="11544" spans="1:5" hidden="1">
      <c r="A11544" s="547" t="s">
        <v>1647</v>
      </c>
      <c r="B11544" s="547">
        <v>2019</v>
      </c>
      <c r="C11544" s="547" t="s">
        <v>1633</v>
      </c>
      <c r="D11544" s="548"/>
      <c r="E11544" s="548">
        <v>1.55</v>
      </c>
    </row>
    <row r="11545" spans="1:5" hidden="1">
      <c r="A11545" s="547" t="s">
        <v>1647</v>
      </c>
      <c r="B11545" s="547">
        <v>2019</v>
      </c>
      <c r="C11545" s="547" t="s">
        <v>1632</v>
      </c>
      <c r="D11545" s="548"/>
      <c r="E11545" s="548"/>
    </row>
    <row r="11546" spans="1:5" hidden="1">
      <c r="A11546" s="547" t="s">
        <v>1647</v>
      </c>
      <c r="B11546" s="547">
        <v>2019</v>
      </c>
      <c r="C11546" s="547" t="s">
        <v>1631</v>
      </c>
      <c r="D11546" s="548"/>
      <c r="E11546" s="548"/>
    </row>
    <row r="11547" spans="1:5" hidden="1">
      <c r="A11547" s="547" t="s">
        <v>1647</v>
      </c>
      <c r="B11547" s="547">
        <v>2019</v>
      </c>
      <c r="C11547" s="547" t="s">
        <v>1630</v>
      </c>
      <c r="D11547" s="548"/>
      <c r="E11547" s="548"/>
    </row>
    <row r="11548" spans="1:5" hidden="1">
      <c r="A11548" s="547" t="s">
        <v>1647</v>
      </c>
      <c r="B11548" s="547">
        <v>2019</v>
      </c>
      <c r="C11548" s="547" t="s">
        <v>1629</v>
      </c>
      <c r="D11548" s="548"/>
      <c r="E11548" s="548"/>
    </row>
    <row r="11549" spans="1:5" hidden="1">
      <c r="A11549" s="547" t="s">
        <v>1647</v>
      </c>
      <c r="B11549" s="547">
        <v>2020</v>
      </c>
      <c r="C11549" s="547" t="s">
        <v>1628</v>
      </c>
      <c r="D11549" s="548">
        <v>1.65</v>
      </c>
      <c r="E11549" s="548">
        <v>1.66</v>
      </c>
    </row>
    <row r="11550" spans="1:5" hidden="1">
      <c r="A11550" s="547" t="s">
        <v>1647</v>
      </c>
      <c r="B11550" s="547">
        <v>2020</v>
      </c>
      <c r="C11550" s="547" t="s">
        <v>1627</v>
      </c>
      <c r="D11550" s="548">
        <v>1.65</v>
      </c>
      <c r="E11550" s="548"/>
    </row>
    <row r="11551" spans="1:5" hidden="1">
      <c r="A11551" s="547" t="s">
        <v>1647</v>
      </c>
      <c r="B11551" s="547">
        <v>2020</v>
      </c>
      <c r="C11551" s="547" t="s">
        <v>1626</v>
      </c>
      <c r="D11551" s="548"/>
      <c r="E11551" s="548"/>
    </row>
    <row r="11552" spans="1:5" hidden="1">
      <c r="A11552" s="547" t="s">
        <v>1647</v>
      </c>
      <c r="B11552" s="547">
        <v>2020</v>
      </c>
      <c r="C11552" s="547" t="s">
        <v>1625</v>
      </c>
      <c r="D11552" s="548"/>
      <c r="E11552" s="548"/>
    </row>
    <row r="11553" spans="1:5" hidden="1">
      <c r="A11553" s="547" t="s">
        <v>1647</v>
      </c>
      <c r="B11553" s="547">
        <v>2020</v>
      </c>
      <c r="C11553" s="547" t="s">
        <v>1624</v>
      </c>
      <c r="D11553" s="548"/>
      <c r="E11553" s="548"/>
    </row>
    <row r="11554" spans="1:5" hidden="1">
      <c r="A11554" s="547" t="s">
        <v>1647</v>
      </c>
      <c r="B11554" s="547">
        <v>2020</v>
      </c>
      <c r="C11554" s="547" t="s">
        <v>1623</v>
      </c>
      <c r="D11554" s="548"/>
      <c r="E11554" s="548"/>
    </row>
    <row r="11555" spans="1:5" hidden="1">
      <c r="A11555" s="547" t="s">
        <v>1647</v>
      </c>
      <c r="B11555" s="547">
        <v>2020</v>
      </c>
      <c r="C11555" s="547" t="s">
        <v>1622</v>
      </c>
      <c r="D11555" s="548"/>
      <c r="E11555" s="548"/>
    </row>
    <row r="11556" spans="1:5" hidden="1">
      <c r="A11556" s="547" t="s">
        <v>1647</v>
      </c>
      <c r="B11556" s="547">
        <v>2020</v>
      </c>
      <c r="C11556" s="547" t="s">
        <v>1621</v>
      </c>
      <c r="D11556" s="548"/>
      <c r="E11556" s="548"/>
    </row>
    <row r="11557" spans="1:5" hidden="1">
      <c r="A11557" s="547" t="s">
        <v>1647</v>
      </c>
      <c r="B11557" s="547">
        <v>2020</v>
      </c>
      <c r="C11557" s="547" t="s">
        <v>1620</v>
      </c>
      <c r="D11557" s="548"/>
      <c r="E11557" s="548"/>
    </row>
    <row r="11558" spans="1:5" hidden="1">
      <c r="A11558" s="547" t="s">
        <v>1647</v>
      </c>
      <c r="B11558" s="547">
        <v>2020</v>
      </c>
      <c r="C11558" s="547" t="s">
        <v>1619</v>
      </c>
      <c r="D11558" s="548">
        <v>5.61</v>
      </c>
      <c r="E11558" s="548">
        <v>5.61</v>
      </c>
    </row>
    <row r="11559" spans="1:5" hidden="1">
      <c r="A11559" s="547" t="s">
        <v>1647</v>
      </c>
      <c r="B11559" s="547">
        <v>2020</v>
      </c>
      <c r="C11559" s="547" t="s">
        <v>1618</v>
      </c>
      <c r="D11559" s="548"/>
      <c r="E11559" s="548"/>
    </row>
    <row r="11560" spans="1:5" hidden="1">
      <c r="A11560" s="547" t="s">
        <v>1647</v>
      </c>
      <c r="B11560" s="547">
        <v>2020</v>
      </c>
      <c r="C11560" s="547" t="s">
        <v>1617</v>
      </c>
      <c r="D11560" s="548">
        <v>3.9</v>
      </c>
      <c r="E11560" s="548">
        <v>3.9</v>
      </c>
    </row>
    <row r="11561" spans="1:5" hidden="1">
      <c r="A11561" s="547" t="s">
        <v>1647</v>
      </c>
      <c r="B11561" s="547">
        <v>2020</v>
      </c>
      <c r="C11561" s="547" t="s">
        <v>1616</v>
      </c>
      <c r="D11561" s="548">
        <v>0.06</v>
      </c>
      <c r="E11561" s="548">
        <v>0.06</v>
      </c>
    </row>
    <row r="11562" spans="1:5" hidden="1">
      <c r="A11562" s="547" t="s">
        <v>1647</v>
      </c>
      <c r="B11562" s="547">
        <v>2020</v>
      </c>
      <c r="C11562" s="547" t="s">
        <v>1615</v>
      </c>
      <c r="D11562" s="548">
        <v>1.02</v>
      </c>
      <c r="E11562" s="548">
        <v>1.02</v>
      </c>
    </row>
    <row r="11563" spans="1:5" hidden="1">
      <c r="A11563" s="547" t="s">
        <v>1647</v>
      </c>
      <c r="B11563" s="547">
        <v>2020</v>
      </c>
      <c r="C11563" s="547" t="s">
        <v>1614</v>
      </c>
      <c r="D11563" s="548">
        <v>0.1</v>
      </c>
      <c r="E11563" s="548">
        <v>0.1</v>
      </c>
    </row>
    <row r="11564" spans="1:5" hidden="1">
      <c r="A11564" s="547" t="s">
        <v>1647</v>
      </c>
      <c r="B11564" s="547">
        <v>2020</v>
      </c>
      <c r="C11564" s="547" t="s">
        <v>1613</v>
      </c>
      <c r="D11564" s="548"/>
      <c r="E11564" s="548"/>
    </row>
    <row r="11565" spans="1:5" hidden="1">
      <c r="A11565" s="547" t="s">
        <v>1647</v>
      </c>
      <c r="B11565" s="547">
        <v>2020</v>
      </c>
      <c r="C11565" s="547" t="s">
        <v>1612</v>
      </c>
      <c r="D11565" s="548">
        <v>0.12</v>
      </c>
      <c r="E11565" s="548">
        <v>0.12</v>
      </c>
    </row>
    <row r="11566" spans="1:5" hidden="1">
      <c r="A11566" s="547" t="s">
        <v>1647</v>
      </c>
      <c r="B11566" s="547">
        <v>2020</v>
      </c>
      <c r="C11566" s="547" t="s">
        <v>1611</v>
      </c>
      <c r="D11566" s="548">
        <v>0.08</v>
      </c>
      <c r="E11566" s="548">
        <v>0.08</v>
      </c>
    </row>
    <row r="11567" spans="1:5" hidden="1">
      <c r="A11567" s="547" t="s">
        <v>1647</v>
      </c>
      <c r="B11567" s="547">
        <v>2020</v>
      </c>
      <c r="C11567" s="547" t="s">
        <v>1610</v>
      </c>
      <c r="D11567" s="548"/>
      <c r="E11567" s="548"/>
    </row>
    <row r="11568" spans="1:5" hidden="1">
      <c r="A11568" s="547" t="s">
        <v>1647</v>
      </c>
      <c r="B11568" s="547">
        <v>2020</v>
      </c>
      <c r="C11568" s="547" t="s">
        <v>1609</v>
      </c>
      <c r="D11568" s="548"/>
      <c r="E11568" s="548"/>
    </row>
    <row r="11569" spans="1:5" hidden="1">
      <c r="A11569" s="547" t="s">
        <v>1647</v>
      </c>
      <c r="B11569" s="547">
        <v>2020</v>
      </c>
      <c r="C11569" s="547" t="s">
        <v>1608</v>
      </c>
      <c r="D11569" s="548"/>
      <c r="E11569" s="548"/>
    </row>
    <row r="11570" spans="1:5" hidden="1">
      <c r="A11570" s="547" t="s">
        <v>1647</v>
      </c>
      <c r="B11570" s="547">
        <v>2020</v>
      </c>
      <c r="C11570" s="547" t="s">
        <v>1607</v>
      </c>
      <c r="D11570" s="548">
        <v>0.15</v>
      </c>
      <c r="E11570" s="548">
        <v>0.15</v>
      </c>
    </row>
    <row r="11571" spans="1:5" hidden="1">
      <c r="A11571" s="547" t="s">
        <v>1647</v>
      </c>
      <c r="B11571" s="547">
        <v>2020</v>
      </c>
      <c r="C11571" s="547" t="s">
        <v>1606</v>
      </c>
      <c r="D11571" s="548"/>
      <c r="E11571" s="548"/>
    </row>
    <row r="11572" spans="1:5" hidden="1">
      <c r="A11572" s="547" t="s">
        <v>1647</v>
      </c>
      <c r="B11572" s="547">
        <v>2020</v>
      </c>
      <c r="C11572" s="547" t="s">
        <v>1605</v>
      </c>
      <c r="D11572" s="548">
        <v>0.18</v>
      </c>
      <c r="E11572" s="548">
        <v>0.18</v>
      </c>
    </row>
    <row r="11573" spans="1:5" hidden="1">
      <c r="A11573" s="547" t="s">
        <v>1647</v>
      </c>
      <c r="B11573" s="547">
        <v>2020</v>
      </c>
      <c r="C11573" s="547" t="s">
        <v>1604</v>
      </c>
      <c r="D11573" s="548">
        <v>6.61</v>
      </c>
      <c r="E11573" s="548">
        <v>6.61</v>
      </c>
    </row>
    <row r="11574" spans="1:5" hidden="1">
      <c r="A11574" s="547" t="s">
        <v>1647</v>
      </c>
      <c r="B11574" s="547">
        <v>2020</v>
      </c>
      <c r="C11574" s="547" t="s">
        <v>1603</v>
      </c>
      <c r="D11574" s="548">
        <v>4.7699999999999996</v>
      </c>
      <c r="E11574" s="548">
        <v>4.7699999999999996</v>
      </c>
    </row>
    <row r="11575" spans="1:5" hidden="1">
      <c r="A11575" s="547" t="s">
        <v>1647</v>
      </c>
      <c r="B11575" s="547">
        <v>2020</v>
      </c>
      <c r="C11575" s="547" t="s">
        <v>1602</v>
      </c>
      <c r="D11575" s="548">
        <v>2.33</v>
      </c>
      <c r="E11575" s="548">
        <v>2.33</v>
      </c>
    </row>
    <row r="11576" spans="1:5" hidden="1">
      <c r="A11576" s="547" t="s">
        <v>1647</v>
      </c>
      <c r="B11576" s="547">
        <v>2020</v>
      </c>
      <c r="C11576" s="547" t="s">
        <v>1601</v>
      </c>
      <c r="D11576" s="548">
        <v>94.92</v>
      </c>
      <c r="E11576" s="548">
        <v>94.92</v>
      </c>
    </row>
    <row r="11577" spans="1:5" hidden="1">
      <c r="A11577" s="547" t="s">
        <v>1647</v>
      </c>
      <c r="B11577" s="547">
        <v>2020</v>
      </c>
      <c r="C11577" s="547" t="s">
        <v>1600</v>
      </c>
      <c r="D11577" s="548">
        <v>1.21</v>
      </c>
      <c r="E11577" s="548">
        <v>1.21</v>
      </c>
    </row>
    <row r="11578" spans="1:5" hidden="1">
      <c r="A11578" s="547" t="s">
        <v>1647</v>
      </c>
      <c r="B11578" s="547">
        <v>2020</v>
      </c>
      <c r="C11578" s="547" t="s">
        <v>1599</v>
      </c>
      <c r="D11578" s="548">
        <v>252.35</v>
      </c>
      <c r="E11578" s="548">
        <v>252.35</v>
      </c>
    </row>
    <row r="11579" spans="1:5" hidden="1">
      <c r="A11579" s="547" t="s">
        <v>1647</v>
      </c>
      <c r="B11579" s="547">
        <v>2020</v>
      </c>
      <c r="C11579" s="547" t="s">
        <v>1597</v>
      </c>
      <c r="D11579" s="548">
        <v>117.12</v>
      </c>
      <c r="E11579" s="548">
        <v>117.12</v>
      </c>
    </row>
    <row r="11580" spans="1:5" hidden="1">
      <c r="A11580" s="547" t="s">
        <v>1647</v>
      </c>
      <c r="B11580" s="547">
        <v>2020</v>
      </c>
      <c r="C11580" s="547" t="s">
        <v>1633</v>
      </c>
      <c r="D11580" s="548"/>
      <c r="E11580" s="548">
        <v>1.66</v>
      </c>
    </row>
    <row r="11581" spans="1:5" hidden="1">
      <c r="A11581" s="547" t="s">
        <v>1647</v>
      </c>
      <c r="B11581" s="547">
        <v>2020</v>
      </c>
      <c r="C11581" s="547" t="s">
        <v>1632</v>
      </c>
      <c r="D11581" s="548"/>
      <c r="E11581" s="548"/>
    </row>
    <row r="11582" spans="1:5" hidden="1">
      <c r="A11582" s="547" t="s">
        <v>1647</v>
      </c>
      <c r="B11582" s="547">
        <v>2020</v>
      </c>
      <c r="C11582" s="547" t="s">
        <v>1631</v>
      </c>
      <c r="D11582" s="548"/>
      <c r="E11582" s="548"/>
    </row>
    <row r="11583" spans="1:5" hidden="1">
      <c r="A11583" s="547" t="s">
        <v>1647</v>
      </c>
      <c r="B11583" s="547">
        <v>2020</v>
      </c>
      <c r="C11583" s="547" t="s">
        <v>1630</v>
      </c>
      <c r="D11583" s="548"/>
      <c r="E11583" s="548"/>
    </row>
    <row r="11584" spans="1:5" hidden="1">
      <c r="A11584" s="547" t="s">
        <v>1647</v>
      </c>
      <c r="B11584" s="547">
        <v>2020</v>
      </c>
      <c r="C11584" s="547" t="s">
        <v>1629</v>
      </c>
      <c r="D11584" s="548"/>
      <c r="E11584" s="548"/>
    </row>
    <row r="11585" spans="1:5" hidden="1">
      <c r="A11585" s="547" t="s">
        <v>1647</v>
      </c>
      <c r="B11585" s="547">
        <v>2021</v>
      </c>
      <c r="C11585" s="547" t="s">
        <v>1628</v>
      </c>
      <c r="D11585" s="548">
        <v>1.07</v>
      </c>
      <c r="E11585" s="548">
        <v>1.07</v>
      </c>
    </row>
    <row r="11586" spans="1:5" hidden="1">
      <c r="A11586" s="547" t="s">
        <v>1647</v>
      </c>
      <c r="B11586" s="547">
        <v>2021</v>
      </c>
      <c r="C11586" s="547" t="s">
        <v>1627</v>
      </c>
      <c r="D11586" s="548">
        <v>1.07</v>
      </c>
      <c r="E11586" s="548"/>
    </row>
    <row r="11587" spans="1:5" hidden="1">
      <c r="A11587" s="547" t="s">
        <v>1647</v>
      </c>
      <c r="B11587" s="547">
        <v>2021</v>
      </c>
      <c r="C11587" s="547" t="s">
        <v>1626</v>
      </c>
      <c r="D11587" s="548"/>
      <c r="E11587" s="548"/>
    </row>
    <row r="11588" spans="1:5" hidden="1">
      <c r="A11588" s="547" t="s">
        <v>1647</v>
      </c>
      <c r="B11588" s="547">
        <v>2021</v>
      </c>
      <c r="C11588" s="547" t="s">
        <v>1625</v>
      </c>
      <c r="D11588" s="548"/>
      <c r="E11588" s="548"/>
    </row>
    <row r="11589" spans="1:5" hidden="1">
      <c r="A11589" s="547" t="s">
        <v>1647</v>
      </c>
      <c r="B11589" s="547">
        <v>2021</v>
      </c>
      <c r="C11589" s="547" t="s">
        <v>1624</v>
      </c>
      <c r="D11589" s="548"/>
      <c r="E11589" s="548"/>
    </row>
    <row r="11590" spans="1:5" hidden="1">
      <c r="A11590" s="547" t="s">
        <v>1647</v>
      </c>
      <c r="B11590" s="547">
        <v>2021</v>
      </c>
      <c r="C11590" s="547" t="s">
        <v>1623</v>
      </c>
      <c r="D11590" s="548"/>
      <c r="E11590" s="548"/>
    </row>
    <row r="11591" spans="1:5" hidden="1">
      <c r="A11591" s="547" t="s">
        <v>1647</v>
      </c>
      <c r="B11591" s="547">
        <v>2021</v>
      </c>
      <c r="C11591" s="547" t="s">
        <v>1622</v>
      </c>
      <c r="D11591" s="548"/>
      <c r="E11591" s="548"/>
    </row>
    <row r="11592" spans="1:5" hidden="1">
      <c r="A11592" s="547" t="s">
        <v>1647</v>
      </c>
      <c r="B11592" s="547">
        <v>2021</v>
      </c>
      <c r="C11592" s="547" t="s">
        <v>1621</v>
      </c>
      <c r="D11592" s="548"/>
      <c r="E11592" s="548"/>
    </row>
    <row r="11593" spans="1:5" hidden="1">
      <c r="A11593" s="547" t="s">
        <v>1647</v>
      </c>
      <c r="B11593" s="547">
        <v>2021</v>
      </c>
      <c r="C11593" s="547" t="s">
        <v>1620</v>
      </c>
      <c r="D11593" s="548"/>
      <c r="E11593" s="548"/>
    </row>
    <row r="11594" spans="1:5" hidden="1">
      <c r="A11594" s="547" t="s">
        <v>1647</v>
      </c>
      <c r="B11594" s="547">
        <v>2021</v>
      </c>
      <c r="C11594" s="547" t="s">
        <v>1619</v>
      </c>
      <c r="D11594" s="548">
        <v>5.84</v>
      </c>
      <c r="E11594" s="548">
        <v>5.84</v>
      </c>
    </row>
    <row r="11595" spans="1:5" hidden="1">
      <c r="A11595" s="547" t="s">
        <v>1647</v>
      </c>
      <c r="B11595" s="547">
        <v>2021</v>
      </c>
      <c r="C11595" s="547" t="s">
        <v>1618</v>
      </c>
      <c r="D11595" s="548"/>
      <c r="E11595" s="548"/>
    </row>
    <row r="11596" spans="1:5" hidden="1">
      <c r="A11596" s="547" t="s">
        <v>1647</v>
      </c>
      <c r="B11596" s="547">
        <v>2021</v>
      </c>
      <c r="C11596" s="547" t="s">
        <v>1617</v>
      </c>
      <c r="D11596" s="548">
        <v>3.82</v>
      </c>
      <c r="E11596" s="548">
        <v>3.82</v>
      </c>
    </row>
    <row r="11597" spans="1:5" hidden="1">
      <c r="A11597" s="547" t="s">
        <v>1647</v>
      </c>
      <c r="B11597" s="547">
        <v>2021</v>
      </c>
      <c r="C11597" s="547" t="s">
        <v>1616</v>
      </c>
      <c r="D11597" s="548">
        <v>0.08</v>
      </c>
      <c r="E11597" s="548">
        <v>0.08</v>
      </c>
    </row>
    <row r="11598" spans="1:5" hidden="1">
      <c r="A11598" s="547" t="s">
        <v>1647</v>
      </c>
      <c r="B11598" s="547">
        <v>2021</v>
      </c>
      <c r="C11598" s="547" t="s">
        <v>1615</v>
      </c>
      <c r="D11598" s="548">
        <v>1.24</v>
      </c>
      <c r="E11598" s="548">
        <v>1.24</v>
      </c>
    </row>
    <row r="11599" spans="1:5" hidden="1">
      <c r="A11599" s="547" t="s">
        <v>1647</v>
      </c>
      <c r="B11599" s="547">
        <v>2021</v>
      </c>
      <c r="C11599" s="547" t="s">
        <v>1614</v>
      </c>
      <c r="D11599" s="548">
        <v>0.09</v>
      </c>
      <c r="E11599" s="548">
        <v>0.09</v>
      </c>
    </row>
    <row r="11600" spans="1:5" hidden="1">
      <c r="A11600" s="547" t="s">
        <v>1647</v>
      </c>
      <c r="B11600" s="547">
        <v>2021</v>
      </c>
      <c r="C11600" s="547" t="s">
        <v>1613</v>
      </c>
      <c r="D11600" s="548"/>
      <c r="E11600" s="548"/>
    </row>
    <row r="11601" spans="1:5" hidden="1">
      <c r="A11601" s="547" t="s">
        <v>1647</v>
      </c>
      <c r="B11601" s="547">
        <v>2021</v>
      </c>
      <c r="C11601" s="547" t="s">
        <v>1612</v>
      </c>
      <c r="D11601" s="548">
        <v>0.15</v>
      </c>
      <c r="E11601" s="548">
        <v>0.15</v>
      </c>
    </row>
    <row r="11602" spans="1:5" hidden="1">
      <c r="A11602" s="547" t="s">
        <v>1647</v>
      </c>
      <c r="B11602" s="547">
        <v>2021</v>
      </c>
      <c r="C11602" s="547" t="s">
        <v>1611</v>
      </c>
      <c r="D11602" s="548">
        <v>0.08</v>
      </c>
      <c r="E11602" s="548">
        <v>0.08</v>
      </c>
    </row>
    <row r="11603" spans="1:5" hidden="1">
      <c r="A11603" s="547" t="s">
        <v>1647</v>
      </c>
      <c r="B11603" s="547">
        <v>2021</v>
      </c>
      <c r="C11603" s="547" t="s">
        <v>1610</v>
      </c>
      <c r="D11603" s="548"/>
      <c r="E11603" s="548"/>
    </row>
    <row r="11604" spans="1:5" hidden="1">
      <c r="A11604" s="547" t="s">
        <v>1647</v>
      </c>
      <c r="B11604" s="547">
        <v>2021</v>
      </c>
      <c r="C11604" s="547" t="s">
        <v>1609</v>
      </c>
      <c r="D11604" s="548"/>
      <c r="E11604" s="548"/>
    </row>
    <row r="11605" spans="1:5" hidden="1">
      <c r="A11605" s="547" t="s">
        <v>1647</v>
      </c>
      <c r="B11605" s="547">
        <v>2021</v>
      </c>
      <c r="C11605" s="547" t="s">
        <v>1608</v>
      </c>
      <c r="D11605" s="548"/>
      <c r="E11605" s="548"/>
    </row>
    <row r="11606" spans="1:5" hidden="1">
      <c r="A11606" s="547" t="s">
        <v>1647</v>
      </c>
      <c r="B11606" s="547">
        <v>2021</v>
      </c>
      <c r="C11606" s="547" t="s">
        <v>1607</v>
      </c>
      <c r="D11606" s="548">
        <v>0.15</v>
      </c>
      <c r="E11606" s="548">
        <v>0.15</v>
      </c>
    </row>
    <row r="11607" spans="1:5" hidden="1">
      <c r="A11607" s="547" t="s">
        <v>1647</v>
      </c>
      <c r="B11607" s="547">
        <v>2021</v>
      </c>
      <c r="C11607" s="547" t="s">
        <v>1606</v>
      </c>
      <c r="D11607" s="548"/>
      <c r="E11607" s="548"/>
    </row>
    <row r="11608" spans="1:5" hidden="1">
      <c r="A11608" s="547" t="s">
        <v>1647</v>
      </c>
      <c r="B11608" s="547">
        <v>2021</v>
      </c>
      <c r="C11608" s="547" t="s">
        <v>1605</v>
      </c>
      <c r="D11608" s="548">
        <v>0.24</v>
      </c>
      <c r="E11608" s="548">
        <v>0.24</v>
      </c>
    </row>
    <row r="11609" spans="1:5" hidden="1">
      <c r="A11609" s="547" t="s">
        <v>1647</v>
      </c>
      <c r="B11609" s="547">
        <v>2021</v>
      </c>
      <c r="C11609" s="547" t="s">
        <v>1604</v>
      </c>
      <c r="D11609" s="548">
        <v>8.0399999999999991</v>
      </c>
      <c r="E11609" s="548">
        <v>8.0399999999999991</v>
      </c>
    </row>
    <row r="11610" spans="1:5" hidden="1">
      <c r="A11610" s="547" t="s">
        <v>1647</v>
      </c>
      <c r="B11610" s="547">
        <v>2021</v>
      </c>
      <c r="C11610" s="547" t="s">
        <v>1603</v>
      </c>
      <c r="D11610" s="548">
        <v>5.95</v>
      </c>
      <c r="E11610" s="548">
        <v>5.95</v>
      </c>
    </row>
    <row r="11611" spans="1:5" hidden="1">
      <c r="A11611" s="547" t="s">
        <v>1647</v>
      </c>
      <c r="B11611" s="547">
        <v>2021</v>
      </c>
      <c r="C11611" s="547" t="s">
        <v>1602</v>
      </c>
      <c r="D11611" s="548">
        <v>2.25</v>
      </c>
      <c r="E11611" s="548">
        <v>2.25</v>
      </c>
    </row>
    <row r="11612" spans="1:5" hidden="1">
      <c r="A11612" s="547" t="s">
        <v>1647</v>
      </c>
      <c r="B11612" s="547">
        <v>2021</v>
      </c>
      <c r="C11612" s="547" t="s">
        <v>1601</v>
      </c>
      <c r="D11612" s="548">
        <v>110.43</v>
      </c>
      <c r="E11612" s="548">
        <v>110.43</v>
      </c>
    </row>
    <row r="11613" spans="1:5" hidden="1">
      <c r="A11613" s="547" t="s">
        <v>1647</v>
      </c>
      <c r="B11613" s="547">
        <v>2021</v>
      </c>
      <c r="C11613" s="547" t="s">
        <v>1600</v>
      </c>
      <c r="D11613" s="548">
        <v>1.33</v>
      </c>
      <c r="E11613" s="548">
        <v>1.33</v>
      </c>
    </row>
    <row r="11614" spans="1:5" hidden="1">
      <c r="A11614" s="547" t="s">
        <v>1647</v>
      </c>
      <c r="B11614" s="547">
        <v>2021</v>
      </c>
      <c r="C11614" s="547" t="s">
        <v>1599</v>
      </c>
      <c r="D11614" s="548">
        <v>289.64</v>
      </c>
      <c r="E11614" s="548">
        <v>289.64</v>
      </c>
    </row>
    <row r="11615" spans="1:5" hidden="1">
      <c r="A11615" s="547" t="s">
        <v>1647</v>
      </c>
      <c r="B11615" s="547">
        <v>2021</v>
      </c>
      <c r="C11615" s="547" t="s">
        <v>1597</v>
      </c>
      <c r="D11615" s="548">
        <v>134.91999999999999</v>
      </c>
      <c r="E11615" s="548">
        <v>134.91</v>
      </c>
    </row>
    <row r="11616" spans="1:5" hidden="1">
      <c r="A11616" s="547" t="s">
        <v>1647</v>
      </c>
      <c r="B11616" s="547">
        <v>2021</v>
      </c>
      <c r="C11616" s="547" t="s">
        <v>1633</v>
      </c>
      <c r="D11616" s="548"/>
      <c r="E11616" s="548">
        <v>1.07</v>
      </c>
    </row>
    <row r="11617" spans="1:5" hidden="1">
      <c r="A11617" s="547" t="s">
        <v>1647</v>
      </c>
      <c r="B11617" s="547">
        <v>2021</v>
      </c>
      <c r="C11617" s="547" t="s">
        <v>1632</v>
      </c>
      <c r="D11617" s="548"/>
      <c r="E11617" s="548"/>
    </row>
    <row r="11618" spans="1:5" hidden="1">
      <c r="A11618" s="547" t="s">
        <v>1647</v>
      </c>
      <c r="B11618" s="547">
        <v>2021</v>
      </c>
      <c r="C11618" s="547" t="s">
        <v>1631</v>
      </c>
      <c r="D11618" s="548"/>
      <c r="E11618" s="548"/>
    </row>
    <row r="11619" spans="1:5" hidden="1">
      <c r="A11619" s="547" t="s">
        <v>1647</v>
      </c>
      <c r="B11619" s="547">
        <v>2021</v>
      </c>
      <c r="C11619" s="547" t="s">
        <v>1630</v>
      </c>
      <c r="D11619" s="548"/>
      <c r="E11619" s="548"/>
    </row>
    <row r="11620" spans="1:5" hidden="1">
      <c r="A11620" s="547" t="s">
        <v>1647</v>
      </c>
      <c r="B11620" s="547">
        <v>2021</v>
      </c>
      <c r="C11620" s="547" t="s">
        <v>1629</v>
      </c>
      <c r="D11620" s="548"/>
      <c r="E11620" s="548"/>
    </row>
    <row r="11621" spans="1:5" hidden="1">
      <c r="A11621" s="547" t="s">
        <v>1647</v>
      </c>
      <c r="B11621" s="547">
        <v>2022</v>
      </c>
      <c r="C11621" s="547" t="s">
        <v>1628</v>
      </c>
      <c r="D11621" s="548">
        <v>1.22</v>
      </c>
      <c r="E11621" s="548">
        <v>1.21</v>
      </c>
    </row>
    <row r="11622" spans="1:5" hidden="1">
      <c r="A11622" s="547" t="s">
        <v>1647</v>
      </c>
      <c r="B11622" s="547">
        <v>2022</v>
      </c>
      <c r="C11622" s="547" t="s">
        <v>1627</v>
      </c>
      <c r="D11622" s="548">
        <v>1.22</v>
      </c>
      <c r="E11622" s="548"/>
    </row>
    <row r="11623" spans="1:5" hidden="1">
      <c r="A11623" s="547" t="s">
        <v>1647</v>
      </c>
      <c r="B11623" s="547">
        <v>2022</v>
      </c>
      <c r="C11623" s="547" t="s">
        <v>1626</v>
      </c>
      <c r="D11623" s="548"/>
      <c r="E11623" s="548"/>
    </row>
    <row r="11624" spans="1:5" hidden="1">
      <c r="A11624" s="547" t="s">
        <v>1647</v>
      </c>
      <c r="B11624" s="547">
        <v>2022</v>
      </c>
      <c r="C11624" s="547" t="s">
        <v>1625</v>
      </c>
      <c r="D11624" s="548"/>
      <c r="E11624" s="548"/>
    </row>
    <row r="11625" spans="1:5" hidden="1">
      <c r="A11625" s="547" t="s">
        <v>1647</v>
      </c>
      <c r="B11625" s="547">
        <v>2022</v>
      </c>
      <c r="C11625" s="547" t="s">
        <v>1624</v>
      </c>
      <c r="D11625" s="548"/>
      <c r="E11625" s="548"/>
    </row>
    <row r="11626" spans="1:5" hidden="1">
      <c r="A11626" s="547" t="s">
        <v>1647</v>
      </c>
      <c r="B11626" s="547">
        <v>2022</v>
      </c>
      <c r="C11626" s="547" t="s">
        <v>1623</v>
      </c>
      <c r="D11626" s="548"/>
      <c r="E11626" s="548"/>
    </row>
    <row r="11627" spans="1:5" hidden="1">
      <c r="A11627" s="547" t="s">
        <v>1647</v>
      </c>
      <c r="B11627" s="547">
        <v>2022</v>
      </c>
      <c r="C11627" s="547" t="s">
        <v>1622</v>
      </c>
      <c r="D11627" s="548"/>
      <c r="E11627" s="548"/>
    </row>
    <row r="11628" spans="1:5" hidden="1">
      <c r="A11628" s="547" t="s">
        <v>1647</v>
      </c>
      <c r="B11628" s="547">
        <v>2022</v>
      </c>
      <c r="C11628" s="547" t="s">
        <v>1621</v>
      </c>
      <c r="D11628" s="548"/>
      <c r="E11628" s="548"/>
    </row>
    <row r="11629" spans="1:5" hidden="1">
      <c r="A11629" s="547" t="s">
        <v>1647</v>
      </c>
      <c r="B11629" s="547">
        <v>2022</v>
      </c>
      <c r="C11629" s="547" t="s">
        <v>1620</v>
      </c>
      <c r="D11629" s="548"/>
      <c r="E11629" s="548"/>
    </row>
    <row r="11630" spans="1:5" hidden="1">
      <c r="A11630" s="547" t="s">
        <v>1647</v>
      </c>
      <c r="B11630" s="547">
        <v>2022</v>
      </c>
      <c r="C11630" s="547" t="s">
        <v>1619</v>
      </c>
      <c r="D11630" s="548">
        <v>7.55</v>
      </c>
      <c r="E11630" s="548">
        <v>7.55</v>
      </c>
    </row>
    <row r="11631" spans="1:5" hidden="1">
      <c r="A11631" s="547" t="s">
        <v>1647</v>
      </c>
      <c r="B11631" s="547">
        <v>2022</v>
      </c>
      <c r="C11631" s="547" t="s">
        <v>1618</v>
      </c>
      <c r="D11631" s="548"/>
      <c r="E11631" s="548"/>
    </row>
    <row r="11632" spans="1:5" hidden="1">
      <c r="A11632" s="547" t="s">
        <v>1647</v>
      </c>
      <c r="B11632" s="547">
        <v>2022</v>
      </c>
      <c r="C11632" s="547" t="s">
        <v>1617</v>
      </c>
      <c r="D11632" s="548">
        <v>3.46</v>
      </c>
      <c r="E11632" s="548">
        <v>3.46</v>
      </c>
    </row>
    <row r="11633" spans="1:5" hidden="1">
      <c r="A11633" s="547" t="s">
        <v>1647</v>
      </c>
      <c r="B11633" s="547">
        <v>2022</v>
      </c>
      <c r="C11633" s="547" t="s">
        <v>1616</v>
      </c>
      <c r="D11633" s="548">
        <v>0.04</v>
      </c>
      <c r="E11633" s="548">
        <v>0.04</v>
      </c>
    </row>
    <row r="11634" spans="1:5" hidden="1">
      <c r="A11634" s="547" t="s">
        <v>1647</v>
      </c>
      <c r="B11634" s="547">
        <v>2022</v>
      </c>
      <c r="C11634" s="547" t="s">
        <v>1615</v>
      </c>
      <c r="D11634" s="548">
        <v>3.16</v>
      </c>
      <c r="E11634" s="548">
        <v>3.16</v>
      </c>
    </row>
    <row r="11635" spans="1:5" hidden="1">
      <c r="A11635" s="547" t="s">
        <v>1647</v>
      </c>
      <c r="B11635" s="547">
        <v>2022</v>
      </c>
      <c r="C11635" s="547" t="s">
        <v>1614</v>
      </c>
      <c r="D11635" s="548">
        <v>0.2</v>
      </c>
      <c r="E11635" s="548">
        <v>0.2</v>
      </c>
    </row>
    <row r="11636" spans="1:5" hidden="1">
      <c r="A11636" s="547" t="s">
        <v>1647</v>
      </c>
      <c r="B11636" s="547">
        <v>2022</v>
      </c>
      <c r="C11636" s="547" t="s">
        <v>1613</v>
      </c>
      <c r="D11636" s="548"/>
      <c r="E11636" s="548"/>
    </row>
    <row r="11637" spans="1:5" hidden="1">
      <c r="A11637" s="547" t="s">
        <v>1647</v>
      </c>
      <c r="B11637" s="547">
        <v>2022</v>
      </c>
      <c r="C11637" s="547" t="s">
        <v>1612</v>
      </c>
      <c r="D11637" s="548">
        <v>0.12</v>
      </c>
      <c r="E11637" s="548">
        <v>0.12</v>
      </c>
    </row>
    <row r="11638" spans="1:5" hidden="1">
      <c r="A11638" s="547" t="s">
        <v>1647</v>
      </c>
      <c r="B11638" s="547">
        <v>2022</v>
      </c>
      <c r="C11638" s="547" t="s">
        <v>1611</v>
      </c>
      <c r="D11638" s="548">
        <v>0.08</v>
      </c>
      <c r="E11638" s="548">
        <v>0.08</v>
      </c>
    </row>
    <row r="11639" spans="1:5" hidden="1">
      <c r="A11639" s="547" t="s">
        <v>1647</v>
      </c>
      <c r="B11639" s="547">
        <v>2022</v>
      </c>
      <c r="C11639" s="547" t="s">
        <v>1610</v>
      </c>
      <c r="D11639" s="548"/>
      <c r="E11639" s="548"/>
    </row>
    <row r="11640" spans="1:5" hidden="1">
      <c r="A11640" s="547" t="s">
        <v>1647</v>
      </c>
      <c r="B11640" s="547">
        <v>2022</v>
      </c>
      <c r="C11640" s="547" t="s">
        <v>1609</v>
      </c>
      <c r="D11640" s="548"/>
      <c r="E11640" s="548"/>
    </row>
    <row r="11641" spans="1:5" hidden="1">
      <c r="A11641" s="547" t="s">
        <v>1647</v>
      </c>
      <c r="B11641" s="547">
        <v>2022</v>
      </c>
      <c r="C11641" s="547" t="s">
        <v>1608</v>
      </c>
      <c r="D11641" s="548"/>
      <c r="E11641" s="548"/>
    </row>
    <row r="11642" spans="1:5" hidden="1">
      <c r="A11642" s="547" t="s">
        <v>1647</v>
      </c>
      <c r="B11642" s="547">
        <v>2022</v>
      </c>
      <c r="C11642" s="547" t="s">
        <v>1607</v>
      </c>
      <c r="D11642" s="548">
        <v>0.18</v>
      </c>
      <c r="E11642" s="548">
        <v>0.18</v>
      </c>
    </row>
    <row r="11643" spans="1:5" hidden="1">
      <c r="A11643" s="547" t="s">
        <v>1647</v>
      </c>
      <c r="B11643" s="547">
        <v>2022</v>
      </c>
      <c r="C11643" s="547" t="s">
        <v>1606</v>
      </c>
      <c r="D11643" s="548"/>
      <c r="E11643" s="548"/>
    </row>
    <row r="11644" spans="1:5" hidden="1">
      <c r="A11644" s="547" t="s">
        <v>1647</v>
      </c>
      <c r="B11644" s="547">
        <v>2022</v>
      </c>
      <c r="C11644" s="547" t="s">
        <v>1605</v>
      </c>
      <c r="D11644" s="548">
        <v>0.28999999999999998</v>
      </c>
      <c r="E11644" s="548">
        <v>0.28999999999999998</v>
      </c>
    </row>
    <row r="11645" spans="1:5" hidden="1">
      <c r="A11645" s="547" t="s">
        <v>1647</v>
      </c>
      <c r="B11645" s="547">
        <v>2022</v>
      </c>
      <c r="C11645" s="547" t="s">
        <v>1604</v>
      </c>
      <c r="D11645" s="548">
        <v>8.99</v>
      </c>
      <c r="E11645" s="548">
        <v>8.99</v>
      </c>
    </row>
    <row r="11646" spans="1:5" hidden="1">
      <c r="A11646" s="547" t="s">
        <v>1647</v>
      </c>
      <c r="B11646" s="547">
        <v>2022</v>
      </c>
      <c r="C11646" s="547" t="s">
        <v>1603</v>
      </c>
      <c r="D11646" s="548">
        <v>4.8899999999999997</v>
      </c>
      <c r="E11646" s="548">
        <v>4.8899999999999997</v>
      </c>
    </row>
    <row r="11647" spans="1:5" hidden="1">
      <c r="A11647" s="547" t="s">
        <v>1647</v>
      </c>
      <c r="B11647" s="547">
        <v>2022</v>
      </c>
      <c r="C11647" s="547" t="s">
        <v>1602</v>
      </c>
      <c r="D11647" s="548">
        <v>2.11</v>
      </c>
      <c r="E11647" s="548">
        <v>2.11</v>
      </c>
    </row>
    <row r="11648" spans="1:5" hidden="1">
      <c r="A11648" s="547" t="s">
        <v>1647</v>
      </c>
      <c r="B11648" s="547">
        <v>2022</v>
      </c>
      <c r="C11648" s="547" t="s">
        <v>1601</v>
      </c>
      <c r="D11648" s="548">
        <v>113.48</v>
      </c>
      <c r="E11648" s="548">
        <v>113.48</v>
      </c>
    </row>
    <row r="11649" spans="1:5" hidden="1">
      <c r="A11649" s="547" t="s">
        <v>1647</v>
      </c>
      <c r="B11649" s="547">
        <v>2022</v>
      </c>
      <c r="C11649" s="547" t="s">
        <v>1600</v>
      </c>
      <c r="D11649" s="548">
        <v>1.22</v>
      </c>
      <c r="E11649" s="548">
        <v>1.22</v>
      </c>
    </row>
    <row r="11650" spans="1:5" hidden="1">
      <c r="A11650" s="547" t="s">
        <v>1647</v>
      </c>
      <c r="B11650" s="547">
        <v>2022</v>
      </c>
      <c r="C11650" s="547" t="s">
        <v>1599</v>
      </c>
      <c r="D11650" s="548">
        <v>298.37</v>
      </c>
      <c r="E11650" s="548">
        <v>298.36</v>
      </c>
    </row>
    <row r="11651" spans="1:5" hidden="1">
      <c r="A11651" s="547" t="s">
        <v>1647</v>
      </c>
      <c r="B11651" s="547">
        <v>2022</v>
      </c>
      <c r="C11651" s="547" t="s">
        <v>1597</v>
      </c>
      <c r="D11651" s="548">
        <v>139.46</v>
      </c>
      <c r="E11651" s="548">
        <v>139.44999999999999</v>
      </c>
    </row>
    <row r="11652" spans="1:5" hidden="1">
      <c r="A11652" s="547" t="s">
        <v>1647</v>
      </c>
      <c r="B11652" s="547">
        <v>2022</v>
      </c>
      <c r="C11652" s="547" t="s">
        <v>1633</v>
      </c>
      <c r="D11652" s="548"/>
      <c r="E11652" s="548">
        <v>1.21</v>
      </c>
    </row>
    <row r="11653" spans="1:5" hidden="1">
      <c r="A11653" s="547" t="s">
        <v>1647</v>
      </c>
      <c r="B11653" s="547">
        <v>2022</v>
      </c>
      <c r="C11653" s="547" t="s">
        <v>1632</v>
      </c>
      <c r="D11653" s="548"/>
      <c r="E11653" s="548"/>
    </row>
    <row r="11654" spans="1:5" hidden="1">
      <c r="A11654" s="547" t="s">
        <v>1647</v>
      </c>
      <c r="B11654" s="547">
        <v>2022</v>
      </c>
      <c r="C11654" s="547" t="s">
        <v>1631</v>
      </c>
      <c r="D11654" s="548"/>
      <c r="E11654" s="548"/>
    </row>
    <row r="11655" spans="1:5" hidden="1">
      <c r="A11655" s="547" t="s">
        <v>1647</v>
      </c>
      <c r="B11655" s="547">
        <v>2022</v>
      </c>
      <c r="C11655" s="547" t="s">
        <v>1630</v>
      </c>
      <c r="D11655" s="548"/>
      <c r="E11655" s="548"/>
    </row>
    <row r="11656" spans="1:5" hidden="1">
      <c r="A11656" s="547" t="s">
        <v>1647</v>
      </c>
      <c r="B11656" s="547">
        <v>2022</v>
      </c>
      <c r="C11656" s="547" t="s">
        <v>1629</v>
      </c>
      <c r="D11656" s="548"/>
      <c r="E11656" s="548"/>
    </row>
    <row r="11657" spans="1:5" hidden="1">
      <c r="A11657" s="547" t="s">
        <v>1647</v>
      </c>
      <c r="B11657" s="547">
        <v>2023</v>
      </c>
      <c r="C11657" s="547" t="s">
        <v>1628</v>
      </c>
      <c r="D11657" s="548">
        <v>0.18</v>
      </c>
      <c r="E11657" s="548"/>
    </row>
    <row r="11658" spans="1:5" hidden="1">
      <c r="A11658" s="547" t="s">
        <v>1647</v>
      </c>
      <c r="B11658" s="547">
        <v>2023</v>
      </c>
      <c r="C11658" s="547" t="s">
        <v>1627</v>
      </c>
      <c r="D11658" s="548">
        <v>0.18</v>
      </c>
      <c r="E11658" s="548"/>
    </row>
    <row r="11659" spans="1:5" hidden="1">
      <c r="A11659" s="547" t="s">
        <v>1647</v>
      </c>
      <c r="B11659" s="547">
        <v>2023</v>
      </c>
      <c r="C11659" s="547" t="s">
        <v>1626</v>
      </c>
      <c r="D11659" s="548"/>
      <c r="E11659" s="548"/>
    </row>
    <row r="11660" spans="1:5" hidden="1">
      <c r="A11660" s="547" t="s">
        <v>1647</v>
      </c>
      <c r="B11660" s="547">
        <v>2023</v>
      </c>
      <c r="C11660" s="547" t="s">
        <v>1625</v>
      </c>
      <c r="D11660" s="548"/>
      <c r="E11660" s="548"/>
    </row>
    <row r="11661" spans="1:5" hidden="1">
      <c r="A11661" s="547" t="s">
        <v>1647</v>
      </c>
      <c r="B11661" s="547">
        <v>2023</v>
      </c>
      <c r="C11661" s="547" t="s">
        <v>1624</v>
      </c>
      <c r="D11661" s="548"/>
      <c r="E11661" s="548"/>
    </row>
    <row r="11662" spans="1:5" hidden="1">
      <c r="A11662" s="547" t="s">
        <v>1647</v>
      </c>
      <c r="B11662" s="547">
        <v>2023</v>
      </c>
      <c r="C11662" s="547" t="s">
        <v>1623</v>
      </c>
      <c r="D11662" s="548"/>
      <c r="E11662" s="548"/>
    </row>
    <row r="11663" spans="1:5" hidden="1">
      <c r="A11663" s="547" t="s">
        <v>1647</v>
      </c>
      <c r="B11663" s="547">
        <v>2023</v>
      </c>
      <c r="C11663" s="547" t="s">
        <v>1622</v>
      </c>
      <c r="D11663" s="548"/>
      <c r="E11663" s="548"/>
    </row>
    <row r="11664" spans="1:5" hidden="1">
      <c r="A11664" s="547" t="s">
        <v>1647</v>
      </c>
      <c r="B11664" s="547">
        <v>2023</v>
      </c>
      <c r="C11664" s="547" t="s">
        <v>1621</v>
      </c>
      <c r="D11664" s="548"/>
      <c r="E11664" s="548"/>
    </row>
    <row r="11665" spans="1:5" hidden="1">
      <c r="A11665" s="547" t="s">
        <v>1647</v>
      </c>
      <c r="B11665" s="547">
        <v>2023</v>
      </c>
      <c r="C11665" s="547" t="s">
        <v>1620</v>
      </c>
      <c r="D11665" s="548"/>
      <c r="E11665" s="548"/>
    </row>
    <row r="11666" spans="1:5" hidden="1">
      <c r="A11666" s="547" t="s">
        <v>1647</v>
      </c>
      <c r="B11666" s="547">
        <v>2023</v>
      </c>
      <c r="C11666" s="547" t="s">
        <v>1619</v>
      </c>
      <c r="D11666" s="548">
        <v>5.21</v>
      </c>
      <c r="E11666" s="548"/>
    </row>
    <row r="11667" spans="1:5" hidden="1">
      <c r="A11667" s="547" t="s">
        <v>1647</v>
      </c>
      <c r="B11667" s="547">
        <v>2023</v>
      </c>
      <c r="C11667" s="547" t="s">
        <v>1618</v>
      </c>
      <c r="D11667" s="548"/>
      <c r="E11667" s="548"/>
    </row>
    <row r="11668" spans="1:5" hidden="1">
      <c r="A11668" s="547" t="s">
        <v>1647</v>
      </c>
      <c r="B11668" s="547">
        <v>2023</v>
      </c>
      <c r="C11668" s="547" t="s">
        <v>1617</v>
      </c>
      <c r="D11668" s="548">
        <v>3.72</v>
      </c>
      <c r="E11668" s="548"/>
    </row>
    <row r="11669" spans="1:5" hidden="1">
      <c r="A11669" s="547" t="s">
        <v>1647</v>
      </c>
      <c r="B11669" s="547">
        <v>2023</v>
      </c>
      <c r="C11669" s="547" t="s">
        <v>1616</v>
      </c>
      <c r="D11669" s="548">
        <v>0.04</v>
      </c>
      <c r="E11669" s="548"/>
    </row>
    <row r="11670" spans="1:5" hidden="1">
      <c r="A11670" s="547" t="s">
        <v>1647</v>
      </c>
      <c r="B11670" s="547">
        <v>2023</v>
      </c>
      <c r="C11670" s="547" t="s">
        <v>1615</v>
      </c>
      <c r="D11670" s="548">
        <v>0.88</v>
      </c>
      <c r="E11670" s="548"/>
    </row>
    <row r="11671" spans="1:5" hidden="1">
      <c r="A11671" s="547" t="s">
        <v>1647</v>
      </c>
      <c r="B11671" s="547">
        <v>2023</v>
      </c>
      <c r="C11671" s="547" t="s">
        <v>1614</v>
      </c>
      <c r="D11671" s="548">
        <v>0.03</v>
      </c>
      <c r="E11671" s="548"/>
    </row>
    <row r="11672" spans="1:5" hidden="1">
      <c r="A11672" s="547" t="s">
        <v>1647</v>
      </c>
      <c r="B11672" s="547">
        <v>2023</v>
      </c>
      <c r="C11672" s="547" t="s">
        <v>1613</v>
      </c>
      <c r="D11672" s="548"/>
      <c r="E11672" s="548"/>
    </row>
    <row r="11673" spans="1:5" hidden="1">
      <c r="A11673" s="547" t="s">
        <v>1647</v>
      </c>
      <c r="B11673" s="547">
        <v>2023</v>
      </c>
      <c r="C11673" s="547" t="s">
        <v>1612</v>
      </c>
      <c r="D11673" s="548">
        <v>0.25</v>
      </c>
      <c r="E11673" s="548"/>
    </row>
    <row r="11674" spans="1:5" hidden="1">
      <c r="A11674" s="547" t="s">
        <v>1647</v>
      </c>
      <c r="B11674" s="547">
        <v>2023</v>
      </c>
      <c r="C11674" s="547" t="s">
        <v>1611</v>
      </c>
      <c r="D11674" s="548">
        <v>0.08</v>
      </c>
      <c r="E11674" s="548"/>
    </row>
    <row r="11675" spans="1:5" hidden="1">
      <c r="A11675" s="547" t="s">
        <v>1647</v>
      </c>
      <c r="B11675" s="547">
        <v>2023</v>
      </c>
      <c r="C11675" s="547" t="s">
        <v>1610</v>
      </c>
      <c r="D11675" s="548"/>
      <c r="E11675" s="548"/>
    </row>
    <row r="11676" spans="1:5" hidden="1">
      <c r="A11676" s="547" t="s">
        <v>1647</v>
      </c>
      <c r="B11676" s="547">
        <v>2023</v>
      </c>
      <c r="C11676" s="547" t="s">
        <v>1609</v>
      </c>
      <c r="D11676" s="548"/>
      <c r="E11676" s="548"/>
    </row>
    <row r="11677" spans="1:5" hidden="1">
      <c r="A11677" s="547" t="s">
        <v>1647</v>
      </c>
      <c r="B11677" s="547">
        <v>2023</v>
      </c>
      <c r="C11677" s="547" t="s">
        <v>1608</v>
      </c>
      <c r="D11677" s="548"/>
      <c r="E11677" s="548"/>
    </row>
    <row r="11678" spans="1:5" hidden="1">
      <c r="A11678" s="547" t="s">
        <v>1647</v>
      </c>
      <c r="B11678" s="547">
        <v>2023</v>
      </c>
      <c r="C11678" s="547" t="s">
        <v>1607</v>
      </c>
      <c r="D11678" s="548">
        <v>0.13</v>
      </c>
      <c r="E11678" s="548"/>
    </row>
    <row r="11679" spans="1:5" hidden="1">
      <c r="A11679" s="547" t="s">
        <v>1647</v>
      </c>
      <c r="B11679" s="547">
        <v>2023</v>
      </c>
      <c r="C11679" s="547" t="s">
        <v>1606</v>
      </c>
      <c r="D11679" s="548"/>
      <c r="E11679" s="548"/>
    </row>
    <row r="11680" spans="1:5" hidden="1">
      <c r="A11680" s="547" t="s">
        <v>1647</v>
      </c>
      <c r="B11680" s="547">
        <v>2023</v>
      </c>
      <c r="C11680" s="547" t="s">
        <v>1605</v>
      </c>
      <c r="D11680" s="548">
        <v>0.08</v>
      </c>
      <c r="E11680" s="548"/>
    </row>
    <row r="11681" spans="1:5" hidden="1">
      <c r="A11681" s="547" t="s">
        <v>1647</v>
      </c>
      <c r="B11681" s="547">
        <v>2023</v>
      </c>
      <c r="C11681" s="547" t="s">
        <v>1604</v>
      </c>
      <c r="D11681" s="548">
        <v>10.09</v>
      </c>
      <c r="E11681" s="548"/>
    </row>
    <row r="11682" spans="1:5" hidden="1">
      <c r="A11682" s="547" t="s">
        <v>1647</v>
      </c>
      <c r="B11682" s="547">
        <v>2023</v>
      </c>
      <c r="C11682" s="547" t="s">
        <v>1603</v>
      </c>
      <c r="D11682" s="548">
        <v>4.18</v>
      </c>
      <c r="E11682" s="548"/>
    </row>
    <row r="11683" spans="1:5" hidden="1">
      <c r="A11683" s="547" t="s">
        <v>1647</v>
      </c>
      <c r="B11683" s="547">
        <v>2023</v>
      </c>
      <c r="C11683" s="547" t="s">
        <v>1602</v>
      </c>
      <c r="D11683" s="548">
        <v>2.0299999999999998</v>
      </c>
      <c r="E11683" s="548"/>
    </row>
    <row r="11684" spans="1:5" hidden="1">
      <c r="A11684" s="547" t="s">
        <v>1647</v>
      </c>
      <c r="B11684" s="547">
        <v>2023</v>
      </c>
      <c r="C11684" s="547" t="s">
        <v>1601</v>
      </c>
      <c r="D11684" s="548">
        <v>103.78</v>
      </c>
      <c r="E11684" s="548"/>
    </row>
    <row r="11685" spans="1:5" hidden="1">
      <c r="A11685" s="547" t="s">
        <v>1647</v>
      </c>
      <c r="B11685" s="547">
        <v>2023</v>
      </c>
      <c r="C11685" s="547" t="s">
        <v>1600</v>
      </c>
      <c r="D11685" s="548">
        <v>0.52</v>
      </c>
      <c r="E11685" s="548"/>
    </row>
    <row r="11686" spans="1:5" hidden="1">
      <c r="A11686" s="547" t="s">
        <v>1647</v>
      </c>
      <c r="B11686" s="547">
        <v>2023</v>
      </c>
      <c r="C11686" s="547" t="s">
        <v>1599</v>
      </c>
      <c r="D11686" s="548">
        <v>271.33</v>
      </c>
      <c r="E11686" s="548"/>
    </row>
    <row r="11687" spans="1:5" hidden="1">
      <c r="A11687" s="547" t="s">
        <v>1647</v>
      </c>
      <c r="B11687" s="547">
        <v>2023</v>
      </c>
      <c r="C11687" s="547" t="s">
        <v>1597</v>
      </c>
      <c r="D11687" s="548">
        <v>126</v>
      </c>
      <c r="E11687" s="548"/>
    </row>
    <row r="11688" spans="1:5" hidden="1">
      <c r="A11688" s="547" t="s">
        <v>1646</v>
      </c>
      <c r="B11688" s="547">
        <v>2019</v>
      </c>
      <c r="C11688" s="547" t="s">
        <v>1628</v>
      </c>
      <c r="D11688" s="548">
        <v>1.42</v>
      </c>
      <c r="E11688" s="548">
        <v>1.42</v>
      </c>
    </row>
    <row r="11689" spans="1:5" hidden="1">
      <c r="A11689" s="547" t="s">
        <v>1646</v>
      </c>
      <c r="B11689" s="547">
        <v>2019</v>
      </c>
      <c r="C11689" s="547" t="s">
        <v>1627</v>
      </c>
      <c r="D11689" s="548">
        <v>1.2</v>
      </c>
      <c r="E11689" s="548"/>
    </row>
    <row r="11690" spans="1:5" hidden="1">
      <c r="A11690" s="547" t="s">
        <v>1646</v>
      </c>
      <c r="B11690" s="547">
        <v>2019</v>
      </c>
      <c r="C11690" s="547" t="s">
        <v>1626</v>
      </c>
      <c r="D11690" s="548">
        <v>0.22</v>
      </c>
      <c r="E11690" s="548"/>
    </row>
    <row r="11691" spans="1:5" hidden="1">
      <c r="A11691" s="547" t="s">
        <v>1646</v>
      </c>
      <c r="B11691" s="547">
        <v>2019</v>
      </c>
      <c r="C11691" s="547" t="s">
        <v>1625</v>
      </c>
      <c r="D11691" s="548"/>
      <c r="E11691" s="548"/>
    </row>
    <row r="11692" spans="1:5" hidden="1">
      <c r="A11692" s="547" t="s">
        <v>1646</v>
      </c>
      <c r="B11692" s="547">
        <v>2019</v>
      </c>
      <c r="C11692" s="547" t="s">
        <v>1624</v>
      </c>
      <c r="D11692" s="548">
        <v>0.06</v>
      </c>
      <c r="E11692" s="548">
        <v>0.06</v>
      </c>
    </row>
    <row r="11693" spans="1:5" hidden="1">
      <c r="A11693" s="547" t="s">
        <v>1646</v>
      </c>
      <c r="B11693" s="547">
        <v>2019</v>
      </c>
      <c r="C11693" s="547" t="s">
        <v>1623</v>
      </c>
      <c r="D11693" s="548"/>
      <c r="E11693" s="548"/>
    </row>
    <row r="11694" spans="1:5" hidden="1">
      <c r="A11694" s="547" t="s">
        <v>1646</v>
      </c>
      <c r="B11694" s="547">
        <v>2019</v>
      </c>
      <c r="C11694" s="547" t="s">
        <v>1622</v>
      </c>
      <c r="D11694" s="548"/>
      <c r="E11694" s="548"/>
    </row>
    <row r="11695" spans="1:5" hidden="1">
      <c r="A11695" s="547" t="s">
        <v>1646</v>
      </c>
      <c r="B11695" s="547">
        <v>2019</v>
      </c>
      <c r="C11695" s="547" t="s">
        <v>1621</v>
      </c>
      <c r="D11695" s="548"/>
      <c r="E11695" s="548"/>
    </row>
    <row r="11696" spans="1:5" hidden="1">
      <c r="A11696" s="547" t="s">
        <v>1646</v>
      </c>
      <c r="B11696" s="547">
        <v>2019</v>
      </c>
      <c r="C11696" s="547" t="s">
        <v>1620</v>
      </c>
      <c r="D11696" s="548">
        <v>0.86</v>
      </c>
      <c r="E11696" s="548">
        <v>0.86</v>
      </c>
    </row>
    <row r="11697" spans="1:5" hidden="1">
      <c r="A11697" s="547" t="s">
        <v>1646</v>
      </c>
      <c r="B11697" s="547">
        <v>2019</v>
      </c>
      <c r="C11697" s="547" t="s">
        <v>1619</v>
      </c>
      <c r="D11697" s="548">
        <v>7.99</v>
      </c>
      <c r="E11697" s="548">
        <v>7.99</v>
      </c>
    </row>
    <row r="11698" spans="1:5" hidden="1">
      <c r="A11698" s="547" t="s">
        <v>1646</v>
      </c>
      <c r="B11698" s="547">
        <v>2019</v>
      </c>
      <c r="C11698" s="547" t="s">
        <v>1618</v>
      </c>
      <c r="D11698" s="548"/>
      <c r="E11698" s="548"/>
    </row>
    <row r="11699" spans="1:5" hidden="1">
      <c r="A11699" s="547" t="s">
        <v>1646</v>
      </c>
      <c r="B11699" s="547">
        <v>2019</v>
      </c>
      <c r="C11699" s="547" t="s">
        <v>1617</v>
      </c>
      <c r="D11699" s="548">
        <v>1</v>
      </c>
      <c r="E11699" s="548">
        <v>1</v>
      </c>
    </row>
    <row r="11700" spans="1:5" hidden="1">
      <c r="A11700" s="547" t="s">
        <v>1646</v>
      </c>
      <c r="B11700" s="547">
        <v>2019</v>
      </c>
      <c r="C11700" s="547" t="s">
        <v>1616</v>
      </c>
      <c r="D11700" s="548">
        <v>0.12</v>
      </c>
      <c r="E11700" s="548">
        <v>0.12</v>
      </c>
    </row>
    <row r="11701" spans="1:5" hidden="1">
      <c r="A11701" s="547" t="s">
        <v>1646</v>
      </c>
      <c r="B11701" s="547">
        <v>2019</v>
      </c>
      <c r="C11701" s="547" t="s">
        <v>1615</v>
      </c>
      <c r="D11701" s="548">
        <v>1.65</v>
      </c>
      <c r="E11701" s="548">
        <v>1.65</v>
      </c>
    </row>
    <row r="11702" spans="1:5" hidden="1">
      <c r="A11702" s="547" t="s">
        <v>1646</v>
      </c>
      <c r="B11702" s="547">
        <v>2019</v>
      </c>
      <c r="C11702" s="547" t="s">
        <v>1614</v>
      </c>
      <c r="D11702" s="548"/>
      <c r="E11702" s="548"/>
    </row>
    <row r="11703" spans="1:5" hidden="1">
      <c r="A11703" s="547" t="s">
        <v>1646</v>
      </c>
      <c r="B11703" s="547">
        <v>2019</v>
      </c>
      <c r="C11703" s="547" t="s">
        <v>1613</v>
      </c>
      <c r="D11703" s="548"/>
      <c r="E11703" s="548"/>
    </row>
    <row r="11704" spans="1:5" hidden="1">
      <c r="A11704" s="547" t="s">
        <v>1646</v>
      </c>
      <c r="B11704" s="547">
        <v>2019</v>
      </c>
      <c r="C11704" s="547" t="s">
        <v>1612</v>
      </c>
      <c r="D11704" s="548"/>
      <c r="E11704" s="548"/>
    </row>
    <row r="11705" spans="1:5" hidden="1">
      <c r="A11705" s="547" t="s">
        <v>1646</v>
      </c>
      <c r="B11705" s="547">
        <v>2019</v>
      </c>
      <c r="C11705" s="547" t="s">
        <v>1611</v>
      </c>
      <c r="D11705" s="548"/>
      <c r="E11705" s="548"/>
    </row>
    <row r="11706" spans="1:5" hidden="1">
      <c r="A11706" s="547" t="s">
        <v>1646</v>
      </c>
      <c r="B11706" s="547">
        <v>2019</v>
      </c>
      <c r="C11706" s="547" t="s">
        <v>1610</v>
      </c>
      <c r="D11706" s="548"/>
      <c r="E11706" s="548"/>
    </row>
    <row r="11707" spans="1:5" hidden="1">
      <c r="A11707" s="547" t="s">
        <v>1646</v>
      </c>
      <c r="B11707" s="547">
        <v>2019</v>
      </c>
      <c r="C11707" s="547" t="s">
        <v>1609</v>
      </c>
      <c r="D11707" s="548"/>
      <c r="E11707" s="548"/>
    </row>
    <row r="11708" spans="1:5" hidden="1">
      <c r="A11708" s="547" t="s">
        <v>1646</v>
      </c>
      <c r="B11708" s="547">
        <v>2019</v>
      </c>
      <c r="C11708" s="547" t="s">
        <v>1608</v>
      </c>
      <c r="D11708" s="548"/>
      <c r="E11708" s="548"/>
    </row>
    <row r="11709" spans="1:5" hidden="1">
      <c r="A11709" s="547" t="s">
        <v>1646</v>
      </c>
      <c r="B11709" s="547">
        <v>2019</v>
      </c>
      <c r="C11709" s="547" t="s">
        <v>1607</v>
      </c>
      <c r="D11709" s="548">
        <v>5.22</v>
      </c>
      <c r="E11709" s="548">
        <v>5.22</v>
      </c>
    </row>
    <row r="11710" spans="1:5" hidden="1">
      <c r="A11710" s="547" t="s">
        <v>1646</v>
      </c>
      <c r="B11710" s="547">
        <v>2019</v>
      </c>
      <c r="C11710" s="547" t="s">
        <v>1606</v>
      </c>
      <c r="D11710" s="548"/>
      <c r="E11710" s="548"/>
    </row>
    <row r="11711" spans="1:5" hidden="1">
      <c r="A11711" s="547" t="s">
        <v>1646</v>
      </c>
      <c r="B11711" s="547">
        <v>2019</v>
      </c>
      <c r="C11711" s="547" t="s">
        <v>1605</v>
      </c>
      <c r="D11711" s="548"/>
      <c r="E11711" s="548"/>
    </row>
    <row r="11712" spans="1:5" hidden="1">
      <c r="A11712" s="547" t="s">
        <v>1646</v>
      </c>
      <c r="B11712" s="547">
        <v>2019</v>
      </c>
      <c r="C11712" s="547" t="s">
        <v>1604</v>
      </c>
      <c r="D11712" s="548">
        <v>0.53</v>
      </c>
      <c r="E11712" s="548">
        <v>0.53</v>
      </c>
    </row>
    <row r="11713" spans="1:5" hidden="1">
      <c r="A11713" s="547" t="s">
        <v>1646</v>
      </c>
      <c r="B11713" s="547">
        <v>2019</v>
      </c>
      <c r="C11713" s="547" t="s">
        <v>1603</v>
      </c>
      <c r="D11713" s="548">
        <v>56.29</v>
      </c>
      <c r="E11713" s="548">
        <v>56.29</v>
      </c>
    </row>
    <row r="11714" spans="1:5" hidden="1">
      <c r="A11714" s="547" t="s">
        <v>1646</v>
      </c>
      <c r="B11714" s="547">
        <v>2019</v>
      </c>
      <c r="C11714" s="547" t="s">
        <v>1602</v>
      </c>
      <c r="D11714" s="548">
        <v>2.35</v>
      </c>
      <c r="E11714" s="548">
        <v>2.35</v>
      </c>
    </row>
    <row r="11715" spans="1:5" hidden="1">
      <c r="A11715" s="547" t="s">
        <v>1646</v>
      </c>
      <c r="B11715" s="547">
        <v>2019</v>
      </c>
      <c r="C11715" s="547" t="s">
        <v>1601</v>
      </c>
      <c r="D11715" s="548">
        <v>710.86</v>
      </c>
      <c r="E11715" s="548">
        <v>710.86</v>
      </c>
    </row>
    <row r="11716" spans="1:5" hidden="1">
      <c r="A11716" s="547" t="s">
        <v>1646</v>
      </c>
      <c r="B11716" s="547">
        <v>2019</v>
      </c>
      <c r="C11716" s="547" t="s">
        <v>1600</v>
      </c>
      <c r="D11716" s="548">
        <v>1.04</v>
      </c>
      <c r="E11716" s="548">
        <v>1.04</v>
      </c>
    </row>
    <row r="11717" spans="1:5" hidden="1">
      <c r="A11717" s="547" t="s">
        <v>1646</v>
      </c>
      <c r="B11717" s="547">
        <v>2019</v>
      </c>
      <c r="C11717" s="547" t="s">
        <v>1599</v>
      </c>
      <c r="D11717" s="548">
        <v>1799.44</v>
      </c>
      <c r="E11717" s="548">
        <v>1799.44</v>
      </c>
    </row>
    <row r="11718" spans="1:5" hidden="1">
      <c r="A11718" s="547" t="s">
        <v>1646</v>
      </c>
      <c r="B11718" s="547">
        <v>2019</v>
      </c>
      <c r="C11718" s="547" t="s">
        <v>1597</v>
      </c>
      <c r="D11718" s="548">
        <v>781.41</v>
      </c>
      <c r="E11718" s="548">
        <v>781.41</v>
      </c>
    </row>
    <row r="11719" spans="1:5" hidden="1">
      <c r="A11719" s="547" t="s">
        <v>1646</v>
      </c>
      <c r="B11719" s="547">
        <v>2019</v>
      </c>
      <c r="C11719" s="547" t="s">
        <v>1633</v>
      </c>
      <c r="D11719" s="548"/>
      <c r="E11719" s="548">
        <v>1.1100000000000001</v>
      </c>
    </row>
    <row r="11720" spans="1:5" hidden="1">
      <c r="A11720" s="547" t="s">
        <v>1646</v>
      </c>
      <c r="B11720" s="547">
        <v>2019</v>
      </c>
      <c r="C11720" s="547" t="s">
        <v>1632</v>
      </c>
      <c r="D11720" s="548"/>
      <c r="E11720" s="548"/>
    </row>
    <row r="11721" spans="1:5" hidden="1">
      <c r="A11721" s="547" t="s">
        <v>1646</v>
      </c>
      <c r="B11721" s="547">
        <v>2019</v>
      </c>
      <c r="C11721" s="547" t="s">
        <v>1631</v>
      </c>
      <c r="D11721" s="548"/>
      <c r="E11721" s="548">
        <v>0.09</v>
      </c>
    </row>
    <row r="11722" spans="1:5" hidden="1">
      <c r="A11722" s="547" t="s">
        <v>1646</v>
      </c>
      <c r="B11722" s="547">
        <v>2019</v>
      </c>
      <c r="C11722" s="547" t="s">
        <v>1630</v>
      </c>
      <c r="D11722" s="548"/>
      <c r="E11722" s="548"/>
    </row>
    <row r="11723" spans="1:5" hidden="1">
      <c r="A11723" s="547" t="s">
        <v>1646</v>
      </c>
      <c r="B11723" s="547">
        <v>2019</v>
      </c>
      <c r="C11723" s="547" t="s">
        <v>1629</v>
      </c>
      <c r="D11723" s="548"/>
      <c r="E11723" s="548"/>
    </row>
    <row r="11724" spans="1:5" hidden="1">
      <c r="A11724" s="547" t="s">
        <v>1646</v>
      </c>
      <c r="B11724" s="547">
        <v>2020</v>
      </c>
      <c r="C11724" s="547" t="s">
        <v>1628</v>
      </c>
      <c r="D11724" s="548">
        <v>2.65</v>
      </c>
      <c r="E11724" s="548">
        <v>2.66</v>
      </c>
    </row>
    <row r="11725" spans="1:5" hidden="1">
      <c r="A11725" s="547" t="s">
        <v>1646</v>
      </c>
      <c r="B11725" s="547">
        <v>2020</v>
      </c>
      <c r="C11725" s="547" t="s">
        <v>1627</v>
      </c>
      <c r="D11725" s="548">
        <v>2.62</v>
      </c>
      <c r="E11725" s="548"/>
    </row>
    <row r="11726" spans="1:5" hidden="1">
      <c r="A11726" s="547" t="s">
        <v>1646</v>
      </c>
      <c r="B11726" s="547">
        <v>2020</v>
      </c>
      <c r="C11726" s="547" t="s">
        <v>1626</v>
      </c>
      <c r="D11726" s="548">
        <v>0.03</v>
      </c>
      <c r="E11726" s="548"/>
    </row>
    <row r="11727" spans="1:5" hidden="1">
      <c r="A11727" s="547" t="s">
        <v>1646</v>
      </c>
      <c r="B11727" s="547">
        <v>2020</v>
      </c>
      <c r="C11727" s="547" t="s">
        <v>1625</v>
      </c>
      <c r="D11727" s="548">
        <v>0.06</v>
      </c>
      <c r="E11727" s="548">
        <v>0.06</v>
      </c>
    </row>
    <row r="11728" spans="1:5" hidden="1">
      <c r="A11728" s="547" t="s">
        <v>1646</v>
      </c>
      <c r="B11728" s="547">
        <v>2020</v>
      </c>
      <c r="C11728" s="547" t="s">
        <v>1624</v>
      </c>
      <c r="D11728" s="548"/>
      <c r="E11728" s="548"/>
    </row>
    <row r="11729" spans="1:5" hidden="1">
      <c r="A11729" s="547" t="s">
        <v>1646</v>
      </c>
      <c r="B11729" s="547">
        <v>2020</v>
      </c>
      <c r="C11729" s="547" t="s">
        <v>1623</v>
      </c>
      <c r="D11729" s="548">
        <v>0.89</v>
      </c>
      <c r="E11729" s="548">
        <v>0.89</v>
      </c>
    </row>
    <row r="11730" spans="1:5" hidden="1">
      <c r="A11730" s="547" t="s">
        <v>1646</v>
      </c>
      <c r="B11730" s="547">
        <v>2020</v>
      </c>
      <c r="C11730" s="547" t="s">
        <v>1622</v>
      </c>
      <c r="D11730" s="548"/>
      <c r="E11730" s="548"/>
    </row>
    <row r="11731" spans="1:5" hidden="1">
      <c r="A11731" s="547" t="s">
        <v>1646</v>
      </c>
      <c r="B11731" s="547">
        <v>2020</v>
      </c>
      <c r="C11731" s="547" t="s">
        <v>1621</v>
      </c>
      <c r="D11731" s="548"/>
      <c r="E11731" s="548"/>
    </row>
    <row r="11732" spans="1:5" hidden="1">
      <c r="A11732" s="547" t="s">
        <v>1646</v>
      </c>
      <c r="B11732" s="547">
        <v>2020</v>
      </c>
      <c r="C11732" s="547" t="s">
        <v>1620</v>
      </c>
      <c r="D11732" s="548"/>
      <c r="E11732" s="548"/>
    </row>
    <row r="11733" spans="1:5" hidden="1">
      <c r="A11733" s="547" t="s">
        <v>1646</v>
      </c>
      <c r="B11733" s="547">
        <v>2020</v>
      </c>
      <c r="C11733" s="547" t="s">
        <v>1619</v>
      </c>
      <c r="D11733" s="548">
        <v>7.15</v>
      </c>
      <c r="E11733" s="548">
        <v>7.15</v>
      </c>
    </row>
    <row r="11734" spans="1:5" hidden="1">
      <c r="A11734" s="547" t="s">
        <v>1646</v>
      </c>
      <c r="B11734" s="547">
        <v>2020</v>
      </c>
      <c r="C11734" s="547" t="s">
        <v>1618</v>
      </c>
      <c r="D11734" s="548"/>
      <c r="E11734" s="548"/>
    </row>
    <row r="11735" spans="1:5" hidden="1">
      <c r="A11735" s="547" t="s">
        <v>1646</v>
      </c>
      <c r="B11735" s="547">
        <v>2020</v>
      </c>
      <c r="C11735" s="547" t="s">
        <v>1617</v>
      </c>
      <c r="D11735" s="548">
        <v>0.66</v>
      </c>
      <c r="E11735" s="548">
        <v>0.66</v>
      </c>
    </row>
    <row r="11736" spans="1:5" hidden="1">
      <c r="A11736" s="547" t="s">
        <v>1646</v>
      </c>
      <c r="B11736" s="547">
        <v>2020</v>
      </c>
      <c r="C11736" s="547" t="s">
        <v>1616</v>
      </c>
      <c r="D11736" s="548">
        <v>0.13</v>
      </c>
      <c r="E11736" s="548">
        <v>0.13</v>
      </c>
    </row>
    <row r="11737" spans="1:5" hidden="1">
      <c r="A11737" s="547" t="s">
        <v>1646</v>
      </c>
      <c r="B11737" s="547">
        <v>2020</v>
      </c>
      <c r="C11737" s="547" t="s">
        <v>1615</v>
      </c>
      <c r="D11737" s="548">
        <v>1.21</v>
      </c>
      <c r="E11737" s="548">
        <v>1.21</v>
      </c>
    </row>
    <row r="11738" spans="1:5" hidden="1">
      <c r="A11738" s="547" t="s">
        <v>1646</v>
      </c>
      <c r="B11738" s="547">
        <v>2020</v>
      </c>
      <c r="C11738" s="547" t="s">
        <v>1614</v>
      </c>
      <c r="D11738" s="548"/>
      <c r="E11738" s="548"/>
    </row>
    <row r="11739" spans="1:5" hidden="1">
      <c r="A11739" s="547" t="s">
        <v>1646</v>
      </c>
      <c r="B11739" s="547">
        <v>2020</v>
      </c>
      <c r="C11739" s="547" t="s">
        <v>1613</v>
      </c>
      <c r="D11739" s="548"/>
      <c r="E11739" s="548"/>
    </row>
    <row r="11740" spans="1:5" hidden="1">
      <c r="A11740" s="547" t="s">
        <v>1646</v>
      </c>
      <c r="B11740" s="547">
        <v>2020</v>
      </c>
      <c r="C11740" s="547" t="s">
        <v>1612</v>
      </c>
      <c r="D11740" s="548">
        <v>0.01</v>
      </c>
      <c r="E11740" s="548">
        <v>0.01</v>
      </c>
    </row>
    <row r="11741" spans="1:5" hidden="1">
      <c r="A11741" s="547" t="s">
        <v>1646</v>
      </c>
      <c r="B11741" s="547">
        <v>2020</v>
      </c>
      <c r="C11741" s="547" t="s">
        <v>1611</v>
      </c>
      <c r="D11741" s="548">
        <v>0.1</v>
      </c>
      <c r="E11741" s="548">
        <v>0.1</v>
      </c>
    </row>
    <row r="11742" spans="1:5" hidden="1">
      <c r="A11742" s="547" t="s">
        <v>1646</v>
      </c>
      <c r="B11742" s="547">
        <v>2020</v>
      </c>
      <c r="C11742" s="547" t="s">
        <v>1610</v>
      </c>
      <c r="D11742" s="548"/>
      <c r="E11742" s="548"/>
    </row>
    <row r="11743" spans="1:5" hidden="1">
      <c r="A11743" s="547" t="s">
        <v>1646</v>
      </c>
      <c r="B11743" s="547">
        <v>2020</v>
      </c>
      <c r="C11743" s="547" t="s">
        <v>1609</v>
      </c>
      <c r="D11743" s="548"/>
      <c r="E11743" s="548"/>
    </row>
    <row r="11744" spans="1:5" hidden="1">
      <c r="A11744" s="547" t="s">
        <v>1646</v>
      </c>
      <c r="B11744" s="547">
        <v>2020</v>
      </c>
      <c r="C11744" s="547" t="s">
        <v>1608</v>
      </c>
      <c r="D11744" s="548"/>
      <c r="E11744" s="548"/>
    </row>
    <row r="11745" spans="1:5" hidden="1">
      <c r="A11745" s="547" t="s">
        <v>1646</v>
      </c>
      <c r="B11745" s="547">
        <v>2020</v>
      </c>
      <c r="C11745" s="547" t="s">
        <v>1607</v>
      </c>
      <c r="D11745" s="548">
        <v>5.05</v>
      </c>
      <c r="E11745" s="548">
        <v>5.05</v>
      </c>
    </row>
    <row r="11746" spans="1:5" hidden="1">
      <c r="A11746" s="547" t="s">
        <v>1646</v>
      </c>
      <c r="B11746" s="547">
        <v>2020</v>
      </c>
      <c r="C11746" s="547" t="s">
        <v>1606</v>
      </c>
      <c r="D11746" s="548"/>
      <c r="E11746" s="548"/>
    </row>
    <row r="11747" spans="1:5" hidden="1">
      <c r="A11747" s="547" t="s">
        <v>1646</v>
      </c>
      <c r="B11747" s="547">
        <v>2020</v>
      </c>
      <c r="C11747" s="547" t="s">
        <v>1605</v>
      </c>
      <c r="D11747" s="548"/>
      <c r="E11747" s="548"/>
    </row>
    <row r="11748" spans="1:5" hidden="1">
      <c r="A11748" s="547" t="s">
        <v>1646</v>
      </c>
      <c r="B11748" s="547">
        <v>2020</v>
      </c>
      <c r="C11748" s="547" t="s">
        <v>1604</v>
      </c>
      <c r="D11748" s="548">
        <v>0.57999999999999996</v>
      </c>
      <c r="E11748" s="548">
        <v>0.57999999999999996</v>
      </c>
    </row>
    <row r="11749" spans="1:5" hidden="1">
      <c r="A11749" s="547" t="s">
        <v>1646</v>
      </c>
      <c r="B11749" s="547">
        <v>2020</v>
      </c>
      <c r="C11749" s="547" t="s">
        <v>1603</v>
      </c>
      <c r="D11749" s="548">
        <v>52.57</v>
      </c>
      <c r="E11749" s="548">
        <v>52.57</v>
      </c>
    </row>
    <row r="11750" spans="1:5" hidden="1">
      <c r="A11750" s="547" t="s">
        <v>1646</v>
      </c>
      <c r="B11750" s="547">
        <v>2020</v>
      </c>
      <c r="C11750" s="547" t="s">
        <v>1602</v>
      </c>
      <c r="D11750" s="548">
        <v>2.82</v>
      </c>
      <c r="E11750" s="548">
        <v>2.82</v>
      </c>
    </row>
    <row r="11751" spans="1:5" hidden="1">
      <c r="A11751" s="547" t="s">
        <v>1646</v>
      </c>
      <c r="B11751" s="547">
        <v>2020</v>
      </c>
      <c r="C11751" s="547" t="s">
        <v>1601</v>
      </c>
      <c r="D11751" s="548">
        <v>738.26</v>
      </c>
      <c r="E11751" s="548">
        <v>738.26</v>
      </c>
    </row>
    <row r="11752" spans="1:5" hidden="1">
      <c r="A11752" s="547" t="s">
        <v>1646</v>
      </c>
      <c r="B11752" s="547">
        <v>2020</v>
      </c>
      <c r="C11752" s="547" t="s">
        <v>1600</v>
      </c>
      <c r="D11752" s="548">
        <v>0.76</v>
      </c>
      <c r="E11752" s="548">
        <v>0.76</v>
      </c>
    </row>
    <row r="11753" spans="1:5" hidden="1">
      <c r="A11753" s="547" t="s">
        <v>1646</v>
      </c>
      <c r="B11753" s="547">
        <v>2020</v>
      </c>
      <c r="C11753" s="547" t="s">
        <v>1599</v>
      </c>
      <c r="D11753" s="548">
        <v>1857.48</v>
      </c>
      <c r="E11753" s="548">
        <v>1857.49</v>
      </c>
    </row>
    <row r="11754" spans="1:5" hidden="1">
      <c r="A11754" s="547" t="s">
        <v>1646</v>
      </c>
      <c r="B11754" s="547">
        <v>2020</v>
      </c>
      <c r="C11754" s="547" t="s">
        <v>1597</v>
      </c>
      <c r="D11754" s="548">
        <v>805.73</v>
      </c>
      <c r="E11754" s="548">
        <v>805.74</v>
      </c>
    </row>
    <row r="11755" spans="1:5" hidden="1">
      <c r="A11755" s="547" t="s">
        <v>1646</v>
      </c>
      <c r="B11755" s="547">
        <v>2020</v>
      </c>
      <c r="C11755" s="547" t="s">
        <v>1633</v>
      </c>
      <c r="D11755" s="548"/>
      <c r="E11755" s="548">
        <v>2.63</v>
      </c>
    </row>
    <row r="11756" spans="1:5" hidden="1">
      <c r="A11756" s="547" t="s">
        <v>1646</v>
      </c>
      <c r="B11756" s="547">
        <v>2020</v>
      </c>
      <c r="C11756" s="547" t="s">
        <v>1632</v>
      </c>
      <c r="D11756" s="548"/>
      <c r="E11756" s="548"/>
    </row>
    <row r="11757" spans="1:5" hidden="1">
      <c r="A11757" s="547" t="s">
        <v>1646</v>
      </c>
      <c r="B11757" s="547">
        <v>2020</v>
      </c>
      <c r="C11757" s="547" t="s">
        <v>1631</v>
      </c>
      <c r="D11757" s="548"/>
      <c r="E11757" s="548"/>
    </row>
    <row r="11758" spans="1:5" hidden="1">
      <c r="A11758" s="547" t="s">
        <v>1646</v>
      </c>
      <c r="B11758" s="547">
        <v>2020</v>
      </c>
      <c r="C11758" s="547" t="s">
        <v>1630</v>
      </c>
      <c r="D11758" s="548"/>
      <c r="E11758" s="548"/>
    </row>
    <row r="11759" spans="1:5" hidden="1">
      <c r="A11759" s="547" t="s">
        <v>1646</v>
      </c>
      <c r="B11759" s="547">
        <v>2020</v>
      </c>
      <c r="C11759" s="547" t="s">
        <v>1629</v>
      </c>
      <c r="D11759" s="548"/>
      <c r="E11759" s="548"/>
    </row>
    <row r="11760" spans="1:5" hidden="1">
      <c r="A11760" s="547" t="s">
        <v>1646</v>
      </c>
      <c r="B11760" s="547">
        <v>2021</v>
      </c>
      <c r="C11760" s="547" t="s">
        <v>1628</v>
      </c>
      <c r="D11760" s="548">
        <v>1.21</v>
      </c>
      <c r="E11760" s="548">
        <v>1.3</v>
      </c>
    </row>
    <row r="11761" spans="1:5" hidden="1">
      <c r="A11761" s="547" t="s">
        <v>1646</v>
      </c>
      <c r="B11761" s="547">
        <v>2021</v>
      </c>
      <c r="C11761" s="547" t="s">
        <v>1627</v>
      </c>
      <c r="D11761" s="548">
        <v>1.21</v>
      </c>
      <c r="E11761" s="548"/>
    </row>
    <row r="11762" spans="1:5" hidden="1">
      <c r="A11762" s="547" t="s">
        <v>1646</v>
      </c>
      <c r="B11762" s="547">
        <v>2021</v>
      </c>
      <c r="C11762" s="547" t="s">
        <v>1626</v>
      </c>
      <c r="D11762" s="548"/>
      <c r="E11762" s="548"/>
    </row>
    <row r="11763" spans="1:5" hidden="1">
      <c r="A11763" s="547" t="s">
        <v>1646</v>
      </c>
      <c r="B11763" s="547">
        <v>2021</v>
      </c>
      <c r="C11763" s="547" t="s">
        <v>1625</v>
      </c>
      <c r="D11763" s="548"/>
      <c r="E11763" s="548"/>
    </row>
    <row r="11764" spans="1:5" hidden="1">
      <c r="A11764" s="547" t="s">
        <v>1646</v>
      </c>
      <c r="B11764" s="547">
        <v>2021</v>
      </c>
      <c r="C11764" s="547" t="s">
        <v>1624</v>
      </c>
      <c r="D11764" s="548"/>
      <c r="E11764" s="548"/>
    </row>
    <row r="11765" spans="1:5" hidden="1">
      <c r="A11765" s="547" t="s">
        <v>1646</v>
      </c>
      <c r="B11765" s="547">
        <v>2021</v>
      </c>
      <c r="C11765" s="547" t="s">
        <v>1623</v>
      </c>
      <c r="D11765" s="548">
        <v>0.61</v>
      </c>
      <c r="E11765" s="548">
        <v>0.61</v>
      </c>
    </row>
    <row r="11766" spans="1:5" hidden="1">
      <c r="A11766" s="547" t="s">
        <v>1646</v>
      </c>
      <c r="B11766" s="547">
        <v>2021</v>
      </c>
      <c r="C11766" s="547" t="s">
        <v>1622</v>
      </c>
      <c r="D11766" s="548"/>
      <c r="E11766" s="548"/>
    </row>
    <row r="11767" spans="1:5" hidden="1">
      <c r="A11767" s="547" t="s">
        <v>1646</v>
      </c>
      <c r="B11767" s="547">
        <v>2021</v>
      </c>
      <c r="C11767" s="547" t="s">
        <v>1621</v>
      </c>
      <c r="D11767" s="548"/>
      <c r="E11767" s="548"/>
    </row>
    <row r="11768" spans="1:5" hidden="1">
      <c r="A11768" s="547" t="s">
        <v>1646</v>
      </c>
      <c r="B11768" s="547">
        <v>2021</v>
      </c>
      <c r="C11768" s="547" t="s">
        <v>1620</v>
      </c>
      <c r="D11768" s="548"/>
      <c r="E11768" s="548"/>
    </row>
    <row r="11769" spans="1:5" hidden="1">
      <c r="A11769" s="547" t="s">
        <v>1646</v>
      </c>
      <c r="B11769" s="547">
        <v>2021</v>
      </c>
      <c r="C11769" s="547" t="s">
        <v>1619</v>
      </c>
      <c r="D11769" s="548">
        <v>8.15</v>
      </c>
      <c r="E11769" s="548">
        <v>8.15</v>
      </c>
    </row>
    <row r="11770" spans="1:5" hidden="1">
      <c r="A11770" s="547" t="s">
        <v>1646</v>
      </c>
      <c r="B11770" s="547">
        <v>2021</v>
      </c>
      <c r="C11770" s="547" t="s">
        <v>1618</v>
      </c>
      <c r="D11770" s="548"/>
      <c r="E11770" s="548"/>
    </row>
    <row r="11771" spans="1:5" hidden="1">
      <c r="A11771" s="547" t="s">
        <v>1646</v>
      </c>
      <c r="B11771" s="547">
        <v>2021</v>
      </c>
      <c r="C11771" s="547" t="s">
        <v>1617</v>
      </c>
      <c r="D11771" s="548">
        <v>0.54</v>
      </c>
      <c r="E11771" s="548">
        <v>0.54</v>
      </c>
    </row>
    <row r="11772" spans="1:5" hidden="1">
      <c r="A11772" s="547" t="s">
        <v>1646</v>
      </c>
      <c r="B11772" s="547">
        <v>2021</v>
      </c>
      <c r="C11772" s="547" t="s">
        <v>1616</v>
      </c>
      <c r="D11772" s="548">
        <v>0.16</v>
      </c>
      <c r="E11772" s="548">
        <v>0.16</v>
      </c>
    </row>
    <row r="11773" spans="1:5" hidden="1">
      <c r="A11773" s="547" t="s">
        <v>1646</v>
      </c>
      <c r="B11773" s="547">
        <v>2021</v>
      </c>
      <c r="C11773" s="547" t="s">
        <v>1615</v>
      </c>
      <c r="D11773" s="548">
        <v>1.32</v>
      </c>
      <c r="E11773" s="548">
        <v>1.32</v>
      </c>
    </row>
    <row r="11774" spans="1:5" hidden="1">
      <c r="A11774" s="547" t="s">
        <v>1646</v>
      </c>
      <c r="B11774" s="547">
        <v>2021</v>
      </c>
      <c r="C11774" s="547" t="s">
        <v>1614</v>
      </c>
      <c r="D11774" s="548"/>
      <c r="E11774" s="548"/>
    </row>
    <row r="11775" spans="1:5" hidden="1">
      <c r="A11775" s="547" t="s">
        <v>1646</v>
      </c>
      <c r="B11775" s="547">
        <v>2021</v>
      </c>
      <c r="C11775" s="547" t="s">
        <v>1613</v>
      </c>
      <c r="D11775" s="548"/>
      <c r="E11775" s="548"/>
    </row>
    <row r="11776" spans="1:5" hidden="1">
      <c r="A11776" s="547" t="s">
        <v>1646</v>
      </c>
      <c r="B11776" s="547">
        <v>2021</v>
      </c>
      <c r="C11776" s="547" t="s">
        <v>1612</v>
      </c>
      <c r="D11776" s="548">
        <v>0.01</v>
      </c>
      <c r="E11776" s="548">
        <v>0.01</v>
      </c>
    </row>
    <row r="11777" spans="1:5" hidden="1">
      <c r="A11777" s="547" t="s">
        <v>1646</v>
      </c>
      <c r="B11777" s="547">
        <v>2021</v>
      </c>
      <c r="C11777" s="547" t="s">
        <v>1611</v>
      </c>
      <c r="D11777" s="548">
        <v>0.11</v>
      </c>
      <c r="E11777" s="548">
        <v>0.11</v>
      </c>
    </row>
    <row r="11778" spans="1:5" hidden="1">
      <c r="A11778" s="547" t="s">
        <v>1646</v>
      </c>
      <c r="B11778" s="547">
        <v>2021</v>
      </c>
      <c r="C11778" s="547" t="s">
        <v>1610</v>
      </c>
      <c r="D11778" s="548"/>
      <c r="E11778" s="548"/>
    </row>
    <row r="11779" spans="1:5" hidden="1">
      <c r="A11779" s="547" t="s">
        <v>1646</v>
      </c>
      <c r="B11779" s="547">
        <v>2021</v>
      </c>
      <c r="C11779" s="547" t="s">
        <v>1609</v>
      </c>
      <c r="D11779" s="548"/>
      <c r="E11779" s="548"/>
    </row>
    <row r="11780" spans="1:5" hidden="1">
      <c r="A11780" s="547" t="s">
        <v>1646</v>
      </c>
      <c r="B11780" s="547">
        <v>2021</v>
      </c>
      <c r="C11780" s="547" t="s">
        <v>1608</v>
      </c>
      <c r="D11780" s="548"/>
      <c r="E11780" s="548"/>
    </row>
    <row r="11781" spans="1:5" hidden="1">
      <c r="A11781" s="547" t="s">
        <v>1646</v>
      </c>
      <c r="B11781" s="547">
        <v>2021</v>
      </c>
      <c r="C11781" s="547" t="s">
        <v>1607</v>
      </c>
      <c r="D11781" s="548">
        <v>6</v>
      </c>
      <c r="E11781" s="548">
        <v>6</v>
      </c>
    </row>
    <row r="11782" spans="1:5" hidden="1">
      <c r="A11782" s="547" t="s">
        <v>1646</v>
      </c>
      <c r="B11782" s="547">
        <v>2021</v>
      </c>
      <c r="C11782" s="547" t="s">
        <v>1606</v>
      </c>
      <c r="D11782" s="548"/>
      <c r="E11782" s="548"/>
    </row>
    <row r="11783" spans="1:5" hidden="1">
      <c r="A11783" s="547" t="s">
        <v>1646</v>
      </c>
      <c r="B11783" s="547">
        <v>2021</v>
      </c>
      <c r="C11783" s="547" t="s">
        <v>1605</v>
      </c>
      <c r="D11783" s="548"/>
      <c r="E11783" s="548"/>
    </row>
    <row r="11784" spans="1:5" hidden="1">
      <c r="A11784" s="547" t="s">
        <v>1646</v>
      </c>
      <c r="B11784" s="547">
        <v>2021</v>
      </c>
      <c r="C11784" s="547" t="s">
        <v>1604</v>
      </c>
      <c r="D11784" s="548">
        <v>0.45</v>
      </c>
      <c r="E11784" s="548">
        <v>0.45</v>
      </c>
    </row>
    <row r="11785" spans="1:5" hidden="1">
      <c r="A11785" s="547" t="s">
        <v>1646</v>
      </c>
      <c r="B11785" s="547">
        <v>2021</v>
      </c>
      <c r="C11785" s="547" t="s">
        <v>1603</v>
      </c>
      <c r="D11785" s="548">
        <v>54.69</v>
      </c>
      <c r="E11785" s="548">
        <v>54.69</v>
      </c>
    </row>
    <row r="11786" spans="1:5" hidden="1">
      <c r="A11786" s="547" t="s">
        <v>1646</v>
      </c>
      <c r="B11786" s="547">
        <v>2021</v>
      </c>
      <c r="C11786" s="547" t="s">
        <v>1602</v>
      </c>
      <c r="D11786" s="548">
        <v>3.79</v>
      </c>
      <c r="E11786" s="548">
        <v>3.79</v>
      </c>
    </row>
    <row r="11787" spans="1:5" hidden="1">
      <c r="A11787" s="547" t="s">
        <v>1646</v>
      </c>
      <c r="B11787" s="547">
        <v>2021</v>
      </c>
      <c r="C11787" s="547" t="s">
        <v>1601</v>
      </c>
      <c r="D11787" s="548">
        <v>912.39</v>
      </c>
      <c r="E11787" s="548">
        <v>912.39</v>
      </c>
    </row>
    <row r="11788" spans="1:5" hidden="1">
      <c r="A11788" s="547" t="s">
        <v>1646</v>
      </c>
      <c r="B11788" s="547">
        <v>2021</v>
      </c>
      <c r="C11788" s="547" t="s">
        <v>1600</v>
      </c>
      <c r="D11788" s="548">
        <v>1.99</v>
      </c>
      <c r="E11788" s="548">
        <v>1.99</v>
      </c>
    </row>
    <row r="11789" spans="1:5" hidden="1">
      <c r="A11789" s="547" t="s">
        <v>1646</v>
      </c>
      <c r="B11789" s="547">
        <v>2021</v>
      </c>
      <c r="C11789" s="547" t="s">
        <v>1599</v>
      </c>
      <c r="D11789" s="548">
        <v>2261.6</v>
      </c>
      <c r="E11789" s="548">
        <v>2261.69</v>
      </c>
    </row>
    <row r="11790" spans="1:5" hidden="1">
      <c r="A11790" s="547" t="s">
        <v>1646</v>
      </c>
      <c r="B11790" s="547">
        <v>2021</v>
      </c>
      <c r="C11790" s="547" t="s">
        <v>1597</v>
      </c>
      <c r="D11790" s="548">
        <v>983.29</v>
      </c>
      <c r="E11790" s="548">
        <v>983.37</v>
      </c>
    </row>
    <row r="11791" spans="1:5" hidden="1">
      <c r="A11791" s="547" t="s">
        <v>1646</v>
      </c>
      <c r="B11791" s="547">
        <v>2021</v>
      </c>
      <c r="C11791" s="547" t="s">
        <v>1633</v>
      </c>
      <c r="D11791" s="548"/>
      <c r="E11791" s="548">
        <v>1.3</v>
      </c>
    </row>
    <row r="11792" spans="1:5" hidden="1">
      <c r="A11792" s="547" t="s">
        <v>1646</v>
      </c>
      <c r="B11792" s="547">
        <v>2021</v>
      </c>
      <c r="C11792" s="547" t="s">
        <v>1632</v>
      </c>
      <c r="D11792" s="548"/>
      <c r="E11792" s="548"/>
    </row>
    <row r="11793" spans="1:5" hidden="1">
      <c r="A11793" s="547" t="s">
        <v>1646</v>
      </c>
      <c r="B11793" s="547">
        <v>2021</v>
      </c>
      <c r="C11793" s="547" t="s">
        <v>1631</v>
      </c>
      <c r="D11793" s="548"/>
      <c r="E11793" s="548"/>
    </row>
    <row r="11794" spans="1:5" hidden="1">
      <c r="A11794" s="547" t="s">
        <v>1646</v>
      </c>
      <c r="B11794" s="547">
        <v>2021</v>
      </c>
      <c r="C11794" s="547" t="s">
        <v>1630</v>
      </c>
      <c r="D11794" s="548"/>
      <c r="E11794" s="548"/>
    </row>
    <row r="11795" spans="1:5" hidden="1">
      <c r="A11795" s="547" t="s">
        <v>1646</v>
      </c>
      <c r="B11795" s="547">
        <v>2021</v>
      </c>
      <c r="C11795" s="547" t="s">
        <v>1629</v>
      </c>
      <c r="D11795" s="548"/>
      <c r="E11795" s="548"/>
    </row>
    <row r="11796" spans="1:5" hidden="1">
      <c r="A11796" s="547" t="s">
        <v>1646</v>
      </c>
      <c r="B11796" s="547">
        <v>2022</v>
      </c>
      <c r="C11796" s="547" t="s">
        <v>1628</v>
      </c>
      <c r="D11796" s="548">
        <v>0.73</v>
      </c>
      <c r="E11796" s="548">
        <v>0.73</v>
      </c>
    </row>
    <row r="11797" spans="1:5" hidden="1">
      <c r="A11797" s="547" t="s">
        <v>1646</v>
      </c>
      <c r="B11797" s="547">
        <v>2022</v>
      </c>
      <c r="C11797" s="547" t="s">
        <v>1627</v>
      </c>
      <c r="D11797" s="548">
        <v>0.73</v>
      </c>
      <c r="E11797" s="548"/>
    </row>
    <row r="11798" spans="1:5" hidden="1">
      <c r="A11798" s="547" t="s">
        <v>1646</v>
      </c>
      <c r="B11798" s="547">
        <v>2022</v>
      </c>
      <c r="C11798" s="547" t="s">
        <v>1626</v>
      </c>
      <c r="D11798" s="548"/>
      <c r="E11798" s="548"/>
    </row>
    <row r="11799" spans="1:5" hidden="1">
      <c r="A11799" s="547" t="s">
        <v>1646</v>
      </c>
      <c r="B11799" s="547">
        <v>2022</v>
      </c>
      <c r="C11799" s="547" t="s">
        <v>1625</v>
      </c>
      <c r="D11799" s="548"/>
      <c r="E11799" s="548"/>
    </row>
    <row r="11800" spans="1:5" hidden="1">
      <c r="A11800" s="547" t="s">
        <v>1646</v>
      </c>
      <c r="B11800" s="547">
        <v>2022</v>
      </c>
      <c r="C11800" s="547" t="s">
        <v>1624</v>
      </c>
      <c r="D11800" s="548"/>
      <c r="E11800" s="548"/>
    </row>
    <row r="11801" spans="1:5" hidden="1">
      <c r="A11801" s="547" t="s">
        <v>1646</v>
      </c>
      <c r="B11801" s="547">
        <v>2022</v>
      </c>
      <c r="C11801" s="547" t="s">
        <v>1623</v>
      </c>
      <c r="D11801" s="548">
        <v>0.77</v>
      </c>
      <c r="E11801" s="548">
        <v>0.77</v>
      </c>
    </row>
    <row r="11802" spans="1:5" hidden="1">
      <c r="A11802" s="547" t="s">
        <v>1646</v>
      </c>
      <c r="B11802" s="547">
        <v>2022</v>
      </c>
      <c r="C11802" s="547" t="s">
        <v>1622</v>
      </c>
      <c r="D11802" s="548"/>
      <c r="E11802" s="548"/>
    </row>
    <row r="11803" spans="1:5" hidden="1">
      <c r="A11803" s="547" t="s">
        <v>1646</v>
      </c>
      <c r="B11803" s="547">
        <v>2022</v>
      </c>
      <c r="C11803" s="547" t="s">
        <v>1621</v>
      </c>
      <c r="D11803" s="548"/>
      <c r="E11803" s="548"/>
    </row>
    <row r="11804" spans="1:5" hidden="1">
      <c r="A11804" s="547" t="s">
        <v>1646</v>
      </c>
      <c r="B11804" s="547">
        <v>2022</v>
      </c>
      <c r="C11804" s="547" t="s">
        <v>1620</v>
      </c>
      <c r="D11804" s="548"/>
      <c r="E11804" s="548"/>
    </row>
    <row r="11805" spans="1:5" hidden="1">
      <c r="A11805" s="547" t="s">
        <v>1646</v>
      </c>
      <c r="B11805" s="547">
        <v>2022</v>
      </c>
      <c r="C11805" s="547" t="s">
        <v>1619</v>
      </c>
      <c r="D11805" s="548">
        <v>9.3800000000000008</v>
      </c>
      <c r="E11805" s="548">
        <v>9.3800000000000008</v>
      </c>
    </row>
    <row r="11806" spans="1:5" hidden="1">
      <c r="A11806" s="547" t="s">
        <v>1646</v>
      </c>
      <c r="B11806" s="547">
        <v>2022</v>
      </c>
      <c r="C11806" s="547" t="s">
        <v>1618</v>
      </c>
      <c r="D11806" s="548"/>
      <c r="E11806" s="548"/>
    </row>
    <row r="11807" spans="1:5" hidden="1">
      <c r="A11807" s="547" t="s">
        <v>1646</v>
      </c>
      <c r="B11807" s="547">
        <v>2022</v>
      </c>
      <c r="C11807" s="547" t="s">
        <v>1617</v>
      </c>
      <c r="D11807" s="548">
        <v>0.57999999999999996</v>
      </c>
      <c r="E11807" s="548">
        <v>0.57999999999999996</v>
      </c>
    </row>
    <row r="11808" spans="1:5" hidden="1">
      <c r="A11808" s="547" t="s">
        <v>1646</v>
      </c>
      <c r="B11808" s="547">
        <v>2022</v>
      </c>
      <c r="C11808" s="547" t="s">
        <v>1616</v>
      </c>
      <c r="D11808" s="548">
        <v>0.03</v>
      </c>
      <c r="E11808" s="548">
        <v>0.03</v>
      </c>
    </row>
    <row r="11809" spans="1:5" hidden="1">
      <c r="A11809" s="547" t="s">
        <v>1646</v>
      </c>
      <c r="B11809" s="547">
        <v>2022</v>
      </c>
      <c r="C11809" s="547" t="s">
        <v>1615</v>
      </c>
      <c r="D11809" s="548">
        <v>4.9000000000000004</v>
      </c>
      <c r="E11809" s="548">
        <v>4.9000000000000004</v>
      </c>
    </row>
    <row r="11810" spans="1:5" hidden="1">
      <c r="A11810" s="547" t="s">
        <v>1646</v>
      </c>
      <c r="B11810" s="547">
        <v>2022</v>
      </c>
      <c r="C11810" s="547" t="s">
        <v>1614</v>
      </c>
      <c r="D11810" s="548">
        <v>0.83</v>
      </c>
      <c r="E11810" s="548">
        <v>0.83</v>
      </c>
    </row>
    <row r="11811" spans="1:5" hidden="1">
      <c r="A11811" s="547" t="s">
        <v>1646</v>
      </c>
      <c r="B11811" s="547">
        <v>2022</v>
      </c>
      <c r="C11811" s="547" t="s">
        <v>1613</v>
      </c>
      <c r="D11811" s="548"/>
      <c r="E11811" s="548"/>
    </row>
    <row r="11812" spans="1:5" hidden="1">
      <c r="A11812" s="547" t="s">
        <v>1646</v>
      </c>
      <c r="B11812" s="547">
        <v>2022</v>
      </c>
      <c r="C11812" s="547" t="s">
        <v>1612</v>
      </c>
      <c r="D11812" s="548">
        <v>0.01</v>
      </c>
      <c r="E11812" s="548">
        <v>0.01</v>
      </c>
    </row>
    <row r="11813" spans="1:5" hidden="1">
      <c r="A11813" s="547" t="s">
        <v>1646</v>
      </c>
      <c r="B11813" s="547">
        <v>2022</v>
      </c>
      <c r="C11813" s="547" t="s">
        <v>1611</v>
      </c>
      <c r="D11813" s="548">
        <v>0.04</v>
      </c>
      <c r="E11813" s="548">
        <v>0.04</v>
      </c>
    </row>
    <row r="11814" spans="1:5" hidden="1">
      <c r="A11814" s="547" t="s">
        <v>1646</v>
      </c>
      <c r="B11814" s="547">
        <v>2022</v>
      </c>
      <c r="C11814" s="547" t="s">
        <v>1610</v>
      </c>
      <c r="D11814" s="548"/>
      <c r="E11814" s="548"/>
    </row>
    <row r="11815" spans="1:5" hidden="1">
      <c r="A11815" s="547" t="s">
        <v>1646</v>
      </c>
      <c r="B11815" s="547">
        <v>2022</v>
      </c>
      <c r="C11815" s="547" t="s">
        <v>1609</v>
      </c>
      <c r="D11815" s="548">
        <v>0.28999999999999998</v>
      </c>
      <c r="E11815" s="548">
        <v>0.28999999999999998</v>
      </c>
    </row>
    <row r="11816" spans="1:5" hidden="1">
      <c r="A11816" s="547" t="s">
        <v>1646</v>
      </c>
      <c r="B11816" s="547">
        <v>2022</v>
      </c>
      <c r="C11816" s="547" t="s">
        <v>1608</v>
      </c>
      <c r="D11816" s="548"/>
      <c r="E11816" s="548"/>
    </row>
    <row r="11817" spans="1:5" hidden="1">
      <c r="A11817" s="547" t="s">
        <v>1646</v>
      </c>
      <c r="B11817" s="547">
        <v>2022</v>
      </c>
      <c r="C11817" s="547" t="s">
        <v>1607</v>
      </c>
      <c r="D11817" s="548">
        <v>2.7</v>
      </c>
      <c r="E11817" s="548">
        <v>2.7</v>
      </c>
    </row>
    <row r="11818" spans="1:5" hidden="1">
      <c r="A11818" s="547" t="s">
        <v>1646</v>
      </c>
      <c r="B11818" s="547">
        <v>2022</v>
      </c>
      <c r="C11818" s="547" t="s">
        <v>1606</v>
      </c>
      <c r="D11818" s="548"/>
      <c r="E11818" s="548"/>
    </row>
    <row r="11819" spans="1:5" hidden="1">
      <c r="A11819" s="547" t="s">
        <v>1646</v>
      </c>
      <c r="B11819" s="547">
        <v>2022</v>
      </c>
      <c r="C11819" s="547" t="s">
        <v>1605</v>
      </c>
      <c r="D11819" s="548"/>
      <c r="E11819" s="548"/>
    </row>
    <row r="11820" spans="1:5" hidden="1">
      <c r="A11820" s="547" t="s">
        <v>1646</v>
      </c>
      <c r="B11820" s="547">
        <v>2022</v>
      </c>
      <c r="C11820" s="547" t="s">
        <v>1604</v>
      </c>
      <c r="D11820" s="548">
        <v>0.51</v>
      </c>
      <c r="E11820" s="548">
        <v>0.51</v>
      </c>
    </row>
    <row r="11821" spans="1:5" hidden="1">
      <c r="A11821" s="547" t="s">
        <v>1646</v>
      </c>
      <c r="B11821" s="547">
        <v>2022</v>
      </c>
      <c r="C11821" s="547" t="s">
        <v>1603</v>
      </c>
      <c r="D11821" s="548">
        <v>19.59</v>
      </c>
      <c r="E11821" s="548">
        <v>19.59</v>
      </c>
    </row>
    <row r="11822" spans="1:5" hidden="1">
      <c r="A11822" s="547" t="s">
        <v>1646</v>
      </c>
      <c r="B11822" s="547">
        <v>2022</v>
      </c>
      <c r="C11822" s="547" t="s">
        <v>1602</v>
      </c>
      <c r="D11822" s="548">
        <v>3.92</v>
      </c>
      <c r="E11822" s="548">
        <v>3.92</v>
      </c>
    </row>
    <row r="11823" spans="1:5" hidden="1">
      <c r="A11823" s="547" t="s">
        <v>1646</v>
      </c>
      <c r="B11823" s="547">
        <v>2022</v>
      </c>
      <c r="C11823" s="547" t="s">
        <v>1601</v>
      </c>
      <c r="D11823" s="548">
        <v>956.4</v>
      </c>
      <c r="E11823" s="548">
        <v>956.4</v>
      </c>
    </row>
    <row r="11824" spans="1:5" hidden="1">
      <c r="A11824" s="547" t="s">
        <v>1646</v>
      </c>
      <c r="B11824" s="547">
        <v>2022</v>
      </c>
      <c r="C11824" s="547" t="s">
        <v>1600</v>
      </c>
      <c r="D11824" s="548">
        <v>2.94</v>
      </c>
      <c r="E11824" s="548">
        <v>2.94</v>
      </c>
    </row>
    <row r="11825" spans="1:5" hidden="1">
      <c r="A11825" s="547" t="s">
        <v>1646</v>
      </c>
      <c r="B11825" s="547">
        <v>2022</v>
      </c>
      <c r="C11825" s="547" t="s">
        <v>1599</v>
      </c>
      <c r="D11825" s="548">
        <v>2333.56</v>
      </c>
      <c r="E11825" s="548">
        <v>2333.56</v>
      </c>
    </row>
    <row r="11826" spans="1:5" hidden="1">
      <c r="A11826" s="547" t="s">
        <v>1646</v>
      </c>
      <c r="B11826" s="547">
        <v>2022</v>
      </c>
      <c r="C11826" s="547" t="s">
        <v>1597</v>
      </c>
      <c r="D11826" s="548">
        <v>994.25</v>
      </c>
      <c r="E11826" s="548">
        <v>994.24</v>
      </c>
    </row>
    <row r="11827" spans="1:5" hidden="1">
      <c r="A11827" s="547" t="s">
        <v>1646</v>
      </c>
      <c r="B11827" s="547">
        <v>2022</v>
      </c>
      <c r="C11827" s="547" t="s">
        <v>1633</v>
      </c>
      <c r="D11827" s="548"/>
      <c r="E11827" s="548">
        <v>0.73</v>
      </c>
    </row>
    <row r="11828" spans="1:5" hidden="1">
      <c r="A11828" s="547" t="s">
        <v>1646</v>
      </c>
      <c r="B11828" s="547">
        <v>2022</v>
      </c>
      <c r="C11828" s="547" t="s">
        <v>1632</v>
      </c>
      <c r="D11828" s="548"/>
      <c r="E11828" s="548"/>
    </row>
    <row r="11829" spans="1:5" hidden="1">
      <c r="A11829" s="547" t="s">
        <v>1646</v>
      </c>
      <c r="B11829" s="547">
        <v>2022</v>
      </c>
      <c r="C11829" s="547" t="s">
        <v>1631</v>
      </c>
      <c r="D11829" s="548"/>
      <c r="E11829" s="548"/>
    </row>
    <row r="11830" spans="1:5" hidden="1">
      <c r="A11830" s="547" t="s">
        <v>1646</v>
      </c>
      <c r="B11830" s="547">
        <v>2022</v>
      </c>
      <c r="C11830" s="547" t="s">
        <v>1630</v>
      </c>
      <c r="D11830" s="548"/>
      <c r="E11830" s="548"/>
    </row>
    <row r="11831" spans="1:5" hidden="1">
      <c r="A11831" s="547" t="s">
        <v>1646</v>
      </c>
      <c r="B11831" s="547">
        <v>2022</v>
      </c>
      <c r="C11831" s="547" t="s">
        <v>1629</v>
      </c>
      <c r="D11831" s="548"/>
      <c r="E11831" s="548"/>
    </row>
    <row r="11832" spans="1:5" hidden="1">
      <c r="A11832" s="547" t="s">
        <v>1646</v>
      </c>
      <c r="B11832" s="547">
        <v>2023</v>
      </c>
      <c r="C11832" s="547" t="s">
        <v>1628</v>
      </c>
      <c r="D11832" s="548">
        <v>0.26</v>
      </c>
      <c r="E11832" s="548"/>
    </row>
    <row r="11833" spans="1:5" hidden="1">
      <c r="A11833" s="547" t="s">
        <v>1646</v>
      </c>
      <c r="B11833" s="547">
        <v>2023</v>
      </c>
      <c r="C11833" s="547" t="s">
        <v>1627</v>
      </c>
      <c r="D11833" s="548">
        <v>0.26</v>
      </c>
      <c r="E11833" s="548"/>
    </row>
    <row r="11834" spans="1:5" hidden="1">
      <c r="A11834" s="547" t="s">
        <v>1646</v>
      </c>
      <c r="B11834" s="547">
        <v>2023</v>
      </c>
      <c r="C11834" s="547" t="s">
        <v>1626</v>
      </c>
      <c r="D11834" s="548"/>
      <c r="E11834" s="548"/>
    </row>
    <row r="11835" spans="1:5" hidden="1">
      <c r="A11835" s="547" t="s">
        <v>1646</v>
      </c>
      <c r="B11835" s="547">
        <v>2023</v>
      </c>
      <c r="C11835" s="547" t="s">
        <v>1625</v>
      </c>
      <c r="D11835" s="548"/>
      <c r="E11835" s="548"/>
    </row>
    <row r="11836" spans="1:5" hidden="1">
      <c r="A11836" s="547" t="s">
        <v>1646</v>
      </c>
      <c r="B11836" s="547">
        <v>2023</v>
      </c>
      <c r="C11836" s="547" t="s">
        <v>1624</v>
      </c>
      <c r="D11836" s="548"/>
      <c r="E11836" s="548"/>
    </row>
    <row r="11837" spans="1:5" hidden="1">
      <c r="A11837" s="547" t="s">
        <v>1646</v>
      </c>
      <c r="B11837" s="547">
        <v>2023</v>
      </c>
      <c r="C11837" s="547" t="s">
        <v>1623</v>
      </c>
      <c r="D11837" s="548">
        <v>1.01</v>
      </c>
      <c r="E11837" s="548"/>
    </row>
    <row r="11838" spans="1:5" hidden="1">
      <c r="A11838" s="547" t="s">
        <v>1646</v>
      </c>
      <c r="B11838" s="547">
        <v>2023</v>
      </c>
      <c r="C11838" s="547" t="s">
        <v>1622</v>
      </c>
      <c r="D11838" s="548"/>
      <c r="E11838" s="548"/>
    </row>
    <row r="11839" spans="1:5" hidden="1">
      <c r="A11839" s="547" t="s">
        <v>1646</v>
      </c>
      <c r="B11839" s="547">
        <v>2023</v>
      </c>
      <c r="C11839" s="547" t="s">
        <v>1621</v>
      </c>
      <c r="D11839" s="548"/>
      <c r="E11839" s="548"/>
    </row>
    <row r="11840" spans="1:5" hidden="1">
      <c r="A11840" s="547" t="s">
        <v>1646</v>
      </c>
      <c r="B11840" s="547">
        <v>2023</v>
      </c>
      <c r="C11840" s="547" t="s">
        <v>1620</v>
      </c>
      <c r="D11840" s="548"/>
      <c r="E11840" s="548"/>
    </row>
    <row r="11841" spans="1:5" hidden="1">
      <c r="A11841" s="547" t="s">
        <v>1646</v>
      </c>
      <c r="B11841" s="547">
        <v>2023</v>
      </c>
      <c r="C11841" s="547" t="s">
        <v>1619</v>
      </c>
      <c r="D11841" s="548">
        <v>6.59</v>
      </c>
      <c r="E11841" s="548"/>
    </row>
    <row r="11842" spans="1:5" hidden="1">
      <c r="A11842" s="547" t="s">
        <v>1646</v>
      </c>
      <c r="B11842" s="547">
        <v>2023</v>
      </c>
      <c r="C11842" s="547" t="s">
        <v>1618</v>
      </c>
      <c r="D11842" s="548"/>
      <c r="E11842" s="548"/>
    </row>
    <row r="11843" spans="1:5" hidden="1">
      <c r="A11843" s="547" t="s">
        <v>1646</v>
      </c>
      <c r="B11843" s="547">
        <v>2023</v>
      </c>
      <c r="C11843" s="547" t="s">
        <v>1617</v>
      </c>
      <c r="D11843" s="548">
        <v>0.55000000000000004</v>
      </c>
      <c r="E11843" s="548"/>
    </row>
    <row r="11844" spans="1:5" hidden="1">
      <c r="A11844" s="547" t="s">
        <v>1646</v>
      </c>
      <c r="B11844" s="547">
        <v>2023</v>
      </c>
      <c r="C11844" s="547" t="s">
        <v>1616</v>
      </c>
      <c r="D11844" s="548">
        <v>0.03</v>
      </c>
      <c r="E11844" s="548"/>
    </row>
    <row r="11845" spans="1:5" hidden="1">
      <c r="A11845" s="547" t="s">
        <v>1646</v>
      </c>
      <c r="B11845" s="547">
        <v>2023</v>
      </c>
      <c r="C11845" s="547" t="s">
        <v>1615</v>
      </c>
      <c r="D11845" s="548">
        <v>0.73</v>
      </c>
      <c r="E11845" s="548"/>
    </row>
    <row r="11846" spans="1:5" hidden="1">
      <c r="A11846" s="547" t="s">
        <v>1646</v>
      </c>
      <c r="B11846" s="547">
        <v>2023</v>
      </c>
      <c r="C11846" s="547" t="s">
        <v>1614</v>
      </c>
      <c r="D11846" s="548">
        <v>0.01</v>
      </c>
      <c r="E11846" s="548"/>
    </row>
    <row r="11847" spans="1:5" hidden="1">
      <c r="A11847" s="547" t="s">
        <v>1646</v>
      </c>
      <c r="B11847" s="547">
        <v>2023</v>
      </c>
      <c r="C11847" s="547" t="s">
        <v>1613</v>
      </c>
      <c r="D11847" s="548"/>
      <c r="E11847" s="548"/>
    </row>
    <row r="11848" spans="1:5" hidden="1">
      <c r="A11848" s="547" t="s">
        <v>1646</v>
      </c>
      <c r="B11848" s="547">
        <v>2023</v>
      </c>
      <c r="C11848" s="547" t="s">
        <v>1612</v>
      </c>
      <c r="D11848" s="548">
        <v>0.04</v>
      </c>
      <c r="E11848" s="548"/>
    </row>
    <row r="11849" spans="1:5" hidden="1">
      <c r="A11849" s="547" t="s">
        <v>1646</v>
      </c>
      <c r="B11849" s="547">
        <v>2023</v>
      </c>
      <c r="C11849" s="547" t="s">
        <v>1611</v>
      </c>
      <c r="D11849" s="548"/>
      <c r="E11849" s="548"/>
    </row>
    <row r="11850" spans="1:5" hidden="1">
      <c r="A11850" s="547" t="s">
        <v>1646</v>
      </c>
      <c r="B11850" s="547">
        <v>2023</v>
      </c>
      <c r="C11850" s="547" t="s">
        <v>1610</v>
      </c>
      <c r="D11850" s="548"/>
      <c r="E11850" s="548"/>
    </row>
    <row r="11851" spans="1:5" hidden="1">
      <c r="A11851" s="547" t="s">
        <v>1646</v>
      </c>
      <c r="B11851" s="547">
        <v>2023</v>
      </c>
      <c r="C11851" s="547" t="s">
        <v>1609</v>
      </c>
      <c r="D11851" s="548">
        <v>0.62</v>
      </c>
      <c r="E11851" s="548"/>
    </row>
    <row r="11852" spans="1:5" hidden="1">
      <c r="A11852" s="547" t="s">
        <v>1646</v>
      </c>
      <c r="B11852" s="547">
        <v>2023</v>
      </c>
      <c r="C11852" s="547" t="s">
        <v>1608</v>
      </c>
      <c r="D11852" s="548">
        <v>2.46</v>
      </c>
      <c r="E11852" s="548"/>
    </row>
    <row r="11853" spans="1:5" hidden="1">
      <c r="A11853" s="547" t="s">
        <v>1646</v>
      </c>
      <c r="B11853" s="547">
        <v>2023</v>
      </c>
      <c r="C11853" s="547" t="s">
        <v>1607</v>
      </c>
      <c r="D11853" s="548">
        <v>2.14</v>
      </c>
      <c r="E11853" s="548"/>
    </row>
    <row r="11854" spans="1:5" hidden="1">
      <c r="A11854" s="547" t="s">
        <v>1646</v>
      </c>
      <c r="B11854" s="547">
        <v>2023</v>
      </c>
      <c r="C11854" s="547" t="s">
        <v>1606</v>
      </c>
      <c r="D11854" s="548"/>
      <c r="E11854" s="548"/>
    </row>
    <row r="11855" spans="1:5" hidden="1">
      <c r="A11855" s="547" t="s">
        <v>1646</v>
      </c>
      <c r="B11855" s="547">
        <v>2023</v>
      </c>
      <c r="C11855" s="547" t="s">
        <v>1605</v>
      </c>
      <c r="D11855" s="548"/>
      <c r="E11855" s="548"/>
    </row>
    <row r="11856" spans="1:5" hidden="1">
      <c r="A11856" s="547" t="s">
        <v>1646</v>
      </c>
      <c r="B11856" s="547">
        <v>2023</v>
      </c>
      <c r="C11856" s="547" t="s">
        <v>1604</v>
      </c>
      <c r="D11856" s="548">
        <v>0.47</v>
      </c>
      <c r="E11856" s="548"/>
    </row>
    <row r="11857" spans="1:5" hidden="1">
      <c r="A11857" s="547" t="s">
        <v>1646</v>
      </c>
      <c r="B11857" s="547">
        <v>2023</v>
      </c>
      <c r="C11857" s="547" t="s">
        <v>1603</v>
      </c>
      <c r="D11857" s="548">
        <v>25.89</v>
      </c>
      <c r="E11857" s="548"/>
    </row>
    <row r="11858" spans="1:5" hidden="1">
      <c r="A11858" s="547" t="s">
        <v>1646</v>
      </c>
      <c r="B11858" s="547">
        <v>2023</v>
      </c>
      <c r="C11858" s="547" t="s">
        <v>1602</v>
      </c>
      <c r="D11858" s="548">
        <v>3.44</v>
      </c>
      <c r="E11858" s="548"/>
    </row>
    <row r="11859" spans="1:5" hidden="1">
      <c r="A11859" s="547" t="s">
        <v>1646</v>
      </c>
      <c r="B11859" s="547">
        <v>2023</v>
      </c>
      <c r="C11859" s="547" t="s">
        <v>1601</v>
      </c>
      <c r="D11859" s="548">
        <v>1063.5899999999999</v>
      </c>
      <c r="E11859" s="548"/>
    </row>
    <row r="11860" spans="1:5" hidden="1">
      <c r="A11860" s="547" t="s">
        <v>1646</v>
      </c>
      <c r="B11860" s="547">
        <v>2023</v>
      </c>
      <c r="C11860" s="547" t="s">
        <v>1600</v>
      </c>
      <c r="D11860" s="548">
        <v>4.25</v>
      </c>
      <c r="E11860" s="548"/>
    </row>
    <row r="11861" spans="1:5" hidden="1">
      <c r="A11861" s="547" t="s">
        <v>1646</v>
      </c>
      <c r="B11861" s="547">
        <v>2023</v>
      </c>
      <c r="C11861" s="547" t="s">
        <v>1599</v>
      </c>
      <c r="D11861" s="548">
        <v>2594.86</v>
      </c>
      <c r="E11861" s="548"/>
    </row>
    <row r="11862" spans="1:5" hidden="1">
      <c r="A11862" s="547" t="s">
        <v>1646</v>
      </c>
      <c r="B11862" s="547">
        <v>2023</v>
      </c>
      <c r="C11862" s="547" t="s">
        <v>1597</v>
      </c>
      <c r="D11862" s="548">
        <v>1105.5</v>
      </c>
      <c r="E11862" s="548"/>
    </row>
    <row r="11863" spans="1:5" hidden="1">
      <c r="A11863" s="547" t="s">
        <v>1645</v>
      </c>
      <c r="B11863" s="547">
        <v>2019</v>
      </c>
      <c r="C11863" s="547" t="s">
        <v>1628</v>
      </c>
      <c r="D11863" s="548">
        <v>329.32</v>
      </c>
      <c r="E11863" s="548">
        <v>334.13</v>
      </c>
    </row>
    <row r="11864" spans="1:5" hidden="1">
      <c r="A11864" s="547" t="s">
        <v>1645</v>
      </c>
      <c r="B11864" s="547">
        <v>2019</v>
      </c>
      <c r="C11864" s="547" t="s">
        <v>1627</v>
      </c>
      <c r="D11864" s="548">
        <v>328.72</v>
      </c>
      <c r="E11864" s="548"/>
    </row>
    <row r="11865" spans="1:5" hidden="1">
      <c r="A11865" s="547" t="s">
        <v>1645</v>
      </c>
      <c r="B11865" s="547">
        <v>2019</v>
      </c>
      <c r="C11865" s="547" t="s">
        <v>1626</v>
      </c>
      <c r="D11865" s="548">
        <v>0.6</v>
      </c>
      <c r="E11865" s="548"/>
    </row>
    <row r="11866" spans="1:5" hidden="1">
      <c r="A11866" s="547" t="s">
        <v>1645</v>
      </c>
      <c r="B11866" s="547">
        <v>2019</v>
      </c>
      <c r="C11866" s="547" t="s">
        <v>1625</v>
      </c>
      <c r="D11866" s="548">
        <v>0.08</v>
      </c>
      <c r="E11866" s="548">
        <v>0.08</v>
      </c>
    </row>
    <row r="11867" spans="1:5" hidden="1">
      <c r="A11867" s="547" t="s">
        <v>1645</v>
      </c>
      <c r="B11867" s="547">
        <v>2019</v>
      </c>
      <c r="C11867" s="547" t="s">
        <v>1624</v>
      </c>
      <c r="D11867" s="548">
        <v>0.17</v>
      </c>
      <c r="E11867" s="548">
        <v>0.17</v>
      </c>
    </row>
    <row r="11868" spans="1:5" hidden="1">
      <c r="A11868" s="547" t="s">
        <v>1645</v>
      </c>
      <c r="B11868" s="547">
        <v>2019</v>
      </c>
      <c r="C11868" s="547" t="s">
        <v>1623</v>
      </c>
      <c r="D11868" s="548"/>
      <c r="E11868" s="548"/>
    </row>
    <row r="11869" spans="1:5" hidden="1">
      <c r="A11869" s="547" t="s">
        <v>1645</v>
      </c>
      <c r="B11869" s="547">
        <v>2019</v>
      </c>
      <c r="C11869" s="547" t="s">
        <v>1622</v>
      </c>
      <c r="D11869" s="548"/>
      <c r="E11869" s="548"/>
    </row>
    <row r="11870" spans="1:5" hidden="1">
      <c r="A11870" s="547" t="s">
        <v>1645</v>
      </c>
      <c r="B11870" s="547">
        <v>2019</v>
      </c>
      <c r="C11870" s="547" t="s">
        <v>1621</v>
      </c>
      <c r="D11870" s="548"/>
      <c r="E11870" s="548"/>
    </row>
    <row r="11871" spans="1:5" hidden="1">
      <c r="A11871" s="547" t="s">
        <v>1645</v>
      </c>
      <c r="B11871" s="547">
        <v>2019</v>
      </c>
      <c r="C11871" s="547" t="s">
        <v>1620</v>
      </c>
      <c r="D11871" s="548">
        <v>0.01</v>
      </c>
      <c r="E11871" s="548">
        <v>0.01</v>
      </c>
    </row>
    <row r="11872" spans="1:5" hidden="1">
      <c r="A11872" s="547" t="s">
        <v>1645</v>
      </c>
      <c r="B11872" s="547">
        <v>2019</v>
      </c>
      <c r="C11872" s="547" t="s">
        <v>1619</v>
      </c>
      <c r="D11872" s="548">
        <v>13.04</v>
      </c>
      <c r="E11872" s="548">
        <v>13.04</v>
      </c>
    </row>
    <row r="11873" spans="1:5" hidden="1">
      <c r="A11873" s="547" t="s">
        <v>1645</v>
      </c>
      <c r="B11873" s="547">
        <v>2019</v>
      </c>
      <c r="C11873" s="547" t="s">
        <v>1618</v>
      </c>
      <c r="D11873" s="548"/>
      <c r="E11873" s="548"/>
    </row>
    <row r="11874" spans="1:5" hidden="1">
      <c r="A11874" s="547" t="s">
        <v>1645</v>
      </c>
      <c r="B11874" s="547">
        <v>2019</v>
      </c>
      <c r="C11874" s="547" t="s">
        <v>1617</v>
      </c>
      <c r="D11874" s="548">
        <v>4.26</v>
      </c>
      <c r="E11874" s="548">
        <v>4.26</v>
      </c>
    </row>
    <row r="11875" spans="1:5" hidden="1">
      <c r="A11875" s="547" t="s">
        <v>1645</v>
      </c>
      <c r="B11875" s="547">
        <v>2019</v>
      </c>
      <c r="C11875" s="547" t="s">
        <v>1616</v>
      </c>
      <c r="D11875" s="548">
        <v>0.09</v>
      </c>
      <c r="E11875" s="548">
        <v>0.09</v>
      </c>
    </row>
    <row r="11876" spans="1:5" hidden="1">
      <c r="A11876" s="547" t="s">
        <v>1645</v>
      </c>
      <c r="B11876" s="547">
        <v>2019</v>
      </c>
      <c r="C11876" s="547" t="s">
        <v>1615</v>
      </c>
      <c r="D11876" s="548">
        <v>6.95</v>
      </c>
      <c r="E11876" s="548">
        <v>6.95</v>
      </c>
    </row>
    <row r="11877" spans="1:5" hidden="1">
      <c r="A11877" s="547" t="s">
        <v>1645</v>
      </c>
      <c r="B11877" s="547">
        <v>2019</v>
      </c>
      <c r="C11877" s="547" t="s">
        <v>1614</v>
      </c>
      <c r="D11877" s="548">
        <v>0.51</v>
      </c>
      <c r="E11877" s="548">
        <v>0.51</v>
      </c>
    </row>
    <row r="11878" spans="1:5" hidden="1">
      <c r="A11878" s="547" t="s">
        <v>1645</v>
      </c>
      <c r="B11878" s="547">
        <v>2019</v>
      </c>
      <c r="C11878" s="547" t="s">
        <v>1613</v>
      </c>
      <c r="D11878" s="548"/>
      <c r="E11878" s="548"/>
    </row>
    <row r="11879" spans="1:5" hidden="1">
      <c r="A11879" s="547" t="s">
        <v>1645</v>
      </c>
      <c r="B11879" s="547">
        <v>2019</v>
      </c>
      <c r="C11879" s="547" t="s">
        <v>1612</v>
      </c>
      <c r="D11879" s="548">
        <v>0.02</v>
      </c>
      <c r="E11879" s="548">
        <v>0.02</v>
      </c>
    </row>
    <row r="11880" spans="1:5" hidden="1">
      <c r="A11880" s="547" t="s">
        <v>1645</v>
      </c>
      <c r="B11880" s="547">
        <v>2019</v>
      </c>
      <c r="C11880" s="547" t="s">
        <v>1611</v>
      </c>
      <c r="D11880" s="548"/>
      <c r="E11880" s="548"/>
    </row>
    <row r="11881" spans="1:5" hidden="1">
      <c r="A11881" s="547" t="s">
        <v>1645</v>
      </c>
      <c r="B11881" s="547">
        <v>2019</v>
      </c>
      <c r="C11881" s="547" t="s">
        <v>1610</v>
      </c>
      <c r="D11881" s="548"/>
      <c r="E11881" s="548"/>
    </row>
    <row r="11882" spans="1:5" hidden="1">
      <c r="A11882" s="547" t="s">
        <v>1645</v>
      </c>
      <c r="B11882" s="547">
        <v>2019</v>
      </c>
      <c r="C11882" s="547" t="s">
        <v>1609</v>
      </c>
      <c r="D11882" s="548"/>
      <c r="E11882" s="548"/>
    </row>
    <row r="11883" spans="1:5" hidden="1">
      <c r="A11883" s="547" t="s">
        <v>1645</v>
      </c>
      <c r="B11883" s="547">
        <v>2019</v>
      </c>
      <c r="C11883" s="547" t="s">
        <v>1608</v>
      </c>
      <c r="D11883" s="548"/>
      <c r="E11883" s="548"/>
    </row>
    <row r="11884" spans="1:5" hidden="1">
      <c r="A11884" s="547" t="s">
        <v>1645</v>
      </c>
      <c r="B11884" s="547">
        <v>2019</v>
      </c>
      <c r="C11884" s="547" t="s">
        <v>1607</v>
      </c>
      <c r="D11884" s="548">
        <v>1.17</v>
      </c>
      <c r="E11884" s="548">
        <v>1.17</v>
      </c>
    </row>
    <row r="11885" spans="1:5" hidden="1">
      <c r="A11885" s="547" t="s">
        <v>1645</v>
      </c>
      <c r="B11885" s="547">
        <v>2019</v>
      </c>
      <c r="C11885" s="547" t="s">
        <v>1606</v>
      </c>
      <c r="D11885" s="548"/>
      <c r="E11885" s="548"/>
    </row>
    <row r="11886" spans="1:5" hidden="1">
      <c r="A11886" s="547" t="s">
        <v>1645</v>
      </c>
      <c r="B11886" s="547">
        <v>2019</v>
      </c>
      <c r="C11886" s="547" t="s">
        <v>1605</v>
      </c>
      <c r="D11886" s="548">
        <v>0.05</v>
      </c>
      <c r="E11886" s="548">
        <v>0.05</v>
      </c>
    </row>
    <row r="11887" spans="1:5" hidden="1">
      <c r="A11887" s="547" t="s">
        <v>1645</v>
      </c>
      <c r="B11887" s="547">
        <v>2019</v>
      </c>
      <c r="C11887" s="547" t="s">
        <v>1604</v>
      </c>
      <c r="D11887" s="548">
        <v>126.61</v>
      </c>
      <c r="E11887" s="548">
        <v>126.61</v>
      </c>
    </row>
    <row r="11888" spans="1:5" hidden="1">
      <c r="A11888" s="547" t="s">
        <v>1645</v>
      </c>
      <c r="B11888" s="547">
        <v>2019</v>
      </c>
      <c r="C11888" s="547" t="s">
        <v>1603</v>
      </c>
      <c r="D11888" s="548">
        <v>85.34</v>
      </c>
      <c r="E11888" s="548">
        <v>85.34</v>
      </c>
    </row>
    <row r="11889" spans="1:5" hidden="1">
      <c r="A11889" s="547" t="s">
        <v>1645</v>
      </c>
      <c r="B11889" s="547">
        <v>2019</v>
      </c>
      <c r="C11889" s="547" t="s">
        <v>1602</v>
      </c>
      <c r="D11889" s="548">
        <v>186.24</v>
      </c>
      <c r="E11889" s="548">
        <v>186.24</v>
      </c>
    </row>
    <row r="11890" spans="1:5" hidden="1">
      <c r="A11890" s="547" t="s">
        <v>1645</v>
      </c>
      <c r="B11890" s="547">
        <v>2019</v>
      </c>
      <c r="C11890" s="547" t="s">
        <v>1601</v>
      </c>
      <c r="D11890" s="548">
        <v>213.31</v>
      </c>
      <c r="E11890" s="548">
        <v>213.31</v>
      </c>
    </row>
    <row r="11891" spans="1:5" hidden="1">
      <c r="A11891" s="547" t="s">
        <v>1645</v>
      </c>
      <c r="B11891" s="547">
        <v>2019</v>
      </c>
      <c r="C11891" s="547" t="s">
        <v>1600</v>
      </c>
      <c r="D11891" s="548">
        <v>13.23</v>
      </c>
      <c r="E11891" s="548">
        <v>13.23</v>
      </c>
    </row>
    <row r="11892" spans="1:5" hidden="1">
      <c r="A11892" s="547" t="s">
        <v>1645</v>
      </c>
      <c r="B11892" s="547">
        <v>2019</v>
      </c>
      <c r="C11892" s="547" t="s">
        <v>1599</v>
      </c>
      <c r="D11892" s="548">
        <v>1272.8399999999999</v>
      </c>
      <c r="E11892" s="548">
        <v>1277.6500000000001</v>
      </c>
    </row>
    <row r="11893" spans="1:5" hidden="1">
      <c r="A11893" s="547" t="s">
        <v>1645</v>
      </c>
      <c r="B11893" s="547">
        <v>2019</v>
      </c>
      <c r="C11893" s="547" t="s">
        <v>1597</v>
      </c>
      <c r="D11893" s="548">
        <v>967.36</v>
      </c>
      <c r="E11893" s="548">
        <v>972.17</v>
      </c>
    </row>
    <row r="11894" spans="1:5" hidden="1">
      <c r="A11894" s="547" t="s">
        <v>1645</v>
      </c>
      <c r="B11894" s="547">
        <v>2019</v>
      </c>
      <c r="C11894" s="547" t="s">
        <v>1633</v>
      </c>
      <c r="D11894" s="548"/>
      <c r="E11894" s="548">
        <v>330.43</v>
      </c>
    </row>
    <row r="11895" spans="1:5" hidden="1">
      <c r="A11895" s="547" t="s">
        <v>1645</v>
      </c>
      <c r="B11895" s="547">
        <v>2019</v>
      </c>
      <c r="C11895" s="547" t="s">
        <v>1632</v>
      </c>
      <c r="D11895" s="548"/>
      <c r="E11895" s="548"/>
    </row>
    <row r="11896" spans="1:5" hidden="1">
      <c r="A11896" s="547" t="s">
        <v>1645</v>
      </c>
      <c r="B11896" s="547">
        <v>2019</v>
      </c>
      <c r="C11896" s="547" t="s">
        <v>1631</v>
      </c>
      <c r="D11896" s="548"/>
      <c r="E11896" s="548">
        <v>3.1</v>
      </c>
    </row>
    <row r="11897" spans="1:5" hidden="1">
      <c r="A11897" s="547" t="s">
        <v>1645</v>
      </c>
      <c r="B11897" s="547">
        <v>2019</v>
      </c>
      <c r="C11897" s="547" t="s">
        <v>1630</v>
      </c>
      <c r="D11897" s="548"/>
      <c r="E11897" s="548"/>
    </row>
    <row r="11898" spans="1:5" hidden="1">
      <c r="A11898" s="547" t="s">
        <v>1645</v>
      </c>
      <c r="B11898" s="547">
        <v>2019</v>
      </c>
      <c r="C11898" s="547" t="s">
        <v>1629</v>
      </c>
      <c r="D11898" s="548"/>
      <c r="E11898" s="548"/>
    </row>
    <row r="11899" spans="1:5" hidden="1">
      <c r="A11899" s="547" t="s">
        <v>1645</v>
      </c>
      <c r="B11899" s="547">
        <v>2020</v>
      </c>
      <c r="C11899" s="547" t="s">
        <v>1628</v>
      </c>
      <c r="D11899" s="548">
        <v>250.83</v>
      </c>
      <c r="E11899" s="548">
        <v>254.33</v>
      </c>
    </row>
    <row r="11900" spans="1:5" hidden="1">
      <c r="A11900" s="547" t="s">
        <v>1645</v>
      </c>
      <c r="B11900" s="547">
        <v>2020</v>
      </c>
      <c r="C11900" s="547" t="s">
        <v>1627</v>
      </c>
      <c r="D11900" s="548">
        <v>249.72</v>
      </c>
      <c r="E11900" s="548"/>
    </row>
    <row r="11901" spans="1:5" hidden="1">
      <c r="A11901" s="547" t="s">
        <v>1645</v>
      </c>
      <c r="B11901" s="547">
        <v>2020</v>
      </c>
      <c r="C11901" s="547" t="s">
        <v>1626</v>
      </c>
      <c r="D11901" s="548">
        <v>1.1100000000000001</v>
      </c>
      <c r="E11901" s="548"/>
    </row>
    <row r="11902" spans="1:5" hidden="1">
      <c r="A11902" s="547" t="s">
        <v>1645</v>
      </c>
      <c r="B11902" s="547">
        <v>2020</v>
      </c>
      <c r="C11902" s="547" t="s">
        <v>1625</v>
      </c>
      <c r="D11902" s="548">
        <v>0.01</v>
      </c>
      <c r="E11902" s="548">
        <v>0.01</v>
      </c>
    </row>
    <row r="11903" spans="1:5" hidden="1">
      <c r="A11903" s="547" t="s">
        <v>1645</v>
      </c>
      <c r="B11903" s="547">
        <v>2020</v>
      </c>
      <c r="C11903" s="547" t="s">
        <v>1624</v>
      </c>
      <c r="D11903" s="548">
        <v>0.09</v>
      </c>
      <c r="E11903" s="548">
        <v>0.09</v>
      </c>
    </row>
    <row r="11904" spans="1:5" hidden="1">
      <c r="A11904" s="547" t="s">
        <v>1645</v>
      </c>
      <c r="B11904" s="547">
        <v>2020</v>
      </c>
      <c r="C11904" s="547" t="s">
        <v>1623</v>
      </c>
      <c r="D11904" s="548"/>
      <c r="E11904" s="548"/>
    </row>
    <row r="11905" spans="1:5" hidden="1">
      <c r="A11905" s="547" t="s">
        <v>1645</v>
      </c>
      <c r="B11905" s="547">
        <v>2020</v>
      </c>
      <c r="C11905" s="547" t="s">
        <v>1622</v>
      </c>
      <c r="D11905" s="548">
        <v>0.01</v>
      </c>
      <c r="E11905" s="548">
        <v>0.01</v>
      </c>
    </row>
    <row r="11906" spans="1:5" hidden="1">
      <c r="A11906" s="547" t="s">
        <v>1645</v>
      </c>
      <c r="B11906" s="547">
        <v>2020</v>
      </c>
      <c r="C11906" s="547" t="s">
        <v>1621</v>
      </c>
      <c r="D11906" s="548">
        <v>0.03</v>
      </c>
      <c r="E11906" s="548">
        <v>0.03</v>
      </c>
    </row>
    <row r="11907" spans="1:5" hidden="1">
      <c r="A11907" s="547" t="s">
        <v>1645</v>
      </c>
      <c r="B11907" s="547">
        <v>2020</v>
      </c>
      <c r="C11907" s="547" t="s">
        <v>1620</v>
      </c>
      <c r="D11907" s="548">
        <v>0.01</v>
      </c>
      <c r="E11907" s="548">
        <v>0.01</v>
      </c>
    </row>
    <row r="11908" spans="1:5" hidden="1">
      <c r="A11908" s="547" t="s">
        <v>1645</v>
      </c>
      <c r="B11908" s="547">
        <v>2020</v>
      </c>
      <c r="C11908" s="547" t="s">
        <v>1619</v>
      </c>
      <c r="D11908" s="548">
        <v>8.66</v>
      </c>
      <c r="E11908" s="548">
        <v>8.66</v>
      </c>
    </row>
    <row r="11909" spans="1:5" hidden="1">
      <c r="A11909" s="547" t="s">
        <v>1645</v>
      </c>
      <c r="B11909" s="547">
        <v>2020</v>
      </c>
      <c r="C11909" s="547" t="s">
        <v>1618</v>
      </c>
      <c r="D11909" s="548"/>
      <c r="E11909" s="548"/>
    </row>
    <row r="11910" spans="1:5" hidden="1">
      <c r="A11910" s="547" t="s">
        <v>1645</v>
      </c>
      <c r="B11910" s="547">
        <v>2020</v>
      </c>
      <c r="C11910" s="547" t="s">
        <v>1617</v>
      </c>
      <c r="D11910" s="548">
        <v>2.68</v>
      </c>
      <c r="E11910" s="548">
        <v>2.68</v>
      </c>
    </row>
    <row r="11911" spans="1:5" hidden="1">
      <c r="A11911" s="547" t="s">
        <v>1645</v>
      </c>
      <c r="B11911" s="547">
        <v>2020</v>
      </c>
      <c r="C11911" s="547" t="s">
        <v>1616</v>
      </c>
      <c r="D11911" s="548"/>
      <c r="E11911" s="548"/>
    </row>
    <row r="11912" spans="1:5" hidden="1">
      <c r="A11912" s="547" t="s">
        <v>1645</v>
      </c>
      <c r="B11912" s="547">
        <v>2020</v>
      </c>
      <c r="C11912" s="547" t="s">
        <v>1615</v>
      </c>
      <c r="D11912" s="548">
        <v>4.21</v>
      </c>
      <c r="E11912" s="548">
        <v>4.21</v>
      </c>
    </row>
    <row r="11913" spans="1:5" hidden="1">
      <c r="A11913" s="547" t="s">
        <v>1645</v>
      </c>
      <c r="B11913" s="547">
        <v>2020</v>
      </c>
      <c r="C11913" s="547" t="s">
        <v>1614</v>
      </c>
      <c r="D11913" s="548">
        <v>0.55000000000000004</v>
      </c>
      <c r="E11913" s="548">
        <v>0.55000000000000004</v>
      </c>
    </row>
    <row r="11914" spans="1:5" hidden="1">
      <c r="A11914" s="547" t="s">
        <v>1645</v>
      </c>
      <c r="B11914" s="547">
        <v>2020</v>
      </c>
      <c r="C11914" s="547" t="s">
        <v>1613</v>
      </c>
      <c r="D11914" s="548"/>
      <c r="E11914" s="548"/>
    </row>
    <row r="11915" spans="1:5" hidden="1">
      <c r="A11915" s="547" t="s">
        <v>1645</v>
      </c>
      <c r="B11915" s="547">
        <v>2020</v>
      </c>
      <c r="C11915" s="547" t="s">
        <v>1612</v>
      </c>
      <c r="D11915" s="548">
        <v>0.02</v>
      </c>
      <c r="E11915" s="548">
        <v>0.02</v>
      </c>
    </row>
    <row r="11916" spans="1:5" hidden="1">
      <c r="A11916" s="547" t="s">
        <v>1645</v>
      </c>
      <c r="B11916" s="547">
        <v>2020</v>
      </c>
      <c r="C11916" s="547" t="s">
        <v>1611</v>
      </c>
      <c r="D11916" s="548"/>
      <c r="E11916" s="548"/>
    </row>
    <row r="11917" spans="1:5" hidden="1">
      <c r="A11917" s="547" t="s">
        <v>1645</v>
      </c>
      <c r="B11917" s="547">
        <v>2020</v>
      </c>
      <c r="C11917" s="547" t="s">
        <v>1610</v>
      </c>
      <c r="D11917" s="548"/>
      <c r="E11917" s="548"/>
    </row>
    <row r="11918" spans="1:5" hidden="1">
      <c r="A11918" s="547" t="s">
        <v>1645</v>
      </c>
      <c r="B11918" s="547">
        <v>2020</v>
      </c>
      <c r="C11918" s="547" t="s">
        <v>1609</v>
      </c>
      <c r="D11918" s="548"/>
      <c r="E11918" s="548"/>
    </row>
    <row r="11919" spans="1:5" hidden="1">
      <c r="A11919" s="547" t="s">
        <v>1645</v>
      </c>
      <c r="B11919" s="547">
        <v>2020</v>
      </c>
      <c r="C11919" s="547" t="s">
        <v>1608</v>
      </c>
      <c r="D11919" s="548"/>
      <c r="E11919" s="548"/>
    </row>
    <row r="11920" spans="1:5" hidden="1">
      <c r="A11920" s="547" t="s">
        <v>1645</v>
      </c>
      <c r="B11920" s="547">
        <v>2020</v>
      </c>
      <c r="C11920" s="547" t="s">
        <v>1607</v>
      </c>
      <c r="D11920" s="548">
        <v>1.2</v>
      </c>
      <c r="E11920" s="548">
        <v>1.2</v>
      </c>
    </row>
    <row r="11921" spans="1:5" hidden="1">
      <c r="A11921" s="547" t="s">
        <v>1645</v>
      </c>
      <c r="B11921" s="547">
        <v>2020</v>
      </c>
      <c r="C11921" s="547" t="s">
        <v>1606</v>
      </c>
      <c r="D11921" s="548"/>
      <c r="E11921" s="548"/>
    </row>
    <row r="11922" spans="1:5" hidden="1">
      <c r="A11922" s="547" t="s">
        <v>1645</v>
      </c>
      <c r="B11922" s="547">
        <v>2020</v>
      </c>
      <c r="C11922" s="547" t="s">
        <v>1605</v>
      </c>
      <c r="D11922" s="548">
        <v>0.01</v>
      </c>
      <c r="E11922" s="548">
        <v>0.01</v>
      </c>
    </row>
    <row r="11923" spans="1:5" hidden="1">
      <c r="A11923" s="547" t="s">
        <v>1645</v>
      </c>
      <c r="B11923" s="547">
        <v>2020</v>
      </c>
      <c r="C11923" s="547" t="s">
        <v>1604</v>
      </c>
      <c r="D11923" s="548">
        <v>127.28</v>
      </c>
      <c r="E11923" s="548">
        <v>127.28</v>
      </c>
    </row>
    <row r="11924" spans="1:5" hidden="1">
      <c r="A11924" s="547" t="s">
        <v>1645</v>
      </c>
      <c r="B11924" s="547">
        <v>2020</v>
      </c>
      <c r="C11924" s="547" t="s">
        <v>1603</v>
      </c>
      <c r="D11924" s="548">
        <v>61.12</v>
      </c>
      <c r="E11924" s="548">
        <v>61.12</v>
      </c>
    </row>
    <row r="11925" spans="1:5" hidden="1">
      <c r="A11925" s="547" t="s">
        <v>1645</v>
      </c>
      <c r="B11925" s="547">
        <v>2020</v>
      </c>
      <c r="C11925" s="547" t="s">
        <v>1602</v>
      </c>
      <c r="D11925" s="548">
        <v>200.84</v>
      </c>
      <c r="E11925" s="548">
        <v>200.84</v>
      </c>
    </row>
    <row r="11926" spans="1:5" hidden="1">
      <c r="A11926" s="547" t="s">
        <v>1645</v>
      </c>
      <c r="B11926" s="547">
        <v>2020</v>
      </c>
      <c r="C11926" s="547" t="s">
        <v>1601</v>
      </c>
      <c r="D11926" s="548">
        <v>216.38</v>
      </c>
      <c r="E11926" s="548">
        <v>216.38</v>
      </c>
    </row>
    <row r="11927" spans="1:5" hidden="1">
      <c r="A11927" s="547" t="s">
        <v>1645</v>
      </c>
      <c r="B11927" s="547">
        <v>2020</v>
      </c>
      <c r="C11927" s="547" t="s">
        <v>1600</v>
      </c>
      <c r="D11927" s="548">
        <v>15.13</v>
      </c>
      <c r="E11927" s="548">
        <v>15.13</v>
      </c>
    </row>
    <row r="11928" spans="1:5" hidden="1">
      <c r="A11928" s="547" t="s">
        <v>1645</v>
      </c>
      <c r="B11928" s="547">
        <v>2020</v>
      </c>
      <c r="C11928" s="547" t="s">
        <v>1599</v>
      </c>
      <c r="D11928" s="548">
        <v>1188.67</v>
      </c>
      <c r="E11928" s="548">
        <v>1192.1600000000001</v>
      </c>
    </row>
    <row r="11929" spans="1:5" hidden="1">
      <c r="A11929" s="547" t="s">
        <v>1645</v>
      </c>
      <c r="B11929" s="547">
        <v>2020</v>
      </c>
      <c r="C11929" s="547" t="s">
        <v>1597</v>
      </c>
      <c r="D11929" s="548">
        <v>880.4</v>
      </c>
      <c r="E11929" s="548">
        <v>883.9</v>
      </c>
    </row>
    <row r="11930" spans="1:5" hidden="1">
      <c r="A11930" s="547" t="s">
        <v>1645</v>
      </c>
      <c r="B11930" s="547">
        <v>2020</v>
      </c>
      <c r="C11930" s="547" t="s">
        <v>1633</v>
      </c>
      <c r="D11930" s="548"/>
      <c r="E11930" s="548">
        <v>250.52</v>
      </c>
    </row>
    <row r="11931" spans="1:5" hidden="1">
      <c r="A11931" s="547" t="s">
        <v>1645</v>
      </c>
      <c r="B11931" s="547">
        <v>2020</v>
      </c>
      <c r="C11931" s="547" t="s">
        <v>1632</v>
      </c>
      <c r="D11931" s="548"/>
      <c r="E11931" s="548"/>
    </row>
    <row r="11932" spans="1:5" hidden="1">
      <c r="A11932" s="547" t="s">
        <v>1645</v>
      </c>
      <c r="B11932" s="547">
        <v>2020</v>
      </c>
      <c r="C11932" s="547" t="s">
        <v>1631</v>
      </c>
      <c r="D11932" s="548"/>
      <c r="E11932" s="548">
        <v>2.69</v>
      </c>
    </row>
    <row r="11933" spans="1:5" hidden="1">
      <c r="A11933" s="547" t="s">
        <v>1645</v>
      </c>
      <c r="B11933" s="547">
        <v>2020</v>
      </c>
      <c r="C11933" s="547" t="s">
        <v>1630</v>
      </c>
      <c r="D11933" s="548"/>
      <c r="E11933" s="548"/>
    </row>
    <row r="11934" spans="1:5" hidden="1">
      <c r="A11934" s="547" t="s">
        <v>1645</v>
      </c>
      <c r="B11934" s="547">
        <v>2020</v>
      </c>
      <c r="C11934" s="547" t="s">
        <v>1629</v>
      </c>
      <c r="D11934" s="548"/>
      <c r="E11934" s="548"/>
    </row>
    <row r="11935" spans="1:5" hidden="1">
      <c r="A11935" s="547" t="s">
        <v>1645</v>
      </c>
      <c r="B11935" s="547">
        <v>2021</v>
      </c>
      <c r="C11935" s="547" t="s">
        <v>1628</v>
      </c>
      <c r="D11935" s="548">
        <v>188.54</v>
      </c>
      <c r="E11935" s="548">
        <v>198.43</v>
      </c>
    </row>
    <row r="11936" spans="1:5" hidden="1">
      <c r="A11936" s="547" t="s">
        <v>1645</v>
      </c>
      <c r="B11936" s="547">
        <v>2021</v>
      </c>
      <c r="C11936" s="547" t="s">
        <v>1627</v>
      </c>
      <c r="D11936" s="548">
        <v>187.23</v>
      </c>
      <c r="E11936" s="548"/>
    </row>
    <row r="11937" spans="1:5" hidden="1">
      <c r="A11937" s="547" t="s">
        <v>1645</v>
      </c>
      <c r="B11937" s="547">
        <v>2021</v>
      </c>
      <c r="C11937" s="547" t="s">
        <v>1626</v>
      </c>
      <c r="D11937" s="548">
        <v>1.31</v>
      </c>
      <c r="E11937" s="548"/>
    </row>
    <row r="11938" spans="1:5" hidden="1">
      <c r="A11938" s="547" t="s">
        <v>1645</v>
      </c>
      <c r="B11938" s="547">
        <v>2021</v>
      </c>
      <c r="C11938" s="547" t="s">
        <v>1625</v>
      </c>
      <c r="D11938" s="548">
        <v>0.03</v>
      </c>
      <c r="E11938" s="548">
        <v>0.03</v>
      </c>
    </row>
    <row r="11939" spans="1:5" hidden="1">
      <c r="A11939" s="547" t="s">
        <v>1645</v>
      </c>
      <c r="B11939" s="547">
        <v>2021</v>
      </c>
      <c r="C11939" s="547" t="s">
        <v>1624</v>
      </c>
      <c r="D11939" s="548">
        <v>0.08</v>
      </c>
      <c r="E11939" s="548">
        <v>0.08</v>
      </c>
    </row>
    <row r="11940" spans="1:5" hidden="1">
      <c r="A11940" s="547" t="s">
        <v>1645</v>
      </c>
      <c r="B11940" s="547">
        <v>2021</v>
      </c>
      <c r="C11940" s="547" t="s">
        <v>1623</v>
      </c>
      <c r="D11940" s="548"/>
      <c r="E11940" s="548"/>
    </row>
    <row r="11941" spans="1:5" hidden="1">
      <c r="A11941" s="547" t="s">
        <v>1645</v>
      </c>
      <c r="B11941" s="547">
        <v>2021</v>
      </c>
      <c r="C11941" s="547" t="s">
        <v>1622</v>
      </c>
      <c r="D11941" s="548"/>
      <c r="E11941" s="548"/>
    </row>
    <row r="11942" spans="1:5" hidden="1">
      <c r="A11942" s="547" t="s">
        <v>1645</v>
      </c>
      <c r="B11942" s="547">
        <v>2021</v>
      </c>
      <c r="C11942" s="547" t="s">
        <v>1621</v>
      </c>
      <c r="D11942" s="548">
        <v>0.01</v>
      </c>
      <c r="E11942" s="548">
        <v>0.01</v>
      </c>
    </row>
    <row r="11943" spans="1:5" hidden="1">
      <c r="A11943" s="547" t="s">
        <v>1645</v>
      </c>
      <c r="B11943" s="547">
        <v>2021</v>
      </c>
      <c r="C11943" s="547" t="s">
        <v>1620</v>
      </c>
      <c r="D11943" s="548">
        <v>0.01</v>
      </c>
      <c r="E11943" s="548">
        <v>0.01</v>
      </c>
    </row>
    <row r="11944" spans="1:5" hidden="1">
      <c r="A11944" s="547" t="s">
        <v>1645</v>
      </c>
      <c r="B11944" s="547">
        <v>2021</v>
      </c>
      <c r="C11944" s="547" t="s">
        <v>1619</v>
      </c>
      <c r="D11944" s="548">
        <v>9.0399999999999991</v>
      </c>
      <c r="E11944" s="548">
        <v>9.0399999999999991</v>
      </c>
    </row>
    <row r="11945" spans="1:5" hidden="1">
      <c r="A11945" s="547" t="s">
        <v>1645</v>
      </c>
      <c r="B11945" s="547">
        <v>2021</v>
      </c>
      <c r="C11945" s="547" t="s">
        <v>1618</v>
      </c>
      <c r="D11945" s="548"/>
      <c r="E11945" s="548"/>
    </row>
    <row r="11946" spans="1:5" hidden="1">
      <c r="A11946" s="547" t="s">
        <v>1645</v>
      </c>
      <c r="B11946" s="547">
        <v>2021</v>
      </c>
      <c r="C11946" s="547" t="s">
        <v>1617</v>
      </c>
      <c r="D11946" s="548">
        <v>2.16</v>
      </c>
      <c r="E11946" s="548">
        <v>2.16</v>
      </c>
    </row>
    <row r="11947" spans="1:5" hidden="1">
      <c r="A11947" s="547" t="s">
        <v>1645</v>
      </c>
      <c r="B11947" s="547">
        <v>2021</v>
      </c>
      <c r="C11947" s="547" t="s">
        <v>1616</v>
      </c>
      <c r="D11947" s="548"/>
      <c r="E11947" s="548"/>
    </row>
    <row r="11948" spans="1:5" hidden="1">
      <c r="A11948" s="547" t="s">
        <v>1645</v>
      </c>
      <c r="B11948" s="547">
        <v>2021</v>
      </c>
      <c r="C11948" s="547" t="s">
        <v>1615</v>
      </c>
      <c r="D11948" s="548">
        <v>4.25</v>
      </c>
      <c r="E11948" s="548">
        <v>4.25</v>
      </c>
    </row>
    <row r="11949" spans="1:5" hidden="1">
      <c r="A11949" s="547" t="s">
        <v>1645</v>
      </c>
      <c r="B11949" s="547">
        <v>2021</v>
      </c>
      <c r="C11949" s="547" t="s">
        <v>1614</v>
      </c>
      <c r="D11949" s="548">
        <v>1.56</v>
      </c>
      <c r="E11949" s="548">
        <v>1.56</v>
      </c>
    </row>
    <row r="11950" spans="1:5" hidden="1">
      <c r="A11950" s="547" t="s">
        <v>1645</v>
      </c>
      <c r="B11950" s="547">
        <v>2021</v>
      </c>
      <c r="C11950" s="547" t="s">
        <v>1613</v>
      </c>
      <c r="D11950" s="548"/>
      <c r="E11950" s="548"/>
    </row>
    <row r="11951" spans="1:5" hidden="1">
      <c r="A11951" s="547" t="s">
        <v>1645</v>
      </c>
      <c r="B11951" s="547">
        <v>2021</v>
      </c>
      <c r="C11951" s="547" t="s">
        <v>1612</v>
      </c>
      <c r="D11951" s="548">
        <v>0.02</v>
      </c>
      <c r="E11951" s="548">
        <v>0.02</v>
      </c>
    </row>
    <row r="11952" spans="1:5" hidden="1">
      <c r="A11952" s="547" t="s">
        <v>1645</v>
      </c>
      <c r="B11952" s="547">
        <v>2021</v>
      </c>
      <c r="C11952" s="547" t="s">
        <v>1611</v>
      </c>
      <c r="D11952" s="548"/>
      <c r="E11952" s="548"/>
    </row>
    <row r="11953" spans="1:5" hidden="1">
      <c r="A11953" s="547" t="s">
        <v>1645</v>
      </c>
      <c r="B11953" s="547">
        <v>2021</v>
      </c>
      <c r="C11953" s="547" t="s">
        <v>1610</v>
      </c>
      <c r="D11953" s="548"/>
      <c r="E11953" s="548"/>
    </row>
    <row r="11954" spans="1:5" hidden="1">
      <c r="A11954" s="547" t="s">
        <v>1645</v>
      </c>
      <c r="B11954" s="547">
        <v>2021</v>
      </c>
      <c r="C11954" s="547" t="s">
        <v>1609</v>
      </c>
      <c r="D11954" s="548"/>
      <c r="E11954" s="548"/>
    </row>
    <row r="11955" spans="1:5" hidden="1">
      <c r="A11955" s="547" t="s">
        <v>1645</v>
      </c>
      <c r="B11955" s="547">
        <v>2021</v>
      </c>
      <c r="C11955" s="547" t="s">
        <v>1608</v>
      </c>
      <c r="D11955" s="548"/>
      <c r="E11955" s="548"/>
    </row>
    <row r="11956" spans="1:5" hidden="1">
      <c r="A11956" s="547" t="s">
        <v>1645</v>
      </c>
      <c r="B11956" s="547">
        <v>2021</v>
      </c>
      <c r="C11956" s="547" t="s">
        <v>1607</v>
      </c>
      <c r="D11956" s="548">
        <v>1.04</v>
      </c>
      <c r="E11956" s="548">
        <v>1.04</v>
      </c>
    </row>
    <row r="11957" spans="1:5" hidden="1">
      <c r="A11957" s="547" t="s">
        <v>1645</v>
      </c>
      <c r="B11957" s="547">
        <v>2021</v>
      </c>
      <c r="C11957" s="547" t="s">
        <v>1606</v>
      </c>
      <c r="D11957" s="548"/>
      <c r="E11957" s="548"/>
    </row>
    <row r="11958" spans="1:5" hidden="1">
      <c r="A11958" s="547" t="s">
        <v>1645</v>
      </c>
      <c r="B11958" s="547">
        <v>2021</v>
      </c>
      <c r="C11958" s="547" t="s">
        <v>1605</v>
      </c>
      <c r="D11958" s="548"/>
      <c r="E11958" s="548"/>
    </row>
    <row r="11959" spans="1:5" hidden="1">
      <c r="A11959" s="547" t="s">
        <v>1645</v>
      </c>
      <c r="B11959" s="547">
        <v>2021</v>
      </c>
      <c r="C11959" s="547" t="s">
        <v>1604</v>
      </c>
      <c r="D11959" s="548">
        <v>139.54</v>
      </c>
      <c r="E11959" s="548">
        <v>139.54</v>
      </c>
    </row>
    <row r="11960" spans="1:5" hidden="1">
      <c r="A11960" s="547" t="s">
        <v>1645</v>
      </c>
      <c r="B11960" s="547">
        <v>2021</v>
      </c>
      <c r="C11960" s="547" t="s">
        <v>1603</v>
      </c>
      <c r="D11960" s="548">
        <v>70.61</v>
      </c>
      <c r="E11960" s="548">
        <v>70.61</v>
      </c>
    </row>
    <row r="11961" spans="1:5" hidden="1">
      <c r="A11961" s="547" t="s">
        <v>1645</v>
      </c>
      <c r="B11961" s="547">
        <v>2021</v>
      </c>
      <c r="C11961" s="547" t="s">
        <v>1602</v>
      </c>
      <c r="D11961" s="548">
        <v>234.77</v>
      </c>
      <c r="E11961" s="548">
        <v>234.77</v>
      </c>
    </row>
    <row r="11962" spans="1:5" hidden="1">
      <c r="A11962" s="547" t="s">
        <v>1645</v>
      </c>
      <c r="B11962" s="547">
        <v>2021</v>
      </c>
      <c r="C11962" s="547" t="s">
        <v>1601</v>
      </c>
      <c r="D11962" s="548">
        <v>244.75</v>
      </c>
      <c r="E11962" s="548">
        <v>244.75</v>
      </c>
    </row>
    <row r="11963" spans="1:5" hidden="1">
      <c r="A11963" s="547" t="s">
        <v>1645</v>
      </c>
      <c r="B11963" s="547">
        <v>2021</v>
      </c>
      <c r="C11963" s="547" t="s">
        <v>1600</v>
      </c>
      <c r="D11963" s="548">
        <v>16.64</v>
      </c>
      <c r="E11963" s="548">
        <v>16.64</v>
      </c>
    </row>
    <row r="11964" spans="1:5" hidden="1">
      <c r="A11964" s="547" t="s">
        <v>1645</v>
      </c>
      <c r="B11964" s="547">
        <v>2021</v>
      </c>
      <c r="C11964" s="547" t="s">
        <v>1599</v>
      </c>
      <c r="D11964" s="548">
        <v>1246.9100000000001</v>
      </c>
      <c r="E11964" s="548">
        <v>1256.8</v>
      </c>
    </row>
    <row r="11965" spans="1:5" hidden="1">
      <c r="A11965" s="547" t="s">
        <v>1645</v>
      </c>
      <c r="B11965" s="547">
        <v>2021</v>
      </c>
      <c r="C11965" s="547" t="s">
        <v>1597</v>
      </c>
      <c r="D11965" s="548">
        <v>904</v>
      </c>
      <c r="E11965" s="548">
        <v>913.89</v>
      </c>
    </row>
    <row r="11966" spans="1:5" hidden="1">
      <c r="A11966" s="547" t="s">
        <v>1645</v>
      </c>
      <c r="B11966" s="547">
        <v>2021</v>
      </c>
      <c r="C11966" s="547" t="s">
        <v>1633</v>
      </c>
      <c r="D11966" s="548"/>
      <c r="E11966" s="548">
        <v>195.04</v>
      </c>
    </row>
    <row r="11967" spans="1:5" hidden="1">
      <c r="A11967" s="547" t="s">
        <v>1645</v>
      </c>
      <c r="B11967" s="547">
        <v>2021</v>
      </c>
      <c r="C11967" s="547" t="s">
        <v>1632</v>
      </c>
      <c r="D11967" s="548"/>
      <c r="E11967" s="548"/>
    </row>
    <row r="11968" spans="1:5" hidden="1">
      <c r="A11968" s="547" t="s">
        <v>1645</v>
      </c>
      <c r="B11968" s="547">
        <v>2021</v>
      </c>
      <c r="C11968" s="547" t="s">
        <v>1631</v>
      </c>
      <c r="D11968" s="548"/>
      <c r="E11968" s="548">
        <v>2.08</v>
      </c>
    </row>
    <row r="11969" spans="1:5" hidden="1">
      <c r="A11969" s="547" t="s">
        <v>1645</v>
      </c>
      <c r="B11969" s="547">
        <v>2021</v>
      </c>
      <c r="C11969" s="547" t="s">
        <v>1630</v>
      </c>
      <c r="D11969" s="548"/>
      <c r="E11969" s="548"/>
    </row>
    <row r="11970" spans="1:5" hidden="1">
      <c r="A11970" s="547" t="s">
        <v>1645</v>
      </c>
      <c r="B11970" s="547">
        <v>2021</v>
      </c>
      <c r="C11970" s="547" t="s">
        <v>1629</v>
      </c>
      <c r="D11970" s="548"/>
      <c r="E11970" s="548"/>
    </row>
    <row r="11971" spans="1:5" hidden="1">
      <c r="A11971" s="547" t="s">
        <v>1645</v>
      </c>
      <c r="B11971" s="547">
        <v>2022</v>
      </c>
      <c r="C11971" s="547" t="s">
        <v>1628</v>
      </c>
      <c r="D11971" s="548">
        <v>178.41</v>
      </c>
      <c r="E11971" s="548">
        <v>185.58</v>
      </c>
    </row>
    <row r="11972" spans="1:5" hidden="1">
      <c r="A11972" s="547" t="s">
        <v>1645</v>
      </c>
      <c r="B11972" s="547">
        <v>2022</v>
      </c>
      <c r="C11972" s="547" t="s">
        <v>1627</v>
      </c>
      <c r="D11972" s="548">
        <v>176.93</v>
      </c>
      <c r="E11972" s="548"/>
    </row>
    <row r="11973" spans="1:5" hidden="1">
      <c r="A11973" s="547" t="s">
        <v>1645</v>
      </c>
      <c r="B11973" s="547">
        <v>2022</v>
      </c>
      <c r="C11973" s="547" t="s">
        <v>1626</v>
      </c>
      <c r="D11973" s="548">
        <v>1.48</v>
      </c>
      <c r="E11973" s="548"/>
    </row>
    <row r="11974" spans="1:5" hidden="1">
      <c r="A11974" s="547" t="s">
        <v>1645</v>
      </c>
      <c r="B11974" s="547">
        <v>2022</v>
      </c>
      <c r="C11974" s="547" t="s">
        <v>1625</v>
      </c>
      <c r="D11974" s="548">
        <v>0.03</v>
      </c>
      <c r="E11974" s="548">
        <v>0.03</v>
      </c>
    </row>
    <row r="11975" spans="1:5" hidden="1">
      <c r="A11975" s="547" t="s">
        <v>1645</v>
      </c>
      <c r="B11975" s="547">
        <v>2022</v>
      </c>
      <c r="C11975" s="547" t="s">
        <v>1624</v>
      </c>
      <c r="D11975" s="548">
        <v>0.08</v>
      </c>
      <c r="E11975" s="548">
        <v>0.08</v>
      </c>
    </row>
    <row r="11976" spans="1:5" hidden="1">
      <c r="A11976" s="547" t="s">
        <v>1645</v>
      </c>
      <c r="B11976" s="547">
        <v>2022</v>
      </c>
      <c r="C11976" s="547" t="s">
        <v>1623</v>
      </c>
      <c r="D11976" s="548"/>
      <c r="E11976" s="548"/>
    </row>
    <row r="11977" spans="1:5" hidden="1">
      <c r="A11977" s="547" t="s">
        <v>1645</v>
      </c>
      <c r="B11977" s="547">
        <v>2022</v>
      </c>
      <c r="C11977" s="547" t="s">
        <v>1622</v>
      </c>
      <c r="D11977" s="548"/>
      <c r="E11977" s="548"/>
    </row>
    <row r="11978" spans="1:5" hidden="1">
      <c r="A11978" s="547" t="s">
        <v>1645</v>
      </c>
      <c r="B11978" s="547">
        <v>2022</v>
      </c>
      <c r="C11978" s="547" t="s">
        <v>1621</v>
      </c>
      <c r="D11978" s="548"/>
      <c r="E11978" s="548"/>
    </row>
    <row r="11979" spans="1:5" hidden="1">
      <c r="A11979" s="547" t="s">
        <v>1645</v>
      </c>
      <c r="B11979" s="547">
        <v>2022</v>
      </c>
      <c r="C11979" s="547" t="s">
        <v>1620</v>
      </c>
      <c r="D11979" s="548">
        <v>0.01</v>
      </c>
      <c r="E11979" s="548">
        <v>0.01</v>
      </c>
    </row>
    <row r="11980" spans="1:5" hidden="1">
      <c r="A11980" s="547" t="s">
        <v>1645</v>
      </c>
      <c r="B11980" s="547">
        <v>2022</v>
      </c>
      <c r="C11980" s="547" t="s">
        <v>1619</v>
      </c>
      <c r="D11980" s="548">
        <v>11.67</v>
      </c>
      <c r="E11980" s="548">
        <v>11.67</v>
      </c>
    </row>
    <row r="11981" spans="1:5" hidden="1">
      <c r="A11981" s="547" t="s">
        <v>1645</v>
      </c>
      <c r="B11981" s="547">
        <v>2022</v>
      </c>
      <c r="C11981" s="547" t="s">
        <v>1618</v>
      </c>
      <c r="D11981" s="548"/>
      <c r="E11981" s="548"/>
    </row>
    <row r="11982" spans="1:5" hidden="1">
      <c r="A11982" s="547" t="s">
        <v>1645</v>
      </c>
      <c r="B11982" s="547">
        <v>2022</v>
      </c>
      <c r="C11982" s="547" t="s">
        <v>1617</v>
      </c>
      <c r="D11982" s="548">
        <v>1.84</v>
      </c>
      <c r="E11982" s="548">
        <v>1.84</v>
      </c>
    </row>
    <row r="11983" spans="1:5" hidden="1">
      <c r="A11983" s="547" t="s">
        <v>1645</v>
      </c>
      <c r="B11983" s="547">
        <v>2022</v>
      </c>
      <c r="C11983" s="547" t="s">
        <v>1616</v>
      </c>
      <c r="D11983" s="548"/>
      <c r="E11983" s="548"/>
    </row>
    <row r="11984" spans="1:5" hidden="1">
      <c r="A11984" s="547" t="s">
        <v>1645</v>
      </c>
      <c r="B11984" s="547">
        <v>2022</v>
      </c>
      <c r="C11984" s="547" t="s">
        <v>1615</v>
      </c>
      <c r="D11984" s="548">
        <v>5.9</v>
      </c>
      <c r="E11984" s="548">
        <v>5.9</v>
      </c>
    </row>
    <row r="11985" spans="1:5" hidden="1">
      <c r="A11985" s="547" t="s">
        <v>1645</v>
      </c>
      <c r="B11985" s="547">
        <v>2022</v>
      </c>
      <c r="C11985" s="547" t="s">
        <v>1614</v>
      </c>
      <c r="D11985" s="548">
        <v>3.09</v>
      </c>
      <c r="E11985" s="548">
        <v>3.09</v>
      </c>
    </row>
    <row r="11986" spans="1:5" hidden="1">
      <c r="A11986" s="547" t="s">
        <v>1645</v>
      </c>
      <c r="B11986" s="547">
        <v>2022</v>
      </c>
      <c r="C11986" s="547" t="s">
        <v>1613</v>
      </c>
      <c r="D11986" s="548"/>
      <c r="E11986" s="548"/>
    </row>
    <row r="11987" spans="1:5" hidden="1">
      <c r="A11987" s="547" t="s">
        <v>1645</v>
      </c>
      <c r="B11987" s="547">
        <v>2022</v>
      </c>
      <c r="C11987" s="547" t="s">
        <v>1612</v>
      </c>
      <c r="D11987" s="548">
        <v>0.02</v>
      </c>
      <c r="E11987" s="548">
        <v>0.02</v>
      </c>
    </row>
    <row r="11988" spans="1:5" hidden="1">
      <c r="A11988" s="547" t="s">
        <v>1645</v>
      </c>
      <c r="B11988" s="547">
        <v>2022</v>
      </c>
      <c r="C11988" s="547" t="s">
        <v>1611</v>
      </c>
      <c r="D11988" s="548"/>
      <c r="E11988" s="548"/>
    </row>
    <row r="11989" spans="1:5" hidden="1">
      <c r="A11989" s="547" t="s">
        <v>1645</v>
      </c>
      <c r="B11989" s="547">
        <v>2022</v>
      </c>
      <c r="C11989" s="547" t="s">
        <v>1610</v>
      </c>
      <c r="D11989" s="548"/>
      <c r="E11989" s="548"/>
    </row>
    <row r="11990" spans="1:5" hidden="1">
      <c r="A11990" s="547" t="s">
        <v>1645</v>
      </c>
      <c r="B11990" s="547">
        <v>2022</v>
      </c>
      <c r="C11990" s="547" t="s">
        <v>1609</v>
      </c>
      <c r="D11990" s="548"/>
      <c r="E11990" s="548"/>
    </row>
    <row r="11991" spans="1:5" hidden="1">
      <c r="A11991" s="547" t="s">
        <v>1645</v>
      </c>
      <c r="B11991" s="547">
        <v>2022</v>
      </c>
      <c r="C11991" s="547" t="s">
        <v>1608</v>
      </c>
      <c r="D11991" s="548"/>
      <c r="E11991" s="548"/>
    </row>
    <row r="11992" spans="1:5" hidden="1">
      <c r="A11992" s="547" t="s">
        <v>1645</v>
      </c>
      <c r="B11992" s="547">
        <v>2022</v>
      </c>
      <c r="C11992" s="547" t="s">
        <v>1607</v>
      </c>
      <c r="D11992" s="548">
        <v>0.8</v>
      </c>
      <c r="E11992" s="548">
        <v>0.8</v>
      </c>
    </row>
    <row r="11993" spans="1:5" hidden="1">
      <c r="A11993" s="547" t="s">
        <v>1645</v>
      </c>
      <c r="B11993" s="547">
        <v>2022</v>
      </c>
      <c r="C11993" s="547" t="s">
        <v>1606</v>
      </c>
      <c r="D11993" s="548"/>
      <c r="E11993" s="548"/>
    </row>
    <row r="11994" spans="1:5" hidden="1">
      <c r="A11994" s="547" t="s">
        <v>1645</v>
      </c>
      <c r="B11994" s="547">
        <v>2022</v>
      </c>
      <c r="C11994" s="547" t="s">
        <v>1605</v>
      </c>
      <c r="D11994" s="548">
        <v>0.02</v>
      </c>
      <c r="E11994" s="548">
        <v>0.02</v>
      </c>
    </row>
    <row r="11995" spans="1:5" hidden="1">
      <c r="A11995" s="547" t="s">
        <v>1645</v>
      </c>
      <c r="B11995" s="547">
        <v>2022</v>
      </c>
      <c r="C11995" s="547" t="s">
        <v>1604</v>
      </c>
      <c r="D11995" s="548">
        <v>170.95</v>
      </c>
      <c r="E11995" s="548">
        <v>170.95</v>
      </c>
    </row>
    <row r="11996" spans="1:5" hidden="1">
      <c r="A11996" s="547" t="s">
        <v>1645</v>
      </c>
      <c r="B11996" s="547">
        <v>2022</v>
      </c>
      <c r="C11996" s="547" t="s">
        <v>1603</v>
      </c>
      <c r="D11996" s="548">
        <v>80.3</v>
      </c>
      <c r="E11996" s="548">
        <v>80.3</v>
      </c>
    </row>
    <row r="11997" spans="1:5" hidden="1">
      <c r="A11997" s="547" t="s">
        <v>1645</v>
      </c>
      <c r="B11997" s="547">
        <v>2022</v>
      </c>
      <c r="C11997" s="547" t="s">
        <v>1602</v>
      </c>
      <c r="D11997" s="548">
        <v>250.12</v>
      </c>
      <c r="E11997" s="548">
        <v>250.12</v>
      </c>
    </row>
    <row r="11998" spans="1:5" hidden="1">
      <c r="A11998" s="547" t="s">
        <v>1645</v>
      </c>
      <c r="B11998" s="547">
        <v>2022</v>
      </c>
      <c r="C11998" s="547" t="s">
        <v>1601</v>
      </c>
      <c r="D11998" s="548">
        <v>248.59</v>
      </c>
      <c r="E11998" s="548">
        <v>248.59</v>
      </c>
    </row>
    <row r="11999" spans="1:5" hidden="1">
      <c r="A11999" s="547" t="s">
        <v>1645</v>
      </c>
      <c r="B11999" s="547">
        <v>2022</v>
      </c>
      <c r="C11999" s="547" t="s">
        <v>1600</v>
      </c>
      <c r="D11999" s="548">
        <v>17.059999999999999</v>
      </c>
      <c r="E11999" s="548">
        <v>17.059999999999999</v>
      </c>
    </row>
    <row r="12000" spans="1:5" hidden="1">
      <c r="A12000" s="547" t="s">
        <v>1645</v>
      </c>
      <c r="B12000" s="547">
        <v>2022</v>
      </c>
      <c r="C12000" s="547" t="s">
        <v>1599</v>
      </c>
      <c r="D12000" s="548">
        <v>1305.33</v>
      </c>
      <c r="E12000" s="548">
        <v>1312.5</v>
      </c>
    </row>
    <row r="12001" spans="1:5" hidden="1">
      <c r="A12001" s="547" t="s">
        <v>1645</v>
      </c>
      <c r="B12001" s="547">
        <v>2022</v>
      </c>
      <c r="C12001" s="547" t="s">
        <v>1597</v>
      </c>
      <c r="D12001" s="548">
        <v>957.21</v>
      </c>
      <c r="E12001" s="548">
        <v>964.38</v>
      </c>
    </row>
    <row r="12002" spans="1:5" hidden="1">
      <c r="A12002" s="547" t="s">
        <v>1645</v>
      </c>
      <c r="B12002" s="547">
        <v>2022</v>
      </c>
      <c r="C12002" s="547" t="s">
        <v>1633</v>
      </c>
      <c r="D12002" s="548"/>
      <c r="E12002" s="548">
        <v>181.98</v>
      </c>
    </row>
    <row r="12003" spans="1:5" hidden="1">
      <c r="A12003" s="547" t="s">
        <v>1645</v>
      </c>
      <c r="B12003" s="547">
        <v>2022</v>
      </c>
      <c r="C12003" s="547" t="s">
        <v>1632</v>
      </c>
      <c r="D12003" s="548"/>
      <c r="E12003" s="548"/>
    </row>
    <row r="12004" spans="1:5" hidden="1">
      <c r="A12004" s="547" t="s">
        <v>1645</v>
      </c>
      <c r="B12004" s="547">
        <v>2022</v>
      </c>
      <c r="C12004" s="547" t="s">
        <v>1631</v>
      </c>
      <c r="D12004" s="548"/>
      <c r="E12004" s="548">
        <v>2.12</v>
      </c>
    </row>
    <row r="12005" spans="1:5" hidden="1">
      <c r="A12005" s="547" t="s">
        <v>1645</v>
      </c>
      <c r="B12005" s="547">
        <v>2022</v>
      </c>
      <c r="C12005" s="547" t="s">
        <v>1630</v>
      </c>
      <c r="D12005" s="548"/>
      <c r="E12005" s="548"/>
    </row>
    <row r="12006" spans="1:5" hidden="1">
      <c r="A12006" s="547" t="s">
        <v>1645</v>
      </c>
      <c r="B12006" s="547">
        <v>2022</v>
      </c>
      <c r="C12006" s="547" t="s">
        <v>1629</v>
      </c>
      <c r="D12006" s="548"/>
      <c r="E12006" s="548"/>
    </row>
    <row r="12007" spans="1:5" hidden="1">
      <c r="A12007" s="547" t="s">
        <v>1645</v>
      </c>
      <c r="B12007" s="547">
        <v>2023</v>
      </c>
      <c r="C12007" s="547" t="s">
        <v>1628</v>
      </c>
      <c r="D12007" s="548">
        <v>123.02</v>
      </c>
      <c r="E12007" s="548"/>
    </row>
    <row r="12008" spans="1:5" hidden="1">
      <c r="A12008" s="547" t="s">
        <v>1645</v>
      </c>
      <c r="B12008" s="547">
        <v>2023</v>
      </c>
      <c r="C12008" s="547" t="s">
        <v>1627</v>
      </c>
      <c r="D12008" s="548">
        <v>121.73</v>
      </c>
      <c r="E12008" s="548"/>
    </row>
    <row r="12009" spans="1:5" hidden="1">
      <c r="A12009" s="547" t="s">
        <v>1645</v>
      </c>
      <c r="B12009" s="547">
        <v>2023</v>
      </c>
      <c r="C12009" s="547" t="s">
        <v>1626</v>
      </c>
      <c r="D12009" s="548">
        <v>1.29</v>
      </c>
      <c r="E12009" s="548"/>
    </row>
    <row r="12010" spans="1:5" hidden="1">
      <c r="A12010" s="547" t="s">
        <v>1645</v>
      </c>
      <c r="B12010" s="547">
        <v>2023</v>
      </c>
      <c r="C12010" s="547" t="s">
        <v>1625</v>
      </c>
      <c r="D12010" s="548">
        <v>0.02</v>
      </c>
      <c r="E12010" s="548"/>
    </row>
    <row r="12011" spans="1:5" hidden="1">
      <c r="A12011" s="547" t="s">
        <v>1645</v>
      </c>
      <c r="B12011" s="547">
        <v>2023</v>
      </c>
      <c r="C12011" s="547" t="s">
        <v>1624</v>
      </c>
      <c r="D12011" s="548">
        <v>0.08</v>
      </c>
      <c r="E12011" s="548"/>
    </row>
    <row r="12012" spans="1:5" hidden="1">
      <c r="A12012" s="547" t="s">
        <v>1645</v>
      </c>
      <c r="B12012" s="547">
        <v>2023</v>
      </c>
      <c r="C12012" s="547" t="s">
        <v>1623</v>
      </c>
      <c r="D12012" s="548"/>
      <c r="E12012" s="548"/>
    </row>
    <row r="12013" spans="1:5" hidden="1">
      <c r="A12013" s="547" t="s">
        <v>1645</v>
      </c>
      <c r="B12013" s="547">
        <v>2023</v>
      </c>
      <c r="C12013" s="547" t="s">
        <v>1622</v>
      </c>
      <c r="D12013" s="548"/>
      <c r="E12013" s="548"/>
    </row>
    <row r="12014" spans="1:5" hidden="1">
      <c r="A12014" s="547" t="s">
        <v>1645</v>
      </c>
      <c r="B12014" s="547">
        <v>2023</v>
      </c>
      <c r="C12014" s="547" t="s">
        <v>1621</v>
      </c>
      <c r="D12014" s="548"/>
      <c r="E12014" s="548"/>
    </row>
    <row r="12015" spans="1:5" hidden="1">
      <c r="A12015" s="547" t="s">
        <v>1645</v>
      </c>
      <c r="B12015" s="547">
        <v>2023</v>
      </c>
      <c r="C12015" s="547" t="s">
        <v>1620</v>
      </c>
      <c r="D12015" s="548">
        <v>0.01</v>
      </c>
      <c r="E12015" s="548"/>
    </row>
    <row r="12016" spans="1:5" hidden="1">
      <c r="A12016" s="547" t="s">
        <v>1645</v>
      </c>
      <c r="B12016" s="547">
        <v>2023</v>
      </c>
      <c r="C12016" s="547" t="s">
        <v>1619</v>
      </c>
      <c r="D12016" s="548">
        <v>7.58</v>
      </c>
      <c r="E12016" s="548"/>
    </row>
    <row r="12017" spans="1:5" hidden="1">
      <c r="A12017" s="547" t="s">
        <v>1645</v>
      </c>
      <c r="B12017" s="547">
        <v>2023</v>
      </c>
      <c r="C12017" s="547" t="s">
        <v>1618</v>
      </c>
      <c r="D12017" s="548"/>
      <c r="E12017" s="548"/>
    </row>
    <row r="12018" spans="1:5" hidden="1">
      <c r="A12018" s="547" t="s">
        <v>1645</v>
      </c>
      <c r="B12018" s="547">
        <v>2023</v>
      </c>
      <c r="C12018" s="547" t="s">
        <v>1617</v>
      </c>
      <c r="D12018" s="548">
        <v>1.57</v>
      </c>
      <c r="E12018" s="548"/>
    </row>
    <row r="12019" spans="1:5" hidden="1">
      <c r="A12019" s="547" t="s">
        <v>1645</v>
      </c>
      <c r="B12019" s="547">
        <v>2023</v>
      </c>
      <c r="C12019" s="547" t="s">
        <v>1616</v>
      </c>
      <c r="D12019" s="548"/>
      <c r="E12019" s="548"/>
    </row>
    <row r="12020" spans="1:5" hidden="1">
      <c r="A12020" s="547" t="s">
        <v>1645</v>
      </c>
      <c r="B12020" s="547">
        <v>2023</v>
      </c>
      <c r="C12020" s="547" t="s">
        <v>1615</v>
      </c>
      <c r="D12020" s="548">
        <v>3.39</v>
      </c>
      <c r="E12020" s="548"/>
    </row>
    <row r="12021" spans="1:5" hidden="1">
      <c r="A12021" s="547" t="s">
        <v>1645</v>
      </c>
      <c r="B12021" s="547">
        <v>2023</v>
      </c>
      <c r="C12021" s="547" t="s">
        <v>1614</v>
      </c>
      <c r="D12021" s="548">
        <v>1.53</v>
      </c>
      <c r="E12021" s="548"/>
    </row>
    <row r="12022" spans="1:5" hidden="1">
      <c r="A12022" s="547" t="s">
        <v>1645</v>
      </c>
      <c r="B12022" s="547">
        <v>2023</v>
      </c>
      <c r="C12022" s="547" t="s">
        <v>1613</v>
      </c>
      <c r="D12022" s="548"/>
      <c r="E12022" s="548"/>
    </row>
    <row r="12023" spans="1:5" hidden="1">
      <c r="A12023" s="547" t="s">
        <v>1645</v>
      </c>
      <c r="B12023" s="547">
        <v>2023</v>
      </c>
      <c r="C12023" s="547" t="s">
        <v>1612</v>
      </c>
      <c r="D12023" s="548">
        <v>0.18</v>
      </c>
      <c r="E12023" s="548"/>
    </row>
    <row r="12024" spans="1:5" hidden="1">
      <c r="A12024" s="547" t="s">
        <v>1645</v>
      </c>
      <c r="B12024" s="547">
        <v>2023</v>
      </c>
      <c r="C12024" s="547" t="s">
        <v>1611</v>
      </c>
      <c r="D12024" s="548"/>
      <c r="E12024" s="548"/>
    </row>
    <row r="12025" spans="1:5" hidden="1">
      <c r="A12025" s="547" t="s">
        <v>1645</v>
      </c>
      <c r="B12025" s="547">
        <v>2023</v>
      </c>
      <c r="C12025" s="547" t="s">
        <v>1610</v>
      </c>
      <c r="D12025" s="548"/>
      <c r="E12025" s="548"/>
    </row>
    <row r="12026" spans="1:5" hidden="1">
      <c r="A12026" s="547" t="s">
        <v>1645</v>
      </c>
      <c r="B12026" s="547">
        <v>2023</v>
      </c>
      <c r="C12026" s="547" t="s">
        <v>1609</v>
      </c>
      <c r="D12026" s="548"/>
      <c r="E12026" s="548"/>
    </row>
    <row r="12027" spans="1:5" hidden="1">
      <c r="A12027" s="547" t="s">
        <v>1645</v>
      </c>
      <c r="B12027" s="547">
        <v>2023</v>
      </c>
      <c r="C12027" s="547" t="s">
        <v>1608</v>
      </c>
      <c r="D12027" s="548"/>
      <c r="E12027" s="548"/>
    </row>
    <row r="12028" spans="1:5" hidden="1">
      <c r="A12028" s="547" t="s">
        <v>1645</v>
      </c>
      <c r="B12028" s="547">
        <v>2023</v>
      </c>
      <c r="C12028" s="547" t="s">
        <v>1607</v>
      </c>
      <c r="D12028" s="548">
        <v>0.89</v>
      </c>
      <c r="E12028" s="548"/>
    </row>
    <row r="12029" spans="1:5" hidden="1">
      <c r="A12029" s="547" t="s">
        <v>1645</v>
      </c>
      <c r="B12029" s="547">
        <v>2023</v>
      </c>
      <c r="C12029" s="547" t="s">
        <v>1606</v>
      </c>
      <c r="D12029" s="548"/>
      <c r="E12029" s="548"/>
    </row>
    <row r="12030" spans="1:5" hidden="1">
      <c r="A12030" s="547" t="s">
        <v>1645</v>
      </c>
      <c r="B12030" s="547">
        <v>2023</v>
      </c>
      <c r="C12030" s="547" t="s">
        <v>1605</v>
      </c>
      <c r="D12030" s="548"/>
      <c r="E12030" s="548"/>
    </row>
    <row r="12031" spans="1:5" hidden="1">
      <c r="A12031" s="547" t="s">
        <v>1645</v>
      </c>
      <c r="B12031" s="547">
        <v>2023</v>
      </c>
      <c r="C12031" s="547" t="s">
        <v>1604</v>
      </c>
      <c r="D12031" s="548">
        <v>156.82</v>
      </c>
      <c r="E12031" s="548"/>
    </row>
    <row r="12032" spans="1:5" hidden="1">
      <c r="A12032" s="547" t="s">
        <v>1645</v>
      </c>
      <c r="B12032" s="547">
        <v>2023</v>
      </c>
      <c r="C12032" s="547" t="s">
        <v>1603</v>
      </c>
      <c r="D12032" s="548">
        <v>75.28</v>
      </c>
      <c r="E12032" s="548"/>
    </row>
    <row r="12033" spans="1:5" hidden="1">
      <c r="A12033" s="547" t="s">
        <v>1645</v>
      </c>
      <c r="B12033" s="547">
        <v>2023</v>
      </c>
      <c r="C12033" s="547" t="s">
        <v>1602</v>
      </c>
      <c r="D12033" s="548">
        <v>273.2</v>
      </c>
      <c r="E12033" s="548"/>
    </row>
    <row r="12034" spans="1:5" hidden="1">
      <c r="A12034" s="547" t="s">
        <v>1645</v>
      </c>
      <c r="B12034" s="547">
        <v>2023</v>
      </c>
      <c r="C12034" s="547" t="s">
        <v>1601</v>
      </c>
      <c r="D12034" s="548">
        <v>259.5</v>
      </c>
      <c r="E12034" s="548"/>
    </row>
    <row r="12035" spans="1:5" hidden="1">
      <c r="A12035" s="547" t="s">
        <v>1645</v>
      </c>
      <c r="B12035" s="547">
        <v>2023</v>
      </c>
      <c r="C12035" s="547" t="s">
        <v>1600</v>
      </c>
      <c r="D12035" s="548">
        <v>14.6</v>
      </c>
      <c r="E12035" s="548"/>
    </row>
    <row r="12036" spans="1:5" hidden="1">
      <c r="A12036" s="547" t="s">
        <v>1645</v>
      </c>
      <c r="B12036" s="547">
        <v>2023</v>
      </c>
      <c r="C12036" s="547" t="s">
        <v>1599</v>
      </c>
      <c r="D12036" s="548">
        <v>1273.49</v>
      </c>
      <c r="E12036" s="548"/>
    </row>
    <row r="12037" spans="1:5" hidden="1">
      <c r="A12037" s="547" t="s">
        <v>1645</v>
      </c>
      <c r="B12037" s="547">
        <v>2023</v>
      </c>
      <c r="C12037" s="547" t="s">
        <v>1597</v>
      </c>
      <c r="D12037" s="548">
        <v>910.11</v>
      </c>
      <c r="E12037" s="548"/>
    </row>
    <row r="12038" spans="1:5" hidden="1">
      <c r="A12038" s="547" t="s">
        <v>1644</v>
      </c>
      <c r="B12038" s="547">
        <v>2019</v>
      </c>
      <c r="C12038" s="547" t="s">
        <v>1628</v>
      </c>
      <c r="D12038" s="548">
        <v>96.09</v>
      </c>
      <c r="E12038" s="548">
        <v>96.39</v>
      </c>
    </row>
    <row r="12039" spans="1:5" hidden="1">
      <c r="A12039" s="547" t="s">
        <v>1644</v>
      </c>
      <c r="B12039" s="547">
        <v>2019</v>
      </c>
      <c r="C12039" s="547" t="s">
        <v>1627</v>
      </c>
      <c r="D12039" s="548">
        <v>91.87</v>
      </c>
      <c r="E12039" s="548"/>
    </row>
    <row r="12040" spans="1:5" hidden="1">
      <c r="A12040" s="547" t="s">
        <v>1644</v>
      </c>
      <c r="B12040" s="547">
        <v>2019</v>
      </c>
      <c r="C12040" s="547" t="s">
        <v>1626</v>
      </c>
      <c r="D12040" s="548">
        <v>4.2300000000000004</v>
      </c>
      <c r="E12040" s="548"/>
    </row>
    <row r="12041" spans="1:5" hidden="1">
      <c r="A12041" s="547" t="s">
        <v>1644</v>
      </c>
      <c r="B12041" s="547">
        <v>2019</v>
      </c>
      <c r="C12041" s="547" t="s">
        <v>1625</v>
      </c>
      <c r="D12041" s="548">
        <v>94.29</v>
      </c>
      <c r="E12041" s="548">
        <v>94.29</v>
      </c>
    </row>
    <row r="12042" spans="1:5" hidden="1">
      <c r="A12042" s="547" t="s">
        <v>1644</v>
      </c>
      <c r="B12042" s="547">
        <v>2019</v>
      </c>
      <c r="C12042" s="547" t="s">
        <v>1624</v>
      </c>
      <c r="D12042" s="548">
        <v>2.91</v>
      </c>
      <c r="E12042" s="548">
        <v>2.91</v>
      </c>
    </row>
    <row r="12043" spans="1:5" hidden="1">
      <c r="A12043" s="547" t="s">
        <v>1644</v>
      </c>
      <c r="B12043" s="547">
        <v>2019</v>
      </c>
      <c r="C12043" s="547" t="s">
        <v>1623</v>
      </c>
      <c r="D12043" s="548">
        <v>6.82</v>
      </c>
      <c r="E12043" s="548">
        <v>6.82</v>
      </c>
    </row>
    <row r="12044" spans="1:5" hidden="1">
      <c r="A12044" s="547" t="s">
        <v>1644</v>
      </c>
      <c r="B12044" s="547">
        <v>2019</v>
      </c>
      <c r="C12044" s="547" t="s">
        <v>1622</v>
      </c>
      <c r="D12044" s="548">
        <v>5.71</v>
      </c>
      <c r="E12044" s="548">
        <v>5.71</v>
      </c>
    </row>
    <row r="12045" spans="1:5" hidden="1">
      <c r="A12045" s="547" t="s">
        <v>1644</v>
      </c>
      <c r="B12045" s="547">
        <v>2019</v>
      </c>
      <c r="C12045" s="547" t="s">
        <v>1621</v>
      </c>
      <c r="D12045" s="548"/>
      <c r="E12045" s="548"/>
    </row>
    <row r="12046" spans="1:5" hidden="1">
      <c r="A12046" s="547" t="s">
        <v>1644</v>
      </c>
      <c r="B12046" s="547">
        <v>2019</v>
      </c>
      <c r="C12046" s="547" t="s">
        <v>1620</v>
      </c>
      <c r="D12046" s="548">
        <v>1.35</v>
      </c>
      <c r="E12046" s="548">
        <v>1.35</v>
      </c>
    </row>
    <row r="12047" spans="1:5" hidden="1">
      <c r="A12047" s="547" t="s">
        <v>1644</v>
      </c>
      <c r="B12047" s="547">
        <v>2019</v>
      </c>
      <c r="C12047" s="547" t="s">
        <v>1619</v>
      </c>
      <c r="D12047" s="548">
        <v>9.9700000000000006</v>
      </c>
      <c r="E12047" s="548">
        <v>9.9700000000000006</v>
      </c>
    </row>
    <row r="12048" spans="1:5" hidden="1">
      <c r="A12048" s="547" t="s">
        <v>1644</v>
      </c>
      <c r="B12048" s="547">
        <v>2019</v>
      </c>
      <c r="C12048" s="547" t="s">
        <v>1618</v>
      </c>
      <c r="D12048" s="548"/>
      <c r="E12048" s="548"/>
    </row>
    <row r="12049" spans="1:5" hidden="1">
      <c r="A12049" s="547" t="s">
        <v>1644</v>
      </c>
      <c r="B12049" s="547">
        <v>2019</v>
      </c>
      <c r="C12049" s="547" t="s">
        <v>1617</v>
      </c>
      <c r="D12049" s="548">
        <v>0.45</v>
      </c>
      <c r="E12049" s="548">
        <v>0.45</v>
      </c>
    </row>
    <row r="12050" spans="1:5" hidden="1">
      <c r="A12050" s="547" t="s">
        <v>1644</v>
      </c>
      <c r="B12050" s="547">
        <v>2019</v>
      </c>
      <c r="C12050" s="547" t="s">
        <v>1616</v>
      </c>
      <c r="D12050" s="548">
        <v>0.03</v>
      </c>
      <c r="E12050" s="548">
        <v>0.03</v>
      </c>
    </row>
    <row r="12051" spans="1:5" hidden="1">
      <c r="A12051" s="547" t="s">
        <v>1644</v>
      </c>
      <c r="B12051" s="547">
        <v>2019</v>
      </c>
      <c r="C12051" s="547" t="s">
        <v>1615</v>
      </c>
      <c r="D12051" s="548">
        <v>7.03</v>
      </c>
      <c r="E12051" s="548">
        <v>7.03</v>
      </c>
    </row>
    <row r="12052" spans="1:5" hidden="1">
      <c r="A12052" s="547" t="s">
        <v>1644</v>
      </c>
      <c r="B12052" s="547">
        <v>2019</v>
      </c>
      <c r="C12052" s="547" t="s">
        <v>1614</v>
      </c>
      <c r="D12052" s="548">
        <v>1.88</v>
      </c>
      <c r="E12052" s="548">
        <v>1.88</v>
      </c>
    </row>
    <row r="12053" spans="1:5" hidden="1">
      <c r="A12053" s="547" t="s">
        <v>1644</v>
      </c>
      <c r="B12053" s="547">
        <v>2019</v>
      </c>
      <c r="C12053" s="547" t="s">
        <v>1613</v>
      </c>
      <c r="D12053" s="548"/>
      <c r="E12053" s="548"/>
    </row>
    <row r="12054" spans="1:5" hidden="1">
      <c r="A12054" s="547" t="s">
        <v>1644</v>
      </c>
      <c r="B12054" s="547">
        <v>2019</v>
      </c>
      <c r="C12054" s="547" t="s">
        <v>1612</v>
      </c>
      <c r="D12054" s="548">
        <v>0.03</v>
      </c>
      <c r="E12054" s="548">
        <v>0.03</v>
      </c>
    </row>
    <row r="12055" spans="1:5" hidden="1">
      <c r="A12055" s="547" t="s">
        <v>1644</v>
      </c>
      <c r="B12055" s="547">
        <v>2019</v>
      </c>
      <c r="C12055" s="547" t="s">
        <v>1611</v>
      </c>
      <c r="D12055" s="548"/>
      <c r="E12055" s="548"/>
    </row>
    <row r="12056" spans="1:5" hidden="1">
      <c r="A12056" s="547" t="s">
        <v>1644</v>
      </c>
      <c r="B12056" s="547">
        <v>2019</v>
      </c>
      <c r="C12056" s="547" t="s">
        <v>1610</v>
      </c>
      <c r="D12056" s="548"/>
      <c r="E12056" s="548"/>
    </row>
    <row r="12057" spans="1:5" hidden="1">
      <c r="A12057" s="547" t="s">
        <v>1644</v>
      </c>
      <c r="B12057" s="547">
        <v>2019</v>
      </c>
      <c r="C12057" s="547" t="s">
        <v>1609</v>
      </c>
      <c r="D12057" s="548"/>
      <c r="E12057" s="548"/>
    </row>
    <row r="12058" spans="1:5" hidden="1">
      <c r="A12058" s="547" t="s">
        <v>1644</v>
      </c>
      <c r="B12058" s="547">
        <v>2019</v>
      </c>
      <c r="C12058" s="547" t="s">
        <v>1608</v>
      </c>
      <c r="D12058" s="548"/>
      <c r="E12058" s="548"/>
    </row>
    <row r="12059" spans="1:5" hidden="1">
      <c r="A12059" s="547" t="s">
        <v>1644</v>
      </c>
      <c r="B12059" s="547">
        <v>2019</v>
      </c>
      <c r="C12059" s="547" t="s">
        <v>1607</v>
      </c>
      <c r="D12059" s="548">
        <v>0.54</v>
      </c>
      <c r="E12059" s="548">
        <v>0.54</v>
      </c>
    </row>
    <row r="12060" spans="1:5" hidden="1">
      <c r="A12060" s="547" t="s">
        <v>1644</v>
      </c>
      <c r="B12060" s="547">
        <v>2019</v>
      </c>
      <c r="C12060" s="547" t="s">
        <v>1606</v>
      </c>
      <c r="D12060" s="548"/>
      <c r="E12060" s="548"/>
    </row>
    <row r="12061" spans="1:5" hidden="1">
      <c r="A12061" s="547" t="s">
        <v>1644</v>
      </c>
      <c r="B12061" s="547">
        <v>2019</v>
      </c>
      <c r="C12061" s="547" t="s">
        <v>1605</v>
      </c>
      <c r="D12061" s="548"/>
      <c r="E12061" s="548"/>
    </row>
    <row r="12062" spans="1:5" hidden="1">
      <c r="A12062" s="547" t="s">
        <v>1644</v>
      </c>
      <c r="B12062" s="547">
        <v>2019</v>
      </c>
      <c r="C12062" s="547" t="s">
        <v>1604</v>
      </c>
      <c r="D12062" s="548">
        <v>27.97</v>
      </c>
      <c r="E12062" s="548">
        <v>27.97</v>
      </c>
    </row>
    <row r="12063" spans="1:5" hidden="1">
      <c r="A12063" s="547" t="s">
        <v>1644</v>
      </c>
      <c r="B12063" s="547">
        <v>2019</v>
      </c>
      <c r="C12063" s="547" t="s">
        <v>1603</v>
      </c>
      <c r="D12063" s="548">
        <v>217.39</v>
      </c>
      <c r="E12063" s="548">
        <v>217.39</v>
      </c>
    </row>
    <row r="12064" spans="1:5" hidden="1">
      <c r="A12064" s="547" t="s">
        <v>1644</v>
      </c>
      <c r="B12064" s="547">
        <v>2019</v>
      </c>
      <c r="C12064" s="547" t="s">
        <v>1602</v>
      </c>
      <c r="D12064" s="548">
        <v>0.67</v>
      </c>
      <c r="E12064" s="548">
        <v>0.67</v>
      </c>
    </row>
    <row r="12065" spans="1:5" hidden="1">
      <c r="A12065" s="547" t="s">
        <v>1644</v>
      </c>
      <c r="B12065" s="547">
        <v>2019</v>
      </c>
      <c r="C12065" s="547" t="s">
        <v>1601</v>
      </c>
      <c r="D12065" s="548">
        <v>71.2</v>
      </c>
      <c r="E12065" s="548">
        <v>71.2</v>
      </c>
    </row>
    <row r="12066" spans="1:5" hidden="1">
      <c r="A12066" s="547" t="s">
        <v>1644</v>
      </c>
      <c r="B12066" s="547">
        <v>2019</v>
      </c>
      <c r="C12066" s="547" t="s">
        <v>1600</v>
      </c>
      <c r="D12066" s="548">
        <v>5.87</v>
      </c>
      <c r="E12066" s="548">
        <v>5.87</v>
      </c>
    </row>
    <row r="12067" spans="1:5" hidden="1">
      <c r="A12067" s="547" t="s">
        <v>1644</v>
      </c>
      <c r="B12067" s="547">
        <v>2019</v>
      </c>
      <c r="C12067" s="547" t="s">
        <v>1599</v>
      </c>
      <c r="D12067" s="548">
        <v>642.22</v>
      </c>
      <c r="E12067" s="548">
        <v>642.51</v>
      </c>
    </row>
    <row r="12068" spans="1:5" hidden="1">
      <c r="A12068" s="547" t="s">
        <v>1644</v>
      </c>
      <c r="B12068" s="547">
        <v>2019</v>
      </c>
      <c r="C12068" s="547" t="s">
        <v>1597</v>
      </c>
      <c r="D12068" s="548">
        <v>540.24</v>
      </c>
      <c r="E12068" s="548">
        <v>540.54</v>
      </c>
    </row>
    <row r="12069" spans="1:5" hidden="1">
      <c r="A12069" s="547" t="s">
        <v>1644</v>
      </c>
      <c r="B12069" s="547">
        <v>2019</v>
      </c>
      <c r="C12069" s="547" t="s">
        <v>1633</v>
      </c>
      <c r="D12069" s="548"/>
      <c r="E12069" s="548">
        <v>81.64</v>
      </c>
    </row>
    <row r="12070" spans="1:5" hidden="1">
      <c r="A12070" s="547" t="s">
        <v>1644</v>
      </c>
      <c r="B12070" s="547">
        <v>2019</v>
      </c>
      <c r="C12070" s="547" t="s">
        <v>1632</v>
      </c>
      <c r="D12070" s="548"/>
      <c r="E12070" s="548"/>
    </row>
    <row r="12071" spans="1:5" hidden="1">
      <c r="A12071" s="547" t="s">
        <v>1644</v>
      </c>
      <c r="B12071" s="547">
        <v>2019</v>
      </c>
      <c r="C12071" s="547" t="s">
        <v>1631</v>
      </c>
      <c r="D12071" s="548"/>
      <c r="E12071" s="548">
        <v>10.51</v>
      </c>
    </row>
    <row r="12072" spans="1:5" hidden="1">
      <c r="A12072" s="547" t="s">
        <v>1644</v>
      </c>
      <c r="B12072" s="547">
        <v>2019</v>
      </c>
      <c r="C12072" s="547" t="s">
        <v>1630</v>
      </c>
      <c r="D12072" s="548"/>
      <c r="E12072" s="548"/>
    </row>
    <row r="12073" spans="1:5" hidden="1">
      <c r="A12073" s="547" t="s">
        <v>1644</v>
      </c>
      <c r="B12073" s="547">
        <v>2019</v>
      </c>
      <c r="C12073" s="547" t="s">
        <v>1629</v>
      </c>
      <c r="D12073" s="548"/>
      <c r="E12073" s="548"/>
    </row>
    <row r="12074" spans="1:5" hidden="1">
      <c r="A12074" s="547" t="s">
        <v>1644</v>
      </c>
      <c r="B12074" s="547">
        <v>2020</v>
      </c>
      <c r="C12074" s="547" t="s">
        <v>1628</v>
      </c>
      <c r="D12074" s="548">
        <v>188.12</v>
      </c>
      <c r="E12074" s="548">
        <v>188.33</v>
      </c>
    </row>
    <row r="12075" spans="1:5" hidden="1">
      <c r="A12075" s="547" t="s">
        <v>1644</v>
      </c>
      <c r="B12075" s="547">
        <v>2020</v>
      </c>
      <c r="C12075" s="547" t="s">
        <v>1627</v>
      </c>
      <c r="D12075" s="548">
        <v>185.25</v>
      </c>
      <c r="E12075" s="548"/>
    </row>
    <row r="12076" spans="1:5" hidden="1">
      <c r="A12076" s="547" t="s">
        <v>1644</v>
      </c>
      <c r="B12076" s="547">
        <v>2020</v>
      </c>
      <c r="C12076" s="547" t="s">
        <v>1626</v>
      </c>
      <c r="D12076" s="548">
        <v>2.87</v>
      </c>
      <c r="E12076" s="548"/>
    </row>
    <row r="12077" spans="1:5" hidden="1">
      <c r="A12077" s="547" t="s">
        <v>1644</v>
      </c>
      <c r="B12077" s="547">
        <v>2020</v>
      </c>
      <c r="C12077" s="547" t="s">
        <v>1625</v>
      </c>
      <c r="D12077" s="548">
        <v>66.88</v>
      </c>
      <c r="E12077" s="548">
        <v>66.88</v>
      </c>
    </row>
    <row r="12078" spans="1:5" hidden="1">
      <c r="A12078" s="547" t="s">
        <v>1644</v>
      </c>
      <c r="B12078" s="547">
        <v>2020</v>
      </c>
      <c r="C12078" s="547" t="s">
        <v>1624</v>
      </c>
      <c r="D12078" s="548">
        <v>6.51</v>
      </c>
      <c r="E12078" s="548">
        <v>6.51</v>
      </c>
    </row>
    <row r="12079" spans="1:5" hidden="1">
      <c r="A12079" s="547" t="s">
        <v>1644</v>
      </c>
      <c r="B12079" s="547">
        <v>2020</v>
      </c>
      <c r="C12079" s="547" t="s">
        <v>1623</v>
      </c>
      <c r="D12079" s="548">
        <v>14.1</v>
      </c>
      <c r="E12079" s="548">
        <v>14.1</v>
      </c>
    </row>
    <row r="12080" spans="1:5" hidden="1">
      <c r="A12080" s="547" t="s">
        <v>1644</v>
      </c>
      <c r="B12080" s="547">
        <v>2020</v>
      </c>
      <c r="C12080" s="547" t="s">
        <v>1622</v>
      </c>
      <c r="D12080" s="548">
        <v>4.62</v>
      </c>
      <c r="E12080" s="548">
        <v>4.62</v>
      </c>
    </row>
    <row r="12081" spans="1:5" hidden="1">
      <c r="A12081" s="547" t="s">
        <v>1644</v>
      </c>
      <c r="B12081" s="547">
        <v>2020</v>
      </c>
      <c r="C12081" s="547" t="s">
        <v>1621</v>
      </c>
      <c r="D12081" s="548"/>
      <c r="E12081" s="548"/>
    </row>
    <row r="12082" spans="1:5" hidden="1">
      <c r="A12082" s="547" t="s">
        <v>1644</v>
      </c>
      <c r="B12082" s="547">
        <v>2020</v>
      </c>
      <c r="C12082" s="547" t="s">
        <v>1620</v>
      </c>
      <c r="D12082" s="548">
        <v>0.69</v>
      </c>
      <c r="E12082" s="548">
        <v>0.69</v>
      </c>
    </row>
    <row r="12083" spans="1:5" hidden="1">
      <c r="A12083" s="547" t="s">
        <v>1644</v>
      </c>
      <c r="B12083" s="547">
        <v>2020</v>
      </c>
      <c r="C12083" s="547" t="s">
        <v>1619</v>
      </c>
      <c r="D12083" s="548">
        <v>10.62</v>
      </c>
      <c r="E12083" s="548">
        <v>10.62</v>
      </c>
    </row>
    <row r="12084" spans="1:5" hidden="1">
      <c r="A12084" s="547" t="s">
        <v>1644</v>
      </c>
      <c r="B12084" s="547">
        <v>2020</v>
      </c>
      <c r="C12084" s="547" t="s">
        <v>1618</v>
      </c>
      <c r="D12084" s="548"/>
      <c r="E12084" s="548"/>
    </row>
    <row r="12085" spans="1:5" hidden="1">
      <c r="A12085" s="547" t="s">
        <v>1644</v>
      </c>
      <c r="B12085" s="547">
        <v>2020</v>
      </c>
      <c r="C12085" s="547" t="s">
        <v>1617</v>
      </c>
      <c r="D12085" s="548">
        <v>0.35</v>
      </c>
      <c r="E12085" s="548">
        <v>0.35</v>
      </c>
    </row>
    <row r="12086" spans="1:5" hidden="1">
      <c r="A12086" s="547" t="s">
        <v>1644</v>
      </c>
      <c r="B12086" s="547">
        <v>2020</v>
      </c>
      <c r="C12086" s="547" t="s">
        <v>1616</v>
      </c>
      <c r="D12086" s="548">
        <v>0.01</v>
      </c>
      <c r="E12086" s="548">
        <v>0.01</v>
      </c>
    </row>
    <row r="12087" spans="1:5" hidden="1">
      <c r="A12087" s="547" t="s">
        <v>1644</v>
      </c>
      <c r="B12087" s="547">
        <v>2020</v>
      </c>
      <c r="C12087" s="547" t="s">
        <v>1615</v>
      </c>
      <c r="D12087" s="548">
        <v>5.96</v>
      </c>
      <c r="E12087" s="548">
        <v>5.96</v>
      </c>
    </row>
    <row r="12088" spans="1:5" hidden="1">
      <c r="A12088" s="547" t="s">
        <v>1644</v>
      </c>
      <c r="B12088" s="547">
        <v>2020</v>
      </c>
      <c r="C12088" s="547" t="s">
        <v>1614</v>
      </c>
      <c r="D12088" s="548">
        <v>0.92</v>
      </c>
      <c r="E12088" s="548">
        <v>0.92</v>
      </c>
    </row>
    <row r="12089" spans="1:5" hidden="1">
      <c r="A12089" s="547" t="s">
        <v>1644</v>
      </c>
      <c r="B12089" s="547">
        <v>2020</v>
      </c>
      <c r="C12089" s="547" t="s">
        <v>1613</v>
      </c>
      <c r="D12089" s="548"/>
      <c r="E12089" s="548"/>
    </row>
    <row r="12090" spans="1:5" hidden="1">
      <c r="A12090" s="547" t="s">
        <v>1644</v>
      </c>
      <c r="B12090" s="547">
        <v>2020</v>
      </c>
      <c r="C12090" s="547" t="s">
        <v>1612</v>
      </c>
      <c r="D12090" s="548">
        <v>0.03</v>
      </c>
      <c r="E12090" s="548">
        <v>0.03</v>
      </c>
    </row>
    <row r="12091" spans="1:5" hidden="1">
      <c r="A12091" s="547" t="s">
        <v>1644</v>
      </c>
      <c r="B12091" s="547">
        <v>2020</v>
      </c>
      <c r="C12091" s="547" t="s">
        <v>1611</v>
      </c>
      <c r="D12091" s="548"/>
      <c r="E12091" s="548"/>
    </row>
    <row r="12092" spans="1:5" hidden="1">
      <c r="A12092" s="547" t="s">
        <v>1644</v>
      </c>
      <c r="B12092" s="547">
        <v>2020</v>
      </c>
      <c r="C12092" s="547" t="s">
        <v>1610</v>
      </c>
      <c r="D12092" s="548"/>
      <c r="E12092" s="548"/>
    </row>
    <row r="12093" spans="1:5" hidden="1">
      <c r="A12093" s="547" t="s">
        <v>1644</v>
      </c>
      <c r="B12093" s="547">
        <v>2020</v>
      </c>
      <c r="C12093" s="547" t="s">
        <v>1609</v>
      </c>
      <c r="D12093" s="548"/>
      <c r="E12093" s="548"/>
    </row>
    <row r="12094" spans="1:5" hidden="1">
      <c r="A12094" s="547" t="s">
        <v>1644</v>
      </c>
      <c r="B12094" s="547">
        <v>2020</v>
      </c>
      <c r="C12094" s="547" t="s">
        <v>1608</v>
      </c>
      <c r="D12094" s="548">
        <v>2.86</v>
      </c>
      <c r="E12094" s="548">
        <v>2.86</v>
      </c>
    </row>
    <row r="12095" spans="1:5" hidden="1">
      <c r="A12095" s="547" t="s">
        <v>1644</v>
      </c>
      <c r="B12095" s="547">
        <v>2020</v>
      </c>
      <c r="C12095" s="547" t="s">
        <v>1607</v>
      </c>
      <c r="D12095" s="548">
        <v>0.44</v>
      </c>
      <c r="E12095" s="548">
        <v>0.44</v>
      </c>
    </row>
    <row r="12096" spans="1:5" hidden="1">
      <c r="A12096" s="547" t="s">
        <v>1644</v>
      </c>
      <c r="B12096" s="547">
        <v>2020</v>
      </c>
      <c r="C12096" s="547" t="s">
        <v>1606</v>
      </c>
      <c r="D12096" s="548"/>
      <c r="E12096" s="548"/>
    </row>
    <row r="12097" spans="1:5" hidden="1">
      <c r="A12097" s="547" t="s">
        <v>1644</v>
      </c>
      <c r="B12097" s="547">
        <v>2020</v>
      </c>
      <c r="C12097" s="547" t="s">
        <v>1605</v>
      </c>
      <c r="D12097" s="548">
        <v>0.03</v>
      </c>
      <c r="E12097" s="548">
        <v>0.03</v>
      </c>
    </row>
    <row r="12098" spans="1:5" hidden="1">
      <c r="A12098" s="547" t="s">
        <v>1644</v>
      </c>
      <c r="B12098" s="547">
        <v>2020</v>
      </c>
      <c r="C12098" s="547" t="s">
        <v>1604</v>
      </c>
      <c r="D12098" s="548">
        <v>37.19</v>
      </c>
      <c r="E12098" s="548">
        <v>37.19</v>
      </c>
    </row>
    <row r="12099" spans="1:5" hidden="1">
      <c r="A12099" s="547" t="s">
        <v>1644</v>
      </c>
      <c r="B12099" s="547">
        <v>2020</v>
      </c>
      <c r="C12099" s="547" t="s">
        <v>1603</v>
      </c>
      <c r="D12099" s="548">
        <v>167.5</v>
      </c>
      <c r="E12099" s="548">
        <v>167.5</v>
      </c>
    </row>
    <row r="12100" spans="1:5" hidden="1">
      <c r="A12100" s="547" t="s">
        <v>1644</v>
      </c>
      <c r="B12100" s="547">
        <v>2020</v>
      </c>
      <c r="C12100" s="547" t="s">
        <v>1602</v>
      </c>
      <c r="D12100" s="548">
        <v>1.36</v>
      </c>
      <c r="E12100" s="548">
        <v>1.36</v>
      </c>
    </row>
    <row r="12101" spans="1:5" hidden="1">
      <c r="A12101" s="547" t="s">
        <v>1644</v>
      </c>
      <c r="B12101" s="547">
        <v>2020</v>
      </c>
      <c r="C12101" s="547" t="s">
        <v>1601</v>
      </c>
      <c r="D12101" s="548">
        <v>82.46</v>
      </c>
      <c r="E12101" s="548">
        <v>82.46</v>
      </c>
    </row>
    <row r="12102" spans="1:5" hidden="1">
      <c r="A12102" s="547" t="s">
        <v>1644</v>
      </c>
      <c r="B12102" s="547">
        <v>2020</v>
      </c>
      <c r="C12102" s="547" t="s">
        <v>1600</v>
      </c>
      <c r="D12102" s="548">
        <v>6</v>
      </c>
      <c r="E12102" s="548">
        <v>6</v>
      </c>
    </row>
    <row r="12103" spans="1:5" hidden="1">
      <c r="A12103" s="547" t="s">
        <v>1644</v>
      </c>
      <c r="B12103" s="547">
        <v>2020</v>
      </c>
      <c r="C12103" s="547" t="s">
        <v>1599</v>
      </c>
      <c r="D12103" s="548">
        <v>703.52</v>
      </c>
      <c r="E12103" s="548">
        <v>703.74</v>
      </c>
    </row>
    <row r="12104" spans="1:5" hidden="1">
      <c r="A12104" s="547" t="s">
        <v>1644</v>
      </c>
      <c r="B12104" s="547">
        <v>2020</v>
      </c>
      <c r="C12104" s="547" t="s">
        <v>1597</v>
      </c>
      <c r="D12104" s="548">
        <v>586.04999999999995</v>
      </c>
      <c r="E12104" s="548">
        <v>586.26</v>
      </c>
    </row>
    <row r="12105" spans="1:5" hidden="1">
      <c r="A12105" s="547" t="s">
        <v>1644</v>
      </c>
      <c r="B12105" s="547">
        <v>2020</v>
      </c>
      <c r="C12105" s="547" t="s">
        <v>1633</v>
      </c>
      <c r="D12105" s="548"/>
      <c r="E12105" s="548">
        <v>59</v>
      </c>
    </row>
    <row r="12106" spans="1:5" hidden="1">
      <c r="A12106" s="547" t="s">
        <v>1644</v>
      </c>
      <c r="B12106" s="547">
        <v>2020</v>
      </c>
      <c r="C12106" s="547" t="s">
        <v>1632</v>
      </c>
      <c r="D12106" s="548"/>
      <c r="E12106" s="548"/>
    </row>
    <row r="12107" spans="1:5" hidden="1">
      <c r="A12107" s="547" t="s">
        <v>1644</v>
      </c>
      <c r="B12107" s="547">
        <v>2020</v>
      </c>
      <c r="C12107" s="547" t="s">
        <v>1631</v>
      </c>
      <c r="D12107" s="548"/>
      <c r="E12107" s="548">
        <v>126.46</v>
      </c>
    </row>
    <row r="12108" spans="1:5" hidden="1">
      <c r="A12108" s="547" t="s">
        <v>1644</v>
      </c>
      <c r="B12108" s="547">
        <v>2020</v>
      </c>
      <c r="C12108" s="547" t="s">
        <v>1630</v>
      </c>
      <c r="D12108" s="548"/>
      <c r="E12108" s="548"/>
    </row>
    <row r="12109" spans="1:5" hidden="1">
      <c r="A12109" s="547" t="s">
        <v>1644</v>
      </c>
      <c r="B12109" s="547">
        <v>2020</v>
      </c>
      <c r="C12109" s="547" t="s">
        <v>1629</v>
      </c>
      <c r="D12109" s="548"/>
      <c r="E12109" s="548"/>
    </row>
    <row r="12110" spans="1:5" hidden="1">
      <c r="A12110" s="547" t="s">
        <v>1644</v>
      </c>
      <c r="B12110" s="547">
        <v>2021</v>
      </c>
      <c r="C12110" s="547" t="s">
        <v>1628</v>
      </c>
      <c r="D12110" s="548">
        <v>109.26</v>
      </c>
      <c r="E12110" s="548">
        <v>109.49</v>
      </c>
    </row>
    <row r="12111" spans="1:5" hidden="1">
      <c r="A12111" s="547" t="s">
        <v>1644</v>
      </c>
      <c r="B12111" s="547">
        <v>2021</v>
      </c>
      <c r="C12111" s="547" t="s">
        <v>1627</v>
      </c>
      <c r="D12111" s="548">
        <v>106.18</v>
      </c>
      <c r="E12111" s="548"/>
    </row>
    <row r="12112" spans="1:5" hidden="1">
      <c r="A12112" s="547" t="s">
        <v>1644</v>
      </c>
      <c r="B12112" s="547">
        <v>2021</v>
      </c>
      <c r="C12112" s="547" t="s">
        <v>1626</v>
      </c>
      <c r="D12112" s="548">
        <v>3.08</v>
      </c>
      <c r="E12112" s="548"/>
    </row>
    <row r="12113" spans="1:5" hidden="1">
      <c r="A12113" s="547" t="s">
        <v>1644</v>
      </c>
      <c r="B12113" s="547">
        <v>2021</v>
      </c>
      <c r="C12113" s="547" t="s">
        <v>1625</v>
      </c>
      <c r="D12113" s="548">
        <v>40.619999999999997</v>
      </c>
      <c r="E12113" s="548">
        <v>40.619999999999997</v>
      </c>
    </row>
    <row r="12114" spans="1:5" hidden="1">
      <c r="A12114" s="547" t="s">
        <v>1644</v>
      </c>
      <c r="B12114" s="547">
        <v>2021</v>
      </c>
      <c r="C12114" s="547" t="s">
        <v>1624</v>
      </c>
      <c r="D12114" s="548">
        <v>9.33</v>
      </c>
      <c r="E12114" s="548">
        <v>9.33</v>
      </c>
    </row>
    <row r="12115" spans="1:5" hidden="1">
      <c r="A12115" s="547" t="s">
        <v>1644</v>
      </c>
      <c r="B12115" s="547">
        <v>2021</v>
      </c>
      <c r="C12115" s="547" t="s">
        <v>1623</v>
      </c>
      <c r="D12115" s="548">
        <v>26.09</v>
      </c>
      <c r="E12115" s="548">
        <v>26.09</v>
      </c>
    </row>
    <row r="12116" spans="1:5" hidden="1">
      <c r="A12116" s="547" t="s">
        <v>1644</v>
      </c>
      <c r="B12116" s="547">
        <v>2021</v>
      </c>
      <c r="C12116" s="547" t="s">
        <v>1622</v>
      </c>
      <c r="D12116" s="548">
        <v>7.04</v>
      </c>
      <c r="E12116" s="548">
        <v>7.04</v>
      </c>
    </row>
    <row r="12117" spans="1:5" hidden="1">
      <c r="A12117" s="547" t="s">
        <v>1644</v>
      </c>
      <c r="B12117" s="547">
        <v>2021</v>
      </c>
      <c r="C12117" s="547" t="s">
        <v>1621</v>
      </c>
      <c r="D12117" s="548"/>
      <c r="E12117" s="548"/>
    </row>
    <row r="12118" spans="1:5" hidden="1">
      <c r="A12118" s="547" t="s">
        <v>1644</v>
      </c>
      <c r="B12118" s="547">
        <v>2021</v>
      </c>
      <c r="C12118" s="547" t="s">
        <v>1620</v>
      </c>
      <c r="D12118" s="548">
        <v>0.54</v>
      </c>
      <c r="E12118" s="548">
        <v>0.54</v>
      </c>
    </row>
    <row r="12119" spans="1:5" hidden="1">
      <c r="A12119" s="547" t="s">
        <v>1644</v>
      </c>
      <c r="B12119" s="547">
        <v>2021</v>
      </c>
      <c r="C12119" s="547" t="s">
        <v>1619</v>
      </c>
      <c r="D12119" s="548">
        <v>12.67</v>
      </c>
      <c r="E12119" s="548">
        <v>12.67</v>
      </c>
    </row>
    <row r="12120" spans="1:5" hidden="1">
      <c r="A12120" s="547" t="s">
        <v>1644</v>
      </c>
      <c r="B12120" s="547">
        <v>2021</v>
      </c>
      <c r="C12120" s="547" t="s">
        <v>1618</v>
      </c>
      <c r="D12120" s="548"/>
      <c r="E12120" s="548"/>
    </row>
    <row r="12121" spans="1:5" hidden="1">
      <c r="A12121" s="547" t="s">
        <v>1644</v>
      </c>
      <c r="B12121" s="547">
        <v>2021</v>
      </c>
      <c r="C12121" s="547" t="s">
        <v>1617</v>
      </c>
      <c r="D12121" s="548">
        <v>0.39</v>
      </c>
      <c r="E12121" s="548">
        <v>0.39</v>
      </c>
    </row>
    <row r="12122" spans="1:5" hidden="1">
      <c r="A12122" s="547" t="s">
        <v>1644</v>
      </c>
      <c r="B12122" s="547">
        <v>2021</v>
      </c>
      <c r="C12122" s="547" t="s">
        <v>1616</v>
      </c>
      <c r="D12122" s="548"/>
      <c r="E12122" s="548"/>
    </row>
    <row r="12123" spans="1:5" hidden="1">
      <c r="A12123" s="547" t="s">
        <v>1644</v>
      </c>
      <c r="B12123" s="547">
        <v>2021</v>
      </c>
      <c r="C12123" s="547" t="s">
        <v>1615</v>
      </c>
      <c r="D12123" s="548">
        <v>9.41</v>
      </c>
      <c r="E12123" s="548">
        <v>9.41</v>
      </c>
    </row>
    <row r="12124" spans="1:5" hidden="1">
      <c r="A12124" s="547" t="s">
        <v>1644</v>
      </c>
      <c r="B12124" s="547">
        <v>2021</v>
      </c>
      <c r="C12124" s="547" t="s">
        <v>1614</v>
      </c>
      <c r="D12124" s="548">
        <v>2.0699999999999998</v>
      </c>
      <c r="E12124" s="548">
        <v>2.0699999999999998</v>
      </c>
    </row>
    <row r="12125" spans="1:5" hidden="1">
      <c r="A12125" s="547" t="s">
        <v>1644</v>
      </c>
      <c r="B12125" s="547">
        <v>2021</v>
      </c>
      <c r="C12125" s="547" t="s">
        <v>1613</v>
      </c>
      <c r="D12125" s="548"/>
      <c r="E12125" s="548"/>
    </row>
    <row r="12126" spans="1:5" hidden="1">
      <c r="A12126" s="547" t="s">
        <v>1644</v>
      </c>
      <c r="B12126" s="547">
        <v>2021</v>
      </c>
      <c r="C12126" s="547" t="s">
        <v>1612</v>
      </c>
      <c r="D12126" s="548">
        <v>0.04</v>
      </c>
      <c r="E12126" s="548">
        <v>0.04</v>
      </c>
    </row>
    <row r="12127" spans="1:5" hidden="1">
      <c r="A12127" s="547" t="s">
        <v>1644</v>
      </c>
      <c r="B12127" s="547">
        <v>2021</v>
      </c>
      <c r="C12127" s="547" t="s">
        <v>1611</v>
      </c>
      <c r="D12127" s="548"/>
      <c r="E12127" s="548"/>
    </row>
    <row r="12128" spans="1:5" hidden="1">
      <c r="A12128" s="547" t="s">
        <v>1644</v>
      </c>
      <c r="B12128" s="547">
        <v>2021</v>
      </c>
      <c r="C12128" s="547" t="s">
        <v>1610</v>
      </c>
      <c r="D12128" s="548"/>
      <c r="E12128" s="548"/>
    </row>
    <row r="12129" spans="1:5" hidden="1">
      <c r="A12129" s="547" t="s">
        <v>1644</v>
      </c>
      <c r="B12129" s="547">
        <v>2021</v>
      </c>
      <c r="C12129" s="547" t="s">
        <v>1609</v>
      </c>
      <c r="D12129" s="548">
        <v>0.22</v>
      </c>
      <c r="E12129" s="548">
        <v>0.22</v>
      </c>
    </row>
    <row r="12130" spans="1:5" hidden="1">
      <c r="A12130" s="547" t="s">
        <v>1644</v>
      </c>
      <c r="B12130" s="547">
        <v>2021</v>
      </c>
      <c r="C12130" s="547" t="s">
        <v>1608</v>
      </c>
      <c r="D12130" s="548"/>
      <c r="E12130" s="548"/>
    </row>
    <row r="12131" spans="1:5" hidden="1">
      <c r="A12131" s="547" t="s">
        <v>1644</v>
      </c>
      <c r="B12131" s="547">
        <v>2021</v>
      </c>
      <c r="C12131" s="547" t="s">
        <v>1607</v>
      </c>
      <c r="D12131" s="548">
        <v>0.44</v>
      </c>
      <c r="E12131" s="548">
        <v>0.44</v>
      </c>
    </row>
    <row r="12132" spans="1:5" hidden="1">
      <c r="A12132" s="547" t="s">
        <v>1644</v>
      </c>
      <c r="B12132" s="547">
        <v>2021</v>
      </c>
      <c r="C12132" s="547" t="s">
        <v>1606</v>
      </c>
      <c r="D12132" s="548"/>
      <c r="E12132" s="548"/>
    </row>
    <row r="12133" spans="1:5" hidden="1">
      <c r="A12133" s="547" t="s">
        <v>1644</v>
      </c>
      <c r="B12133" s="547">
        <v>2021</v>
      </c>
      <c r="C12133" s="547" t="s">
        <v>1605</v>
      </c>
      <c r="D12133" s="548">
        <v>0.1</v>
      </c>
      <c r="E12133" s="548">
        <v>0.1</v>
      </c>
    </row>
    <row r="12134" spans="1:5" hidden="1">
      <c r="A12134" s="547" t="s">
        <v>1644</v>
      </c>
      <c r="B12134" s="547">
        <v>2021</v>
      </c>
      <c r="C12134" s="547" t="s">
        <v>1604</v>
      </c>
      <c r="D12134" s="548">
        <v>50.59</v>
      </c>
      <c r="E12134" s="548">
        <v>50.59</v>
      </c>
    </row>
    <row r="12135" spans="1:5" hidden="1">
      <c r="A12135" s="547" t="s">
        <v>1644</v>
      </c>
      <c r="B12135" s="547">
        <v>2021</v>
      </c>
      <c r="C12135" s="547" t="s">
        <v>1603</v>
      </c>
      <c r="D12135" s="548">
        <v>211.4</v>
      </c>
      <c r="E12135" s="548">
        <v>211.4</v>
      </c>
    </row>
    <row r="12136" spans="1:5" hidden="1">
      <c r="A12136" s="547" t="s">
        <v>1644</v>
      </c>
      <c r="B12136" s="547">
        <v>2021</v>
      </c>
      <c r="C12136" s="547" t="s">
        <v>1602</v>
      </c>
      <c r="D12136" s="548">
        <v>5.81</v>
      </c>
      <c r="E12136" s="548">
        <v>5.81</v>
      </c>
    </row>
    <row r="12137" spans="1:5" hidden="1">
      <c r="A12137" s="547" t="s">
        <v>1644</v>
      </c>
      <c r="B12137" s="547">
        <v>2021</v>
      </c>
      <c r="C12137" s="547" t="s">
        <v>1601</v>
      </c>
      <c r="D12137" s="548">
        <v>103.98</v>
      </c>
      <c r="E12137" s="548">
        <v>103.98</v>
      </c>
    </row>
    <row r="12138" spans="1:5" hidden="1">
      <c r="A12138" s="547" t="s">
        <v>1644</v>
      </c>
      <c r="B12138" s="547">
        <v>2021</v>
      </c>
      <c r="C12138" s="547" t="s">
        <v>1600</v>
      </c>
      <c r="D12138" s="548">
        <v>6.59</v>
      </c>
      <c r="E12138" s="548">
        <v>6.59</v>
      </c>
    </row>
    <row r="12139" spans="1:5" hidden="1">
      <c r="A12139" s="547" t="s">
        <v>1644</v>
      </c>
      <c r="B12139" s="547">
        <v>2021</v>
      </c>
      <c r="C12139" s="547" t="s">
        <v>1599</v>
      </c>
      <c r="D12139" s="548">
        <v>729.6</v>
      </c>
      <c r="E12139" s="548">
        <v>729.84</v>
      </c>
    </row>
    <row r="12140" spans="1:5" hidden="1">
      <c r="A12140" s="547" t="s">
        <v>1644</v>
      </c>
      <c r="B12140" s="547">
        <v>2021</v>
      </c>
      <c r="C12140" s="547" t="s">
        <v>1597</v>
      </c>
      <c r="D12140" s="548">
        <v>583.91999999999996</v>
      </c>
      <c r="E12140" s="548">
        <v>584.15</v>
      </c>
    </row>
    <row r="12141" spans="1:5" hidden="1">
      <c r="A12141" s="547" t="s">
        <v>1644</v>
      </c>
      <c r="B12141" s="547">
        <v>2021</v>
      </c>
      <c r="C12141" s="547" t="s">
        <v>1633</v>
      </c>
      <c r="D12141" s="548"/>
      <c r="E12141" s="548">
        <v>69.73</v>
      </c>
    </row>
    <row r="12142" spans="1:5" hidden="1">
      <c r="A12142" s="547" t="s">
        <v>1644</v>
      </c>
      <c r="B12142" s="547">
        <v>2021</v>
      </c>
      <c r="C12142" s="547" t="s">
        <v>1632</v>
      </c>
      <c r="D12142" s="548"/>
      <c r="E12142" s="548"/>
    </row>
    <row r="12143" spans="1:5" hidden="1">
      <c r="A12143" s="547" t="s">
        <v>1644</v>
      </c>
      <c r="B12143" s="547">
        <v>2021</v>
      </c>
      <c r="C12143" s="547" t="s">
        <v>1631</v>
      </c>
      <c r="D12143" s="548"/>
      <c r="E12143" s="548">
        <v>36.69</v>
      </c>
    </row>
    <row r="12144" spans="1:5" hidden="1">
      <c r="A12144" s="547" t="s">
        <v>1644</v>
      </c>
      <c r="B12144" s="547">
        <v>2021</v>
      </c>
      <c r="C12144" s="547" t="s">
        <v>1630</v>
      </c>
      <c r="D12144" s="548"/>
      <c r="E12144" s="548"/>
    </row>
    <row r="12145" spans="1:5" hidden="1">
      <c r="A12145" s="547" t="s">
        <v>1644</v>
      </c>
      <c r="B12145" s="547">
        <v>2021</v>
      </c>
      <c r="C12145" s="547" t="s">
        <v>1629</v>
      </c>
      <c r="D12145" s="548"/>
      <c r="E12145" s="548"/>
    </row>
    <row r="12146" spans="1:5" hidden="1">
      <c r="A12146" s="547" t="s">
        <v>1644</v>
      </c>
      <c r="B12146" s="547">
        <v>2022</v>
      </c>
      <c r="C12146" s="547" t="s">
        <v>1628</v>
      </c>
      <c r="D12146" s="548">
        <v>94.75</v>
      </c>
      <c r="E12146" s="548">
        <v>95.62</v>
      </c>
    </row>
    <row r="12147" spans="1:5" hidden="1">
      <c r="A12147" s="547" t="s">
        <v>1644</v>
      </c>
      <c r="B12147" s="547">
        <v>2022</v>
      </c>
      <c r="C12147" s="547" t="s">
        <v>1627</v>
      </c>
      <c r="D12147" s="548">
        <v>90.51</v>
      </c>
      <c r="E12147" s="548"/>
    </row>
    <row r="12148" spans="1:5" hidden="1">
      <c r="A12148" s="547" t="s">
        <v>1644</v>
      </c>
      <c r="B12148" s="547">
        <v>2022</v>
      </c>
      <c r="C12148" s="547" t="s">
        <v>1626</v>
      </c>
      <c r="D12148" s="548">
        <v>4.24</v>
      </c>
      <c r="E12148" s="548"/>
    </row>
    <row r="12149" spans="1:5" hidden="1">
      <c r="A12149" s="547" t="s">
        <v>1644</v>
      </c>
      <c r="B12149" s="547">
        <v>2022</v>
      </c>
      <c r="C12149" s="547" t="s">
        <v>1625</v>
      </c>
      <c r="D12149" s="548">
        <v>55.47</v>
      </c>
      <c r="E12149" s="548">
        <v>55.47</v>
      </c>
    </row>
    <row r="12150" spans="1:5" hidden="1">
      <c r="A12150" s="547" t="s">
        <v>1644</v>
      </c>
      <c r="B12150" s="547">
        <v>2022</v>
      </c>
      <c r="C12150" s="547" t="s">
        <v>1624</v>
      </c>
      <c r="D12150" s="548">
        <v>8.98</v>
      </c>
      <c r="E12150" s="548">
        <v>8.98</v>
      </c>
    </row>
    <row r="12151" spans="1:5" hidden="1">
      <c r="A12151" s="547" t="s">
        <v>1644</v>
      </c>
      <c r="B12151" s="547">
        <v>2022</v>
      </c>
      <c r="C12151" s="547" t="s">
        <v>1623</v>
      </c>
      <c r="D12151" s="548">
        <v>28.6</v>
      </c>
      <c r="E12151" s="548">
        <v>28.6</v>
      </c>
    </row>
    <row r="12152" spans="1:5" hidden="1">
      <c r="A12152" s="547" t="s">
        <v>1644</v>
      </c>
      <c r="B12152" s="547">
        <v>2022</v>
      </c>
      <c r="C12152" s="547" t="s">
        <v>1622</v>
      </c>
      <c r="D12152" s="548">
        <v>7.85</v>
      </c>
      <c r="E12152" s="548">
        <v>7.85</v>
      </c>
    </row>
    <row r="12153" spans="1:5" hidden="1">
      <c r="A12153" s="547" t="s">
        <v>1644</v>
      </c>
      <c r="B12153" s="547">
        <v>2022</v>
      </c>
      <c r="C12153" s="547" t="s">
        <v>1621</v>
      </c>
      <c r="D12153" s="548">
        <v>0.04</v>
      </c>
      <c r="E12153" s="548">
        <v>0.04</v>
      </c>
    </row>
    <row r="12154" spans="1:5" hidden="1">
      <c r="A12154" s="547" t="s">
        <v>1644</v>
      </c>
      <c r="B12154" s="547">
        <v>2022</v>
      </c>
      <c r="C12154" s="547" t="s">
        <v>1620</v>
      </c>
      <c r="D12154" s="548">
        <v>0.44</v>
      </c>
      <c r="E12154" s="548">
        <v>0.44</v>
      </c>
    </row>
    <row r="12155" spans="1:5" hidden="1">
      <c r="A12155" s="547" t="s">
        <v>1644</v>
      </c>
      <c r="B12155" s="547">
        <v>2022</v>
      </c>
      <c r="C12155" s="547" t="s">
        <v>1619</v>
      </c>
      <c r="D12155" s="548">
        <v>16.18</v>
      </c>
      <c r="E12155" s="548">
        <v>16.18</v>
      </c>
    </row>
    <row r="12156" spans="1:5" hidden="1">
      <c r="A12156" s="547" t="s">
        <v>1644</v>
      </c>
      <c r="B12156" s="547">
        <v>2022</v>
      </c>
      <c r="C12156" s="547" t="s">
        <v>1618</v>
      </c>
      <c r="D12156" s="548"/>
      <c r="E12156" s="548"/>
    </row>
    <row r="12157" spans="1:5" hidden="1">
      <c r="A12157" s="547" t="s">
        <v>1644</v>
      </c>
      <c r="B12157" s="547">
        <v>2022</v>
      </c>
      <c r="C12157" s="547" t="s">
        <v>1617</v>
      </c>
      <c r="D12157" s="548">
        <v>0.52</v>
      </c>
      <c r="E12157" s="548">
        <v>0.52</v>
      </c>
    </row>
    <row r="12158" spans="1:5" hidden="1">
      <c r="A12158" s="547" t="s">
        <v>1644</v>
      </c>
      <c r="B12158" s="547">
        <v>2022</v>
      </c>
      <c r="C12158" s="547" t="s">
        <v>1616</v>
      </c>
      <c r="D12158" s="548">
        <v>0.01</v>
      </c>
      <c r="E12158" s="548">
        <v>0.01</v>
      </c>
    </row>
    <row r="12159" spans="1:5" hidden="1">
      <c r="A12159" s="547" t="s">
        <v>1644</v>
      </c>
      <c r="B12159" s="547">
        <v>2022</v>
      </c>
      <c r="C12159" s="547" t="s">
        <v>1615</v>
      </c>
      <c r="D12159" s="548">
        <v>12.91</v>
      </c>
      <c r="E12159" s="548">
        <v>12.91</v>
      </c>
    </row>
    <row r="12160" spans="1:5" hidden="1">
      <c r="A12160" s="547" t="s">
        <v>1644</v>
      </c>
      <c r="B12160" s="547">
        <v>2022</v>
      </c>
      <c r="C12160" s="547" t="s">
        <v>1614</v>
      </c>
      <c r="D12160" s="548">
        <v>1.81</v>
      </c>
      <c r="E12160" s="548">
        <v>1.81</v>
      </c>
    </row>
    <row r="12161" spans="1:5" hidden="1">
      <c r="A12161" s="547" t="s">
        <v>1644</v>
      </c>
      <c r="B12161" s="547">
        <v>2022</v>
      </c>
      <c r="C12161" s="547" t="s">
        <v>1613</v>
      </c>
      <c r="D12161" s="548"/>
      <c r="E12161" s="548"/>
    </row>
    <row r="12162" spans="1:5" hidden="1">
      <c r="A12162" s="547" t="s">
        <v>1644</v>
      </c>
      <c r="B12162" s="547">
        <v>2022</v>
      </c>
      <c r="C12162" s="547" t="s">
        <v>1612</v>
      </c>
      <c r="D12162" s="548">
        <v>0.03</v>
      </c>
      <c r="E12162" s="548">
        <v>0.03</v>
      </c>
    </row>
    <row r="12163" spans="1:5" hidden="1">
      <c r="A12163" s="547" t="s">
        <v>1644</v>
      </c>
      <c r="B12163" s="547">
        <v>2022</v>
      </c>
      <c r="C12163" s="547" t="s">
        <v>1611</v>
      </c>
      <c r="D12163" s="548"/>
      <c r="E12163" s="548"/>
    </row>
    <row r="12164" spans="1:5" hidden="1">
      <c r="A12164" s="547" t="s">
        <v>1644</v>
      </c>
      <c r="B12164" s="547">
        <v>2022</v>
      </c>
      <c r="C12164" s="547" t="s">
        <v>1610</v>
      </c>
      <c r="D12164" s="548"/>
      <c r="E12164" s="548"/>
    </row>
    <row r="12165" spans="1:5" hidden="1">
      <c r="A12165" s="547" t="s">
        <v>1644</v>
      </c>
      <c r="B12165" s="547">
        <v>2022</v>
      </c>
      <c r="C12165" s="547" t="s">
        <v>1609</v>
      </c>
      <c r="D12165" s="548">
        <v>0.53</v>
      </c>
      <c r="E12165" s="548">
        <v>0.53</v>
      </c>
    </row>
    <row r="12166" spans="1:5" hidden="1">
      <c r="A12166" s="547" t="s">
        <v>1644</v>
      </c>
      <c r="B12166" s="547">
        <v>2022</v>
      </c>
      <c r="C12166" s="547" t="s">
        <v>1608</v>
      </c>
      <c r="D12166" s="548"/>
      <c r="E12166" s="548"/>
    </row>
    <row r="12167" spans="1:5" hidden="1">
      <c r="A12167" s="547" t="s">
        <v>1644</v>
      </c>
      <c r="B12167" s="547">
        <v>2022</v>
      </c>
      <c r="C12167" s="547" t="s">
        <v>1607</v>
      </c>
      <c r="D12167" s="548">
        <v>0.19</v>
      </c>
      <c r="E12167" s="548">
        <v>0.19</v>
      </c>
    </row>
    <row r="12168" spans="1:5" hidden="1">
      <c r="A12168" s="547" t="s">
        <v>1644</v>
      </c>
      <c r="B12168" s="547">
        <v>2022</v>
      </c>
      <c r="C12168" s="547" t="s">
        <v>1606</v>
      </c>
      <c r="D12168" s="548"/>
      <c r="E12168" s="548"/>
    </row>
    <row r="12169" spans="1:5" hidden="1">
      <c r="A12169" s="547" t="s">
        <v>1644</v>
      </c>
      <c r="B12169" s="547">
        <v>2022</v>
      </c>
      <c r="C12169" s="547" t="s">
        <v>1605</v>
      </c>
      <c r="D12169" s="548">
        <v>0.18</v>
      </c>
      <c r="E12169" s="548">
        <v>0.18</v>
      </c>
    </row>
    <row r="12170" spans="1:5" hidden="1">
      <c r="A12170" s="547" t="s">
        <v>1644</v>
      </c>
      <c r="B12170" s="547">
        <v>2022</v>
      </c>
      <c r="C12170" s="547" t="s">
        <v>1604</v>
      </c>
      <c r="D12170" s="548">
        <v>72.37</v>
      </c>
      <c r="E12170" s="548">
        <v>72.37</v>
      </c>
    </row>
    <row r="12171" spans="1:5" hidden="1">
      <c r="A12171" s="547" t="s">
        <v>1644</v>
      </c>
      <c r="B12171" s="547">
        <v>2022</v>
      </c>
      <c r="C12171" s="547" t="s">
        <v>1603</v>
      </c>
      <c r="D12171" s="548">
        <v>177.02</v>
      </c>
      <c r="E12171" s="548">
        <v>177.02</v>
      </c>
    </row>
    <row r="12172" spans="1:5" hidden="1">
      <c r="A12172" s="547" t="s">
        <v>1644</v>
      </c>
      <c r="B12172" s="547">
        <v>2022</v>
      </c>
      <c r="C12172" s="547" t="s">
        <v>1602</v>
      </c>
      <c r="D12172" s="548">
        <v>8.0299999999999994</v>
      </c>
      <c r="E12172" s="548">
        <v>8.0299999999999994</v>
      </c>
    </row>
    <row r="12173" spans="1:5" hidden="1">
      <c r="A12173" s="547" t="s">
        <v>1644</v>
      </c>
      <c r="B12173" s="547">
        <v>2022</v>
      </c>
      <c r="C12173" s="547" t="s">
        <v>1601</v>
      </c>
      <c r="D12173" s="548">
        <v>113.63</v>
      </c>
      <c r="E12173" s="548">
        <v>113.63</v>
      </c>
    </row>
    <row r="12174" spans="1:5" hidden="1">
      <c r="A12174" s="547" t="s">
        <v>1644</v>
      </c>
      <c r="B12174" s="547">
        <v>2022</v>
      </c>
      <c r="C12174" s="547" t="s">
        <v>1600</v>
      </c>
      <c r="D12174" s="548">
        <v>7.41</v>
      </c>
      <c r="E12174" s="548">
        <v>7.41</v>
      </c>
    </row>
    <row r="12175" spans="1:5" hidden="1">
      <c r="A12175" s="547" t="s">
        <v>1644</v>
      </c>
      <c r="B12175" s="547">
        <v>2022</v>
      </c>
      <c r="C12175" s="547" t="s">
        <v>1599</v>
      </c>
      <c r="D12175" s="548">
        <v>749.91</v>
      </c>
      <c r="E12175" s="548">
        <v>750.79</v>
      </c>
    </row>
    <row r="12176" spans="1:5" hidden="1">
      <c r="A12176" s="547" t="s">
        <v>1644</v>
      </c>
      <c r="B12176" s="547">
        <v>2022</v>
      </c>
      <c r="C12176" s="547" t="s">
        <v>1597</v>
      </c>
      <c r="D12176" s="548">
        <v>590.78</v>
      </c>
      <c r="E12176" s="548">
        <v>591.66</v>
      </c>
    </row>
    <row r="12177" spans="1:5" hidden="1">
      <c r="A12177" s="547" t="s">
        <v>1644</v>
      </c>
      <c r="B12177" s="547">
        <v>2022</v>
      </c>
      <c r="C12177" s="547" t="s">
        <v>1633</v>
      </c>
      <c r="D12177" s="548"/>
      <c r="E12177" s="548">
        <v>65.81</v>
      </c>
    </row>
    <row r="12178" spans="1:5" hidden="1">
      <c r="A12178" s="547" t="s">
        <v>1644</v>
      </c>
      <c r="B12178" s="547">
        <v>2022</v>
      </c>
      <c r="C12178" s="547" t="s">
        <v>1632</v>
      </c>
      <c r="D12178" s="548"/>
      <c r="E12178" s="548"/>
    </row>
    <row r="12179" spans="1:5" hidden="1">
      <c r="A12179" s="547" t="s">
        <v>1644</v>
      </c>
      <c r="B12179" s="547">
        <v>2022</v>
      </c>
      <c r="C12179" s="547" t="s">
        <v>1631</v>
      </c>
      <c r="D12179" s="548"/>
      <c r="E12179" s="548">
        <v>25.58</v>
      </c>
    </row>
    <row r="12180" spans="1:5" hidden="1">
      <c r="A12180" s="547" t="s">
        <v>1644</v>
      </c>
      <c r="B12180" s="547">
        <v>2022</v>
      </c>
      <c r="C12180" s="547" t="s">
        <v>1630</v>
      </c>
      <c r="D12180" s="548"/>
      <c r="E12180" s="548"/>
    </row>
    <row r="12181" spans="1:5" hidden="1">
      <c r="A12181" s="547" t="s">
        <v>1644</v>
      </c>
      <c r="B12181" s="547">
        <v>2022</v>
      </c>
      <c r="C12181" s="547" t="s">
        <v>1629</v>
      </c>
      <c r="D12181" s="548"/>
      <c r="E12181" s="548"/>
    </row>
    <row r="12182" spans="1:5" hidden="1">
      <c r="A12182" s="547" t="s">
        <v>1644</v>
      </c>
      <c r="B12182" s="547">
        <v>2023</v>
      </c>
      <c r="C12182" s="547" t="s">
        <v>1628</v>
      </c>
      <c r="D12182" s="548">
        <v>132.35</v>
      </c>
      <c r="E12182" s="548"/>
    </row>
    <row r="12183" spans="1:5" hidden="1">
      <c r="A12183" s="547" t="s">
        <v>1644</v>
      </c>
      <c r="B12183" s="547">
        <v>2023</v>
      </c>
      <c r="C12183" s="547" t="s">
        <v>1627</v>
      </c>
      <c r="D12183" s="548">
        <v>131.71</v>
      </c>
      <c r="E12183" s="548"/>
    </row>
    <row r="12184" spans="1:5" hidden="1">
      <c r="A12184" s="547" t="s">
        <v>1644</v>
      </c>
      <c r="B12184" s="547">
        <v>2023</v>
      </c>
      <c r="C12184" s="547" t="s">
        <v>1626</v>
      </c>
      <c r="D12184" s="548">
        <v>0.64</v>
      </c>
      <c r="E12184" s="548"/>
    </row>
    <row r="12185" spans="1:5" hidden="1">
      <c r="A12185" s="547" t="s">
        <v>1644</v>
      </c>
      <c r="B12185" s="547">
        <v>2023</v>
      </c>
      <c r="C12185" s="547" t="s">
        <v>1625</v>
      </c>
      <c r="D12185" s="548">
        <v>109.16</v>
      </c>
      <c r="E12185" s="548"/>
    </row>
    <row r="12186" spans="1:5" hidden="1">
      <c r="A12186" s="547" t="s">
        <v>1644</v>
      </c>
      <c r="B12186" s="547">
        <v>2023</v>
      </c>
      <c r="C12186" s="547" t="s">
        <v>1624</v>
      </c>
      <c r="D12186" s="548">
        <v>11.06</v>
      </c>
      <c r="E12186" s="548"/>
    </row>
    <row r="12187" spans="1:5" hidden="1">
      <c r="A12187" s="547" t="s">
        <v>1644</v>
      </c>
      <c r="B12187" s="547">
        <v>2023</v>
      </c>
      <c r="C12187" s="547" t="s">
        <v>1623</v>
      </c>
      <c r="D12187" s="548">
        <v>41.17</v>
      </c>
      <c r="E12187" s="548"/>
    </row>
    <row r="12188" spans="1:5" hidden="1">
      <c r="A12188" s="547" t="s">
        <v>1644</v>
      </c>
      <c r="B12188" s="547">
        <v>2023</v>
      </c>
      <c r="C12188" s="547" t="s">
        <v>1622</v>
      </c>
      <c r="D12188" s="548">
        <v>10.81</v>
      </c>
      <c r="E12188" s="548"/>
    </row>
    <row r="12189" spans="1:5" hidden="1">
      <c r="A12189" s="547" t="s">
        <v>1644</v>
      </c>
      <c r="B12189" s="547">
        <v>2023</v>
      </c>
      <c r="C12189" s="547" t="s">
        <v>1621</v>
      </c>
      <c r="D12189" s="548">
        <v>0.03</v>
      </c>
      <c r="E12189" s="548"/>
    </row>
    <row r="12190" spans="1:5" hidden="1">
      <c r="A12190" s="547" t="s">
        <v>1644</v>
      </c>
      <c r="B12190" s="547">
        <v>2023</v>
      </c>
      <c r="C12190" s="547" t="s">
        <v>1620</v>
      </c>
      <c r="D12190" s="548">
        <v>0.62</v>
      </c>
      <c r="E12190" s="548"/>
    </row>
    <row r="12191" spans="1:5" hidden="1">
      <c r="A12191" s="547" t="s">
        <v>1644</v>
      </c>
      <c r="B12191" s="547">
        <v>2023</v>
      </c>
      <c r="C12191" s="547" t="s">
        <v>1619</v>
      </c>
      <c r="D12191" s="548">
        <v>17.13</v>
      </c>
      <c r="E12191" s="548"/>
    </row>
    <row r="12192" spans="1:5" hidden="1">
      <c r="A12192" s="547" t="s">
        <v>1644</v>
      </c>
      <c r="B12192" s="547">
        <v>2023</v>
      </c>
      <c r="C12192" s="547" t="s">
        <v>1618</v>
      </c>
      <c r="D12192" s="548"/>
      <c r="E12192" s="548"/>
    </row>
    <row r="12193" spans="1:5" hidden="1">
      <c r="A12193" s="547" t="s">
        <v>1644</v>
      </c>
      <c r="B12193" s="547">
        <v>2023</v>
      </c>
      <c r="C12193" s="547" t="s">
        <v>1617</v>
      </c>
      <c r="D12193" s="548">
        <v>0.55000000000000004</v>
      </c>
      <c r="E12193" s="548"/>
    </row>
    <row r="12194" spans="1:5" hidden="1">
      <c r="A12194" s="547" t="s">
        <v>1644</v>
      </c>
      <c r="B12194" s="547">
        <v>2023</v>
      </c>
      <c r="C12194" s="547" t="s">
        <v>1616</v>
      </c>
      <c r="D12194" s="548">
        <v>0.04</v>
      </c>
      <c r="E12194" s="548"/>
    </row>
    <row r="12195" spans="1:5" hidden="1">
      <c r="A12195" s="547" t="s">
        <v>1644</v>
      </c>
      <c r="B12195" s="547">
        <v>2023</v>
      </c>
      <c r="C12195" s="547" t="s">
        <v>1615</v>
      </c>
      <c r="D12195" s="548">
        <v>12.73</v>
      </c>
      <c r="E12195" s="548"/>
    </row>
    <row r="12196" spans="1:5" hidden="1">
      <c r="A12196" s="547" t="s">
        <v>1644</v>
      </c>
      <c r="B12196" s="547">
        <v>2023</v>
      </c>
      <c r="C12196" s="547" t="s">
        <v>1614</v>
      </c>
      <c r="D12196" s="548">
        <v>2.35</v>
      </c>
      <c r="E12196" s="548"/>
    </row>
    <row r="12197" spans="1:5" hidden="1">
      <c r="A12197" s="547" t="s">
        <v>1644</v>
      </c>
      <c r="B12197" s="547">
        <v>2023</v>
      </c>
      <c r="C12197" s="547" t="s">
        <v>1613</v>
      </c>
      <c r="D12197" s="548"/>
      <c r="E12197" s="548"/>
    </row>
    <row r="12198" spans="1:5" hidden="1">
      <c r="A12198" s="547" t="s">
        <v>1644</v>
      </c>
      <c r="B12198" s="547">
        <v>2023</v>
      </c>
      <c r="C12198" s="547" t="s">
        <v>1612</v>
      </c>
      <c r="D12198" s="548">
        <v>0.13</v>
      </c>
      <c r="E12198" s="548"/>
    </row>
    <row r="12199" spans="1:5" hidden="1">
      <c r="A12199" s="547" t="s">
        <v>1644</v>
      </c>
      <c r="B12199" s="547">
        <v>2023</v>
      </c>
      <c r="C12199" s="547" t="s">
        <v>1611</v>
      </c>
      <c r="D12199" s="548"/>
      <c r="E12199" s="548"/>
    </row>
    <row r="12200" spans="1:5" hidden="1">
      <c r="A12200" s="547" t="s">
        <v>1644</v>
      </c>
      <c r="B12200" s="547">
        <v>2023</v>
      </c>
      <c r="C12200" s="547" t="s">
        <v>1610</v>
      </c>
      <c r="D12200" s="548"/>
      <c r="E12200" s="548"/>
    </row>
    <row r="12201" spans="1:5" hidden="1">
      <c r="A12201" s="547" t="s">
        <v>1644</v>
      </c>
      <c r="B12201" s="547">
        <v>2023</v>
      </c>
      <c r="C12201" s="547" t="s">
        <v>1609</v>
      </c>
      <c r="D12201" s="548">
        <v>1.1000000000000001</v>
      </c>
      <c r="E12201" s="548"/>
    </row>
    <row r="12202" spans="1:5" hidden="1">
      <c r="A12202" s="547" t="s">
        <v>1644</v>
      </c>
      <c r="B12202" s="547">
        <v>2023</v>
      </c>
      <c r="C12202" s="547" t="s">
        <v>1608</v>
      </c>
      <c r="D12202" s="548"/>
      <c r="E12202" s="548"/>
    </row>
    <row r="12203" spans="1:5" hidden="1">
      <c r="A12203" s="547" t="s">
        <v>1644</v>
      </c>
      <c r="B12203" s="547">
        <v>2023</v>
      </c>
      <c r="C12203" s="547" t="s">
        <v>1607</v>
      </c>
      <c r="D12203" s="548">
        <v>0.2</v>
      </c>
      <c r="E12203" s="548"/>
    </row>
    <row r="12204" spans="1:5" hidden="1">
      <c r="A12204" s="547" t="s">
        <v>1644</v>
      </c>
      <c r="B12204" s="547">
        <v>2023</v>
      </c>
      <c r="C12204" s="547" t="s">
        <v>1606</v>
      </c>
      <c r="D12204" s="548"/>
      <c r="E12204" s="548"/>
    </row>
    <row r="12205" spans="1:5" hidden="1">
      <c r="A12205" s="547" t="s">
        <v>1644</v>
      </c>
      <c r="B12205" s="547">
        <v>2023</v>
      </c>
      <c r="C12205" s="547" t="s">
        <v>1605</v>
      </c>
      <c r="D12205" s="548">
        <v>0.03</v>
      </c>
      <c r="E12205" s="548"/>
    </row>
    <row r="12206" spans="1:5" hidden="1">
      <c r="A12206" s="547" t="s">
        <v>1644</v>
      </c>
      <c r="B12206" s="547">
        <v>2023</v>
      </c>
      <c r="C12206" s="547" t="s">
        <v>1604</v>
      </c>
      <c r="D12206" s="548">
        <v>78.489999999999995</v>
      </c>
      <c r="E12206" s="548"/>
    </row>
    <row r="12207" spans="1:5" hidden="1">
      <c r="A12207" s="547" t="s">
        <v>1644</v>
      </c>
      <c r="B12207" s="547">
        <v>2023</v>
      </c>
      <c r="C12207" s="547" t="s">
        <v>1603</v>
      </c>
      <c r="D12207" s="548">
        <v>167.01</v>
      </c>
      <c r="E12207" s="548"/>
    </row>
    <row r="12208" spans="1:5" hidden="1">
      <c r="A12208" s="547" t="s">
        <v>1644</v>
      </c>
      <c r="B12208" s="547">
        <v>2023</v>
      </c>
      <c r="C12208" s="547" t="s">
        <v>1602</v>
      </c>
      <c r="D12208" s="548">
        <v>9.92</v>
      </c>
      <c r="E12208" s="548"/>
    </row>
    <row r="12209" spans="1:5" hidden="1">
      <c r="A12209" s="547" t="s">
        <v>1644</v>
      </c>
      <c r="B12209" s="547">
        <v>2023</v>
      </c>
      <c r="C12209" s="547" t="s">
        <v>1601</v>
      </c>
      <c r="D12209" s="548">
        <v>126.94</v>
      </c>
      <c r="E12209" s="548"/>
    </row>
    <row r="12210" spans="1:5" hidden="1">
      <c r="A12210" s="547" t="s">
        <v>1644</v>
      </c>
      <c r="B12210" s="547">
        <v>2023</v>
      </c>
      <c r="C12210" s="547" t="s">
        <v>1600</v>
      </c>
      <c r="D12210" s="548">
        <v>9.25</v>
      </c>
      <c r="E12210" s="548"/>
    </row>
    <row r="12211" spans="1:5" hidden="1">
      <c r="A12211" s="547" t="s">
        <v>1644</v>
      </c>
      <c r="B12211" s="547">
        <v>2023</v>
      </c>
      <c r="C12211" s="547" t="s">
        <v>1599</v>
      </c>
      <c r="D12211" s="548">
        <v>891.69</v>
      </c>
      <c r="E12211" s="548"/>
    </row>
    <row r="12212" spans="1:5" hidden="1">
      <c r="A12212" s="547" t="s">
        <v>1644</v>
      </c>
      <c r="B12212" s="547">
        <v>2023</v>
      </c>
      <c r="C12212" s="547" t="s">
        <v>1597</v>
      </c>
      <c r="D12212" s="548">
        <v>713.93</v>
      </c>
      <c r="E12212" s="548"/>
    </row>
    <row r="12213" spans="1:5" hidden="1">
      <c r="A12213" s="547" t="s">
        <v>1643</v>
      </c>
      <c r="B12213" s="547">
        <v>2019</v>
      </c>
      <c r="C12213" s="547" t="s">
        <v>1628</v>
      </c>
      <c r="D12213" s="548">
        <v>0.42</v>
      </c>
      <c r="E12213" s="548">
        <v>0.41</v>
      </c>
    </row>
    <row r="12214" spans="1:5" hidden="1">
      <c r="A12214" s="547" t="s">
        <v>1643</v>
      </c>
      <c r="B12214" s="547">
        <v>2019</v>
      </c>
      <c r="C12214" s="547" t="s">
        <v>1627</v>
      </c>
      <c r="D12214" s="548">
        <v>0.42</v>
      </c>
      <c r="E12214" s="548"/>
    </row>
    <row r="12215" spans="1:5" hidden="1">
      <c r="A12215" s="547" t="s">
        <v>1643</v>
      </c>
      <c r="B12215" s="547">
        <v>2019</v>
      </c>
      <c r="C12215" s="547" t="s">
        <v>1626</v>
      </c>
      <c r="D12215" s="548"/>
      <c r="E12215" s="548"/>
    </row>
    <row r="12216" spans="1:5" hidden="1">
      <c r="A12216" s="547" t="s">
        <v>1643</v>
      </c>
      <c r="B12216" s="547">
        <v>2019</v>
      </c>
      <c r="C12216" s="547" t="s">
        <v>1625</v>
      </c>
      <c r="D12216" s="548"/>
      <c r="E12216" s="548"/>
    </row>
    <row r="12217" spans="1:5" hidden="1">
      <c r="A12217" s="547" t="s">
        <v>1643</v>
      </c>
      <c r="B12217" s="547">
        <v>2019</v>
      </c>
      <c r="C12217" s="547" t="s">
        <v>1624</v>
      </c>
      <c r="D12217" s="548">
        <v>0.41</v>
      </c>
      <c r="E12217" s="548">
        <v>0.41</v>
      </c>
    </row>
    <row r="12218" spans="1:5" hidden="1">
      <c r="A12218" s="547" t="s">
        <v>1643</v>
      </c>
      <c r="B12218" s="547">
        <v>2019</v>
      </c>
      <c r="C12218" s="547" t="s">
        <v>1623</v>
      </c>
      <c r="D12218" s="548">
        <v>0.18</v>
      </c>
      <c r="E12218" s="548">
        <v>0.18</v>
      </c>
    </row>
    <row r="12219" spans="1:5" hidden="1">
      <c r="A12219" s="547" t="s">
        <v>1643</v>
      </c>
      <c r="B12219" s="547">
        <v>2019</v>
      </c>
      <c r="C12219" s="547" t="s">
        <v>1622</v>
      </c>
      <c r="D12219" s="548"/>
      <c r="E12219" s="548"/>
    </row>
    <row r="12220" spans="1:5" hidden="1">
      <c r="A12220" s="547" t="s">
        <v>1643</v>
      </c>
      <c r="B12220" s="547">
        <v>2019</v>
      </c>
      <c r="C12220" s="547" t="s">
        <v>1621</v>
      </c>
      <c r="D12220" s="548"/>
      <c r="E12220" s="548"/>
    </row>
    <row r="12221" spans="1:5" hidden="1">
      <c r="A12221" s="547" t="s">
        <v>1643</v>
      </c>
      <c r="B12221" s="547">
        <v>2019</v>
      </c>
      <c r="C12221" s="547" t="s">
        <v>1620</v>
      </c>
      <c r="D12221" s="548"/>
      <c r="E12221" s="548"/>
    </row>
    <row r="12222" spans="1:5" hidden="1">
      <c r="A12222" s="547" t="s">
        <v>1643</v>
      </c>
      <c r="B12222" s="547">
        <v>2019</v>
      </c>
      <c r="C12222" s="547" t="s">
        <v>1619</v>
      </c>
      <c r="D12222" s="548">
        <v>9</v>
      </c>
      <c r="E12222" s="548">
        <v>9</v>
      </c>
    </row>
    <row r="12223" spans="1:5" hidden="1">
      <c r="A12223" s="547" t="s">
        <v>1643</v>
      </c>
      <c r="B12223" s="547">
        <v>2019</v>
      </c>
      <c r="C12223" s="547" t="s">
        <v>1618</v>
      </c>
      <c r="D12223" s="548">
        <v>0.02</v>
      </c>
      <c r="E12223" s="548">
        <v>0.02</v>
      </c>
    </row>
    <row r="12224" spans="1:5" hidden="1">
      <c r="A12224" s="547" t="s">
        <v>1643</v>
      </c>
      <c r="B12224" s="547">
        <v>2019</v>
      </c>
      <c r="C12224" s="547" t="s">
        <v>1617</v>
      </c>
      <c r="D12224" s="548">
        <v>0.64</v>
      </c>
      <c r="E12224" s="548">
        <v>0.64</v>
      </c>
    </row>
    <row r="12225" spans="1:5" hidden="1">
      <c r="A12225" s="547" t="s">
        <v>1643</v>
      </c>
      <c r="B12225" s="547">
        <v>2019</v>
      </c>
      <c r="C12225" s="547" t="s">
        <v>1616</v>
      </c>
      <c r="D12225" s="548">
        <v>1.37</v>
      </c>
      <c r="E12225" s="548">
        <v>1.37</v>
      </c>
    </row>
    <row r="12226" spans="1:5" hidden="1">
      <c r="A12226" s="547" t="s">
        <v>1643</v>
      </c>
      <c r="B12226" s="547">
        <v>2019</v>
      </c>
      <c r="C12226" s="547" t="s">
        <v>1615</v>
      </c>
      <c r="D12226" s="548">
        <v>6.41</v>
      </c>
      <c r="E12226" s="548">
        <v>6.41</v>
      </c>
    </row>
    <row r="12227" spans="1:5" hidden="1">
      <c r="A12227" s="547" t="s">
        <v>1643</v>
      </c>
      <c r="B12227" s="547">
        <v>2019</v>
      </c>
      <c r="C12227" s="547" t="s">
        <v>1614</v>
      </c>
      <c r="D12227" s="548">
        <v>0.45</v>
      </c>
      <c r="E12227" s="548">
        <v>0.45</v>
      </c>
    </row>
    <row r="12228" spans="1:5" hidden="1">
      <c r="A12228" s="547" t="s">
        <v>1643</v>
      </c>
      <c r="B12228" s="547">
        <v>2019</v>
      </c>
      <c r="C12228" s="547" t="s">
        <v>1613</v>
      </c>
      <c r="D12228" s="548"/>
      <c r="E12228" s="548"/>
    </row>
    <row r="12229" spans="1:5" hidden="1">
      <c r="A12229" s="547" t="s">
        <v>1643</v>
      </c>
      <c r="B12229" s="547">
        <v>2019</v>
      </c>
      <c r="C12229" s="547" t="s">
        <v>1612</v>
      </c>
      <c r="D12229" s="548">
        <v>7.0000000000000007E-2</v>
      </c>
      <c r="E12229" s="548">
        <v>7.0000000000000007E-2</v>
      </c>
    </row>
    <row r="12230" spans="1:5" hidden="1">
      <c r="A12230" s="547" t="s">
        <v>1643</v>
      </c>
      <c r="B12230" s="547">
        <v>2019</v>
      </c>
      <c r="C12230" s="547" t="s">
        <v>1611</v>
      </c>
      <c r="D12230" s="548"/>
      <c r="E12230" s="548"/>
    </row>
    <row r="12231" spans="1:5" hidden="1">
      <c r="A12231" s="547" t="s">
        <v>1643</v>
      </c>
      <c r="B12231" s="547">
        <v>2019</v>
      </c>
      <c r="C12231" s="547" t="s">
        <v>1610</v>
      </c>
      <c r="D12231" s="548">
        <v>0.01</v>
      </c>
      <c r="E12231" s="548">
        <v>0.01</v>
      </c>
    </row>
    <row r="12232" spans="1:5" hidden="1">
      <c r="A12232" s="547" t="s">
        <v>1643</v>
      </c>
      <c r="B12232" s="547">
        <v>2019</v>
      </c>
      <c r="C12232" s="547" t="s">
        <v>1609</v>
      </c>
      <c r="D12232" s="548"/>
      <c r="E12232" s="548"/>
    </row>
    <row r="12233" spans="1:5" hidden="1">
      <c r="A12233" s="547" t="s">
        <v>1643</v>
      </c>
      <c r="B12233" s="547">
        <v>2019</v>
      </c>
      <c r="C12233" s="547" t="s">
        <v>1608</v>
      </c>
      <c r="D12233" s="548"/>
      <c r="E12233" s="548"/>
    </row>
    <row r="12234" spans="1:5" hidden="1">
      <c r="A12234" s="547" t="s">
        <v>1643</v>
      </c>
      <c r="B12234" s="547">
        <v>2019</v>
      </c>
      <c r="C12234" s="547" t="s">
        <v>1607</v>
      </c>
      <c r="D12234" s="548">
        <v>0.04</v>
      </c>
      <c r="E12234" s="548">
        <v>0.04</v>
      </c>
    </row>
    <row r="12235" spans="1:5" hidden="1">
      <c r="A12235" s="547" t="s">
        <v>1643</v>
      </c>
      <c r="B12235" s="547">
        <v>2019</v>
      </c>
      <c r="C12235" s="547" t="s">
        <v>1606</v>
      </c>
      <c r="D12235" s="548"/>
      <c r="E12235" s="548"/>
    </row>
    <row r="12236" spans="1:5" hidden="1">
      <c r="A12236" s="547" t="s">
        <v>1643</v>
      </c>
      <c r="B12236" s="547">
        <v>2019</v>
      </c>
      <c r="C12236" s="547" t="s">
        <v>1605</v>
      </c>
      <c r="D12236" s="548"/>
      <c r="E12236" s="548"/>
    </row>
    <row r="12237" spans="1:5" hidden="1">
      <c r="A12237" s="547" t="s">
        <v>1643</v>
      </c>
      <c r="B12237" s="547">
        <v>2019</v>
      </c>
      <c r="C12237" s="547" t="s">
        <v>1604</v>
      </c>
      <c r="D12237" s="548">
        <v>2.65</v>
      </c>
      <c r="E12237" s="548">
        <v>2.65</v>
      </c>
    </row>
    <row r="12238" spans="1:5" hidden="1">
      <c r="A12238" s="547" t="s">
        <v>1643</v>
      </c>
      <c r="B12238" s="547">
        <v>2019</v>
      </c>
      <c r="C12238" s="547" t="s">
        <v>1603</v>
      </c>
      <c r="D12238" s="548">
        <v>5.25</v>
      </c>
      <c r="E12238" s="548">
        <v>5.25</v>
      </c>
    </row>
    <row r="12239" spans="1:5" hidden="1">
      <c r="A12239" s="547" t="s">
        <v>1643</v>
      </c>
      <c r="B12239" s="547">
        <v>2019</v>
      </c>
      <c r="C12239" s="547" t="s">
        <v>1602</v>
      </c>
      <c r="D12239" s="548">
        <v>0.51</v>
      </c>
      <c r="E12239" s="548">
        <v>0.51</v>
      </c>
    </row>
    <row r="12240" spans="1:5" hidden="1">
      <c r="A12240" s="547" t="s">
        <v>1643</v>
      </c>
      <c r="B12240" s="547">
        <v>2019</v>
      </c>
      <c r="C12240" s="547" t="s">
        <v>1601</v>
      </c>
      <c r="D12240" s="548">
        <v>20.350000000000001</v>
      </c>
      <c r="E12240" s="548">
        <v>20.350000000000001</v>
      </c>
    </row>
    <row r="12241" spans="1:5" hidden="1">
      <c r="A12241" s="547" t="s">
        <v>1643</v>
      </c>
      <c r="B12241" s="547">
        <v>2019</v>
      </c>
      <c r="C12241" s="547" t="s">
        <v>1600</v>
      </c>
      <c r="D12241" s="548"/>
      <c r="E12241" s="548"/>
    </row>
    <row r="12242" spans="1:5" hidden="1">
      <c r="A12242" s="547" t="s">
        <v>1643</v>
      </c>
      <c r="B12242" s="547">
        <v>2019</v>
      </c>
      <c r="C12242" s="547" t="s">
        <v>1599</v>
      </c>
      <c r="D12242" s="548">
        <v>67.92</v>
      </c>
      <c r="E12242" s="548">
        <v>67.91</v>
      </c>
    </row>
    <row r="12243" spans="1:5" hidden="1">
      <c r="A12243" s="547" t="s">
        <v>1643</v>
      </c>
      <c r="B12243" s="547">
        <v>2019</v>
      </c>
      <c r="C12243" s="547" t="s">
        <v>1597</v>
      </c>
      <c r="D12243" s="548">
        <v>38.770000000000003</v>
      </c>
      <c r="E12243" s="548">
        <v>38.76</v>
      </c>
    </row>
    <row r="12244" spans="1:5" hidden="1">
      <c r="A12244" s="547" t="s">
        <v>1643</v>
      </c>
      <c r="B12244" s="547">
        <v>2019</v>
      </c>
      <c r="C12244" s="547" t="s">
        <v>1633</v>
      </c>
      <c r="D12244" s="548"/>
      <c r="E12244" s="548">
        <v>0.41</v>
      </c>
    </row>
    <row r="12245" spans="1:5" hidden="1">
      <c r="A12245" s="547" t="s">
        <v>1643</v>
      </c>
      <c r="B12245" s="547">
        <v>2019</v>
      </c>
      <c r="C12245" s="547" t="s">
        <v>1632</v>
      </c>
      <c r="D12245" s="548"/>
      <c r="E12245" s="548"/>
    </row>
    <row r="12246" spans="1:5" hidden="1">
      <c r="A12246" s="547" t="s">
        <v>1643</v>
      </c>
      <c r="B12246" s="547">
        <v>2019</v>
      </c>
      <c r="C12246" s="547" t="s">
        <v>1631</v>
      </c>
      <c r="D12246" s="548"/>
      <c r="E12246" s="548"/>
    </row>
    <row r="12247" spans="1:5" hidden="1">
      <c r="A12247" s="547" t="s">
        <v>1643</v>
      </c>
      <c r="B12247" s="547">
        <v>2019</v>
      </c>
      <c r="C12247" s="547" t="s">
        <v>1630</v>
      </c>
      <c r="D12247" s="548"/>
      <c r="E12247" s="548"/>
    </row>
    <row r="12248" spans="1:5" hidden="1">
      <c r="A12248" s="547" t="s">
        <v>1643</v>
      </c>
      <c r="B12248" s="547">
        <v>2019</v>
      </c>
      <c r="C12248" s="547" t="s">
        <v>1629</v>
      </c>
      <c r="D12248" s="548"/>
      <c r="E12248" s="548"/>
    </row>
    <row r="12249" spans="1:5" hidden="1">
      <c r="A12249" s="547" t="s">
        <v>1643</v>
      </c>
      <c r="B12249" s="547">
        <v>2020</v>
      </c>
      <c r="C12249" s="547" t="s">
        <v>1628</v>
      </c>
      <c r="D12249" s="548">
        <v>0.93</v>
      </c>
      <c r="E12249" s="548">
        <v>0.93</v>
      </c>
    </row>
    <row r="12250" spans="1:5" hidden="1">
      <c r="A12250" s="547" t="s">
        <v>1643</v>
      </c>
      <c r="B12250" s="547">
        <v>2020</v>
      </c>
      <c r="C12250" s="547" t="s">
        <v>1627</v>
      </c>
      <c r="D12250" s="548">
        <v>0.93</v>
      </c>
      <c r="E12250" s="548"/>
    </row>
    <row r="12251" spans="1:5" hidden="1">
      <c r="A12251" s="547" t="s">
        <v>1643</v>
      </c>
      <c r="B12251" s="547">
        <v>2020</v>
      </c>
      <c r="C12251" s="547" t="s">
        <v>1626</v>
      </c>
      <c r="D12251" s="548"/>
      <c r="E12251" s="548"/>
    </row>
    <row r="12252" spans="1:5" hidden="1">
      <c r="A12252" s="547" t="s">
        <v>1643</v>
      </c>
      <c r="B12252" s="547">
        <v>2020</v>
      </c>
      <c r="C12252" s="547" t="s">
        <v>1625</v>
      </c>
      <c r="D12252" s="548"/>
      <c r="E12252" s="548"/>
    </row>
    <row r="12253" spans="1:5" hidden="1">
      <c r="A12253" s="547" t="s">
        <v>1643</v>
      </c>
      <c r="B12253" s="547">
        <v>2020</v>
      </c>
      <c r="C12253" s="547" t="s">
        <v>1624</v>
      </c>
      <c r="D12253" s="548">
        <v>0.35</v>
      </c>
      <c r="E12253" s="548">
        <v>0.35</v>
      </c>
    </row>
    <row r="12254" spans="1:5" hidden="1">
      <c r="A12254" s="547" t="s">
        <v>1643</v>
      </c>
      <c r="B12254" s="547">
        <v>2020</v>
      </c>
      <c r="C12254" s="547" t="s">
        <v>1623</v>
      </c>
      <c r="D12254" s="548"/>
      <c r="E12254" s="548"/>
    </row>
    <row r="12255" spans="1:5" hidden="1">
      <c r="A12255" s="547" t="s">
        <v>1643</v>
      </c>
      <c r="B12255" s="547">
        <v>2020</v>
      </c>
      <c r="C12255" s="547" t="s">
        <v>1622</v>
      </c>
      <c r="D12255" s="548"/>
      <c r="E12255" s="548"/>
    </row>
    <row r="12256" spans="1:5" hidden="1">
      <c r="A12256" s="547" t="s">
        <v>1643</v>
      </c>
      <c r="B12256" s="547">
        <v>2020</v>
      </c>
      <c r="C12256" s="547" t="s">
        <v>1621</v>
      </c>
      <c r="D12256" s="548">
        <v>0.01</v>
      </c>
      <c r="E12256" s="548">
        <v>0.01</v>
      </c>
    </row>
    <row r="12257" spans="1:5" hidden="1">
      <c r="A12257" s="547" t="s">
        <v>1643</v>
      </c>
      <c r="B12257" s="547">
        <v>2020</v>
      </c>
      <c r="C12257" s="547" t="s">
        <v>1620</v>
      </c>
      <c r="D12257" s="548"/>
      <c r="E12257" s="548"/>
    </row>
    <row r="12258" spans="1:5" hidden="1">
      <c r="A12258" s="547" t="s">
        <v>1643</v>
      </c>
      <c r="B12258" s="547">
        <v>2020</v>
      </c>
      <c r="C12258" s="547" t="s">
        <v>1619</v>
      </c>
      <c r="D12258" s="548">
        <v>8.89</v>
      </c>
      <c r="E12258" s="548">
        <v>8.89</v>
      </c>
    </row>
    <row r="12259" spans="1:5" hidden="1">
      <c r="A12259" s="547" t="s">
        <v>1643</v>
      </c>
      <c r="B12259" s="547">
        <v>2020</v>
      </c>
      <c r="C12259" s="547" t="s">
        <v>1618</v>
      </c>
      <c r="D12259" s="548"/>
      <c r="E12259" s="548"/>
    </row>
    <row r="12260" spans="1:5" hidden="1">
      <c r="A12260" s="547" t="s">
        <v>1643</v>
      </c>
      <c r="B12260" s="547">
        <v>2020</v>
      </c>
      <c r="C12260" s="547" t="s">
        <v>1617</v>
      </c>
      <c r="D12260" s="548">
        <v>0.61</v>
      </c>
      <c r="E12260" s="548">
        <v>0.61</v>
      </c>
    </row>
    <row r="12261" spans="1:5" hidden="1">
      <c r="A12261" s="547" t="s">
        <v>1643</v>
      </c>
      <c r="B12261" s="547">
        <v>2020</v>
      </c>
      <c r="C12261" s="547" t="s">
        <v>1616</v>
      </c>
      <c r="D12261" s="548">
        <v>1.1599999999999999</v>
      </c>
      <c r="E12261" s="548">
        <v>1.1599999999999999</v>
      </c>
    </row>
    <row r="12262" spans="1:5" hidden="1">
      <c r="A12262" s="547" t="s">
        <v>1643</v>
      </c>
      <c r="B12262" s="547">
        <v>2020</v>
      </c>
      <c r="C12262" s="547" t="s">
        <v>1615</v>
      </c>
      <c r="D12262" s="548">
        <v>6.69</v>
      </c>
      <c r="E12262" s="548">
        <v>6.69</v>
      </c>
    </row>
    <row r="12263" spans="1:5" hidden="1">
      <c r="A12263" s="547" t="s">
        <v>1643</v>
      </c>
      <c r="B12263" s="547">
        <v>2020</v>
      </c>
      <c r="C12263" s="547" t="s">
        <v>1614</v>
      </c>
      <c r="D12263" s="548">
        <v>0.25</v>
      </c>
      <c r="E12263" s="548">
        <v>0.25</v>
      </c>
    </row>
    <row r="12264" spans="1:5" hidden="1">
      <c r="A12264" s="547" t="s">
        <v>1643</v>
      </c>
      <c r="B12264" s="547">
        <v>2020</v>
      </c>
      <c r="C12264" s="547" t="s">
        <v>1613</v>
      </c>
      <c r="D12264" s="548"/>
      <c r="E12264" s="548"/>
    </row>
    <row r="12265" spans="1:5" hidden="1">
      <c r="A12265" s="547" t="s">
        <v>1643</v>
      </c>
      <c r="B12265" s="547">
        <v>2020</v>
      </c>
      <c r="C12265" s="547" t="s">
        <v>1612</v>
      </c>
      <c r="D12265" s="548">
        <v>0.14000000000000001</v>
      </c>
      <c r="E12265" s="548">
        <v>0.14000000000000001</v>
      </c>
    </row>
    <row r="12266" spans="1:5" hidden="1">
      <c r="A12266" s="547" t="s">
        <v>1643</v>
      </c>
      <c r="B12266" s="547">
        <v>2020</v>
      </c>
      <c r="C12266" s="547" t="s">
        <v>1611</v>
      </c>
      <c r="D12266" s="548"/>
      <c r="E12266" s="548"/>
    </row>
    <row r="12267" spans="1:5" hidden="1">
      <c r="A12267" s="547" t="s">
        <v>1643</v>
      </c>
      <c r="B12267" s="547">
        <v>2020</v>
      </c>
      <c r="C12267" s="547" t="s">
        <v>1610</v>
      </c>
      <c r="D12267" s="548"/>
      <c r="E12267" s="548"/>
    </row>
    <row r="12268" spans="1:5" hidden="1">
      <c r="A12268" s="547" t="s">
        <v>1643</v>
      </c>
      <c r="B12268" s="547">
        <v>2020</v>
      </c>
      <c r="C12268" s="547" t="s">
        <v>1609</v>
      </c>
      <c r="D12268" s="548"/>
      <c r="E12268" s="548"/>
    </row>
    <row r="12269" spans="1:5" hidden="1">
      <c r="A12269" s="547" t="s">
        <v>1643</v>
      </c>
      <c r="B12269" s="547">
        <v>2020</v>
      </c>
      <c r="C12269" s="547" t="s">
        <v>1608</v>
      </c>
      <c r="D12269" s="548"/>
      <c r="E12269" s="548"/>
    </row>
    <row r="12270" spans="1:5" hidden="1">
      <c r="A12270" s="547" t="s">
        <v>1643</v>
      </c>
      <c r="B12270" s="547">
        <v>2020</v>
      </c>
      <c r="C12270" s="547" t="s">
        <v>1607</v>
      </c>
      <c r="D12270" s="548">
        <v>0.04</v>
      </c>
      <c r="E12270" s="548">
        <v>0.04</v>
      </c>
    </row>
    <row r="12271" spans="1:5" hidden="1">
      <c r="A12271" s="547" t="s">
        <v>1643</v>
      </c>
      <c r="B12271" s="547">
        <v>2020</v>
      </c>
      <c r="C12271" s="547" t="s">
        <v>1606</v>
      </c>
      <c r="D12271" s="548"/>
      <c r="E12271" s="548"/>
    </row>
    <row r="12272" spans="1:5" hidden="1">
      <c r="A12272" s="547" t="s">
        <v>1643</v>
      </c>
      <c r="B12272" s="547">
        <v>2020</v>
      </c>
      <c r="C12272" s="547" t="s">
        <v>1605</v>
      </c>
      <c r="D12272" s="548"/>
      <c r="E12272" s="548"/>
    </row>
    <row r="12273" spans="1:5" hidden="1">
      <c r="A12273" s="547" t="s">
        <v>1643</v>
      </c>
      <c r="B12273" s="547">
        <v>2020</v>
      </c>
      <c r="C12273" s="547" t="s">
        <v>1604</v>
      </c>
      <c r="D12273" s="548">
        <v>2.87</v>
      </c>
      <c r="E12273" s="548">
        <v>2.87</v>
      </c>
    </row>
    <row r="12274" spans="1:5" hidden="1">
      <c r="A12274" s="547" t="s">
        <v>1643</v>
      </c>
      <c r="B12274" s="547">
        <v>2020</v>
      </c>
      <c r="C12274" s="547" t="s">
        <v>1603</v>
      </c>
      <c r="D12274" s="548">
        <v>5.12</v>
      </c>
      <c r="E12274" s="548">
        <v>5.12</v>
      </c>
    </row>
    <row r="12275" spans="1:5" hidden="1">
      <c r="A12275" s="547" t="s">
        <v>1643</v>
      </c>
      <c r="B12275" s="547">
        <v>2020</v>
      </c>
      <c r="C12275" s="547" t="s">
        <v>1602</v>
      </c>
      <c r="D12275" s="548">
        <v>0.99</v>
      </c>
      <c r="E12275" s="548">
        <v>0.99</v>
      </c>
    </row>
    <row r="12276" spans="1:5" hidden="1">
      <c r="A12276" s="547" t="s">
        <v>1643</v>
      </c>
      <c r="B12276" s="547">
        <v>2020</v>
      </c>
      <c r="C12276" s="547" t="s">
        <v>1601</v>
      </c>
      <c r="D12276" s="548">
        <v>18.239999999999998</v>
      </c>
      <c r="E12276" s="548">
        <v>18.239999999999998</v>
      </c>
    </row>
    <row r="12277" spans="1:5" hidden="1">
      <c r="A12277" s="547" t="s">
        <v>1643</v>
      </c>
      <c r="B12277" s="547">
        <v>2020</v>
      </c>
      <c r="C12277" s="547" t="s">
        <v>1600</v>
      </c>
      <c r="D12277" s="548"/>
      <c r="E12277" s="548"/>
    </row>
    <row r="12278" spans="1:5" hidden="1">
      <c r="A12278" s="547" t="s">
        <v>1643</v>
      </c>
      <c r="B12278" s="547">
        <v>2020</v>
      </c>
      <c r="C12278" s="547" t="s">
        <v>1599</v>
      </c>
      <c r="D12278" s="548">
        <v>63.4</v>
      </c>
      <c r="E12278" s="548">
        <v>63.4</v>
      </c>
    </row>
    <row r="12279" spans="1:5" hidden="1">
      <c r="A12279" s="547" t="s">
        <v>1643</v>
      </c>
      <c r="B12279" s="547">
        <v>2020</v>
      </c>
      <c r="C12279" s="547" t="s">
        <v>1597</v>
      </c>
      <c r="D12279" s="548">
        <v>37.409999999999997</v>
      </c>
      <c r="E12279" s="548">
        <v>37.409999999999997</v>
      </c>
    </row>
    <row r="12280" spans="1:5" hidden="1">
      <c r="A12280" s="547" t="s">
        <v>1643</v>
      </c>
      <c r="B12280" s="547">
        <v>2020</v>
      </c>
      <c r="C12280" s="547" t="s">
        <v>1633</v>
      </c>
      <c r="D12280" s="548"/>
      <c r="E12280" s="548">
        <v>0.93</v>
      </c>
    </row>
    <row r="12281" spans="1:5" hidden="1">
      <c r="A12281" s="547" t="s">
        <v>1643</v>
      </c>
      <c r="B12281" s="547">
        <v>2020</v>
      </c>
      <c r="C12281" s="547" t="s">
        <v>1632</v>
      </c>
      <c r="D12281" s="548"/>
      <c r="E12281" s="548"/>
    </row>
    <row r="12282" spans="1:5" hidden="1">
      <c r="A12282" s="547" t="s">
        <v>1643</v>
      </c>
      <c r="B12282" s="547">
        <v>2020</v>
      </c>
      <c r="C12282" s="547" t="s">
        <v>1631</v>
      </c>
      <c r="D12282" s="548"/>
      <c r="E12282" s="548"/>
    </row>
    <row r="12283" spans="1:5" hidden="1">
      <c r="A12283" s="547" t="s">
        <v>1643</v>
      </c>
      <c r="B12283" s="547">
        <v>2020</v>
      </c>
      <c r="C12283" s="547" t="s">
        <v>1630</v>
      </c>
      <c r="D12283" s="548"/>
      <c r="E12283" s="548"/>
    </row>
    <row r="12284" spans="1:5" hidden="1">
      <c r="A12284" s="547" t="s">
        <v>1643</v>
      </c>
      <c r="B12284" s="547">
        <v>2020</v>
      </c>
      <c r="C12284" s="547" t="s">
        <v>1629</v>
      </c>
      <c r="D12284" s="548"/>
      <c r="E12284" s="548"/>
    </row>
    <row r="12285" spans="1:5" hidden="1">
      <c r="A12285" s="547" t="s">
        <v>1643</v>
      </c>
      <c r="B12285" s="547">
        <v>2021</v>
      </c>
      <c r="C12285" s="547" t="s">
        <v>1628</v>
      </c>
      <c r="D12285" s="548">
        <v>0.89</v>
      </c>
      <c r="E12285" s="548">
        <v>0.88</v>
      </c>
    </row>
    <row r="12286" spans="1:5" hidden="1">
      <c r="A12286" s="547" t="s">
        <v>1643</v>
      </c>
      <c r="B12286" s="547">
        <v>2021</v>
      </c>
      <c r="C12286" s="547" t="s">
        <v>1627</v>
      </c>
      <c r="D12286" s="548">
        <v>0.89</v>
      </c>
      <c r="E12286" s="548"/>
    </row>
    <row r="12287" spans="1:5" hidden="1">
      <c r="A12287" s="547" t="s">
        <v>1643</v>
      </c>
      <c r="B12287" s="547">
        <v>2021</v>
      </c>
      <c r="C12287" s="547" t="s">
        <v>1626</v>
      </c>
      <c r="D12287" s="548"/>
      <c r="E12287" s="548"/>
    </row>
    <row r="12288" spans="1:5" hidden="1">
      <c r="A12288" s="547" t="s">
        <v>1643</v>
      </c>
      <c r="B12288" s="547">
        <v>2021</v>
      </c>
      <c r="C12288" s="547" t="s">
        <v>1625</v>
      </c>
      <c r="D12288" s="548"/>
      <c r="E12288" s="548"/>
    </row>
    <row r="12289" spans="1:5" hidden="1">
      <c r="A12289" s="547" t="s">
        <v>1643</v>
      </c>
      <c r="B12289" s="547">
        <v>2021</v>
      </c>
      <c r="C12289" s="547" t="s">
        <v>1624</v>
      </c>
      <c r="D12289" s="548">
        <v>0.37</v>
      </c>
      <c r="E12289" s="548">
        <v>0.37</v>
      </c>
    </row>
    <row r="12290" spans="1:5" hidden="1">
      <c r="A12290" s="547" t="s">
        <v>1643</v>
      </c>
      <c r="B12290" s="547">
        <v>2021</v>
      </c>
      <c r="C12290" s="547" t="s">
        <v>1623</v>
      </c>
      <c r="D12290" s="548"/>
      <c r="E12290" s="548"/>
    </row>
    <row r="12291" spans="1:5" hidden="1">
      <c r="A12291" s="547" t="s">
        <v>1643</v>
      </c>
      <c r="B12291" s="547">
        <v>2021</v>
      </c>
      <c r="C12291" s="547" t="s">
        <v>1622</v>
      </c>
      <c r="D12291" s="548"/>
      <c r="E12291" s="548"/>
    </row>
    <row r="12292" spans="1:5" hidden="1">
      <c r="A12292" s="547" t="s">
        <v>1643</v>
      </c>
      <c r="B12292" s="547">
        <v>2021</v>
      </c>
      <c r="C12292" s="547" t="s">
        <v>1621</v>
      </c>
      <c r="D12292" s="548"/>
      <c r="E12292" s="548"/>
    </row>
    <row r="12293" spans="1:5" hidden="1">
      <c r="A12293" s="547" t="s">
        <v>1643</v>
      </c>
      <c r="B12293" s="547">
        <v>2021</v>
      </c>
      <c r="C12293" s="547" t="s">
        <v>1620</v>
      </c>
      <c r="D12293" s="548"/>
      <c r="E12293" s="548"/>
    </row>
    <row r="12294" spans="1:5" hidden="1">
      <c r="A12294" s="547" t="s">
        <v>1643</v>
      </c>
      <c r="B12294" s="547">
        <v>2021</v>
      </c>
      <c r="C12294" s="547" t="s">
        <v>1619</v>
      </c>
      <c r="D12294" s="548">
        <v>10.83</v>
      </c>
      <c r="E12294" s="548">
        <v>10.83</v>
      </c>
    </row>
    <row r="12295" spans="1:5" hidden="1">
      <c r="A12295" s="547" t="s">
        <v>1643</v>
      </c>
      <c r="B12295" s="547">
        <v>2021</v>
      </c>
      <c r="C12295" s="547" t="s">
        <v>1618</v>
      </c>
      <c r="D12295" s="548"/>
      <c r="E12295" s="548"/>
    </row>
    <row r="12296" spans="1:5" hidden="1">
      <c r="A12296" s="547" t="s">
        <v>1643</v>
      </c>
      <c r="B12296" s="547">
        <v>2021</v>
      </c>
      <c r="C12296" s="547" t="s">
        <v>1617</v>
      </c>
      <c r="D12296" s="548">
        <v>0.61</v>
      </c>
      <c r="E12296" s="548">
        <v>0.61</v>
      </c>
    </row>
    <row r="12297" spans="1:5" hidden="1">
      <c r="A12297" s="547" t="s">
        <v>1643</v>
      </c>
      <c r="B12297" s="547">
        <v>2021</v>
      </c>
      <c r="C12297" s="547" t="s">
        <v>1616</v>
      </c>
      <c r="D12297" s="548">
        <v>1.33</v>
      </c>
      <c r="E12297" s="548">
        <v>1.33</v>
      </c>
    </row>
    <row r="12298" spans="1:5" hidden="1">
      <c r="A12298" s="547" t="s">
        <v>1643</v>
      </c>
      <c r="B12298" s="547">
        <v>2021</v>
      </c>
      <c r="C12298" s="547" t="s">
        <v>1615</v>
      </c>
      <c r="D12298" s="548">
        <v>8.3000000000000007</v>
      </c>
      <c r="E12298" s="548">
        <v>8.3000000000000007</v>
      </c>
    </row>
    <row r="12299" spans="1:5" hidden="1">
      <c r="A12299" s="547" t="s">
        <v>1643</v>
      </c>
      <c r="B12299" s="547">
        <v>2021</v>
      </c>
      <c r="C12299" s="547" t="s">
        <v>1614</v>
      </c>
      <c r="D12299" s="548">
        <v>0.4</v>
      </c>
      <c r="E12299" s="548">
        <v>0.4</v>
      </c>
    </row>
    <row r="12300" spans="1:5" hidden="1">
      <c r="A12300" s="547" t="s">
        <v>1643</v>
      </c>
      <c r="B12300" s="547">
        <v>2021</v>
      </c>
      <c r="C12300" s="547" t="s">
        <v>1613</v>
      </c>
      <c r="D12300" s="548"/>
      <c r="E12300" s="548"/>
    </row>
    <row r="12301" spans="1:5" hidden="1">
      <c r="A12301" s="547" t="s">
        <v>1643</v>
      </c>
      <c r="B12301" s="547">
        <v>2021</v>
      </c>
      <c r="C12301" s="547" t="s">
        <v>1612</v>
      </c>
      <c r="D12301" s="548">
        <v>0.15</v>
      </c>
      <c r="E12301" s="548">
        <v>0.15</v>
      </c>
    </row>
    <row r="12302" spans="1:5" hidden="1">
      <c r="A12302" s="547" t="s">
        <v>1643</v>
      </c>
      <c r="B12302" s="547">
        <v>2021</v>
      </c>
      <c r="C12302" s="547" t="s">
        <v>1611</v>
      </c>
      <c r="D12302" s="548"/>
      <c r="E12302" s="548"/>
    </row>
    <row r="12303" spans="1:5" hidden="1">
      <c r="A12303" s="547" t="s">
        <v>1643</v>
      </c>
      <c r="B12303" s="547">
        <v>2021</v>
      </c>
      <c r="C12303" s="547" t="s">
        <v>1610</v>
      </c>
      <c r="D12303" s="548"/>
      <c r="E12303" s="548"/>
    </row>
    <row r="12304" spans="1:5" hidden="1">
      <c r="A12304" s="547" t="s">
        <v>1643</v>
      </c>
      <c r="B12304" s="547">
        <v>2021</v>
      </c>
      <c r="C12304" s="547" t="s">
        <v>1609</v>
      </c>
      <c r="D12304" s="548"/>
      <c r="E12304" s="548"/>
    </row>
    <row r="12305" spans="1:5" hidden="1">
      <c r="A12305" s="547" t="s">
        <v>1643</v>
      </c>
      <c r="B12305" s="547">
        <v>2021</v>
      </c>
      <c r="C12305" s="547" t="s">
        <v>1608</v>
      </c>
      <c r="D12305" s="548"/>
      <c r="E12305" s="548"/>
    </row>
    <row r="12306" spans="1:5" hidden="1">
      <c r="A12306" s="547" t="s">
        <v>1643</v>
      </c>
      <c r="B12306" s="547">
        <v>2021</v>
      </c>
      <c r="C12306" s="547" t="s">
        <v>1607</v>
      </c>
      <c r="D12306" s="548">
        <v>0.04</v>
      </c>
      <c r="E12306" s="548">
        <v>0.04</v>
      </c>
    </row>
    <row r="12307" spans="1:5" hidden="1">
      <c r="A12307" s="547" t="s">
        <v>1643</v>
      </c>
      <c r="B12307" s="547">
        <v>2021</v>
      </c>
      <c r="C12307" s="547" t="s">
        <v>1606</v>
      </c>
      <c r="D12307" s="548"/>
      <c r="E12307" s="548"/>
    </row>
    <row r="12308" spans="1:5" hidden="1">
      <c r="A12308" s="547" t="s">
        <v>1643</v>
      </c>
      <c r="B12308" s="547">
        <v>2021</v>
      </c>
      <c r="C12308" s="547" t="s">
        <v>1605</v>
      </c>
      <c r="D12308" s="548">
        <v>0.01</v>
      </c>
      <c r="E12308" s="548">
        <v>0.01</v>
      </c>
    </row>
    <row r="12309" spans="1:5" hidden="1">
      <c r="A12309" s="547" t="s">
        <v>1643</v>
      </c>
      <c r="B12309" s="547">
        <v>2021</v>
      </c>
      <c r="C12309" s="547" t="s">
        <v>1604</v>
      </c>
      <c r="D12309" s="548">
        <v>2.76</v>
      </c>
      <c r="E12309" s="548">
        <v>2.76</v>
      </c>
    </row>
    <row r="12310" spans="1:5" hidden="1">
      <c r="A12310" s="547" t="s">
        <v>1643</v>
      </c>
      <c r="B12310" s="547">
        <v>2021</v>
      </c>
      <c r="C12310" s="547" t="s">
        <v>1603</v>
      </c>
      <c r="D12310" s="548">
        <v>6.65</v>
      </c>
      <c r="E12310" s="548">
        <v>6.65</v>
      </c>
    </row>
    <row r="12311" spans="1:5" hidden="1">
      <c r="A12311" s="547" t="s">
        <v>1643</v>
      </c>
      <c r="B12311" s="547">
        <v>2021</v>
      </c>
      <c r="C12311" s="547" t="s">
        <v>1602</v>
      </c>
      <c r="D12311" s="548">
        <v>0.73</v>
      </c>
      <c r="E12311" s="548">
        <v>0.73</v>
      </c>
    </row>
    <row r="12312" spans="1:5" hidden="1">
      <c r="A12312" s="547" t="s">
        <v>1643</v>
      </c>
      <c r="B12312" s="547">
        <v>2021</v>
      </c>
      <c r="C12312" s="547" t="s">
        <v>1601</v>
      </c>
      <c r="D12312" s="548">
        <v>19.71</v>
      </c>
      <c r="E12312" s="548">
        <v>19.71</v>
      </c>
    </row>
    <row r="12313" spans="1:5" hidden="1">
      <c r="A12313" s="547" t="s">
        <v>1643</v>
      </c>
      <c r="B12313" s="547">
        <v>2021</v>
      </c>
      <c r="C12313" s="547" t="s">
        <v>1600</v>
      </c>
      <c r="D12313" s="548"/>
      <c r="E12313" s="548"/>
    </row>
    <row r="12314" spans="1:5" hidden="1">
      <c r="A12314" s="547" t="s">
        <v>1643</v>
      </c>
      <c r="B12314" s="547">
        <v>2021</v>
      </c>
      <c r="C12314" s="547" t="s">
        <v>1599</v>
      </c>
      <c r="D12314" s="548">
        <v>69.56</v>
      </c>
      <c r="E12314" s="548">
        <v>69.55</v>
      </c>
    </row>
    <row r="12315" spans="1:5" hidden="1">
      <c r="A12315" s="547" t="s">
        <v>1643</v>
      </c>
      <c r="B12315" s="547">
        <v>2021</v>
      </c>
      <c r="C12315" s="547" t="s">
        <v>1597</v>
      </c>
      <c r="D12315" s="548">
        <v>41.94</v>
      </c>
      <c r="E12315" s="548">
        <v>41.94</v>
      </c>
    </row>
    <row r="12316" spans="1:5" hidden="1">
      <c r="A12316" s="547" t="s">
        <v>1643</v>
      </c>
      <c r="B12316" s="547">
        <v>2021</v>
      </c>
      <c r="C12316" s="547" t="s">
        <v>1633</v>
      </c>
      <c r="D12316" s="548"/>
      <c r="E12316" s="548">
        <v>0.88</v>
      </c>
    </row>
    <row r="12317" spans="1:5" hidden="1">
      <c r="A12317" s="547" t="s">
        <v>1643</v>
      </c>
      <c r="B12317" s="547">
        <v>2021</v>
      </c>
      <c r="C12317" s="547" t="s">
        <v>1632</v>
      </c>
      <c r="D12317" s="548"/>
      <c r="E12317" s="548"/>
    </row>
    <row r="12318" spans="1:5" hidden="1">
      <c r="A12318" s="547" t="s">
        <v>1643</v>
      </c>
      <c r="B12318" s="547">
        <v>2021</v>
      </c>
      <c r="C12318" s="547" t="s">
        <v>1631</v>
      </c>
      <c r="D12318" s="548"/>
      <c r="E12318" s="548"/>
    </row>
    <row r="12319" spans="1:5" hidden="1">
      <c r="A12319" s="547" t="s">
        <v>1643</v>
      </c>
      <c r="B12319" s="547">
        <v>2021</v>
      </c>
      <c r="C12319" s="547" t="s">
        <v>1630</v>
      </c>
      <c r="D12319" s="548"/>
      <c r="E12319" s="548"/>
    </row>
    <row r="12320" spans="1:5" hidden="1">
      <c r="A12320" s="547" t="s">
        <v>1643</v>
      </c>
      <c r="B12320" s="547">
        <v>2021</v>
      </c>
      <c r="C12320" s="547" t="s">
        <v>1629</v>
      </c>
      <c r="D12320" s="548"/>
      <c r="E12320" s="548"/>
    </row>
    <row r="12321" spans="1:5" hidden="1">
      <c r="A12321" s="547" t="s">
        <v>1643</v>
      </c>
      <c r="B12321" s="547">
        <v>2022</v>
      </c>
      <c r="C12321" s="547" t="s">
        <v>1628</v>
      </c>
      <c r="D12321" s="548">
        <v>0.74</v>
      </c>
      <c r="E12321" s="548">
        <v>0.74</v>
      </c>
    </row>
    <row r="12322" spans="1:5" hidden="1">
      <c r="A12322" s="547" t="s">
        <v>1643</v>
      </c>
      <c r="B12322" s="547">
        <v>2022</v>
      </c>
      <c r="C12322" s="547" t="s">
        <v>1627</v>
      </c>
      <c r="D12322" s="548">
        <v>0.74</v>
      </c>
      <c r="E12322" s="548"/>
    </row>
    <row r="12323" spans="1:5" hidden="1">
      <c r="A12323" s="547" t="s">
        <v>1643</v>
      </c>
      <c r="B12323" s="547">
        <v>2022</v>
      </c>
      <c r="C12323" s="547" t="s">
        <v>1626</v>
      </c>
      <c r="D12323" s="548"/>
      <c r="E12323" s="548"/>
    </row>
    <row r="12324" spans="1:5" hidden="1">
      <c r="A12324" s="547" t="s">
        <v>1643</v>
      </c>
      <c r="B12324" s="547">
        <v>2022</v>
      </c>
      <c r="C12324" s="547" t="s">
        <v>1625</v>
      </c>
      <c r="D12324" s="548"/>
      <c r="E12324" s="548"/>
    </row>
    <row r="12325" spans="1:5" hidden="1">
      <c r="A12325" s="547" t="s">
        <v>1643</v>
      </c>
      <c r="B12325" s="547">
        <v>2022</v>
      </c>
      <c r="C12325" s="547" t="s">
        <v>1624</v>
      </c>
      <c r="D12325" s="548">
        <v>0.13</v>
      </c>
      <c r="E12325" s="548">
        <v>0.13</v>
      </c>
    </row>
    <row r="12326" spans="1:5" hidden="1">
      <c r="A12326" s="547" t="s">
        <v>1643</v>
      </c>
      <c r="B12326" s="547">
        <v>2022</v>
      </c>
      <c r="C12326" s="547" t="s">
        <v>1623</v>
      </c>
      <c r="D12326" s="548">
        <v>0.03</v>
      </c>
      <c r="E12326" s="548">
        <v>0.03</v>
      </c>
    </row>
    <row r="12327" spans="1:5" hidden="1">
      <c r="A12327" s="547" t="s">
        <v>1643</v>
      </c>
      <c r="B12327" s="547">
        <v>2022</v>
      </c>
      <c r="C12327" s="547" t="s">
        <v>1622</v>
      </c>
      <c r="D12327" s="548"/>
      <c r="E12327" s="548"/>
    </row>
    <row r="12328" spans="1:5" hidden="1">
      <c r="A12328" s="547" t="s">
        <v>1643</v>
      </c>
      <c r="B12328" s="547">
        <v>2022</v>
      </c>
      <c r="C12328" s="547" t="s">
        <v>1621</v>
      </c>
      <c r="D12328" s="548"/>
      <c r="E12328" s="548"/>
    </row>
    <row r="12329" spans="1:5" hidden="1">
      <c r="A12329" s="547" t="s">
        <v>1643</v>
      </c>
      <c r="B12329" s="547">
        <v>2022</v>
      </c>
      <c r="C12329" s="547" t="s">
        <v>1620</v>
      </c>
      <c r="D12329" s="548"/>
      <c r="E12329" s="548"/>
    </row>
    <row r="12330" spans="1:5" hidden="1">
      <c r="A12330" s="547" t="s">
        <v>1643</v>
      </c>
      <c r="B12330" s="547">
        <v>2022</v>
      </c>
      <c r="C12330" s="547" t="s">
        <v>1619</v>
      </c>
      <c r="D12330" s="548">
        <v>9.6</v>
      </c>
      <c r="E12330" s="548">
        <v>9.6</v>
      </c>
    </row>
    <row r="12331" spans="1:5" hidden="1">
      <c r="A12331" s="547" t="s">
        <v>1643</v>
      </c>
      <c r="B12331" s="547">
        <v>2022</v>
      </c>
      <c r="C12331" s="547" t="s">
        <v>1618</v>
      </c>
      <c r="D12331" s="548"/>
      <c r="E12331" s="548"/>
    </row>
    <row r="12332" spans="1:5" hidden="1">
      <c r="A12332" s="547" t="s">
        <v>1643</v>
      </c>
      <c r="B12332" s="547">
        <v>2022</v>
      </c>
      <c r="C12332" s="547" t="s">
        <v>1617</v>
      </c>
      <c r="D12332" s="548">
        <v>0.6</v>
      </c>
      <c r="E12332" s="548">
        <v>0.6</v>
      </c>
    </row>
    <row r="12333" spans="1:5" hidden="1">
      <c r="A12333" s="547" t="s">
        <v>1643</v>
      </c>
      <c r="B12333" s="547">
        <v>2022</v>
      </c>
      <c r="C12333" s="547" t="s">
        <v>1616</v>
      </c>
      <c r="D12333" s="548">
        <v>1.02</v>
      </c>
      <c r="E12333" s="548">
        <v>1.02</v>
      </c>
    </row>
    <row r="12334" spans="1:5" hidden="1">
      <c r="A12334" s="547" t="s">
        <v>1643</v>
      </c>
      <c r="B12334" s="547">
        <v>2022</v>
      </c>
      <c r="C12334" s="547" t="s">
        <v>1615</v>
      </c>
      <c r="D12334" s="548">
        <v>7.3</v>
      </c>
      <c r="E12334" s="548">
        <v>7.3</v>
      </c>
    </row>
    <row r="12335" spans="1:5" hidden="1">
      <c r="A12335" s="547" t="s">
        <v>1643</v>
      </c>
      <c r="B12335" s="547">
        <v>2022</v>
      </c>
      <c r="C12335" s="547" t="s">
        <v>1614</v>
      </c>
      <c r="D12335" s="548">
        <v>0.54</v>
      </c>
      <c r="E12335" s="548">
        <v>0.54</v>
      </c>
    </row>
    <row r="12336" spans="1:5" hidden="1">
      <c r="A12336" s="547" t="s">
        <v>1643</v>
      </c>
      <c r="B12336" s="547">
        <v>2022</v>
      </c>
      <c r="C12336" s="547" t="s">
        <v>1613</v>
      </c>
      <c r="D12336" s="548"/>
      <c r="E12336" s="548"/>
    </row>
    <row r="12337" spans="1:5" hidden="1">
      <c r="A12337" s="547" t="s">
        <v>1643</v>
      </c>
      <c r="B12337" s="547">
        <v>2022</v>
      </c>
      <c r="C12337" s="547" t="s">
        <v>1612</v>
      </c>
      <c r="D12337" s="548">
        <v>0.1</v>
      </c>
      <c r="E12337" s="548">
        <v>0.1</v>
      </c>
    </row>
    <row r="12338" spans="1:5" hidden="1">
      <c r="A12338" s="547" t="s">
        <v>1643</v>
      </c>
      <c r="B12338" s="547">
        <v>2022</v>
      </c>
      <c r="C12338" s="547" t="s">
        <v>1611</v>
      </c>
      <c r="D12338" s="548"/>
      <c r="E12338" s="548"/>
    </row>
    <row r="12339" spans="1:5" hidden="1">
      <c r="A12339" s="547" t="s">
        <v>1643</v>
      </c>
      <c r="B12339" s="547">
        <v>2022</v>
      </c>
      <c r="C12339" s="547" t="s">
        <v>1610</v>
      </c>
      <c r="D12339" s="548">
        <v>0.01</v>
      </c>
      <c r="E12339" s="548">
        <v>0.01</v>
      </c>
    </row>
    <row r="12340" spans="1:5" hidden="1">
      <c r="A12340" s="547" t="s">
        <v>1643</v>
      </c>
      <c r="B12340" s="547">
        <v>2022</v>
      </c>
      <c r="C12340" s="547" t="s">
        <v>1609</v>
      </c>
      <c r="D12340" s="548"/>
      <c r="E12340" s="548"/>
    </row>
    <row r="12341" spans="1:5" hidden="1">
      <c r="A12341" s="547" t="s">
        <v>1643</v>
      </c>
      <c r="B12341" s="547">
        <v>2022</v>
      </c>
      <c r="C12341" s="547" t="s">
        <v>1608</v>
      </c>
      <c r="D12341" s="548"/>
      <c r="E12341" s="548"/>
    </row>
    <row r="12342" spans="1:5" hidden="1">
      <c r="A12342" s="547" t="s">
        <v>1643</v>
      </c>
      <c r="B12342" s="547">
        <v>2022</v>
      </c>
      <c r="C12342" s="547" t="s">
        <v>1607</v>
      </c>
      <c r="D12342" s="548">
        <v>0.02</v>
      </c>
      <c r="E12342" s="548">
        <v>0.02</v>
      </c>
    </row>
    <row r="12343" spans="1:5" hidden="1">
      <c r="A12343" s="547" t="s">
        <v>1643</v>
      </c>
      <c r="B12343" s="547">
        <v>2022</v>
      </c>
      <c r="C12343" s="547" t="s">
        <v>1606</v>
      </c>
      <c r="D12343" s="548"/>
      <c r="E12343" s="548"/>
    </row>
    <row r="12344" spans="1:5" hidden="1">
      <c r="A12344" s="547" t="s">
        <v>1643</v>
      </c>
      <c r="B12344" s="547">
        <v>2022</v>
      </c>
      <c r="C12344" s="547" t="s">
        <v>1605</v>
      </c>
      <c r="D12344" s="548">
        <v>0.01</v>
      </c>
      <c r="E12344" s="548">
        <v>0.01</v>
      </c>
    </row>
    <row r="12345" spans="1:5" hidden="1">
      <c r="A12345" s="547" t="s">
        <v>1643</v>
      </c>
      <c r="B12345" s="547">
        <v>2022</v>
      </c>
      <c r="C12345" s="547" t="s">
        <v>1604</v>
      </c>
      <c r="D12345" s="548">
        <v>3.46</v>
      </c>
      <c r="E12345" s="548">
        <v>3.46</v>
      </c>
    </row>
    <row r="12346" spans="1:5" hidden="1">
      <c r="A12346" s="547" t="s">
        <v>1643</v>
      </c>
      <c r="B12346" s="547">
        <v>2022</v>
      </c>
      <c r="C12346" s="547" t="s">
        <v>1603</v>
      </c>
      <c r="D12346" s="548">
        <v>10.039999999999999</v>
      </c>
      <c r="E12346" s="548">
        <v>10.039999999999999</v>
      </c>
    </row>
    <row r="12347" spans="1:5" hidden="1">
      <c r="A12347" s="547" t="s">
        <v>1643</v>
      </c>
      <c r="B12347" s="547">
        <v>2022</v>
      </c>
      <c r="C12347" s="547" t="s">
        <v>1602</v>
      </c>
      <c r="D12347" s="548">
        <v>1.31</v>
      </c>
      <c r="E12347" s="548">
        <v>1.31</v>
      </c>
    </row>
    <row r="12348" spans="1:5" hidden="1">
      <c r="A12348" s="547" t="s">
        <v>1643</v>
      </c>
      <c r="B12348" s="547">
        <v>2022</v>
      </c>
      <c r="C12348" s="547" t="s">
        <v>1601</v>
      </c>
      <c r="D12348" s="548">
        <v>18.28</v>
      </c>
      <c r="E12348" s="548">
        <v>18.28</v>
      </c>
    </row>
    <row r="12349" spans="1:5" hidden="1">
      <c r="A12349" s="547" t="s">
        <v>1643</v>
      </c>
      <c r="B12349" s="547">
        <v>2022</v>
      </c>
      <c r="C12349" s="547" t="s">
        <v>1600</v>
      </c>
      <c r="D12349" s="548"/>
      <c r="E12349" s="548"/>
    </row>
    <row r="12350" spans="1:5" hidden="1">
      <c r="A12350" s="547" t="s">
        <v>1643</v>
      </c>
      <c r="B12350" s="547">
        <v>2022</v>
      </c>
      <c r="C12350" s="547" t="s">
        <v>1599</v>
      </c>
      <c r="D12350" s="548">
        <v>69.209999999999994</v>
      </c>
      <c r="E12350" s="548">
        <v>69.2</v>
      </c>
    </row>
    <row r="12351" spans="1:5" hidden="1">
      <c r="A12351" s="547" t="s">
        <v>1643</v>
      </c>
      <c r="B12351" s="547">
        <v>2022</v>
      </c>
      <c r="C12351" s="547" t="s">
        <v>1597</v>
      </c>
      <c r="D12351" s="548">
        <v>43.6</v>
      </c>
      <c r="E12351" s="548">
        <v>43.6</v>
      </c>
    </row>
    <row r="12352" spans="1:5" hidden="1">
      <c r="A12352" s="547" t="s">
        <v>1643</v>
      </c>
      <c r="B12352" s="547">
        <v>2022</v>
      </c>
      <c r="C12352" s="547" t="s">
        <v>1633</v>
      </c>
      <c r="D12352" s="548"/>
      <c r="E12352" s="548">
        <v>0.73</v>
      </c>
    </row>
    <row r="12353" spans="1:5" hidden="1">
      <c r="A12353" s="547" t="s">
        <v>1643</v>
      </c>
      <c r="B12353" s="547">
        <v>2022</v>
      </c>
      <c r="C12353" s="547" t="s">
        <v>1632</v>
      </c>
      <c r="D12353" s="548"/>
      <c r="E12353" s="548"/>
    </row>
    <row r="12354" spans="1:5" hidden="1">
      <c r="A12354" s="547" t="s">
        <v>1643</v>
      </c>
      <c r="B12354" s="547">
        <v>2022</v>
      </c>
      <c r="C12354" s="547" t="s">
        <v>1631</v>
      </c>
      <c r="D12354" s="548"/>
      <c r="E12354" s="548"/>
    </row>
    <row r="12355" spans="1:5" hidden="1">
      <c r="A12355" s="547" t="s">
        <v>1643</v>
      </c>
      <c r="B12355" s="547">
        <v>2022</v>
      </c>
      <c r="C12355" s="547" t="s">
        <v>1630</v>
      </c>
      <c r="D12355" s="548"/>
      <c r="E12355" s="548"/>
    </row>
    <row r="12356" spans="1:5" hidden="1">
      <c r="A12356" s="547" t="s">
        <v>1643</v>
      </c>
      <c r="B12356" s="547">
        <v>2022</v>
      </c>
      <c r="C12356" s="547" t="s">
        <v>1629</v>
      </c>
      <c r="D12356" s="548"/>
      <c r="E12356" s="548"/>
    </row>
    <row r="12357" spans="1:5" hidden="1">
      <c r="A12357" s="547" t="s">
        <v>1643</v>
      </c>
      <c r="B12357" s="547">
        <v>2023</v>
      </c>
      <c r="C12357" s="547" t="s">
        <v>1628</v>
      </c>
      <c r="D12357" s="548">
        <v>0.15</v>
      </c>
      <c r="E12357" s="548"/>
    </row>
    <row r="12358" spans="1:5" hidden="1">
      <c r="A12358" s="547" t="s">
        <v>1643</v>
      </c>
      <c r="B12358" s="547">
        <v>2023</v>
      </c>
      <c r="C12358" s="547" t="s">
        <v>1627</v>
      </c>
      <c r="D12358" s="548">
        <v>0.15</v>
      </c>
      <c r="E12358" s="548"/>
    </row>
    <row r="12359" spans="1:5" hidden="1">
      <c r="A12359" s="547" t="s">
        <v>1643</v>
      </c>
      <c r="B12359" s="547">
        <v>2023</v>
      </c>
      <c r="C12359" s="547" t="s">
        <v>1626</v>
      </c>
      <c r="D12359" s="548"/>
      <c r="E12359" s="548"/>
    </row>
    <row r="12360" spans="1:5" hidden="1">
      <c r="A12360" s="547" t="s">
        <v>1643</v>
      </c>
      <c r="B12360" s="547">
        <v>2023</v>
      </c>
      <c r="C12360" s="547" t="s">
        <v>1625</v>
      </c>
      <c r="D12360" s="548"/>
      <c r="E12360" s="548"/>
    </row>
    <row r="12361" spans="1:5" hidden="1">
      <c r="A12361" s="547" t="s">
        <v>1643</v>
      </c>
      <c r="B12361" s="547">
        <v>2023</v>
      </c>
      <c r="C12361" s="547" t="s">
        <v>1624</v>
      </c>
      <c r="D12361" s="548">
        <v>0.06</v>
      </c>
      <c r="E12361" s="548"/>
    </row>
    <row r="12362" spans="1:5" hidden="1">
      <c r="A12362" s="547" t="s">
        <v>1643</v>
      </c>
      <c r="B12362" s="547">
        <v>2023</v>
      </c>
      <c r="C12362" s="547" t="s">
        <v>1623</v>
      </c>
      <c r="D12362" s="548">
        <v>0.33</v>
      </c>
      <c r="E12362" s="548"/>
    </row>
    <row r="12363" spans="1:5" hidden="1">
      <c r="A12363" s="547" t="s">
        <v>1643</v>
      </c>
      <c r="B12363" s="547">
        <v>2023</v>
      </c>
      <c r="C12363" s="547" t="s">
        <v>1622</v>
      </c>
      <c r="D12363" s="548"/>
      <c r="E12363" s="548"/>
    </row>
    <row r="12364" spans="1:5" hidden="1">
      <c r="A12364" s="547" t="s">
        <v>1643</v>
      </c>
      <c r="B12364" s="547">
        <v>2023</v>
      </c>
      <c r="C12364" s="547" t="s">
        <v>1621</v>
      </c>
      <c r="D12364" s="548">
        <v>0.01</v>
      </c>
      <c r="E12364" s="548"/>
    </row>
    <row r="12365" spans="1:5" hidden="1">
      <c r="A12365" s="547" t="s">
        <v>1643</v>
      </c>
      <c r="B12365" s="547">
        <v>2023</v>
      </c>
      <c r="C12365" s="547" t="s">
        <v>1620</v>
      </c>
      <c r="D12365" s="548"/>
      <c r="E12365" s="548"/>
    </row>
    <row r="12366" spans="1:5" hidden="1">
      <c r="A12366" s="547" t="s">
        <v>1643</v>
      </c>
      <c r="B12366" s="547">
        <v>2023</v>
      </c>
      <c r="C12366" s="547" t="s">
        <v>1619</v>
      </c>
      <c r="D12366" s="548">
        <v>12.55</v>
      </c>
      <c r="E12366" s="548"/>
    </row>
    <row r="12367" spans="1:5" hidden="1">
      <c r="A12367" s="547" t="s">
        <v>1643</v>
      </c>
      <c r="B12367" s="547">
        <v>2023</v>
      </c>
      <c r="C12367" s="547" t="s">
        <v>1618</v>
      </c>
      <c r="D12367" s="548"/>
      <c r="E12367" s="548"/>
    </row>
    <row r="12368" spans="1:5" hidden="1">
      <c r="A12368" s="547" t="s">
        <v>1643</v>
      </c>
      <c r="B12368" s="547">
        <v>2023</v>
      </c>
      <c r="C12368" s="547" t="s">
        <v>1617</v>
      </c>
      <c r="D12368" s="548">
        <v>0.74</v>
      </c>
      <c r="E12368" s="548"/>
    </row>
    <row r="12369" spans="1:5" hidden="1">
      <c r="A12369" s="547" t="s">
        <v>1643</v>
      </c>
      <c r="B12369" s="547">
        <v>2023</v>
      </c>
      <c r="C12369" s="547" t="s">
        <v>1616</v>
      </c>
      <c r="D12369" s="548">
        <v>0.86</v>
      </c>
      <c r="E12369" s="548"/>
    </row>
    <row r="12370" spans="1:5" hidden="1">
      <c r="A12370" s="547" t="s">
        <v>1643</v>
      </c>
      <c r="B12370" s="547">
        <v>2023</v>
      </c>
      <c r="C12370" s="547" t="s">
        <v>1615</v>
      </c>
      <c r="D12370" s="548">
        <v>9.7200000000000006</v>
      </c>
      <c r="E12370" s="548"/>
    </row>
    <row r="12371" spans="1:5" hidden="1">
      <c r="A12371" s="547" t="s">
        <v>1643</v>
      </c>
      <c r="B12371" s="547">
        <v>2023</v>
      </c>
      <c r="C12371" s="547" t="s">
        <v>1614</v>
      </c>
      <c r="D12371" s="548">
        <v>0.97</v>
      </c>
      <c r="E12371" s="548"/>
    </row>
    <row r="12372" spans="1:5" hidden="1">
      <c r="A12372" s="547" t="s">
        <v>1643</v>
      </c>
      <c r="B12372" s="547">
        <v>2023</v>
      </c>
      <c r="C12372" s="547" t="s">
        <v>1613</v>
      </c>
      <c r="D12372" s="548"/>
      <c r="E12372" s="548"/>
    </row>
    <row r="12373" spans="1:5" hidden="1">
      <c r="A12373" s="547" t="s">
        <v>1643</v>
      </c>
      <c r="B12373" s="547">
        <v>2023</v>
      </c>
      <c r="C12373" s="547" t="s">
        <v>1612</v>
      </c>
      <c r="D12373" s="548">
        <v>0.23</v>
      </c>
      <c r="E12373" s="548"/>
    </row>
    <row r="12374" spans="1:5" hidden="1">
      <c r="A12374" s="547" t="s">
        <v>1643</v>
      </c>
      <c r="B12374" s="547">
        <v>2023</v>
      </c>
      <c r="C12374" s="547" t="s">
        <v>1611</v>
      </c>
      <c r="D12374" s="548"/>
      <c r="E12374" s="548"/>
    </row>
    <row r="12375" spans="1:5" hidden="1">
      <c r="A12375" s="547" t="s">
        <v>1643</v>
      </c>
      <c r="B12375" s="547">
        <v>2023</v>
      </c>
      <c r="C12375" s="547" t="s">
        <v>1610</v>
      </c>
      <c r="D12375" s="548">
        <v>0.01</v>
      </c>
      <c r="E12375" s="548"/>
    </row>
    <row r="12376" spans="1:5" hidden="1">
      <c r="A12376" s="547" t="s">
        <v>1643</v>
      </c>
      <c r="B12376" s="547">
        <v>2023</v>
      </c>
      <c r="C12376" s="547" t="s">
        <v>1609</v>
      </c>
      <c r="D12376" s="548"/>
      <c r="E12376" s="548"/>
    </row>
    <row r="12377" spans="1:5" hidden="1">
      <c r="A12377" s="547" t="s">
        <v>1643</v>
      </c>
      <c r="B12377" s="547">
        <v>2023</v>
      </c>
      <c r="C12377" s="547" t="s">
        <v>1608</v>
      </c>
      <c r="D12377" s="548"/>
      <c r="E12377" s="548"/>
    </row>
    <row r="12378" spans="1:5" hidden="1">
      <c r="A12378" s="547" t="s">
        <v>1643</v>
      </c>
      <c r="B12378" s="547">
        <v>2023</v>
      </c>
      <c r="C12378" s="547" t="s">
        <v>1607</v>
      </c>
      <c r="D12378" s="548">
        <v>0.02</v>
      </c>
      <c r="E12378" s="548"/>
    </row>
    <row r="12379" spans="1:5" hidden="1">
      <c r="A12379" s="547" t="s">
        <v>1643</v>
      </c>
      <c r="B12379" s="547">
        <v>2023</v>
      </c>
      <c r="C12379" s="547" t="s">
        <v>1606</v>
      </c>
      <c r="D12379" s="548"/>
      <c r="E12379" s="548"/>
    </row>
    <row r="12380" spans="1:5" hidden="1">
      <c r="A12380" s="547" t="s">
        <v>1643</v>
      </c>
      <c r="B12380" s="547">
        <v>2023</v>
      </c>
      <c r="C12380" s="547" t="s">
        <v>1605</v>
      </c>
      <c r="D12380" s="548">
        <v>0.01</v>
      </c>
      <c r="E12380" s="548"/>
    </row>
    <row r="12381" spans="1:5" hidden="1">
      <c r="A12381" s="547" t="s">
        <v>1643</v>
      </c>
      <c r="B12381" s="547">
        <v>2023</v>
      </c>
      <c r="C12381" s="547" t="s">
        <v>1604</v>
      </c>
      <c r="D12381" s="548">
        <v>4.1500000000000004</v>
      </c>
      <c r="E12381" s="548"/>
    </row>
    <row r="12382" spans="1:5" hidden="1">
      <c r="A12382" s="547" t="s">
        <v>1643</v>
      </c>
      <c r="B12382" s="547">
        <v>2023</v>
      </c>
      <c r="C12382" s="547" t="s">
        <v>1603</v>
      </c>
      <c r="D12382" s="548">
        <v>12.35</v>
      </c>
      <c r="E12382" s="548"/>
    </row>
    <row r="12383" spans="1:5" hidden="1">
      <c r="A12383" s="547" t="s">
        <v>1643</v>
      </c>
      <c r="B12383" s="547">
        <v>2023</v>
      </c>
      <c r="C12383" s="547" t="s">
        <v>1602</v>
      </c>
      <c r="D12383" s="548">
        <v>1.61</v>
      </c>
      <c r="E12383" s="548"/>
    </row>
    <row r="12384" spans="1:5" hidden="1">
      <c r="A12384" s="547" t="s">
        <v>1643</v>
      </c>
      <c r="B12384" s="547">
        <v>2023</v>
      </c>
      <c r="C12384" s="547" t="s">
        <v>1601</v>
      </c>
      <c r="D12384" s="548">
        <v>17.59</v>
      </c>
      <c r="E12384" s="548"/>
    </row>
    <row r="12385" spans="1:5" hidden="1">
      <c r="A12385" s="547" t="s">
        <v>1643</v>
      </c>
      <c r="B12385" s="547">
        <v>2023</v>
      </c>
      <c r="C12385" s="547" t="s">
        <v>1600</v>
      </c>
      <c r="D12385" s="548"/>
      <c r="E12385" s="548"/>
    </row>
    <row r="12386" spans="1:5" hidden="1">
      <c r="A12386" s="547" t="s">
        <v>1643</v>
      </c>
      <c r="B12386" s="547">
        <v>2023</v>
      </c>
      <c r="C12386" s="547" t="s">
        <v>1599</v>
      </c>
      <c r="D12386" s="548">
        <v>73.430000000000007</v>
      </c>
      <c r="E12386" s="548"/>
    </row>
    <row r="12387" spans="1:5" hidden="1">
      <c r="A12387" s="547" t="s">
        <v>1643</v>
      </c>
      <c r="B12387" s="547">
        <v>2023</v>
      </c>
      <c r="C12387" s="547" t="s">
        <v>1597</v>
      </c>
      <c r="D12387" s="548">
        <v>48.79</v>
      </c>
      <c r="E12387" s="548"/>
    </row>
    <row r="12388" spans="1:5" hidden="1">
      <c r="A12388" s="547" t="s">
        <v>1642</v>
      </c>
      <c r="B12388" s="547">
        <v>2019</v>
      </c>
      <c r="C12388" s="547" t="s">
        <v>1628</v>
      </c>
      <c r="D12388" s="548">
        <v>4.99</v>
      </c>
      <c r="E12388" s="548">
        <v>4.99</v>
      </c>
    </row>
    <row r="12389" spans="1:5" hidden="1">
      <c r="A12389" s="547" t="s">
        <v>1642</v>
      </c>
      <c r="B12389" s="547">
        <v>2019</v>
      </c>
      <c r="C12389" s="547" t="s">
        <v>1627</v>
      </c>
      <c r="D12389" s="548">
        <v>4.96</v>
      </c>
      <c r="E12389" s="548"/>
    </row>
    <row r="12390" spans="1:5" hidden="1">
      <c r="A12390" s="547" t="s">
        <v>1642</v>
      </c>
      <c r="B12390" s="547">
        <v>2019</v>
      </c>
      <c r="C12390" s="547" t="s">
        <v>1626</v>
      </c>
      <c r="D12390" s="548">
        <v>0.03</v>
      </c>
      <c r="E12390" s="548"/>
    </row>
    <row r="12391" spans="1:5" hidden="1">
      <c r="A12391" s="547" t="s">
        <v>1642</v>
      </c>
      <c r="B12391" s="547">
        <v>2019</v>
      </c>
      <c r="C12391" s="547" t="s">
        <v>1625</v>
      </c>
      <c r="D12391" s="548"/>
      <c r="E12391" s="548"/>
    </row>
    <row r="12392" spans="1:5" hidden="1">
      <c r="A12392" s="547" t="s">
        <v>1642</v>
      </c>
      <c r="B12392" s="547">
        <v>2019</v>
      </c>
      <c r="C12392" s="547" t="s">
        <v>1624</v>
      </c>
      <c r="D12392" s="548"/>
      <c r="E12392" s="548"/>
    </row>
    <row r="12393" spans="1:5" hidden="1">
      <c r="A12393" s="547" t="s">
        <v>1642</v>
      </c>
      <c r="B12393" s="547">
        <v>2019</v>
      </c>
      <c r="C12393" s="547" t="s">
        <v>1623</v>
      </c>
      <c r="D12393" s="548"/>
      <c r="E12393" s="548"/>
    </row>
    <row r="12394" spans="1:5" hidden="1">
      <c r="A12394" s="547" t="s">
        <v>1642</v>
      </c>
      <c r="B12394" s="547">
        <v>2019</v>
      </c>
      <c r="C12394" s="547" t="s">
        <v>1622</v>
      </c>
      <c r="D12394" s="548"/>
      <c r="E12394" s="548"/>
    </row>
    <row r="12395" spans="1:5" hidden="1">
      <c r="A12395" s="547" t="s">
        <v>1642</v>
      </c>
      <c r="B12395" s="547">
        <v>2019</v>
      </c>
      <c r="C12395" s="547" t="s">
        <v>1621</v>
      </c>
      <c r="D12395" s="548"/>
      <c r="E12395" s="548"/>
    </row>
    <row r="12396" spans="1:5" hidden="1">
      <c r="A12396" s="547" t="s">
        <v>1642</v>
      </c>
      <c r="B12396" s="547">
        <v>2019</v>
      </c>
      <c r="C12396" s="547" t="s">
        <v>1620</v>
      </c>
      <c r="D12396" s="548"/>
      <c r="E12396" s="548"/>
    </row>
    <row r="12397" spans="1:5" hidden="1">
      <c r="A12397" s="547" t="s">
        <v>1642</v>
      </c>
      <c r="B12397" s="547">
        <v>2019</v>
      </c>
      <c r="C12397" s="547" t="s">
        <v>1619</v>
      </c>
      <c r="D12397" s="548">
        <v>2.16</v>
      </c>
      <c r="E12397" s="548">
        <v>2.16</v>
      </c>
    </row>
    <row r="12398" spans="1:5" hidden="1">
      <c r="A12398" s="547" t="s">
        <v>1642</v>
      </c>
      <c r="B12398" s="547">
        <v>2019</v>
      </c>
      <c r="C12398" s="547" t="s">
        <v>1618</v>
      </c>
      <c r="D12398" s="548"/>
      <c r="E12398" s="548"/>
    </row>
    <row r="12399" spans="1:5" hidden="1">
      <c r="A12399" s="547" t="s">
        <v>1642</v>
      </c>
      <c r="B12399" s="547">
        <v>2019</v>
      </c>
      <c r="C12399" s="547" t="s">
        <v>1617</v>
      </c>
      <c r="D12399" s="548">
        <v>0.55000000000000004</v>
      </c>
      <c r="E12399" s="548">
        <v>0.55000000000000004</v>
      </c>
    </row>
    <row r="12400" spans="1:5" hidden="1">
      <c r="A12400" s="547" t="s">
        <v>1642</v>
      </c>
      <c r="B12400" s="547">
        <v>2019</v>
      </c>
      <c r="C12400" s="547" t="s">
        <v>1616</v>
      </c>
      <c r="D12400" s="548"/>
      <c r="E12400" s="548"/>
    </row>
    <row r="12401" spans="1:5" hidden="1">
      <c r="A12401" s="547" t="s">
        <v>1642</v>
      </c>
      <c r="B12401" s="547">
        <v>2019</v>
      </c>
      <c r="C12401" s="547" t="s">
        <v>1615</v>
      </c>
      <c r="D12401" s="548">
        <v>1.52</v>
      </c>
      <c r="E12401" s="548">
        <v>1.52</v>
      </c>
    </row>
    <row r="12402" spans="1:5" hidden="1">
      <c r="A12402" s="547" t="s">
        <v>1642</v>
      </c>
      <c r="B12402" s="547">
        <v>2019</v>
      </c>
      <c r="C12402" s="547" t="s">
        <v>1614</v>
      </c>
      <c r="D12402" s="548"/>
      <c r="E12402" s="548"/>
    </row>
    <row r="12403" spans="1:5" hidden="1">
      <c r="A12403" s="547" t="s">
        <v>1642</v>
      </c>
      <c r="B12403" s="547">
        <v>2019</v>
      </c>
      <c r="C12403" s="547" t="s">
        <v>1613</v>
      </c>
      <c r="D12403" s="548"/>
      <c r="E12403" s="548"/>
    </row>
    <row r="12404" spans="1:5" hidden="1">
      <c r="A12404" s="547" t="s">
        <v>1642</v>
      </c>
      <c r="B12404" s="547">
        <v>2019</v>
      </c>
      <c r="C12404" s="547" t="s">
        <v>1612</v>
      </c>
      <c r="D12404" s="548"/>
      <c r="E12404" s="548"/>
    </row>
    <row r="12405" spans="1:5" hidden="1">
      <c r="A12405" s="547" t="s">
        <v>1642</v>
      </c>
      <c r="B12405" s="547">
        <v>2019</v>
      </c>
      <c r="C12405" s="547" t="s">
        <v>1611</v>
      </c>
      <c r="D12405" s="548"/>
      <c r="E12405" s="548"/>
    </row>
    <row r="12406" spans="1:5" hidden="1">
      <c r="A12406" s="547" t="s">
        <v>1642</v>
      </c>
      <c r="B12406" s="547">
        <v>2019</v>
      </c>
      <c r="C12406" s="547" t="s">
        <v>1610</v>
      </c>
      <c r="D12406" s="548"/>
      <c r="E12406" s="548"/>
    </row>
    <row r="12407" spans="1:5" hidden="1">
      <c r="A12407" s="547" t="s">
        <v>1642</v>
      </c>
      <c r="B12407" s="547">
        <v>2019</v>
      </c>
      <c r="C12407" s="547" t="s">
        <v>1609</v>
      </c>
      <c r="D12407" s="548"/>
      <c r="E12407" s="548"/>
    </row>
    <row r="12408" spans="1:5" hidden="1">
      <c r="A12408" s="547" t="s">
        <v>1642</v>
      </c>
      <c r="B12408" s="547">
        <v>2019</v>
      </c>
      <c r="C12408" s="547" t="s">
        <v>1608</v>
      </c>
      <c r="D12408" s="548"/>
      <c r="E12408" s="548"/>
    </row>
    <row r="12409" spans="1:5" hidden="1">
      <c r="A12409" s="547" t="s">
        <v>1642</v>
      </c>
      <c r="B12409" s="547">
        <v>2019</v>
      </c>
      <c r="C12409" s="547" t="s">
        <v>1607</v>
      </c>
      <c r="D12409" s="548">
        <v>0.09</v>
      </c>
      <c r="E12409" s="548">
        <v>0.09</v>
      </c>
    </row>
    <row r="12410" spans="1:5" hidden="1">
      <c r="A12410" s="547" t="s">
        <v>1642</v>
      </c>
      <c r="B12410" s="547">
        <v>2019</v>
      </c>
      <c r="C12410" s="547" t="s">
        <v>1606</v>
      </c>
      <c r="D12410" s="548"/>
      <c r="E12410" s="548"/>
    </row>
    <row r="12411" spans="1:5" hidden="1">
      <c r="A12411" s="547" t="s">
        <v>1642</v>
      </c>
      <c r="B12411" s="547">
        <v>2019</v>
      </c>
      <c r="C12411" s="547" t="s">
        <v>1605</v>
      </c>
      <c r="D12411" s="548"/>
      <c r="E12411" s="548"/>
    </row>
    <row r="12412" spans="1:5" hidden="1">
      <c r="A12412" s="547" t="s">
        <v>1642</v>
      </c>
      <c r="B12412" s="547">
        <v>2019</v>
      </c>
      <c r="C12412" s="547" t="s">
        <v>1604</v>
      </c>
      <c r="D12412" s="548">
        <v>15.48</v>
      </c>
      <c r="E12412" s="548">
        <v>15.48</v>
      </c>
    </row>
    <row r="12413" spans="1:5" hidden="1">
      <c r="A12413" s="547" t="s">
        <v>1642</v>
      </c>
      <c r="B12413" s="547">
        <v>2019</v>
      </c>
      <c r="C12413" s="547" t="s">
        <v>1603</v>
      </c>
      <c r="D12413" s="548"/>
      <c r="E12413" s="548"/>
    </row>
    <row r="12414" spans="1:5" hidden="1">
      <c r="A12414" s="547" t="s">
        <v>1642</v>
      </c>
      <c r="B12414" s="547">
        <v>2019</v>
      </c>
      <c r="C12414" s="547" t="s">
        <v>1602</v>
      </c>
      <c r="D12414" s="548">
        <v>8.7899999999999991</v>
      </c>
      <c r="E12414" s="548">
        <v>8.7899999999999991</v>
      </c>
    </row>
    <row r="12415" spans="1:5" hidden="1">
      <c r="A12415" s="547" t="s">
        <v>1642</v>
      </c>
      <c r="B12415" s="547">
        <v>2019</v>
      </c>
      <c r="C12415" s="547" t="s">
        <v>1601</v>
      </c>
      <c r="D12415" s="548">
        <v>65.03</v>
      </c>
      <c r="E12415" s="548">
        <v>65.03</v>
      </c>
    </row>
    <row r="12416" spans="1:5" hidden="1">
      <c r="A12416" s="547" t="s">
        <v>1642</v>
      </c>
      <c r="B12416" s="547">
        <v>2019</v>
      </c>
      <c r="C12416" s="547" t="s">
        <v>1600</v>
      </c>
      <c r="D12416" s="548">
        <v>2.52</v>
      </c>
      <c r="E12416" s="548">
        <v>2.52</v>
      </c>
    </row>
    <row r="12417" spans="1:5" hidden="1">
      <c r="A12417" s="547" t="s">
        <v>1642</v>
      </c>
      <c r="B12417" s="547">
        <v>2019</v>
      </c>
      <c r="C12417" s="547" t="s">
        <v>1599</v>
      </c>
      <c r="D12417" s="548">
        <v>192.09</v>
      </c>
      <c r="E12417" s="548">
        <v>192.09</v>
      </c>
    </row>
    <row r="12418" spans="1:5" hidden="1">
      <c r="A12418" s="547" t="s">
        <v>1642</v>
      </c>
      <c r="B12418" s="547">
        <v>2019</v>
      </c>
      <c r="C12418" s="547" t="s">
        <v>1597</v>
      </c>
      <c r="D12418" s="548">
        <v>98.96</v>
      </c>
      <c r="E12418" s="548">
        <v>98.97</v>
      </c>
    </row>
    <row r="12419" spans="1:5" hidden="1">
      <c r="A12419" s="547" t="s">
        <v>1642</v>
      </c>
      <c r="B12419" s="547">
        <v>2019</v>
      </c>
      <c r="C12419" s="547" t="s">
        <v>1633</v>
      </c>
      <c r="D12419" s="548"/>
      <c r="E12419" s="548">
        <v>4.7300000000000004</v>
      </c>
    </row>
    <row r="12420" spans="1:5" hidden="1">
      <c r="A12420" s="547" t="s">
        <v>1642</v>
      </c>
      <c r="B12420" s="547">
        <v>2019</v>
      </c>
      <c r="C12420" s="547" t="s">
        <v>1632</v>
      </c>
      <c r="D12420" s="548"/>
      <c r="E12420" s="548"/>
    </row>
    <row r="12421" spans="1:5" hidden="1">
      <c r="A12421" s="547" t="s">
        <v>1642</v>
      </c>
      <c r="B12421" s="547">
        <v>2019</v>
      </c>
      <c r="C12421" s="547" t="s">
        <v>1631</v>
      </c>
      <c r="D12421" s="548"/>
      <c r="E12421" s="548">
        <v>0.24</v>
      </c>
    </row>
    <row r="12422" spans="1:5" hidden="1">
      <c r="A12422" s="547" t="s">
        <v>1642</v>
      </c>
      <c r="B12422" s="547">
        <v>2019</v>
      </c>
      <c r="C12422" s="547" t="s">
        <v>1630</v>
      </c>
      <c r="D12422" s="548"/>
      <c r="E12422" s="548"/>
    </row>
    <row r="12423" spans="1:5" hidden="1">
      <c r="A12423" s="547" t="s">
        <v>1642</v>
      </c>
      <c r="B12423" s="547">
        <v>2019</v>
      </c>
      <c r="C12423" s="547" t="s">
        <v>1629</v>
      </c>
      <c r="D12423" s="548"/>
      <c r="E12423" s="548"/>
    </row>
    <row r="12424" spans="1:5" hidden="1">
      <c r="A12424" s="547" t="s">
        <v>1642</v>
      </c>
      <c r="B12424" s="547">
        <v>2020</v>
      </c>
      <c r="C12424" s="547" t="s">
        <v>1628</v>
      </c>
      <c r="D12424" s="548">
        <v>3.09</v>
      </c>
      <c r="E12424" s="548">
        <v>3.09</v>
      </c>
    </row>
    <row r="12425" spans="1:5" hidden="1">
      <c r="A12425" s="547" t="s">
        <v>1642</v>
      </c>
      <c r="B12425" s="547">
        <v>2020</v>
      </c>
      <c r="C12425" s="547" t="s">
        <v>1627</v>
      </c>
      <c r="D12425" s="548">
        <v>3.09</v>
      </c>
      <c r="E12425" s="548"/>
    </row>
    <row r="12426" spans="1:5" hidden="1">
      <c r="A12426" s="547" t="s">
        <v>1642</v>
      </c>
      <c r="B12426" s="547">
        <v>2020</v>
      </c>
      <c r="C12426" s="547" t="s">
        <v>1626</v>
      </c>
      <c r="D12426" s="548"/>
      <c r="E12426" s="548"/>
    </row>
    <row r="12427" spans="1:5" hidden="1">
      <c r="A12427" s="547" t="s">
        <v>1642</v>
      </c>
      <c r="B12427" s="547">
        <v>2020</v>
      </c>
      <c r="C12427" s="547" t="s">
        <v>1625</v>
      </c>
      <c r="D12427" s="548"/>
      <c r="E12427" s="548"/>
    </row>
    <row r="12428" spans="1:5" hidden="1">
      <c r="A12428" s="547" t="s">
        <v>1642</v>
      </c>
      <c r="B12428" s="547">
        <v>2020</v>
      </c>
      <c r="C12428" s="547" t="s">
        <v>1624</v>
      </c>
      <c r="D12428" s="548"/>
      <c r="E12428" s="548"/>
    </row>
    <row r="12429" spans="1:5" hidden="1">
      <c r="A12429" s="547" t="s">
        <v>1642</v>
      </c>
      <c r="B12429" s="547">
        <v>2020</v>
      </c>
      <c r="C12429" s="547" t="s">
        <v>1623</v>
      </c>
      <c r="D12429" s="548"/>
      <c r="E12429" s="548"/>
    </row>
    <row r="12430" spans="1:5" hidden="1">
      <c r="A12430" s="547" t="s">
        <v>1642</v>
      </c>
      <c r="B12430" s="547">
        <v>2020</v>
      </c>
      <c r="C12430" s="547" t="s">
        <v>1622</v>
      </c>
      <c r="D12430" s="548"/>
      <c r="E12430" s="548"/>
    </row>
    <row r="12431" spans="1:5" hidden="1">
      <c r="A12431" s="547" t="s">
        <v>1642</v>
      </c>
      <c r="B12431" s="547">
        <v>2020</v>
      </c>
      <c r="C12431" s="547" t="s">
        <v>1621</v>
      </c>
      <c r="D12431" s="548"/>
      <c r="E12431" s="548"/>
    </row>
    <row r="12432" spans="1:5" hidden="1">
      <c r="A12432" s="547" t="s">
        <v>1642</v>
      </c>
      <c r="B12432" s="547">
        <v>2020</v>
      </c>
      <c r="C12432" s="547" t="s">
        <v>1620</v>
      </c>
      <c r="D12432" s="548"/>
      <c r="E12432" s="548"/>
    </row>
    <row r="12433" spans="1:5" hidden="1">
      <c r="A12433" s="547" t="s">
        <v>1642</v>
      </c>
      <c r="B12433" s="547">
        <v>2020</v>
      </c>
      <c r="C12433" s="547" t="s">
        <v>1619</v>
      </c>
      <c r="D12433" s="548">
        <v>1</v>
      </c>
      <c r="E12433" s="548">
        <v>1</v>
      </c>
    </row>
    <row r="12434" spans="1:5" hidden="1">
      <c r="A12434" s="547" t="s">
        <v>1642</v>
      </c>
      <c r="B12434" s="547">
        <v>2020</v>
      </c>
      <c r="C12434" s="547" t="s">
        <v>1618</v>
      </c>
      <c r="D12434" s="548"/>
      <c r="E12434" s="548"/>
    </row>
    <row r="12435" spans="1:5" hidden="1">
      <c r="A12435" s="547" t="s">
        <v>1642</v>
      </c>
      <c r="B12435" s="547">
        <v>2020</v>
      </c>
      <c r="C12435" s="547" t="s">
        <v>1617</v>
      </c>
      <c r="D12435" s="548">
        <v>0.12</v>
      </c>
      <c r="E12435" s="548">
        <v>0.12</v>
      </c>
    </row>
    <row r="12436" spans="1:5" hidden="1">
      <c r="A12436" s="547" t="s">
        <v>1642</v>
      </c>
      <c r="B12436" s="547">
        <v>2020</v>
      </c>
      <c r="C12436" s="547" t="s">
        <v>1616</v>
      </c>
      <c r="D12436" s="548"/>
      <c r="E12436" s="548"/>
    </row>
    <row r="12437" spans="1:5" hidden="1">
      <c r="A12437" s="547" t="s">
        <v>1642</v>
      </c>
      <c r="B12437" s="547">
        <v>2020</v>
      </c>
      <c r="C12437" s="547" t="s">
        <v>1615</v>
      </c>
      <c r="D12437" s="548">
        <v>0.81</v>
      </c>
      <c r="E12437" s="548">
        <v>0.81</v>
      </c>
    </row>
    <row r="12438" spans="1:5" hidden="1">
      <c r="A12438" s="547" t="s">
        <v>1642</v>
      </c>
      <c r="B12438" s="547">
        <v>2020</v>
      </c>
      <c r="C12438" s="547" t="s">
        <v>1614</v>
      </c>
      <c r="D12438" s="548"/>
      <c r="E12438" s="548"/>
    </row>
    <row r="12439" spans="1:5" hidden="1">
      <c r="A12439" s="547" t="s">
        <v>1642</v>
      </c>
      <c r="B12439" s="547">
        <v>2020</v>
      </c>
      <c r="C12439" s="547" t="s">
        <v>1613</v>
      </c>
      <c r="D12439" s="548"/>
      <c r="E12439" s="548"/>
    </row>
    <row r="12440" spans="1:5" hidden="1">
      <c r="A12440" s="547" t="s">
        <v>1642</v>
      </c>
      <c r="B12440" s="547">
        <v>2020</v>
      </c>
      <c r="C12440" s="547" t="s">
        <v>1612</v>
      </c>
      <c r="D12440" s="548"/>
      <c r="E12440" s="548"/>
    </row>
    <row r="12441" spans="1:5" hidden="1">
      <c r="A12441" s="547" t="s">
        <v>1642</v>
      </c>
      <c r="B12441" s="547">
        <v>2020</v>
      </c>
      <c r="C12441" s="547" t="s">
        <v>1611</v>
      </c>
      <c r="D12441" s="548"/>
      <c r="E12441" s="548"/>
    </row>
    <row r="12442" spans="1:5" hidden="1">
      <c r="A12442" s="547" t="s">
        <v>1642</v>
      </c>
      <c r="B12442" s="547">
        <v>2020</v>
      </c>
      <c r="C12442" s="547" t="s">
        <v>1610</v>
      </c>
      <c r="D12442" s="548"/>
      <c r="E12442" s="548"/>
    </row>
    <row r="12443" spans="1:5" hidden="1">
      <c r="A12443" s="547" t="s">
        <v>1642</v>
      </c>
      <c r="B12443" s="547">
        <v>2020</v>
      </c>
      <c r="C12443" s="547" t="s">
        <v>1609</v>
      </c>
      <c r="D12443" s="548"/>
      <c r="E12443" s="548"/>
    </row>
    <row r="12444" spans="1:5" hidden="1">
      <c r="A12444" s="547" t="s">
        <v>1642</v>
      </c>
      <c r="B12444" s="547">
        <v>2020</v>
      </c>
      <c r="C12444" s="547" t="s">
        <v>1608</v>
      </c>
      <c r="D12444" s="548"/>
      <c r="E12444" s="548"/>
    </row>
    <row r="12445" spans="1:5" hidden="1">
      <c r="A12445" s="547" t="s">
        <v>1642</v>
      </c>
      <c r="B12445" s="547">
        <v>2020</v>
      </c>
      <c r="C12445" s="547" t="s">
        <v>1607</v>
      </c>
      <c r="D12445" s="548">
        <v>0.06</v>
      </c>
      <c r="E12445" s="548">
        <v>0.06</v>
      </c>
    </row>
    <row r="12446" spans="1:5" hidden="1">
      <c r="A12446" s="547" t="s">
        <v>1642</v>
      </c>
      <c r="B12446" s="547">
        <v>2020</v>
      </c>
      <c r="C12446" s="547" t="s">
        <v>1606</v>
      </c>
      <c r="D12446" s="548"/>
      <c r="E12446" s="548"/>
    </row>
    <row r="12447" spans="1:5" hidden="1">
      <c r="A12447" s="547" t="s">
        <v>1642</v>
      </c>
      <c r="B12447" s="547">
        <v>2020</v>
      </c>
      <c r="C12447" s="547" t="s">
        <v>1605</v>
      </c>
      <c r="D12447" s="548"/>
      <c r="E12447" s="548"/>
    </row>
    <row r="12448" spans="1:5" hidden="1">
      <c r="A12448" s="547" t="s">
        <v>1642</v>
      </c>
      <c r="B12448" s="547">
        <v>2020</v>
      </c>
      <c r="C12448" s="547" t="s">
        <v>1604</v>
      </c>
      <c r="D12448" s="548">
        <v>14.58</v>
      </c>
      <c r="E12448" s="548">
        <v>14.58</v>
      </c>
    </row>
    <row r="12449" spans="1:5" hidden="1">
      <c r="A12449" s="547" t="s">
        <v>1642</v>
      </c>
      <c r="B12449" s="547">
        <v>2020</v>
      </c>
      <c r="C12449" s="547" t="s">
        <v>1603</v>
      </c>
      <c r="D12449" s="548"/>
      <c r="E12449" s="548"/>
    </row>
    <row r="12450" spans="1:5" hidden="1">
      <c r="A12450" s="547" t="s">
        <v>1642</v>
      </c>
      <c r="B12450" s="547">
        <v>2020</v>
      </c>
      <c r="C12450" s="547" t="s">
        <v>1602</v>
      </c>
      <c r="D12450" s="548">
        <v>7.33</v>
      </c>
      <c r="E12450" s="548">
        <v>7.33</v>
      </c>
    </row>
    <row r="12451" spans="1:5" hidden="1">
      <c r="A12451" s="547" t="s">
        <v>1642</v>
      </c>
      <c r="B12451" s="547">
        <v>2020</v>
      </c>
      <c r="C12451" s="547" t="s">
        <v>1601</v>
      </c>
      <c r="D12451" s="548">
        <v>62.52</v>
      </c>
      <c r="E12451" s="548">
        <v>62.52</v>
      </c>
    </row>
    <row r="12452" spans="1:5" hidden="1">
      <c r="A12452" s="547" t="s">
        <v>1642</v>
      </c>
      <c r="B12452" s="547">
        <v>2020</v>
      </c>
      <c r="C12452" s="547" t="s">
        <v>1600</v>
      </c>
      <c r="D12452" s="548">
        <v>2.23</v>
      </c>
      <c r="E12452" s="548">
        <v>2.23</v>
      </c>
    </row>
    <row r="12453" spans="1:5" hidden="1">
      <c r="A12453" s="547" t="s">
        <v>1642</v>
      </c>
      <c r="B12453" s="547">
        <v>2020</v>
      </c>
      <c r="C12453" s="547" t="s">
        <v>1599</v>
      </c>
      <c r="D12453" s="548">
        <v>179.81</v>
      </c>
      <c r="E12453" s="548">
        <v>179.81</v>
      </c>
    </row>
    <row r="12454" spans="1:5" hidden="1">
      <c r="A12454" s="547" t="s">
        <v>1642</v>
      </c>
      <c r="B12454" s="547">
        <v>2020</v>
      </c>
      <c r="C12454" s="547" t="s">
        <v>1597</v>
      </c>
      <c r="D12454" s="548">
        <v>90.74</v>
      </c>
      <c r="E12454" s="548">
        <v>90.75</v>
      </c>
    </row>
    <row r="12455" spans="1:5" hidden="1">
      <c r="A12455" s="547" t="s">
        <v>1642</v>
      </c>
      <c r="B12455" s="547">
        <v>2020</v>
      </c>
      <c r="C12455" s="547" t="s">
        <v>1633</v>
      </c>
      <c r="D12455" s="548"/>
      <c r="E12455" s="548">
        <v>3.09</v>
      </c>
    </row>
    <row r="12456" spans="1:5" hidden="1">
      <c r="A12456" s="547" t="s">
        <v>1642</v>
      </c>
      <c r="B12456" s="547">
        <v>2020</v>
      </c>
      <c r="C12456" s="547" t="s">
        <v>1632</v>
      </c>
      <c r="D12456" s="548"/>
      <c r="E12456" s="548"/>
    </row>
    <row r="12457" spans="1:5" hidden="1">
      <c r="A12457" s="547" t="s">
        <v>1642</v>
      </c>
      <c r="B12457" s="547">
        <v>2020</v>
      </c>
      <c r="C12457" s="547" t="s">
        <v>1631</v>
      </c>
      <c r="D12457" s="548"/>
      <c r="E12457" s="548"/>
    </row>
    <row r="12458" spans="1:5" hidden="1">
      <c r="A12458" s="547" t="s">
        <v>1642</v>
      </c>
      <c r="B12458" s="547">
        <v>2020</v>
      </c>
      <c r="C12458" s="547" t="s">
        <v>1630</v>
      </c>
      <c r="D12458" s="548"/>
      <c r="E12458" s="548"/>
    </row>
    <row r="12459" spans="1:5" hidden="1">
      <c r="A12459" s="547" t="s">
        <v>1642</v>
      </c>
      <c r="B12459" s="547">
        <v>2020</v>
      </c>
      <c r="C12459" s="547" t="s">
        <v>1629</v>
      </c>
      <c r="D12459" s="548"/>
      <c r="E12459" s="548"/>
    </row>
    <row r="12460" spans="1:5" hidden="1">
      <c r="A12460" s="547" t="s">
        <v>1642</v>
      </c>
      <c r="B12460" s="547">
        <v>2021</v>
      </c>
      <c r="C12460" s="547" t="s">
        <v>1628</v>
      </c>
      <c r="D12460" s="548">
        <v>2.44</v>
      </c>
      <c r="E12460" s="548">
        <v>2.4300000000000002</v>
      </c>
    </row>
    <row r="12461" spans="1:5" hidden="1">
      <c r="A12461" s="547" t="s">
        <v>1642</v>
      </c>
      <c r="B12461" s="547">
        <v>2021</v>
      </c>
      <c r="C12461" s="547" t="s">
        <v>1627</v>
      </c>
      <c r="D12461" s="548">
        <v>2.44</v>
      </c>
      <c r="E12461" s="548"/>
    </row>
    <row r="12462" spans="1:5" hidden="1">
      <c r="A12462" s="547" t="s">
        <v>1642</v>
      </c>
      <c r="B12462" s="547">
        <v>2021</v>
      </c>
      <c r="C12462" s="547" t="s">
        <v>1626</v>
      </c>
      <c r="D12462" s="548"/>
      <c r="E12462" s="548"/>
    </row>
    <row r="12463" spans="1:5" hidden="1">
      <c r="A12463" s="547" t="s">
        <v>1642</v>
      </c>
      <c r="B12463" s="547">
        <v>2021</v>
      </c>
      <c r="C12463" s="547" t="s">
        <v>1625</v>
      </c>
      <c r="D12463" s="548"/>
      <c r="E12463" s="548"/>
    </row>
    <row r="12464" spans="1:5" hidden="1">
      <c r="A12464" s="547" t="s">
        <v>1642</v>
      </c>
      <c r="B12464" s="547">
        <v>2021</v>
      </c>
      <c r="C12464" s="547" t="s">
        <v>1624</v>
      </c>
      <c r="D12464" s="548"/>
      <c r="E12464" s="548"/>
    </row>
    <row r="12465" spans="1:5" hidden="1">
      <c r="A12465" s="547" t="s">
        <v>1642</v>
      </c>
      <c r="B12465" s="547">
        <v>2021</v>
      </c>
      <c r="C12465" s="547" t="s">
        <v>1623</v>
      </c>
      <c r="D12465" s="548"/>
      <c r="E12465" s="548"/>
    </row>
    <row r="12466" spans="1:5" hidden="1">
      <c r="A12466" s="547" t="s">
        <v>1642</v>
      </c>
      <c r="B12466" s="547">
        <v>2021</v>
      </c>
      <c r="C12466" s="547" t="s">
        <v>1622</v>
      </c>
      <c r="D12466" s="548"/>
      <c r="E12466" s="548"/>
    </row>
    <row r="12467" spans="1:5" hidden="1">
      <c r="A12467" s="547" t="s">
        <v>1642</v>
      </c>
      <c r="B12467" s="547">
        <v>2021</v>
      </c>
      <c r="C12467" s="547" t="s">
        <v>1621</v>
      </c>
      <c r="D12467" s="548"/>
      <c r="E12467" s="548"/>
    </row>
    <row r="12468" spans="1:5" hidden="1">
      <c r="A12468" s="547" t="s">
        <v>1642</v>
      </c>
      <c r="B12468" s="547">
        <v>2021</v>
      </c>
      <c r="C12468" s="547" t="s">
        <v>1620</v>
      </c>
      <c r="D12468" s="548"/>
      <c r="E12468" s="548"/>
    </row>
    <row r="12469" spans="1:5" hidden="1">
      <c r="A12469" s="547" t="s">
        <v>1642</v>
      </c>
      <c r="B12469" s="547">
        <v>2021</v>
      </c>
      <c r="C12469" s="547" t="s">
        <v>1619</v>
      </c>
      <c r="D12469" s="548">
        <v>1.1299999999999999</v>
      </c>
      <c r="E12469" s="548">
        <v>1.1299999999999999</v>
      </c>
    </row>
    <row r="12470" spans="1:5" hidden="1">
      <c r="A12470" s="547" t="s">
        <v>1642</v>
      </c>
      <c r="B12470" s="547">
        <v>2021</v>
      </c>
      <c r="C12470" s="547" t="s">
        <v>1618</v>
      </c>
      <c r="D12470" s="548"/>
      <c r="E12470" s="548"/>
    </row>
    <row r="12471" spans="1:5" hidden="1">
      <c r="A12471" s="547" t="s">
        <v>1642</v>
      </c>
      <c r="B12471" s="547">
        <v>2021</v>
      </c>
      <c r="C12471" s="547" t="s">
        <v>1617</v>
      </c>
      <c r="D12471" s="548">
        <v>0.13</v>
      </c>
      <c r="E12471" s="548">
        <v>0.13</v>
      </c>
    </row>
    <row r="12472" spans="1:5" hidden="1">
      <c r="A12472" s="547" t="s">
        <v>1642</v>
      </c>
      <c r="B12472" s="547">
        <v>2021</v>
      </c>
      <c r="C12472" s="547" t="s">
        <v>1616</v>
      </c>
      <c r="D12472" s="548"/>
      <c r="E12472" s="548"/>
    </row>
    <row r="12473" spans="1:5" hidden="1">
      <c r="A12473" s="547" t="s">
        <v>1642</v>
      </c>
      <c r="B12473" s="547">
        <v>2021</v>
      </c>
      <c r="C12473" s="547" t="s">
        <v>1615</v>
      </c>
      <c r="D12473" s="548">
        <v>0.93</v>
      </c>
      <c r="E12473" s="548">
        <v>0.93</v>
      </c>
    </row>
    <row r="12474" spans="1:5" hidden="1">
      <c r="A12474" s="547" t="s">
        <v>1642</v>
      </c>
      <c r="B12474" s="547">
        <v>2021</v>
      </c>
      <c r="C12474" s="547" t="s">
        <v>1614</v>
      </c>
      <c r="D12474" s="548"/>
      <c r="E12474" s="548"/>
    </row>
    <row r="12475" spans="1:5" hidden="1">
      <c r="A12475" s="547" t="s">
        <v>1642</v>
      </c>
      <c r="B12475" s="547">
        <v>2021</v>
      </c>
      <c r="C12475" s="547" t="s">
        <v>1613</v>
      </c>
      <c r="D12475" s="548"/>
      <c r="E12475" s="548"/>
    </row>
    <row r="12476" spans="1:5" hidden="1">
      <c r="A12476" s="547" t="s">
        <v>1642</v>
      </c>
      <c r="B12476" s="547">
        <v>2021</v>
      </c>
      <c r="C12476" s="547" t="s">
        <v>1612</v>
      </c>
      <c r="D12476" s="548"/>
      <c r="E12476" s="548"/>
    </row>
    <row r="12477" spans="1:5" hidden="1">
      <c r="A12477" s="547" t="s">
        <v>1642</v>
      </c>
      <c r="B12477" s="547">
        <v>2021</v>
      </c>
      <c r="C12477" s="547" t="s">
        <v>1611</v>
      </c>
      <c r="D12477" s="548"/>
      <c r="E12477" s="548"/>
    </row>
    <row r="12478" spans="1:5" hidden="1">
      <c r="A12478" s="547" t="s">
        <v>1642</v>
      </c>
      <c r="B12478" s="547">
        <v>2021</v>
      </c>
      <c r="C12478" s="547" t="s">
        <v>1610</v>
      </c>
      <c r="D12478" s="548"/>
      <c r="E12478" s="548"/>
    </row>
    <row r="12479" spans="1:5" hidden="1">
      <c r="A12479" s="547" t="s">
        <v>1642</v>
      </c>
      <c r="B12479" s="547">
        <v>2021</v>
      </c>
      <c r="C12479" s="547" t="s">
        <v>1609</v>
      </c>
      <c r="D12479" s="548"/>
      <c r="E12479" s="548"/>
    </row>
    <row r="12480" spans="1:5" hidden="1">
      <c r="A12480" s="547" t="s">
        <v>1642</v>
      </c>
      <c r="B12480" s="547">
        <v>2021</v>
      </c>
      <c r="C12480" s="547" t="s">
        <v>1608</v>
      </c>
      <c r="D12480" s="548"/>
      <c r="E12480" s="548"/>
    </row>
    <row r="12481" spans="1:5" hidden="1">
      <c r="A12481" s="547" t="s">
        <v>1642</v>
      </c>
      <c r="B12481" s="547">
        <v>2021</v>
      </c>
      <c r="C12481" s="547" t="s">
        <v>1607</v>
      </c>
      <c r="D12481" s="548">
        <v>0.06</v>
      </c>
      <c r="E12481" s="548">
        <v>0.06</v>
      </c>
    </row>
    <row r="12482" spans="1:5" hidden="1">
      <c r="A12482" s="547" t="s">
        <v>1642</v>
      </c>
      <c r="B12482" s="547">
        <v>2021</v>
      </c>
      <c r="C12482" s="547" t="s">
        <v>1606</v>
      </c>
      <c r="D12482" s="548"/>
      <c r="E12482" s="548"/>
    </row>
    <row r="12483" spans="1:5" hidden="1">
      <c r="A12483" s="547" t="s">
        <v>1642</v>
      </c>
      <c r="B12483" s="547">
        <v>2021</v>
      </c>
      <c r="C12483" s="547" t="s">
        <v>1605</v>
      </c>
      <c r="D12483" s="548"/>
      <c r="E12483" s="548"/>
    </row>
    <row r="12484" spans="1:5" hidden="1">
      <c r="A12484" s="547" t="s">
        <v>1642</v>
      </c>
      <c r="B12484" s="547">
        <v>2021</v>
      </c>
      <c r="C12484" s="547" t="s">
        <v>1604</v>
      </c>
      <c r="D12484" s="548">
        <v>14.43</v>
      </c>
      <c r="E12484" s="548">
        <v>14.43</v>
      </c>
    </row>
    <row r="12485" spans="1:5" hidden="1">
      <c r="A12485" s="547" t="s">
        <v>1642</v>
      </c>
      <c r="B12485" s="547">
        <v>2021</v>
      </c>
      <c r="C12485" s="547" t="s">
        <v>1603</v>
      </c>
      <c r="D12485" s="548"/>
      <c r="E12485" s="548"/>
    </row>
    <row r="12486" spans="1:5" hidden="1">
      <c r="A12486" s="547" t="s">
        <v>1642</v>
      </c>
      <c r="B12486" s="547">
        <v>2021</v>
      </c>
      <c r="C12486" s="547" t="s">
        <v>1602</v>
      </c>
      <c r="D12486" s="548">
        <v>10.14</v>
      </c>
      <c r="E12486" s="548">
        <v>10.14</v>
      </c>
    </row>
    <row r="12487" spans="1:5" hidden="1">
      <c r="A12487" s="547" t="s">
        <v>1642</v>
      </c>
      <c r="B12487" s="547">
        <v>2021</v>
      </c>
      <c r="C12487" s="547" t="s">
        <v>1601</v>
      </c>
      <c r="D12487" s="548">
        <v>65.239999999999995</v>
      </c>
      <c r="E12487" s="548">
        <v>65.239999999999995</v>
      </c>
    </row>
    <row r="12488" spans="1:5" hidden="1">
      <c r="A12488" s="547" t="s">
        <v>1642</v>
      </c>
      <c r="B12488" s="547">
        <v>2021</v>
      </c>
      <c r="C12488" s="547" t="s">
        <v>1600</v>
      </c>
      <c r="D12488" s="548">
        <v>0.68</v>
      </c>
      <c r="E12488" s="548">
        <v>0.68</v>
      </c>
    </row>
    <row r="12489" spans="1:5" hidden="1">
      <c r="A12489" s="547" t="s">
        <v>1642</v>
      </c>
      <c r="B12489" s="547">
        <v>2021</v>
      </c>
      <c r="C12489" s="547" t="s">
        <v>1599</v>
      </c>
      <c r="D12489" s="548">
        <v>185.46</v>
      </c>
      <c r="E12489" s="548">
        <v>185.45</v>
      </c>
    </row>
    <row r="12490" spans="1:5" hidden="1">
      <c r="A12490" s="547" t="s">
        <v>1642</v>
      </c>
      <c r="B12490" s="547">
        <v>2021</v>
      </c>
      <c r="C12490" s="547" t="s">
        <v>1597</v>
      </c>
      <c r="D12490" s="548">
        <v>94.06</v>
      </c>
      <c r="E12490" s="548">
        <v>94.05</v>
      </c>
    </row>
    <row r="12491" spans="1:5" hidden="1">
      <c r="A12491" s="547" t="s">
        <v>1642</v>
      </c>
      <c r="B12491" s="547">
        <v>2021</v>
      </c>
      <c r="C12491" s="547" t="s">
        <v>1633</v>
      </c>
      <c r="D12491" s="548"/>
      <c r="E12491" s="548">
        <v>2.4300000000000002</v>
      </c>
    </row>
    <row r="12492" spans="1:5" hidden="1">
      <c r="A12492" s="547" t="s">
        <v>1642</v>
      </c>
      <c r="B12492" s="547">
        <v>2021</v>
      </c>
      <c r="C12492" s="547" t="s">
        <v>1632</v>
      </c>
      <c r="D12492" s="548"/>
      <c r="E12492" s="548"/>
    </row>
    <row r="12493" spans="1:5" hidden="1">
      <c r="A12493" s="547" t="s">
        <v>1642</v>
      </c>
      <c r="B12493" s="547">
        <v>2021</v>
      </c>
      <c r="C12493" s="547" t="s">
        <v>1631</v>
      </c>
      <c r="D12493" s="548"/>
      <c r="E12493" s="548"/>
    </row>
    <row r="12494" spans="1:5" hidden="1">
      <c r="A12494" s="547" t="s">
        <v>1642</v>
      </c>
      <c r="B12494" s="547">
        <v>2021</v>
      </c>
      <c r="C12494" s="547" t="s">
        <v>1630</v>
      </c>
      <c r="D12494" s="548"/>
      <c r="E12494" s="548"/>
    </row>
    <row r="12495" spans="1:5" hidden="1">
      <c r="A12495" s="547" t="s">
        <v>1642</v>
      </c>
      <c r="B12495" s="547">
        <v>2021</v>
      </c>
      <c r="C12495" s="547" t="s">
        <v>1629</v>
      </c>
      <c r="D12495" s="548"/>
      <c r="E12495" s="548"/>
    </row>
    <row r="12496" spans="1:5" hidden="1">
      <c r="A12496" s="547" t="s">
        <v>1642</v>
      </c>
      <c r="B12496" s="547">
        <v>2022</v>
      </c>
      <c r="C12496" s="547" t="s">
        <v>1628</v>
      </c>
      <c r="D12496" s="548">
        <v>2.44</v>
      </c>
      <c r="E12496" s="548">
        <v>2.4300000000000002</v>
      </c>
    </row>
    <row r="12497" spans="1:5" hidden="1">
      <c r="A12497" s="547" t="s">
        <v>1642</v>
      </c>
      <c r="B12497" s="547">
        <v>2022</v>
      </c>
      <c r="C12497" s="547" t="s">
        <v>1627</v>
      </c>
      <c r="D12497" s="548">
        <v>2.44</v>
      </c>
      <c r="E12497" s="548"/>
    </row>
    <row r="12498" spans="1:5" hidden="1">
      <c r="A12498" s="547" t="s">
        <v>1642</v>
      </c>
      <c r="B12498" s="547">
        <v>2022</v>
      </c>
      <c r="C12498" s="547" t="s">
        <v>1626</v>
      </c>
      <c r="D12498" s="548"/>
      <c r="E12498" s="548"/>
    </row>
    <row r="12499" spans="1:5" hidden="1">
      <c r="A12499" s="547" t="s">
        <v>1642</v>
      </c>
      <c r="B12499" s="547">
        <v>2022</v>
      </c>
      <c r="C12499" s="547" t="s">
        <v>1625</v>
      </c>
      <c r="D12499" s="548"/>
      <c r="E12499" s="548"/>
    </row>
    <row r="12500" spans="1:5" hidden="1">
      <c r="A12500" s="547" t="s">
        <v>1642</v>
      </c>
      <c r="B12500" s="547">
        <v>2022</v>
      </c>
      <c r="C12500" s="547" t="s">
        <v>1624</v>
      </c>
      <c r="D12500" s="548"/>
      <c r="E12500" s="548"/>
    </row>
    <row r="12501" spans="1:5" hidden="1">
      <c r="A12501" s="547" t="s">
        <v>1642</v>
      </c>
      <c r="B12501" s="547">
        <v>2022</v>
      </c>
      <c r="C12501" s="547" t="s">
        <v>1623</v>
      </c>
      <c r="D12501" s="548"/>
      <c r="E12501" s="548"/>
    </row>
    <row r="12502" spans="1:5" hidden="1">
      <c r="A12502" s="547" t="s">
        <v>1642</v>
      </c>
      <c r="B12502" s="547">
        <v>2022</v>
      </c>
      <c r="C12502" s="547" t="s">
        <v>1622</v>
      </c>
      <c r="D12502" s="548"/>
      <c r="E12502" s="548"/>
    </row>
    <row r="12503" spans="1:5" hidden="1">
      <c r="A12503" s="547" t="s">
        <v>1642</v>
      </c>
      <c r="B12503" s="547">
        <v>2022</v>
      </c>
      <c r="C12503" s="547" t="s">
        <v>1621</v>
      </c>
      <c r="D12503" s="548"/>
      <c r="E12503" s="548"/>
    </row>
    <row r="12504" spans="1:5" hidden="1">
      <c r="A12504" s="547" t="s">
        <v>1642</v>
      </c>
      <c r="B12504" s="547">
        <v>2022</v>
      </c>
      <c r="C12504" s="547" t="s">
        <v>1620</v>
      </c>
      <c r="D12504" s="548"/>
      <c r="E12504" s="548"/>
    </row>
    <row r="12505" spans="1:5" hidden="1">
      <c r="A12505" s="547" t="s">
        <v>1642</v>
      </c>
      <c r="B12505" s="547">
        <v>2022</v>
      </c>
      <c r="C12505" s="547" t="s">
        <v>1619</v>
      </c>
      <c r="D12505" s="548">
        <v>1.62</v>
      </c>
      <c r="E12505" s="548">
        <v>1.62</v>
      </c>
    </row>
    <row r="12506" spans="1:5" hidden="1">
      <c r="A12506" s="547" t="s">
        <v>1642</v>
      </c>
      <c r="B12506" s="547">
        <v>2022</v>
      </c>
      <c r="C12506" s="547" t="s">
        <v>1618</v>
      </c>
      <c r="D12506" s="548"/>
      <c r="E12506" s="548"/>
    </row>
    <row r="12507" spans="1:5" hidden="1">
      <c r="A12507" s="547" t="s">
        <v>1642</v>
      </c>
      <c r="B12507" s="547">
        <v>2022</v>
      </c>
      <c r="C12507" s="547" t="s">
        <v>1617</v>
      </c>
      <c r="D12507" s="548">
        <v>0.18</v>
      </c>
      <c r="E12507" s="548">
        <v>0.18</v>
      </c>
    </row>
    <row r="12508" spans="1:5" hidden="1">
      <c r="A12508" s="547" t="s">
        <v>1642</v>
      </c>
      <c r="B12508" s="547">
        <v>2022</v>
      </c>
      <c r="C12508" s="547" t="s">
        <v>1616</v>
      </c>
      <c r="D12508" s="548"/>
      <c r="E12508" s="548"/>
    </row>
    <row r="12509" spans="1:5" hidden="1">
      <c r="A12509" s="547" t="s">
        <v>1642</v>
      </c>
      <c r="B12509" s="547">
        <v>2022</v>
      </c>
      <c r="C12509" s="547" t="s">
        <v>1615</v>
      </c>
      <c r="D12509" s="548">
        <v>1.37</v>
      </c>
      <c r="E12509" s="548">
        <v>1.37</v>
      </c>
    </row>
    <row r="12510" spans="1:5" hidden="1">
      <c r="A12510" s="547" t="s">
        <v>1642</v>
      </c>
      <c r="B12510" s="547">
        <v>2022</v>
      </c>
      <c r="C12510" s="547" t="s">
        <v>1614</v>
      </c>
      <c r="D12510" s="548"/>
      <c r="E12510" s="548"/>
    </row>
    <row r="12511" spans="1:5" hidden="1">
      <c r="A12511" s="547" t="s">
        <v>1642</v>
      </c>
      <c r="B12511" s="547">
        <v>2022</v>
      </c>
      <c r="C12511" s="547" t="s">
        <v>1613</v>
      </c>
      <c r="D12511" s="548"/>
      <c r="E12511" s="548"/>
    </row>
    <row r="12512" spans="1:5" hidden="1">
      <c r="A12512" s="547" t="s">
        <v>1642</v>
      </c>
      <c r="B12512" s="547">
        <v>2022</v>
      </c>
      <c r="C12512" s="547" t="s">
        <v>1612</v>
      </c>
      <c r="D12512" s="548"/>
      <c r="E12512" s="548"/>
    </row>
    <row r="12513" spans="1:5" hidden="1">
      <c r="A12513" s="547" t="s">
        <v>1642</v>
      </c>
      <c r="B12513" s="547">
        <v>2022</v>
      </c>
      <c r="C12513" s="547" t="s">
        <v>1611</v>
      </c>
      <c r="D12513" s="548"/>
      <c r="E12513" s="548"/>
    </row>
    <row r="12514" spans="1:5" hidden="1">
      <c r="A12514" s="547" t="s">
        <v>1642</v>
      </c>
      <c r="B12514" s="547">
        <v>2022</v>
      </c>
      <c r="C12514" s="547" t="s">
        <v>1610</v>
      </c>
      <c r="D12514" s="548"/>
      <c r="E12514" s="548"/>
    </row>
    <row r="12515" spans="1:5" hidden="1">
      <c r="A12515" s="547" t="s">
        <v>1642</v>
      </c>
      <c r="B12515" s="547">
        <v>2022</v>
      </c>
      <c r="C12515" s="547" t="s">
        <v>1609</v>
      </c>
      <c r="D12515" s="548"/>
      <c r="E12515" s="548"/>
    </row>
    <row r="12516" spans="1:5" hidden="1">
      <c r="A12516" s="547" t="s">
        <v>1642</v>
      </c>
      <c r="B12516" s="547">
        <v>2022</v>
      </c>
      <c r="C12516" s="547" t="s">
        <v>1608</v>
      </c>
      <c r="D12516" s="548"/>
      <c r="E12516" s="548"/>
    </row>
    <row r="12517" spans="1:5" hidden="1">
      <c r="A12517" s="547" t="s">
        <v>1642</v>
      </c>
      <c r="B12517" s="547">
        <v>2022</v>
      </c>
      <c r="C12517" s="547" t="s">
        <v>1607</v>
      </c>
      <c r="D12517" s="548">
        <v>7.0000000000000007E-2</v>
      </c>
      <c r="E12517" s="548">
        <v>7.0000000000000007E-2</v>
      </c>
    </row>
    <row r="12518" spans="1:5" hidden="1">
      <c r="A12518" s="547" t="s">
        <v>1642</v>
      </c>
      <c r="B12518" s="547">
        <v>2022</v>
      </c>
      <c r="C12518" s="547" t="s">
        <v>1606</v>
      </c>
      <c r="D12518" s="548"/>
      <c r="E12518" s="548"/>
    </row>
    <row r="12519" spans="1:5" hidden="1">
      <c r="A12519" s="547" t="s">
        <v>1642</v>
      </c>
      <c r="B12519" s="547">
        <v>2022</v>
      </c>
      <c r="C12519" s="547" t="s">
        <v>1605</v>
      </c>
      <c r="D12519" s="548"/>
      <c r="E12519" s="548"/>
    </row>
    <row r="12520" spans="1:5" hidden="1">
      <c r="A12520" s="547" t="s">
        <v>1642</v>
      </c>
      <c r="B12520" s="547">
        <v>2022</v>
      </c>
      <c r="C12520" s="547" t="s">
        <v>1604</v>
      </c>
      <c r="D12520" s="548">
        <v>16.77</v>
      </c>
      <c r="E12520" s="548">
        <v>16.77</v>
      </c>
    </row>
    <row r="12521" spans="1:5" hidden="1">
      <c r="A12521" s="547" t="s">
        <v>1642</v>
      </c>
      <c r="B12521" s="547">
        <v>2022</v>
      </c>
      <c r="C12521" s="547" t="s">
        <v>1603</v>
      </c>
      <c r="D12521" s="548"/>
      <c r="E12521" s="548"/>
    </row>
    <row r="12522" spans="1:5" hidden="1">
      <c r="A12522" s="547" t="s">
        <v>1642</v>
      </c>
      <c r="B12522" s="547">
        <v>2022</v>
      </c>
      <c r="C12522" s="547" t="s">
        <v>1602</v>
      </c>
      <c r="D12522" s="548">
        <v>11.01</v>
      </c>
      <c r="E12522" s="548">
        <v>11.01</v>
      </c>
    </row>
    <row r="12523" spans="1:5" hidden="1">
      <c r="A12523" s="547" t="s">
        <v>1642</v>
      </c>
      <c r="B12523" s="547">
        <v>2022</v>
      </c>
      <c r="C12523" s="547" t="s">
        <v>1601</v>
      </c>
      <c r="D12523" s="548">
        <v>66.150000000000006</v>
      </c>
      <c r="E12523" s="548">
        <v>66.150000000000006</v>
      </c>
    </row>
    <row r="12524" spans="1:5" hidden="1">
      <c r="A12524" s="547" t="s">
        <v>1642</v>
      </c>
      <c r="B12524" s="547">
        <v>2022</v>
      </c>
      <c r="C12524" s="547" t="s">
        <v>1600</v>
      </c>
      <c r="D12524" s="548">
        <v>0.49</v>
      </c>
      <c r="E12524" s="548">
        <v>0.49</v>
      </c>
    </row>
    <row r="12525" spans="1:5" hidden="1">
      <c r="A12525" s="547" t="s">
        <v>1642</v>
      </c>
      <c r="B12525" s="547">
        <v>2022</v>
      </c>
      <c r="C12525" s="547" t="s">
        <v>1599</v>
      </c>
      <c r="D12525" s="548">
        <v>191.12</v>
      </c>
      <c r="E12525" s="548">
        <v>191.1</v>
      </c>
    </row>
    <row r="12526" spans="1:5" hidden="1">
      <c r="A12526" s="547" t="s">
        <v>1642</v>
      </c>
      <c r="B12526" s="547">
        <v>2022</v>
      </c>
      <c r="C12526" s="547" t="s">
        <v>1597</v>
      </c>
      <c r="D12526" s="548">
        <v>98.48</v>
      </c>
      <c r="E12526" s="548">
        <v>98.47</v>
      </c>
    </row>
    <row r="12527" spans="1:5" hidden="1">
      <c r="A12527" s="547" t="s">
        <v>1642</v>
      </c>
      <c r="B12527" s="547">
        <v>2022</v>
      </c>
      <c r="C12527" s="547" t="s">
        <v>1633</v>
      </c>
      <c r="D12527" s="548"/>
      <c r="E12527" s="548">
        <v>2.4300000000000002</v>
      </c>
    </row>
    <row r="12528" spans="1:5" hidden="1">
      <c r="A12528" s="547" t="s">
        <v>1642</v>
      </c>
      <c r="B12528" s="547">
        <v>2022</v>
      </c>
      <c r="C12528" s="547" t="s">
        <v>1632</v>
      </c>
      <c r="D12528" s="548"/>
      <c r="E12528" s="548"/>
    </row>
    <row r="12529" spans="1:5" hidden="1">
      <c r="A12529" s="547" t="s">
        <v>1642</v>
      </c>
      <c r="B12529" s="547">
        <v>2022</v>
      </c>
      <c r="C12529" s="547" t="s">
        <v>1631</v>
      </c>
      <c r="D12529" s="548"/>
      <c r="E12529" s="548"/>
    </row>
    <row r="12530" spans="1:5" hidden="1">
      <c r="A12530" s="547" t="s">
        <v>1642</v>
      </c>
      <c r="B12530" s="547">
        <v>2022</v>
      </c>
      <c r="C12530" s="547" t="s">
        <v>1630</v>
      </c>
      <c r="D12530" s="548"/>
      <c r="E12530" s="548"/>
    </row>
    <row r="12531" spans="1:5" hidden="1">
      <c r="A12531" s="547" t="s">
        <v>1642</v>
      </c>
      <c r="B12531" s="547">
        <v>2022</v>
      </c>
      <c r="C12531" s="547" t="s">
        <v>1629</v>
      </c>
      <c r="D12531" s="548"/>
      <c r="E12531" s="548"/>
    </row>
    <row r="12532" spans="1:5" hidden="1">
      <c r="A12532" s="547" t="s">
        <v>1642</v>
      </c>
      <c r="B12532" s="547">
        <v>2023</v>
      </c>
      <c r="C12532" s="547" t="s">
        <v>1628</v>
      </c>
      <c r="D12532" s="548">
        <v>1.26</v>
      </c>
      <c r="E12532" s="548"/>
    </row>
    <row r="12533" spans="1:5" hidden="1">
      <c r="A12533" s="547" t="s">
        <v>1642</v>
      </c>
      <c r="B12533" s="547">
        <v>2023</v>
      </c>
      <c r="C12533" s="547" t="s">
        <v>1627</v>
      </c>
      <c r="D12533" s="548">
        <v>1.26</v>
      </c>
      <c r="E12533" s="548"/>
    </row>
    <row r="12534" spans="1:5" hidden="1">
      <c r="A12534" s="547" t="s">
        <v>1642</v>
      </c>
      <c r="B12534" s="547">
        <v>2023</v>
      </c>
      <c r="C12534" s="547" t="s">
        <v>1626</v>
      </c>
      <c r="D12534" s="548"/>
      <c r="E12534" s="548"/>
    </row>
    <row r="12535" spans="1:5" hidden="1">
      <c r="A12535" s="547" t="s">
        <v>1642</v>
      </c>
      <c r="B12535" s="547">
        <v>2023</v>
      </c>
      <c r="C12535" s="547" t="s">
        <v>1625</v>
      </c>
      <c r="D12535" s="548"/>
      <c r="E12535" s="548"/>
    </row>
    <row r="12536" spans="1:5" hidden="1">
      <c r="A12536" s="547" t="s">
        <v>1642</v>
      </c>
      <c r="B12536" s="547">
        <v>2023</v>
      </c>
      <c r="C12536" s="547" t="s">
        <v>1624</v>
      </c>
      <c r="D12536" s="548"/>
      <c r="E12536" s="548"/>
    </row>
    <row r="12537" spans="1:5" hidden="1">
      <c r="A12537" s="547" t="s">
        <v>1642</v>
      </c>
      <c r="B12537" s="547">
        <v>2023</v>
      </c>
      <c r="C12537" s="547" t="s">
        <v>1623</v>
      </c>
      <c r="D12537" s="548"/>
      <c r="E12537" s="548"/>
    </row>
    <row r="12538" spans="1:5" hidden="1">
      <c r="A12538" s="547" t="s">
        <v>1642</v>
      </c>
      <c r="B12538" s="547">
        <v>2023</v>
      </c>
      <c r="C12538" s="547" t="s">
        <v>1622</v>
      </c>
      <c r="D12538" s="548"/>
      <c r="E12538" s="548"/>
    </row>
    <row r="12539" spans="1:5" hidden="1">
      <c r="A12539" s="547" t="s">
        <v>1642</v>
      </c>
      <c r="B12539" s="547">
        <v>2023</v>
      </c>
      <c r="C12539" s="547" t="s">
        <v>1621</v>
      </c>
      <c r="D12539" s="548"/>
      <c r="E12539" s="548"/>
    </row>
    <row r="12540" spans="1:5" hidden="1">
      <c r="A12540" s="547" t="s">
        <v>1642</v>
      </c>
      <c r="B12540" s="547">
        <v>2023</v>
      </c>
      <c r="C12540" s="547" t="s">
        <v>1620</v>
      </c>
      <c r="D12540" s="548"/>
      <c r="E12540" s="548"/>
    </row>
    <row r="12541" spans="1:5" hidden="1">
      <c r="A12541" s="547" t="s">
        <v>1642</v>
      </c>
      <c r="B12541" s="547">
        <v>2023</v>
      </c>
      <c r="C12541" s="547" t="s">
        <v>1619</v>
      </c>
      <c r="D12541" s="548">
        <v>1.1499999999999999</v>
      </c>
      <c r="E12541" s="548"/>
    </row>
    <row r="12542" spans="1:5" hidden="1">
      <c r="A12542" s="547" t="s">
        <v>1642</v>
      </c>
      <c r="B12542" s="547">
        <v>2023</v>
      </c>
      <c r="C12542" s="547" t="s">
        <v>1618</v>
      </c>
      <c r="D12542" s="548"/>
      <c r="E12542" s="548"/>
    </row>
    <row r="12543" spans="1:5" hidden="1">
      <c r="A12543" s="547" t="s">
        <v>1642</v>
      </c>
      <c r="B12543" s="547">
        <v>2023</v>
      </c>
      <c r="C12543" s="547" t="s">
        <v>1617</v>
      </c>
      <c r="D12543" s="548">
        <v>0.23</v>
      </c>
      <c r="E12543" s="548"/>
    </row>
    <row r="12544" spans="1:5" hidden="1">
      <c r="A12544" s="547" t="s">
        <v>1642</v>
      </c>
      <c r="B12544" s="547">
        <v>2023</v>
      </c>
      <c r="C12544" s="547" t="s">
        <v>1616</v>
      </c>
      <c r="D12544" s="548"/>
      <c r="E12544" s="548"/>
    </row>
    <row r="12545" spans="1:5" hidden="1">
      <c r="A12545" s="547" t="s">
        <v>1642</v>
      </c>
      <c r="B12545" s="547">
        <v>2023</v>
      </c>
      <c r="C12545" s="547" t="s">
        <v>1615</v>
      </c>
      <c r="D12545" s="548">
        <v>0.82</v>
      </c>
      <c r="E12545" s="548"/>
    </row>
    <row r="12546" spans="1:5" hidden="1">
      <c r="A12546" s="547" t="s">
        <v>1642</v>
      </c>
      <c r="B12546" s="547">
        <v>2023</v>
      </c>
      <c r="C12546" s="547" t="s">
        <v>1614</v>
      </c>
      <c r="D12546" s="548"/>
      <c r="E12546" s="548"/>
    </row>
    <row r="12547" spans="1:5" hidden="1">
      <c r="A12547" s="547" t="s">
        <v>1642</v>
      </c>
      <c r="B12547" s="547">
        <v>2023</v>
      </c>
      <c r="C12547" s="547" t="s">
        <v>1613</v>
      </c>
      <c r="D12547" s="548"/>
      <c r="E12547" s="548"/>
    </row>
    <row r="12548" spans="1:5" hidden="1">
      <c r="A12548" s="547" t="s">
        <v>1642</v>
      </c>
      <c r="B12548" s="547">
        <v>2023</v>
      </c>
      <c r="C12548" s="547" t="s">
        <v>1612</v>
      </c>
      <c r="D12548" s="548">
        <v>0.02</v>
      </c>
      <c r="E12548" s="548"/>
    </row>
    <row r="12549" spans="1:5" hidden="1">
      <c r="A12549" s="547" t="s">
        <v>1642</v>
      </c>
      <c r="B12549" s="547">
        <v>2023</v>
      </c>
      <c r="C12549" s="547" t="s">
        <v>1611</v>
      </c>
      <c r="D12549" s="548"/>
      <c r="E12549" s="548"/>
    </row>
    <row r="12550" spans="1:5" hidden="1">
      <c r="A12550" s="547" t="s">
        <v>1642</v>
      </c>
      <c r="B12550" s="547">
        <v>2023</v>
      </c>
      <c r="C12550" s="547" t="s">
        <v>1610</v>
      </c>
      <c r="D12550" s="548">
        <v>0.01</v>
      </c>
      <c r="E12550" s="548"/>
    </row>
    <row r="12551" spans="1:5" hidden="1">
      <c r="A12551" s="547" t="s">
        <v>1642</v>
      </c>
      <c r="B12551" s="547">
        <v>2023</v>
      </c>
      <c r="C12551" s="547" t="s">
        <v>1609</v>
      </c>
      <c r="D12551" s="548"/>
      <c r="E12551" s="548"/>
    </row>
    <row r="12552" spans="1:5" hidden="1">
      <c r="A12552" s="547" t="s">
        <v>1642</v>
      </c>
      <c r="B12552" s="547">
        <v>2023</v>
      </c>
      <c r="C12552" s="547" t="s">
        <v>1608</v>
      </c>
      <c r="D12552" s="548"/>
      <c r="E12552" s="548"/>
    </row>
    <row r="12553" spans="1:5" hidden="1">
      <c r="A12553" s="547" t="s">
        <v>1642</v>
      </c>
      <c r="B12553" s="547">
        <v>2023</v>
      </c>
      <c r="C12553" s="547" t="s">
        <v>1607</v>
      </c>
      <c r="D12553" s="548">
        <v>0.08</v>
      </c>
      <c r="E12553" s="548"/>
    </row>
    <row r="12554" spans="1:5" hidden="1">
      <c r="A12554" s="547" t="s">
        <v>1642</v>
      </c>
      <c r="B12554" s="547">
        <v>2023</v>
      </c>
      <c r="C12554" s="547" t="s">
        <v>1606</v>
      </c>
      <c r="D12554" s="548"/>
      <c r="E12554" s="548"/>
    </row>
    <row r="12555" spans="1:5" hidden="1">
      <c r="A12555" s="547" t="s">
        <v>1642</v>
      </c>
      <c r="B12555" s="547">
        <v>2023</v>
      </c>
      <c r="C12555" s="547" t="s">
        <v>1605</v>
      </c>
      <c r="D12555" s="548"/>
      <c r="E12555" s="548"/>
    </row>
    <row r="12556" spans="1:5" hidden="1">
      <c r="A12556" s="547" t="s">
        <v>1642</v>
      </c>
      <c r="B12556" s="547">
        <v>2023</v>
      </c>
      <c r="C12556" s="547" t="s">
        <v>1604</v>
      </c>
      <c r="D12556" s="548">
        <v>16.100000000000001</v>
      </c>
      <c r="E12556" s="548"/>
    </row>
    <row r="12557" spans="1:5" hidden="1">
      <c r="A12557" s="547" t="s">
        <v>1642</v>
      </c>
      <c r="B12557" s="547">
        <v>2023</v>
      </c>
      <c r="C12557" s="547" t="s">
        <v>1603</v>
      </c>
      <c r="D12557" s="548"/>
      <c r="E12557" s="548"/>
    </row>
    <row r="12558" spans="1:5" hidden="1">
      <c r="A12558" s="547" t="s">
        <v>1642</v>
      </c>
      <c r="B12558" s="547">
        <v>2023</v>
      </c>
      <c r="C12558" s="547" t="s">
        <v>1602</v>
      </c>
      <c r="D12558" s="548">
        <v>10.77</v>
      </c>
      <c r="E12558" s="548"/>
    </row>
    <row r="12559" spans="1:5" hidden="1">
      <c r="A12559" s="547" t="s">
        <v>1642</v>
      </c>
      <c r="B12559" s="547">
        <v>2023</v>
      </c>
      <c r="C12559" s="547" t="s">
        <v>1601</v>
      </c>
      <c r="D12559" s="548">
        <v>64.7</v>
      </c>
      <c r="E12559" s="548"/>
    </row>
    <row r="12560" spans="1:5" hidden="1">
      <c r="A12560" s="547" t="s">
        <v>1642</v>
      </c>
      <c r="B12560" s="547">
        <v>2023</v>
      </c>
      <c r="C12560" s="547" t="s">
        <v>1600</v>
      </c>
      <c r="D12560" s="548">
        <v>0.6</v>
      </c>
      <c r="E12560" s="548"/>
    </row>
    <row r="12561" spans="1:5" hidden="1">
      <c r="A12561" s="547" t="s">
        <v>1642</v>
      </c>
      <c r="B12561" s="547">
        <v>2023</v>
      </c>
      <c r="C12561" s="547" t="s">
        <v>1599</v>
      </c>
      <c r="D12561" s="548">
        <v>185.18</v>
      </c>
      <c r="E12561" s="548"/>
    </row>
    <row r="12562" spans="1:5" hidden="1">
      <c r="A12562" s="547" t="s">
        <v>1642</v>
      </c>
      <c r="B12562" s="547">
        <v>2023</v>
      </c>
      <c r="C12562" s="547" t="s">
        <v>1597</v>
      </c>
      <c r="D12562" s="548">
        <v>94.58</v>
      </c>
      <c r="E12562" s="548"/>
    </row>
    <row r="12563" spans="1:5" hidden="1">
      <c r="A12563" s="547" t="s">
        <v>1641</v>
      </c>
      <c r="B12563" s="547">
        <v>2019</v>
      </c>
      <c r="C12563" s="547" t="s">
        <v>1628</v>
      </c>
      <c r="D12563" s="548">
        <v>315.02999999999997</v>
      </c>
      <c r="E12563" s="548">
        <v>315.51</v>
      </c>
    </row>
    <row r="12564" spans="1:5" hidden="1">
      <c r="A12564" s="547" t="s">
        <v>1641</v>
      </c>
      <c r="B12564" s="547">
        <v>2019</v>
      </c>
      <c r="C12564" s="547" t="s">
        <v>1627</v>
      </c>
      <c r="D12564" s="548">
        <v>292.72000000000003</v>
      </c>
      <c r="E12564" s="548"/>
    </row>
    <row r="12565" spans="1:5" hidden="1">
      <c r="A12565" s="547" t="s">
        <v>1641</v>
      </c>
      <c r="B12565" s="547">
        <v>2019</v>
      </c>
      <c r="C12565" s="547" t="s">
        <v>1626</v>
      </c>
      <c r="D12565" s="548">
        <v>22.31</v>
      </c>
      <c r="E12565" s="548"/>
    </row>
    <row r="12566" spans="1:5" hidden="1">
      <c r="A12566" s="547" t="s">
        <v>1641</v>
      </c>
      <c r="B12566" s="547">
        <v>2019</v>
      </c>
      <c r="C12566" s="547" t="s">
        <v>1625</v>
      </c>
      <c r="D12566" s="548">
        <v>1.1599999999999999</v>
      </c>
      <c r="E12566" s="548">
        <v>1.1599999999999999</v>
      </c>
    </row>
    <row r="12567" spans="1:5" hidden="1">
      <c r="A12567" s="547" t="s">
        <v>1641</v>
      </c>
      <c r="B12567" s="547">
        <v>2019</v>
      </c>
      <c r="C12567" s="547" t="s">
        <v>1624</v>
      </c>
      <c r="D12567" s="548"/>
      <c r="E12567" s="548"/>
    </row>
    <row r="12568" spans="1:5" hidden="1">
      <c r="A12568" s="547" t="s">
        <v>1641</v>
      </c>
      <c r="B12568" s="547">
        <v>2019</v>
      </c>
      <c r="C12568" s="547" t="s">
        <v>1623</v>
      </c>
      <c r="D12568" s="548"/>
      <c r="E12568" s="548"/>
    </row>
    <row r="12569" spans="1:5" hidden="1">
      <c r="A12569" s="547" t="s">
        <v>1641</v>
      </c>
      <c r="B12569" s="547">
        <v>2019</v>
      </c>
      <c r="C12569" s="547" t="s">
        <v>1622</v>
      </c>
      <c r="D12569" s="548">
        <v>0.03</v>
      </c>
      <c r="E12569" s="548">
        <v>0.03</v>
      </c>
    </row>
    <row r="12570" spans="1:5" hidden="1">
      <c r="A12570" s="547" t="s">
        <v>1641</v>
      </c>
      <c r="B12570" s="547">
        <v>2019</v>
      </c>
      <c r="C12570" s="547" t="s">
        <v>1621</v>
      </c>
      <c r="D12570" s="548"/>
      <c r="E12570" s="548"/>
    </row>
    <row r="12571" spans="1:5" hidden="1">
      <c r="A12571" s="547" t="s">
        <v>1641</v>
      </c>
      <c r="B12571" s="547">
        <v>2019</v>
      </c>
      <c r="C12571" s="547" t="s">
        <v>1620</v>
      </c>
      <c r="D12571" s="548"/>
      <c r="E12571" s="548"/>
    </row>
    <row r="12572" spans="1:5" hidden="1">
      <c r="A12572" s="547" t="s">
        <v>1641</v>
      </c>
      <c r="B12572" s="547">
        <v>2019</v>
      </c>
      <c r="C12572" s="547" t="s">
        <v>1619</v>
      </c>
      <c r="D12572" s="548">
        <v>27.9</v>
      </c>
      <c r="E12572" s="548">
        <v>27.9</v>
      </c>
    </row>
    <row r="12573" spans="1:5" hidden="1">
      <c r="A12573" s="547" t="s">
        <v>1641</v>
      </c>
      <c r="B12573" s="547">
        <v>2019</v>
      </c>
      <c r="C12573" s="547" t="s">
        <v>1618</v>
      </c>
      <c r="D12573" s="548"/>
      <c r="E12573" s="548"/>
    </row>
    <row r="12574" spans="1:5" hidden="1">
      <c r="A12574" s="547" t="s">
        <v>1641</v>
      </c>
      <c r="B12574" s="547">
        <v>2019</v>
      </c>
      <c r="C12574" s="547" t="s">
        <v>1617</v>
      </c>
      <c r="D12574" s="548">
        <v>8.2200000000000006</v>
      </c>
      <c r="E12574" s="548">
        <v>8.2200000000000006</v>
      </c>
    </row>
    <row r="12575" spans="1:5" hidden="1">
      <c r="A12575" s="547" t="s">
        <v>1641</v>
      </c>
      <c r="B12575" s="547">
        <v>2019</v>
      </c>
      <c r="C12575" s="547" t="s">
        <v>1616</v>
      </c>
      <c r="D12575" s="548">
        <v>0.04</v>
      </c>
      <c r="E12575" s="548">
        <v>0.04</v>
      </c>
    </row>
    <row r="12576" spans="1:5" hidden="1">
      <c r="A12576" s="547" t="s">
        <v>1641</v>
      </c>
      <c r="B12576" s="547">
        <v>2019</v>
      </c>
      <c r="C12576" s="547" t="s">
        <v>1615</v>
      </c>
      <c r="D12576" s="548">
        <v>8.61</v>
      </c>
      <c r="E12576" s="548">
        <v>8.61</v>
      </c>
    </row>
    <row r="12577" spans="1:5" hidden="1">
      <c r="A12577" s="547" t="s">
        <v>1641</v>
      </c>
      <c r="B12577" s="547">
        <v>2019</v>
      </c>
      <c r="C12577" s="547" t="s">
        <v>1614</v>
      </c>
      <c r="D12577" s="548">
        <v>4.93</v>
      </c>
      <c r="E12577" s="548">
        <v>4.93</v>
      </c>
    </row>
    <row r="12578" spans="1:5" hidden="1">
      <c r="A12578" s="547" t="s">
        <v>1641</v>
      </c>
      <c r="B12578" s="547">
        <v>2019</v>
      </c>
      <c r="C12578" s="547" t="s">
        <v>1613</v>
      </c>
      <c r="D12578" s="548"/>
      <c r="E12578" s="548"/>
    </row>
    <row r="12579" spans="1:5" hidden="1">
      <c r="A12579" s="547" t="s">
        <v>1641</v>
      </c>
      <c r="B12579" s="547">
        <v>2019</v>
      </c>
      <c r="C12579" s="547" t="s">
        <v>1612</v>
      </c>
      <c r="D12579" s="548">
        <v>0.15</v>
      </c>
      <c r="E12579" s="548">
        <v>0.15</v>
      </c>
    </row>
    <row r="12580" spans="1:5" hidden="1">
      <c r="A12580" s="547" t="s">
        <v>1641</v>
      </c>
      <c r="B12580" s="547">
        <v>2019</v>
      </c>
      <c r="C12580" s="547" t="s">
        <v>1611</v>
      </c>
      <c r="D12580" s="548"/>
      <c r="E12580" s="548"/>
    </row>
    <row r="12581" spans="1:5" hidden="1">
      <c r="A12581" s="547" t="s">
        <v>1641</v>
      </c>
      <c r="B12581" s="547">
        <v>2019</v>
      </c>
      <c r="C12581" s="547" t="s">
        <v>1610</v>
      </c>
      <c r="D12581" s="548"/>
      <c r="E12581" s="548"/>
    </row>
    <row r="12582" spans="1:5" hidden="1">
      <c r="A12582" s="547" t="s">
        <v>1641</v>
      </c>
      <c r="B12582" s="547">
        <v>2019</v>
      </c>
      <c r="C12582" s="547" t="s">
        <v>1609</v>
      </c>
      <c r="D12582" s="548">
        <v>2.04</v>
      </c>
      <c r="E12582" s="548">
        <v>2.04</v>
      </c>
    </row>
    <row r="12583" spans="1:5" hidden="1">
      <c r="A12583" s="547" t="s">
        <v>1641</v>
      </c>
      <c r="B12583" s="547">
        <v>2019</v>
      </c>
      <c r="C12583" s="547" t="s">
        <v>1608</v>
      </c>
      <c r="D12583" s="548"/>
      <c r="E12583" s="548"/>
    </row>
    <row r="12584" spans="1:5" hidden="1">
      <c r="A12584" s="547" t="s">
        <v>1641</v>
      </c>
      <c r="B12584" s="547">
        <v>2019</v>
      </c>
      <c r="C12584" s="547" t="s">
        <v>1607</v>
      </c>
      <c r="D12584" s="548">
        <v>2.64</v>
      </c>
      <c r="E12584" s="548">
        <v>2.64</v>
      </c>
    </row>
    <row r="12585" spans="1:5" hidden="1">
      <c r="A12585" s="547" t="s">
        <v>1641</v>
      </c>
      <c r="B12585" s="547">
        <v>2019</v>
      </c>
      <c r="C12585" s="547" t="s">
        <v>1606</v>
      </c>
      <c r="D12585" s="548"/>
      <c r="E12585" s="548"/>
    </row>
    <row r="12586" spans="1:5" hidden="1">
      <c r="A12586" s="547" t="s">
        <v>1641</v>
      </c>
      <c r="B12586" s="547">
        <v>2019</v>
      </c>
      <c r="C12586" s="547" t="s">
        <v>1605</v>
      </c>
      <c r="D12586" s="548">
        <v>1.27</v>
      </c>
      <c r="E12586" s="548">
        <v>1.27</v>
      </c>
    </row>
    <row r="12587" spans="1:5" hidden="1">
      <c r="A12587" s="547" t="s">
        <v>1641</v>
      </c>
      <c r="B12587" s="547">
        <v>2019</v>
      </c>
      <c r="C12587" s="547" t="s">
        <v>1604</v>
      </c>
      <c r="D12587" s="548">
        <v>189.22</v>
      </c>
      <c r="E12587" s="548">
        <v>189.22</v>
      </c>
    </row>
    <row r="12588" spans="1:5" hidden="1">
      <c r="A12588" s="547" t="s">
        <v>1641</v>
      </c>
      <c r="B12588" s="547">
        <v>2019</v>
      </c>
      <c r="C12588" s="547" t="s">
        <v>1603</v>
      </c>
      <c r="D12588" s="548">
        <v>383.08</v>
      </c>
      <c r="E12588" s="548">
        <v>383.08</v>
      </c>
    </row>
    <row r="12589" spans="1:5" hidden="1">
      <c r="A12589" s="547" t="s">
        <v>1641</v>
      </c>
      <c r="B12589" s="547">
        <v>2019</v>
      </c>
      <c r="C12589" s="547" t="s">
        <v>1602</v>
      </c>
      <c r="D12589" s="548">
        <v>1104.07</v>
      </c>
      <c r="E12589" s="548">
        <v>1104.07</v>
      </c>
    </row>
    <row r="12590" spans="1:5" hidden="1">
      <c r="A12590" s="547" t="s">
        <v>1641</v>
      </c>
      <c r="B12590" s="547">
        <v>2019</v>
      </c>
      <c r="C12590" s="547" t="s">
        <v>1601</v>
      </c>
      <c r="D12590" s="548">
        <v>2163.23</v>
      </c>
      <c r="E12590" s="548">
        <v>2163.23</v>
      </c>
    </row>
    <row r="12591" spans="1:5" hidden="1">
      <c r="A12591" s="547" t="s">
        <v>1641</v>
      </c>
      <c r="B12591" s="547">
        <v>2019</v>
      </c>
      <c r="C12591" s="547" t="s">
        <v>1600</v>
      </c>
      <c r="D12591" s="548">
        <v>65.489999999999995</v>
      </c>
      <c r="E12591" s="548">
        <v>65.489999999999995</v>
      </c>
    </row>
    <row r="12592" spans="1:5" hidden="1">
      <c r="A12592" s="547" t="s">
        <v>1641</v>
      </c>
      <c r="B12592" s="547">
        <v>2019</v>
      </c>
      <c r="C12592" s="547" t="s">
        <v>1599</v>
      </c>
      <c r="D12592" s="548">
        <v>7347.18</v>
      </c>
      <c r="E12592" s="548">
        <v>7347.67</v>
      </c>
    </row>
    <row r="12593" spans="1:5" hidden="1">
      <c r="A12593" s="547" t="s">
        <v>1641</v>
      </c>
      <c r="B12593" s="547">
        <v>2019</v>
      </c>
      <c r="C12593" s="547" t="s">
        <v>1597</v>
      </c>
      <c r="D12593" s="548">
        <v>4249.21</v>
      </c>
      <c r="E12593" s="548">
        <v>4249.6899999999996</v>
      </c>
    </row>
    <row r="12594" spans="1:5" hidden="1">
      <c r="A12594" s="547" t="s">
        <v>1641</v>
      </c>
      <c r="B12594" s="547">
        <v>2019</v>
      </c>
      <c r="C12594" s="547" t="s">
        <v>1633</v>
      </c>
      <c r="D12594" s="548"/>
      <c r="E12594" s="548">
        <v>289.75</v>
      </c>
    </row>
    <row r="12595" spans="1:5" hidden="1">
      <c r="A12595" s="547" t="s">
        <v>1641</v>
      </c>
      <c r="B12595" s="547">
        <v>2019</v>
      </c>
      <c r="C12595" s="547" t="s">
        <v>1632</v>
      </c>
      <c r="D12595" s="548"/>
      <c r="E12595" s="548"/>
    </row>
    <row r="12596" spans="1:5" hidden="1">
      <c r="A12596" s="547" t="s">
        <v>1641</v>
      </c>
      <c r="B12596" s="547">
        <v>2019</v>
      </c>
      <c r="C12596" s="547" t="s">
        <v>1631</v>
      </c>
      <c r="D12596" s="548"/>
      <c r="E12596" s="548">
        <v>3.46</v>
      </c>
    </row>
    <row r="12597" spans="1:5" hidden="1">
      <c r="A12597" s="547" t="s">
        <v>1641</v>
      </c>
      <c r="B12597" s="547">
        <v>2019</v>
      </c>
      <c r="C12597" s="547" t="s">
        <v>1630</v>
      </c>
      <c r="D12597" s="548"/>
      <c r="E12597" s="548"/>
    </row>
    <row r="12598" spans="1:5" hidden="1">
      <c r="A12598" s="547" t="s">
        <v>1641</v>
      </c>
      <c r="B12598" s="547">
        <v>2019</v>
      </c>
      <c r="C12598" s="547" t="s">
        <v>1629</v>
      </c>
      <c r="D12598" s="548"/>
      <c r="E12598" s="548"/>
    </row>
    <row r="12599" spans="1:5" hidden="1">
      <c r="A12599" s="547" t="s">
        <v>1641</v>
      </c>
      <c r="B12599" s="547">
        <v>2020</v>
      </c>
      <c r="C12599" s="547" t="s">
        <v>1628</v>
      </c>
      <c r="D12599" s="548">
        <v>207.21</v>
      </c>
      <c r="E12599" s="548">
        <v>207.58</v>
      </c>
    </row>
    <row r="12600" spans="1:5" hidden="1">
      <c r="A12600" s="547" t="s">
        <v>1641</v>
      </c>
      <c r="B12600" s="547">
        <v>2020</v>
      </c>
      <c r="C12600" s="547" t="s">
        <v>1627</v>
      </c>
      <c r="D12600" s="548">
        <v>178.38</v>
      </c>
      <c r="E12600" s="548"/>
    </row>
    <row r="12601" spans="1:5" hidden="1">
      <c r="A12601" s="547" t="s">
        <v>1641</v>
      </c>
      <c r="B12601" s="547">
        <v>2020</v>
      </c>
      <c r="C12601" s="547" t="s">
        <v>1626</v>
      </c>
      <c r="D12601" s="548">
        <v>28.83</v>
      </c>
      <c r="E12601" s="548"/>
    </row>
    <row r="12602" spans="1:5" hidden="1">
      <c r="A12602" s="547" t="s">
        <v>1641</v>
      </c>
      <c r="B12602" s="547">
        <v>2020</v>
      </c>
      <c r="C12602" s="547" t="s">
        <v>1625</v>
      </c>
      <c r="D12602" s="548">
        <v>3.82</v>
      </c>
      <c r="E12602" s="548">
        <v>3.82</v>
      </c>
    </row>
    <row r="12603" spans="1:5" hidden="1">
      <c r="A12603" s="547" t="s">
        <v>1641</v>
      </c>
      <c r="B12603" s="547">
        <v>2020</v>
      </c>
      <c r="C12603" s="547" t="s">
        <v>1624</v>
      </c>
      <c r="D12603" s="548"/>
      <c r="E12603" s="548"/>
    </row>
    <row r="12604" spans="1:5" hidden="1">
      <c r="A12604" s="547" t="s">
        <v>1641</v>
      </c>
      <c r="B12604" s="547">
        <v>2020</v>
      </c>
      <c r="C12604" s="547" t="s">
        <v>1623</v>
      </c>
      <c r="D12604" s="548"/>
      <c r="E12604" s="548"/>
    </row>
    <row r="12605" spans="1:5" hidden="1">
      <c r="A12605" s="547" t="s">
        <v>1641</v>
      </c>
      <c r="B12605" s="547">
        <v>2020</v>
      </c>
      <c r="C12605" s="547" t="s">
        <v>1622</v>
      </c>
      <c r="D12605" s="548"/>
      <c r="E12605" s="548"/>
    </row>
    <row r="12606" spans="1:5" hidden="1">
      <c r="A12606" s="547" t="s">
        <v>1641</v>
      </c>
      <c r="B12606" s="547">
        <v>2020</v>
      </c>
      <c r="C12606" s="547" t="s">
        <v>1621</v>
      </c>
      <c r="D12606" s="548"/>
      <c r="E12606" s="548"/>
    </row>
    <row r="12607" spans="1:5" hidden="1">
      <c r="A12607" s="547" t="s">
        <v>1641</v>
      </c>
      <c r="B12607" s="547">
        <v>2020</v>
      </c>
      <c r="C12607" s="547" t="s">
        <v>1620</v>
      </c>
      <c r="D12607" s="548"/>
      <c r="E12607" s="548"/>
    </row>
    <row r="12608" spans="1:5" hidden="1">
      <c r="A12608" s="547" t="s">
        <v>1641</v>
      </c>
      <c r="B12608" s="547">
        <v>2020</v>
      </c>
      <c r="C12608" s="547" t="s">
        <v>1619</v>
      </c>
      <c r="D12608" s="548">
        <v>17.34</v>
      </c>
      <c r="E12608" s="548">
        <v>17.34</v>
      </c>
    </row>
    <row r="12609" spans="1:5" hidden="1">
      <c r="A12609" s="547" t="s">
        <v>1641</v>
      </c>
      <c r="B12609" s="547">
        <v>2020</v>
      </c>
      <c r="C12609" s="547" t="s">
        <v>1618</v>
      </c>
      <c r="D12609" s="548"/>
      <c r="E12609" s="548"/>
    </row>
    <row r="12610" spans="1:5" hidden="1">
      <c r="A12610" s="547" t="s">
        <v>1641</v>
      </c>
      <c r="B12610" s="547">
        <v>2020</v>
      </c>
      <c r="C12610" s="547" t="s">
        <v>1617</v>
      </c>
      <c r="D12610" s="548">
        <v>4.8099999999999996</v>
      </c>
      <c r="E12610" s="548">
        <v>4.8099999999999996</v>
      </c>
    </row>
    <row r="12611" spans="1:5" hidden="1">
      <c r="A12611" s="547" t="s">
        <v>1641</v>
      </c>
      <c r="B12611" s="547">
        <v>2020</v>
      </c>
      <c r="C12611" s="547" t="s">
        <v>1616</v>
      </c>
      <c r="D12611" s="548">
        <v>0.02</v>
      </c>
      <c r="E12611" s="548">
        <v>0.02</v>
      </c>
    </row>
    <row r="12612" spans="1:5" hidden="1">
      <c r="A12612" s="547" t="s">
        <v>1641</v>
      </c>
      <c r="B12612" s="547">
        <v>2020</v>
      </c>
      <c r="C12612" s="547" t="s">
        <v>1615</v>
      </c>
      <c r="D12612" s="548">
        <v>5.54</v>
      </c>
      <c r="E12612" s="548">
        <v>5.54</v>
      </c>
    </row>
    <row r="12613" spans="1:5" hidden="1">
      <c r="A12613" s="547" t="s">
        <v>1641</v>
      </c>
      <c r="B12613" s="547">
        <v>2020</v>
      </c>
      <c r="C12613" s="547" t="s">
        <v>1614</v>
      </c>
      <c r="D12613" s="548">
        <v>1.67</v>
      </c>
      <c r="E12613" s="548">
        <v>1.67</v>
      </c>
    </row>
    <row r="12614" spans="1:5" hidden="1">
      <c r="A12614" s="547" t="s">
        <v>1641</v>
      </c>
      <c r="B12614" s="547">
        <v>2020</v>
      </c>
      <c r="C12614" s="547" t="s">
        <v>1613</v>
      </c>
      <c r="D12614" s="548"/>
      <c r="E12614" s="548"/>
    </row>
    <row r="12615" spans="1:5" hidden="1">
      <c r="A12615" s="547" t="s">
        <v>1641</v>
      </c>
      <c r="B12615" s="547">
        <v>2020</v>
      </c>
      <c r="C12615" s="547" t="s">
        <v>1612</v>
      </c>
      <c r="D12615" s="548">
        <v>0.15</v>
      </c>
      <c r="E12615" s="548">
        <v>0.15</v>
      </c>
    </row>
    <row r="12616" spans="1:5" hidden="1">
      <c r="A12616" s="547" t="s">
        <v>1641</v>
      </c>
      <c r="B12616" s="547">
        <v>2020</v>
      </c>
      <c r="C12616" s="547" t="s">
        <v>1611</v>
      </c>
      <c r="D12616" s="548"/>
      <c r="E12616" s="548"/>
    </row>
    <row r="12617" spans="1:5" hidden="1">
      <c r="A12617" s="547" t="s">
        <v>1641</v>
      </c>
      <c r="B12617" s="547">
        <v>2020</v>
      </c>
      <c r="C12617" s="547" t="s">
        <v>1610</v>
      </c>
      <c r="D12617" s="548"/>
      <c r="E12617" s="548"/>
    </row>
    <row r="12618" spans="1:5" hidden="1">
      <c r="A12618" s="547" t="s">
        <v>1641</v>
      </c>
      <c r="B12618" s="547">
        <v>2020</v>
      </c>
      <c r="C12618" s="547" t="s">
        <v>1609</v>
      </c>
      <c r="D12618" s="548">
        <v>2.06</v>
      </c>
      <c r="E12618" s="548">
        <v>2.06</v>
      </c>
    </row>
    <row r="12619" spans="1:5" hidden="1">
      <c r="A12619" s="547" t="s">
        <v>1641</v>
      </c>
      <c r="B12619" s="547">
        <v>2020</v>
      </c>
      <c r="C12619" s="547" t="s">
        <v>1608</v>
      </c>
      <c r="D12619" s="548"/>
      <c r="E12619" s="548"/>
    </row>
    <row r="12620" spans="1:5" hidden="1">
      <c r="A12620" s="547" t="s">
        <v>1641</v>
      </c>
      <c r="B12620" s="547">
        <v>2020</v>
      </c>
      <c r="C12620" s="547" t="s">
        <v>1607</v>
      </c>
      <c r="D12620" s="548">
        <v>2.34</v>
      </c>
      <c r="E12620" s="548">
        <v>2.34</v>
      </c>
    </row>
    <row r="12621" spans="1:5" hidden="1">
      <c r="A12621" s="547" t="s">
        <v>1641</v>
      </c>
      <c r="B12621" s="547">
        <v>2020</v>
      </c>
      <c r="C12621" s="547" t="s">
        <v>1606</v>
      </c>
      <c r="D12621" s="548"/>
      <c r="E12621" s="548"/>
    </row>
    <row r="12622" spans="1:5" hidden="1">
      <c r="A12622" s="547" t="s">
        <v>1641</v>
      </c>
      <c r="B12622" s="547">
        <v>2020</v>
      </c>
      <c r="C12622" s="547" t="s">
        <v>1605</v>
      </c>
      <c r="D12622" s="548">
        <v>0.75</v>
      </c>
      <c r="E12622" s="548">
        <v>0.75</v>
      </c>
    </row>
    <row r="12623" spans="1:5" hidden="1">
      <c r="A12623" s="547" t="s">
        <v>1641</v>
      </c>
      <c r="B12623" s="547">
        <v>2020</v>
      </c>
      <c r="C12623" s="547" t="s">
        <v>1604</v>
      </c>
      <c r="D12623" s="548">
        <v>202.85</v>
      </c>
      <c r="E12623" s="548">
        <v>202.85</v>
      </c>
    </row>
    <row r="12624" spans="1:5" hidden="1">
      <c r="A12624" s="547" t="s">
        <v>1641</v>
      </c>
      <c r="B12624" s="547">
        <v>2020</v>
      </c>
      <c r="C12624" s="547" t="s">
        <v>1603</v>
      </c>
      <c r="D12624" s="548">
        <v>444.87</v>
      </c>
      <c r="E12624" s="548">
        <v>444.87</v>
      </c>
    </row>
    <row r="12625" spans="1:5" hidden="1">
      <c r="A12625" s="547" t="s">
        <v>1641</v>
      </c>
      <c r="B12625" s="547">
        <v>2020</v>
      </c>
      <c r="C12625" s="547" t="s">
        <v>1602</v>
      </c>
      <c r="D12625" s="548">
        <v>1092.9000000000001</v>
      </c>
      <c r="E12625" s="548">
        <v>1092.9000000000001</v>
      </c>
    </row>
    <row r="12626" spans="1:5" hidden="1">
      <c r="A12626" s="547" t="s">
        <v>1641</v>
      </c>
      <c r="B12626" s="547">
        <v>2020</v>
      </c>
      <c r="C12626" s="547" t="s">
        <v>1601</v>
      </c>
      <c r="D12626" s="548">
        <v>2028.32</v>
      </c>
      <c r="E12626" s="548">
        <v>2028.32</v>
      </c>
    </row>
    <row r="12627" spans="1:5" hidden="1">
      <c r="A12627" s="547" t="s">
        <v>1641</v>
      </c>
      <c r="B12627" s="547">
        <v>2020</v>
      </c>
      <c r="C12627" s="547" t="s">
        <v>1600</v>
      </c>
      <c r="D12627" s="548">
        <v>52.08</v>
      </c>
      <c r="E12627" s="548">
        <v>52.08</v>
      </c>
    </row>
    <row r="12628" spans="1:5" hidden="1">
      <c r="A12628" s="547" t="s">
        <v>1641</v>
      </c>
      <c r="B12628" s="547">
        <v>2020</v>
      </c>
      <c r="C12628" s="547" t="s">
        <v>1599</v>
      </c>
      <c r="D12628" s="548">
        <v>6939</v>
      </c>
      <c r="E12628" s="548">
        <v>6939.37</v>
      </c>
    </row>
    <row r="12629" spans="1:5" hidden="1">
      <c r="A12629" s="547" t="s">
        <v>1641</v>
      </c>
      <c r="B12629" s="547">
        <v>2020</v>
      </c>
      <c r="C12629" s="547" t="s">
        <v>1597</v>
      </c>
      <c r="D12629" s="548">
        <v>4049.38</v>
      </c>
      <c r="E12629" s="548">
        <v>4049.75</v>
      </c>
    </row>
    <row r="12630" spans="1:5" hidden="1">
      <c r="A12630" s="547" t="s">
        <v>1641</v>
      </c>
      <c r="B12630" s="547">
        <v>2020</v>
      </c>
      <c r="C12630" s="547" t="s">
        <v>1633</v>
      </c>
      <c r="D12630" s="548"/>
      <c r="E12630" s="548">
        <v>174.82</v>
      </c>
    </row>
    <row r="12631" spans="1:5" hidden="1">
      <c r="A12631" s="547" t="s">
        <v>1641</v>
      </c>
      <c r="B12631" s="547">
        <v>2020</v>
      </c>
      <c r="C12631" s="547" t="s">
        <v>1632</v>
      </c>
      <c r="D12631" s="548"/>
      <c r="E12631" s="548"/>
    </row>
    <row r="12632" spans="1:5" hidden="1">
      <c r="A12632" s="547" t="s">
        <v>1641</v>
      </c>
      <c r="B12632" s="547">
        <v>2020</v>
      </c>
      <c r="C12632" s="547" t="s">
        <v>1631</v>
      </c>
      <c r="D12632" s="548"/>
      <c r="E12632" s="548">
        <v>3.93</v>
      </c>
    </row>
    <row r="12633" spans="1:5" hidden="1">
      <c r="A12633" s="547" t="s">
        <v>1641</v>
      </c>
      <c r="B12633" s="547">
        <v>2020</v>
      </c>
      <c r="C12633" s="547" t="s">
        <v>1630</v>
      </c>
      <c r="D12633" s="548"/>
      <c r="E12633" s="548"/>
    </row>
    <row r="12634" spans="1:5" hidden="1">
      <c r="A12634" s="547" t="s">
        <v>1641</v>
      </c>
      <c r="B12634" s="547">
        <v>2020</v>
      </c>
      <c r="C12634" s="547" t="s">
        <v>1629</v>
      </c>
      <c r="D12634" s="548"/>
      <c r="E12634" s="548"/>
    </row>
    <row r="12635" spans="1:5" hidden="1">
      <c r="A12635" s="547" t="s">
        <v>1641</v>
      </c>
      <c r="B12635" s="547">
        <v>2021</v>
      </c>
      <c r="C12635" s="547" t="s">
        <v>1628</v>
      </c>
      <c r="D12635" s="548">
        <v>144.41</v>
      </c>
      <c r="E12635" s="548">
        <v>144.11000000000001</v>
      </c>
    </row>
    <row r="12636" spans="1:5" hidden="1">
      <c r="A12636" s="547" t="s">
        <v>1641</v>
      </c>
      <c r="B12636" s="547">
        <v>2021</v>
      </c>
      <c r="C12636" s="547" t="s">
        <v>1627</v>
      </c>
      <c r="D12636" s="548">
        <v>129.15</v>
      </c>
      <c r="E12636" s="548"/>
    </row>
    <row r="12637" spans="1:5" hidden="1">
      <c r="A12637" s="547" t="s">
        <v>1641</v>
      </c>
      <c r="B12637" s="547">
        <v>2021</v>
      </c>
      <c r="C12637" s="547" t="s">
        <v>1626</v>
      </c>
      <c r="D12637" s="548">
        <v>15.26</v>
      </c>
      <c r="E12637" s="548"/>
    </row>
    <row r="12638" spans="1:5" hidden="1">
      <c r="A12638" s="547" t="s">
        <v>1641</v>
      </c>
      <c r="B12638" s="547">
        <v>2021</v>
      </c>
      <c r="C12638" s="547" t="s">
        <v>1625</v>
      </c>
      <c r="D12638" s="548">
        <v>5.25</v>
      </c>
      <c r="E12638" s="548">
        <v>5.25</v>
      </c>
    </row>
    <row r="12639" spans="1:5" hidden="1">
      <c r="A12639" s="547" t="s">
        <v>1641</v>
      </c>
      <c r="B12639" s="547">
        <v>2021</v>
      </c>
      <c r="C12639" s="547" t="s">
        <v>1624</v>
      </c>
      <c r="D12639" s="548"/>
      <c r="E12639" s="548"/>
    </row>
    <row r="12640" spans="1:5" hidden="1">
      <c r="A12640" s="547" t="s">
        <v>1641</v>
      </c>
      <c r="B12640" s="547">
        <v>2021</v>
      </c>
      <c r="C12640" s="547" t="s">
        <v>1623</v>
      </c>
      <c r="D12640" s="548"/>
      <c r="E12640" s="548"/>
    </row>
    <row r="12641" spans="1:5" hidden="1">
      <c r="A12641" s="547" t="s">
        <v>1641</v>
      </c>
      <c r="B12641" s="547">
        <v>2021</v>
      </c>
      <c r="C12641" s="547" t="s">
        <v>1622</v>
      </c>
      <c r="D12641" s="548"/>
      <c r="E12641" s="548"/>
    </row>
    <row r="12642" spans="1:5" hidden="1">
      <c r="A12642" s="547" t="s">
        <v>1641</v>
      </c>
      <c r="B12642" s="547">
        <v>2021</v>
      </c>
      <c r="C12642" s="547" t="s">
        <v>1621</v>
      </c>
      <c r="D12642" s="548"/>
      <c r="E12642" s="548"/>
    </row>
    <row r="12643" spans="1:5" hidden="1">
      <c r="A12643" s="547" t="s">
        <v>1641</v>
      </c>
      <c r="B12643" s="547">
        <v>2021</v>
      </c>
      <c r="C12643" s="547" t="s">
        <v>1620</v>
      </c>
      <c r="D12643" s="548"/>
      <c r="E12643" s="548"/>
    </row>
    <row r="12644" spans="1:5" hidden="1">
      <c r="A12644" s="547" t="s">
        <v>1641</v>
      </c>
      <c r="B12644" s="547">
        <v>2021</v>
      </c>
      <c r="C12644" s="547" t="s">
        <v>1619</v>
      </c>
      <c r="D12644" s="548">
        <v>15.64</v>
      </c>
      <c r="E12644" s="548">
        <v>15.64</v>
      </c>
    </row>
    <row r="12645" spans="1:5" hidden="1">
      <c r="A12645" s="547" t="s">
        <v>1641</v>
      </c>
      <c r="B12645" s="547">
        <v>2021</v>
      </c>
      <c r="C12645" s="547" t="s">
        <v>1618</v>
      </c>
      <c r="D12645" s="548"/>
      <c r="E12645" s="548"/>
    </row>
    <row r="12646" spans="1:5" hidden="1">
      <c r="A12646" s="547" t="s">
        <v>1641</v>
      </c>
      <c r="B12646" s="547">
        <v>2021</v>
      </c>
      <c r="C12646" s="547" t="s">
        <v>1617</v>
      </c>
      <c r="D12646" s="548">
        <v>4.2300000000000004</v>
      </c>
      <c r="E12646" s="548">
        <v>4.2300000000000004</v>
      </c>
    </row>
    <row r="12647" spans="1:5" hidden="1">
      <c r="A12647" s="547" t="s">
        <v>1641</v>
      </c>
      <c r="B12647" s="547">
        <v>2021</v>
      </c>
      <c r="C12647" s="547" t="s">
        <v>1616</v>
      </c>
      <c r="D12647" s="548">
        <v>0.06</v>
      </c>
      <c r="E12647" s="548">
        <v>0.06</v>
      </c>
    </row>
    <row r="12648" spans="1:5" hidden="1">
      <c r="A12648" s="547" t="s">
        <v>1641</v>
      </c>
      <c r="B12648" s="547">
        <v>2021</v>
      </c>
      <c r="C12648" s="547" t="s">
        <v>1615</v>
      </c>
      <c r="D12648" s="548">
        <v>6.14</v>
      </c>
      <c r="E12648" s="548">
        <v>6.14</v>
      </c>
    </row>
    <row r="12649" spans="1:5" hidden="1">
      <c r="A12649" s="547" t="s">
        <v>1641</v>
      </c>
      <c r="B12649" s="547">
        <v>2021</v>
      </c>
      <c r="C12649" s="547" t="s">
        <v>1614</v>
      </c>
      <c r="D12649" s="548">
        <v>0.57999999999999996</v>
      </c>
      <c r="E12649" s="548">
        <v>0.57999999999999996</v>
      </c>
    </row>
    <row r="12650" spans="1:5" hidden="1">
      <c r="A12650" s="547" t="s">
        <v>1641</v>
      </c>
      <c r="B12650" s="547">
        <v>2021</v>
      </c>
      <c r="C12650" s="547" t="s">
        <v>1613</v>
      </c>
      <c r="D12650" s="548"/>
      <c r="E12650" s="548"/>
    </row>
    <row r="12651" spans="1:5" hidden="1">
      <c r="A12651" s="547" t="s">
        <v>1641</v>
      </c>
      <c r="B12651" s="547">
        <v>2021</v>
      </c>
      <c r="C12651" s="547" t="s">
        <v>1612</v>
      </c>
      <c r="D12651" s="548">
        <v>0.32</v>
      </c>
      <c r="E12651" s="548">
        <v>0.32</v>
      </c>
    </row>
    <row r="12652" spans="1:5" hidden="1">
      <c r="A12652" s="547" t="s">
        <v>1641</v>
      </c>
      <c r="B12652" s="547">
        <v>2021</v>
      </c>
      <c r="C12652" s="547" t="s">
        <v>1611</v>
      </c>
      <c r="D12652" s="548">
        <v>0.01</v>
      </c>
      <c r="E12652" s="548">
        <v>0.01</v>
      </c>
    </row>
    <row r="12653" spans="1:5" hidden="1">
      <c r="A12653" s="547" t="s">
        <v>1641</v>
      </c>
      <c r="B12653" s="547">
        <v>2021</v>
      </c>
      <c r="C12653" s="547" t="s">
        <v>1610</v>
      </c>
      <c r="D12653" s="548"/>
      <c r="E12653" s="548"/>
    </row>
    <row r="12654" spans="1:5" hidden="1">
      <c r="A12654" s="547" t="s">
        <v>1641</v>
      </c>
      <c r="B12654" s="547">
        <v>2021</v>
      </c>
      <c r="C12654" s="547" t="s">
        <v>1609</v>
      </c>
      <c r="D12654" s="548">
        <v>1.55</v>
      </c>
      <c r="E12654" s="548">
        <v>1.55</v>
      </c>
    </row>
    <row r="12655" spans="1:5" hidden="1">
      <c r="A12655" s="547" t="s">
        <v>1641</v>
      </c>
      <c r="B12655" s="547">
        <v>2021</v>
      </c>
      <c r="C12655" s="547" t="s">
        <v>1608</v>
      </c>
      <c r="D12655" s="548"/>
      <c r="E12655" s="548"/>
    </row>
    <row r="12656" spans="1:5" hidden="1">
      <c r="A12656" s="547" t="s">
        <v>1641</v>
      </c>
      <c r="B12656" s="547">
        <v>2021</v>
      </c>
      <c r="C12656" s="547" t="s">
        <v>1607</v>
      </c>
      <c r="D12656" s="548">
        <v>2.04</v>
      </c>
      <c r="E12656" s="548">
        <v>2.04</v>
      </c>
    </row>
    <row r="12657" spans="1:5" hidden="1">
      <c r="A12657" s="547" t="s">
        <v>1641</v>
      </c>
      <c r="B12657" s="547">
        <v>2021</v>
      </c>
      <c r="C12657" s="547" t="s">
        <v>1606</v>
      </c>
      <c r="D12657" s="548"/>
      <c r="E12657" s="548"/>
    </row>
    <row r="12658" spans="1:5" hidden="1">
      <c r="A12658" s="547" t="s">
        <v>1641</v>
      </c>
      <c r="B12658" s="547">
        <v>2021</v>
      </c>
      <c r="C12658" s="547" t="s">
        <v>1605</v>
      </c>
      <c r="D12658" s="548">
        <v>0.7</v>
      </c>
      <c r="E12658" s="548">
        <v>0.7</v>
      </c>
    </row>
    <row r="12659" spans="1:5" hidden="1">
      <c r="A12659" s="547" t="s">
        <v>1641</v>
      </c>
      <c r="B12659" s="547">
        <v>2021</v>
      </c>
      <c r="C12659" s="547" t="s">
        <v>1604</v>
      </c>
      <c r="D12659" s="548">
        <v>236.71</v>
      </c>
      <c r="E12659" s="548">
        <v>236.71</v>
      </c>
    </row>
    <row r="12660" spans="1:5" hidden="1">
      <c r="A12660" s="547" t="s">
        <v>1641</v>
      </c>
      <c r="B12660" s="547">
        <v>2021</v>
      </c>
      <c r="C12660" s="547" t="s">
        <v>1603</v>
      </c>
      <c r="D12660" s="548">
        <v>628.57000000000005</v>
      </c>
      <c r="E12660" s="548">
        <v>628.57000000000005</v>
      </c>
    </row>
    <row r="12661" spans="1:5" hidden="1">
      <c r="A12661" s="547" t="s">
        <v>1641</v>
      </c>
      <c r="B12661" s="547">
        <v>2021</v>
      </c>
      <c r="C12661" s="547" t="s">
        <v>1602</v>
      </c>
      <c r="D12661" s="548">
        <v>1235.1199999999999</v>
      </c>
      <c r="E12661" s="548">
        <v>1235.1199999999999</v>
      </c>
    </row>
    <row r="12662" spans="1:5" hidden="1">
      <c r="A12662" s="547" t="s">
        <v>1641</v>
      </c>
      <c r="B12662" s="547">
        <v>2021</v>
      </c>
      <c r="C12662" s="547" t="s">
        <v>1601</v>
      </c>
      <c r="D12662" s="548">
        <v>2322.65</v>
      </c>
      <c r="E12662" s="548">
        <v>2322.65</v>
      </c>
    </row>
    <row r="12663" spans="1:5" hidden="1">
      <c r="A12663" s="547" t="s">
        <v>1641</v>
      </c>
      <c r="B12663" s="547">
        <v>2021</v>
      </c>
      <c r="C12663" s="547" t="s">
        <v>1600</v>
      </c>
      <c r="D12663" s="548">
        <v>45.43</v>
      </c>
      <c r="E12663" s="548">
        <v>45.43</v>
      </c>
    </row>
    <row r="12664" spans="1:5" hidden="1">
      <c r="A12664" s="547" t="s">
        <v>1641</v>
      </c>
      <c r="B12664" s="547">
        <v>2021</v>
      </c>
      <c r="C12664" s="547" t="s">
        <v>1599</v>
      </c>
      <c r="D12664" s="548">
        <v>7887.96</v>
      </c>
      <c r="E12664" s="548">
        <v>7887.66</v>
      </c>
    </row>
    <row r="12665" spans="1:5" hidden="1">
      <c r="A12665" s="547" t="s">
        <v>1641</v>
      </c>
      <c r="B12665" s="547">
        <v>2021</v>
      </c>
      <c r="C12665" s="547" t="s">
        <v>1597</v>
      </c>
      <c r="D12665" s="548">
        <v>4633.79</v>
      </c>
      <c r="E12665" s="548">
        <v>4633.49</v>
      </c>
    </row>
    <row r="12666" spans="1:5" hidden="1">
      <c r="A12666" s="547" t="s">
        <v>1641</v>
      </c>
      <c r="B12666" s="547">
        <v>2021</v>
      </c>
      <c r="C12666" s="547" t="s">
        <v>1633</v>
      </c>
      <c r="D12666" s="548"/>
      <c r="E12666" s="548">
        <v>126.95</v>
      </c>
    </row>
    <row r="12667" spans="1:5" hidden="1">
      <c r="A12667" s="547" t="s">
        <v>1641</v>
      </c>
      <c r="B12667" s="547">
        <v>2021</v>
      </c>
      <c r="C12667" s="547" t="s">
        <v>1632</v>
      </c>
      <c r="D12667" s="548"/>
      <c r="E12667" s="548"/>
    </row>
    <row r="12668" spans="1:5" hidden="1">
      <c r="A12668" s="547" t="s">
        <v>1641</v>
      </c>
      <c r="B12668" s="547">
        <v>2021</v>
      </c>
      <c r="C12668" s="547" t="s">
        <v>1631</v>
      </c>
      <c r="D12668" s="548"/>
      <c r="E12668" s="548">
        <v>1.9</v>
      </c>
    </row>
    <row r="12669" spans="1:5" hidden="1">
      <c r="A12669" s="547" t="s">
        <v>1641</v>
      </c>
      <c r="B12669" s="547">
        <v>2021</v>
      </c>
      <c r="C12669" s="547" t="s">
        <v>1630</v>
      </c>
      <c r="D12669" s="548"/>
      <c r="E12669" s="548"/>
    </row>
    <row r="12670" spans="1:5" hidden="1">
      <c r="A12670" s="547" t="s">
        <v>1641</v>
      </c>
      <c r="B12670" s="547">
        <v>2021</v>
      </c>
      <c r="C12670" s="547" t="s">
        <v>1629</v>
      </c>
      <c r="D12670" s="548"/>
      <c r="E12670" s="548"/>
    </row>
    <row r="12671" spans="1:5" hidden="1">
      <c r="A12671" s="547" t="s">
        <v>1641</v>
      </c>
      <c r="B12671" s="547">
        <v>2022</v>
      </c>
      <c r="C12671" s="547" t="s">
        <v>1628</v>
      </c>
      <c r="D12671" s="548">
        <v>124.05</v>
      </c>
      <c r="E12671" s="548">
        <v>123.67</v>
      </c>
    </row>
    <row r="12672" spans="1:5" hidden="1">
      <c r="A12672" s="547" t="s">
        <v>1641</v>
      </c>
      <c r="B12672" s="547">
        <v>2022</v>
      </c>
      <c r="C12672" s="547" t="s">
        <v>1627</v>
      </c>
      <c r="D12672" s="548">
        <v>106.96</v>
      </c>
      <c r="E12672" s="548"/>
    </row>
    <row r="12673" spans="1:5" hidden="1">
      <c r="A12673" s="547" t="s">
        <v>1641</v>
      </c>
      <c r="B12673" s="547">
        <v>2022</v>
      </c>
      <c r="C12673" s="547" t="s">
        <v>1626</v>
      </c>
      <c r="D12673" s="548">
        <v>17.09</v>
      </c>
      <c r="E12673" s="548"/>
    </row>
    <row r="12674" spans="1:5" hidden="1">
      <c r="A12674" s="547" t="s">
        <v>1641</v>
      </c>
      <c r="B12674" s="547">
        <v>2022</v>
      </c>
      <c r="C12674" s="547" t="s">
        <v>1625</v>
      </c>
      <c r="D12674" s="548">
        <v>4.87</v>
      </c>
      <c r="E12674" s="548">
        <v>4.87</v>
      </c>
    </row>
    <row r="12675" spans="1:5" hidden="1">
      <c r="A12675" s="547" t="s">
        <v>1641</v>
      </c>
      <c r="B12675" s="547">
        <v>2022</v>
      </c>
      <c r="C12675" s="547" t="s">
        <v>1624</v>
      </c>
      <c r="D12675" s="548">
        <v>0.01</v>
      </c>
      <c r="E12675" s="548">
        <v>0.01</v>
      </c>
    </row>
    <row r="12676" spans="1:5" hidden="1">
      <c r="A12676" s="547" t="s">
        <v>1641</v>
      </c>
      <c r="B12676" s="547">
        <v>2022</v>
      </c>
      <c r="C12676" s="547" t="s">
        <v>1623</v>
      </c>
      <c r="D12676" s="548"/>
      <c r="E12676" s="548"/>
    </row>
    <row r="12677" spans="1:5" hidden="1">
      <c r="A12677" s="547" t="s">
        <v>1641</v>
      </c>
      <c r="B12677" s="547">
        <v>2022</v>
      </c>
      <c r="C12677" s="547" t="s">
        <v>1622</v>
      </c>
      <c r="D12677" s="548"/>
      <c r="E12677" s="548"/>
    </row>
    <row r="12678" spans="1:5" hidden="1">
      <c r="A12678" s="547" t="s">
        <v>1641</v>
      </c>
      <c r="B12678" s="547">
        <v>2022</v>
      </c>
      <c r="C12678" s="547" t="s">
        <v>1621</v>
      </c>
      <c r="D12678" s="548"/>
      <c r="E12678" s="548"/>
    </row>
    <row r="12679" spans="1:5" hidden="1">
      <c r="A12679" s="547" t="s">
        <v>1641</v>
      </c>
      <c r="B12679" s="547">
        <v>2022</v>
      </c>
      <c r="C12679" s="547" t="s">
        <v>1620</v>
      </c>
      <c r="D12679" s="548"/>
      <c r="E12679" s="548"/>
    </row>
    <row r="12680" spans="1:5" hidden="1">
      <c r="A12680" s="547" t="s">
        <v>1641</v>
      </c>
      <c r="B12680" s="547">
        <v>2022</v>
      </c>
      <c r="C12680" s="547" t="s">
        <v>1619</v>
      </c>
      <c r="D12680" s="548">
        <v>25.4</v>
      </c>
      <c r="E12680" s="548">
        <v>25.4</v>
      </c>
    </row>
    <row r="12681" spans="1:5" hidden="1">
      <c r="A12681" s="547" t="s">
        <v>1641</v>
      </c>
      <c r="B12681" s="547">
        <v>2022</v>
      </c>
      <c r="C12681" s="547" t="s">
        <v>1618</v>
      </c>
      <c r="D12681" s="548"/>
      <c r="E12681" s="548"/>
    </row>
    <row r="12682" spans="1:5" hidden="1">
      <c r="A12682" s="547" t="s">
        <v>1641</v>
      </c>
      <c r="B12682" s="547">
        <v>2022</v>
      </c>
      <c r="C12682" s="547" t="s">
        <v>1617</v>
      </c>
      <c r="D12682" s="548">
        <v>3.56</v>
      </c>
      <c r="E12682" s="548">
        <v>3.56</v>
      </c>
    </row>
    <row r="12683" spans="1:5" hidden="1">
      <c r="A12683" s="547" t="s">
        <v>1641</v>
      </c>
      <c r="B12683" s="547">
        <v>2022</v>
      </c>
      <c r="C12683" s="547" t="s">
        <v>1616</v>
      </c>
      <c r="D12683" s="548">
        <v>7.0000000000000007E-2</v>
      </c>
      <c r="E12683" s="548">
        <v>7.0000000000000007E-2</v>
      </c>
    </row>
    <row r="12684" spans="1:5" hidden="1">
      <c r="A12684" s="547" t="s">
        <v>1641</v>
      </c>
      <c r="B12684" s="547">
        <v>2022</v>
      </c>
      <c r="C12684" s="547" t="s">
        <v>1615</v>
      </c>
      <c r="D12684" s="548">
        <v>10.86</v>
      </c>
      <c r="E12684" s="548">
        <v>10.86</v>
      </c>
    </row>
    <row r="12685" spans="1:5" hidden="1">
      <c r="A12685" s="547" t="s">
        <v>1641</v>
      </c>
      <c r="B12685" s="547">
        <v>2022</v>
      </c>
      <c r="C12685" s="547" t="s">
        <v>1614</v>
      </c>
      <c r="D12685" s="548">
        <v>7.11</v>
      </c>
      <c r="E12685" s="548">
        <v>7.11</v>
      </c>
    </row>
    <row r="12686" spans="1:5" hidden="1">
      <c r="A12686" s="547" t="s">
        <v>1641</v>
      </c>
      <c r="B12686" s="547">
        <v>2022</v>
      </c>
      <c r="C12686" s="547" t="s">
        <v>1613</v>
      </c>
      <c r="D12686" s="548"/>
      <c r="E12686" s="548"/>
    </row>
    <row r="12687" spans="1:5" hidden="1">
      <c r="A12687" s="547" t="s">
        <v>1641</v>
      </c>
      <c r="B12687" s="547">
        <v>2022</v>
      </c>
      <c r="C12687" s="547" t="s">
        <v>1612</v>
      </c>
      <c r="D12687" s="548">
        <v>0.27</v>
      </c>
      <c r="E12687" s="548">
        <v>0.27</v>
      </c>
    </row>
    <row r="12688" spans="1:5" hidden="1">
      <c r="A12688" s="547" t="s">
        <v>1641</v>
      </c>
      <c r="B12688" s="547">
        <v>2022</v>
      </c>
      <c r="C12688" s="547" t="s">
        <v>1611</v>
      </c>
      <c r="D12688" s="548">
        <v>0.02</v>
      </c>
      <c r="E12688" s="548">
        <v>0.02</v>
      </c>
    </row>
    <row r="12689" spans="1:5" hidden="1">
      <c r="A12689" s="547" t="s">
        <v>1641</v>
      </c>
      <c r="B12689" s="547">
        <v>2022</v>
      </c>
      <c r="C12689" s="547" t="s">
        <v>1610</v>
      </c>
      <c r="D12689" s="548">
        <v>0.01</v>
      </c>
      <c r="E12689" s="548">
        <v>0.01</v>
      </c>
    </row>
    <row r="12690" spans="1:5" hidden="1">
      <c r="A12690" s="547" t="s">
        <v>1641</v>
      </c>
      <c r="B12690" s="547">
        <v>2022</v>
      </c>
      <c r="C12690" s="547" t="s">
        <v>1609</v>
      </c>
      <c r="D12690" s="548">
        <v>0.83</v>
      </c>
      <c r="E12690" s="548">
        <v>0.83</v>
      </c>
    </row>
    <row r="12691" spans="1:5" hidden="1">
      <c r="A12691" s="547" t="s">
        <v>1641</v>
      </c>
      <c r="B12691" s="547">
        <v>2022</v>
      </c>
      <c r="C12691" s="547" t="s">
        <v>1608</v>
      </c>
      <c r="D12691" s="548"/>
      <c r="E12691" s="548"/>
    </row>
    <row r="12692" spans="1:5" hidden="1">
      <c r="A12692" s="547" t="s">
        <v>1641</v>
      </c>
      <c r="B12692" s="547">
        <v>2022</v>
      </c>
      <c r="C12692" s="547" t="s">
        <v>1607</v>
      </c>
      <c r="D12692" s="548">
        <v>2.11</v>
      </c>
      <c r="E12692" s="548">
        <v>2.11</v>
      </c>
    </row>
    <row r="12693" spans="1:5" hidden="1">
      <c r="A12693" s="547" t="s">
        <v>1641</v>
      </c>
      <c r="B12693" s="547">
        <v>2022</v>
      </c>
      <c r="C12693" s="547" t="s">
        <v>1606</v>
      </c>
      <c r="D12693" s="548"/>
      <c r="E12693" s="548"/>
    </row>
    <row r="12694" spans="1:5" hidden="1">
      <c r="A12694" s="547" t="s">
        <v>1641</v>
      </c>
      <c r="B12694" s="547">
        <v>2022</v>
      </c>
      <c r="C12694" s="547" t="s">
        <v>1605</v>
      </c>
      <c r="D12694" s="548">
        <v>0.56999999999999995</v>
      </c>
      <c r="E12694" s="548">
        <v>0.56999999999999995</v>
      </c>
    </row>
    <row r="12695" spans="1:5" hidden="1">
      <c r="A12695" s="547" t="s">
        <v>1641</v>
      </c>
      <c r="B12695" s="547">
        <v>2022</v>
      </c>
      <c r="C12695" s="547" t="s">
        <v>1604</v>
      </c>
      <c r="D12695" s="548">
        <v>274.05</v>
      </c>
      <c r="E12695" s="548">
        <v>274.05</v>
      </c>
    </row>
    <row r="12696" spans="1:5" hidden="1">
      <c r="A12696" s="547" t="s">
        <v>1641</v>
      </c>
      <c r="B12696" s="547">
        <v>2022</v>
      </c>
      <c r="C12696" s="547" t="s">
        <v>1603</v>
      </c>
      <c r="D12696" s="548">
        <v>323.05</v>
      </c>
      <c r="E12696" s="548">
        <v>323.05</v>
      </c>
    </row>
    <row r="12697" spans="1:5" hidden="1">
      <c r="A12697" s="547" t="s">
        <v>1641</v>
      </c>
      <c r="B12697" s="547">
        <v>2022</v>
      </c>
      <c r="C12697" s="547" t="s">
        <v>1602</v>
      </c>
      <c r="D12697" s="548">
        <v>1185.96</v>
      </c>
      <c r="E12697" s="548">
        <v>1185.96</v>
      </c>
    </row>
    <row r="12698" spans="1:5" hidden="1">
      <c r="A12698" s="547" t="s">
        <v>1641</v>
      </c>
      <c r="B12698" s="547">
        <v>2022</v>
      </c>
      <c r="C12698" s="547" t="s">
        <v>1601</v>
      </c>
      <c r="D12698" s="548">
        <v>2184.0700000000002</v>
      </c>
      <c r="E12698" s="548">
        <v>2184.0700000000002</v>
      </c>
    </row>
    <row r="12699" spans="1:5" hidden="1">
      <c r="A12699" s="547" t="s">
        <v>1641</v>
      </c>
      <c r="B12699" s="547">
        <v>2022</v>
      </c>
      <c r="C12699" s="547" t="s">
        <v>1600</v>
      </c>
      <c r="D12699" s="548">
        <v>42.33</v>
      </c>
      <c r="E12699" s="548">
        <v>42.33</v>
      </c>
    </row>
    <row r="12700" spans="1:5" hidden="1">
      <c r="A12700" s="547" t="s">
        <v>1641</v>
      </c>
      <c r="B12700" s="547">
        <v>2022</v>
      </c>
      <c r="C12700" s="547" t="s">
        <v>1599</v>
      </c>
      <c r="D12700" s="548">
        <v>7222.32</v>
      </c>
      <c r="E12700" s="548">
        <v>7221.94</v>
      </c>
    </row>
    <row r="12701" spans="1:5" hidden="1">
      <c r="A12701" s="547" t="s">
        <v>1641</v>
      </c>
      <c r="B12701" s="547">
        <v>2022</v>
      </c>
      <c r="C12701" s="547" t="s">
        <v>1597</v>
      </c>
      <c r="D12701" s="548">
        <v>4163.8</v>
      </c>
      <c r="E12701" s="548">
        <v>4163.42</v>
      </c>
    </row>
    <row r="12702" spans="1:5" hidden="1">
      <c r="A12702" s="547" t="s">
        <v>1641</v>
      </c>
      <c r="B12702" s="547">
        <v>2022</v>
      </c>
      <c r="C12702" s="547" t="s">
        <v>1633</v>
      </c>
      <c r="D12702" s="548"/>
      <c r="E12702" s="548">
        <v>106.43</v>
      </c>
    </row>
    <row r="12703" spans="1:5" hidden="1">
      <c r="A12703" s="547" t="s">
        <v>1641</v>
      </c>
      <c r="B12703" s="547">
        <v>2022</v>
      </c>
      <c r="C12703" s="547" t="s">
        <v>1632</v>
      </c>
      <c r="D12703" s="548"/>
      <c r="E12703" s="548"/>
    </row>
    <row r="12704" spans="1:5" hidden="1">
      <c r="A12704" s="547" t="s">
        <v>1641</v>
      </c>
      <c r="B12704" s="547">
        <v>2022</v>
      </c>
      <c r="C12704" s="547" t="s">
        <v>1631</v>
      </c>
      <c r="D12704" s="548"/>
      <c r="E12704" s="548">
        <v>0.15</v>
      </c>
    </row>
    <row r="12705" spans="1:5" hidden="1">
      <c r="A12705" s="547" t="s">
        <v>1641</v>
      </c>
      <c r="B12705" s="547">
        <v>2022</v>
      </c>
      <c r="C12705" s="547" t="s">
        <v>1630</v>
      </c>
      <c r="D12705" s="548"/>
      <c r="E12705" s="548"/>
    </row>
    <row r="12706" spans="1:5" hidden="1">
      <c r="A12706" s="547" t="s">
        <v>1641</v>
      </c>
      <c r="B12706" s="547">
        <v>2022</v>
      </c>
      <c r="C12706" s="547" t="s">
        <v>1629</v>
      </c>
      <c r="D12706" s="548"/>
      <c r="E12706" s="548"/>
    </row>
    <row r="12707" spans="1:5" hidden="1">
      <c r="A12707" s="547" t="s">
        <v>1641</v>
      </c>
      <c r="B12707" s="547">
        <v>2023</v>
      </c>
      <c r="C12707" s="547" t="s">
        <v>1628</v>
      </c>
      <c r="D12707" s="548">
        <v>112.95</v>
      </c>
      <c r="E12707" s="548"/>
    </row>
    <row r="12708" spans="1:5" hidden="1">
      <c r="A12708" s="547" t="s">
        <v>1641</v>
      </c>
      <c r="B12708" s="547">
        <v>2023</v>
      </c>
      <c r="C12708" s="547" t="s">
        <v>1627</v>
      </c>
      <c r="D12708" s="548">
        <v>91.56</v>
      </c>
      <c r="E12708" s="548"/>
    </row>
    <row r="12709" spans="1:5" hidden="1">
      <c r="A12709" s="547" t="s">
        <v>1641</v>
      </c>
      <c r="B12709" s="547">
        <v>2023</v>
      </c>
      <c r="C12709" s="547" t="s">
        <v>1626</v>
      </c>
      <c r="D12709" s="548">
        <v>21.39</v>
      </c>
      <c r="E12709" s="548"/>
    </row>
    <row r="12710" spans="1:5" hidden="1">
      <c r="A12710" s="547" t="s">
        <v>1641</v>
      </c>
      <c r="B12710" s="547">
        <v>2023</v>
      </c>
      <c r="C12710" s="547" t="s">
        <v>1625</v>
      </c>
      <c r="D12710" s="548">
        <v>6.62</v>
      </c>
      <c r="E12710" s="548"/>
    </row>
    <row r="12711" spans="1:5" hidden="1">
      <c r="A12711" s="547" t="s">
        <v>1641</v>
      </c>
      <c r="B12711" s="547">
        <v>2023</v>
      </c>
      <c r="C12711" s="547" t="s">
        <v>1624</v>
      </c>
      <c r="D12711" s="548">
        <v>0.04</v>
      </c>
      <c r="E12711" s="548"/>
    </row>
    <row r="12712" spans="1:5" hidden="1">
      <c r="A12712" s="547" t="s">
        <v>1641</v>
      </c>
      <c r="B12712" s="547">
        <v>2023</v>
      </c>
      <c r="C12712" s="547" t="s">
        <v>1623</v>
      </c>
      <c r="D12712" s="548"/>
      <c r="E12712" s="548"/>
    </row>
    <row r="12713" spans="1:5" hidden="1">
      <c r="A12713" s="547" t="s">
        <v>1641</v>
      </c>
      <c r="B12713" s="547">
        <v>2023</v>
      </c>
      <c r="C12713" s="547" t="s">
        <v>1622</v>
      </c>
      <c r="D12713" s="548"/>
      <c r="E12713" s="548"/>
    </row>
    <row r="12714" spans="1:5" hidden="1">
      <c r="A12714" s="547" t="s">
        <v>1641</v>
      </c>
      <c r="B12714" s="547">
        <v>2023</v>
      </c>
      <c r="C12714" s="547" t="s">
        <v>1621</v>
      </c>
      <c r="D12714" s="548"/>
      <c r="E12714" s="548"/>
    </row>
    <row r="12715" spans="1:5" hidden="1">
      <c r="A12715" s="547" t="s">
        <v>1641</v>
      </c>
      <c r="B12715" s="547">
        <v>2023</v>
      </c>
      <c r="C12715" s="547" t="s">
        <v>1620</v>
      </c>
      <c r="D12715" s="548"/>
      <c r="E12715" s="548"/>
    </row>
    <row r="12716" spans="1:5" hidden="1">
      <c r="A12716" s="547" t="s">
        <v>1641</v>
      </c>
      <c r="B12716" s="547">
        <v>2023</v>
      </c>
      <c r="C12716" s="547" t="s">
        <v>1619</v>
      </c>
      <c r="D12716" s="548">
        <v>12.32</v>
      </c>
      <c r="E12716" s="548"/>
    </row>
    <row r="12717" spans="1:5" hidden="1">
      <c r="A12717" s="547" t="s">
        <v>1641</v>
      </c>
      <c r="B12717" s="547">
        <v>2023</v>
      </c>
      <c r="C12717" s="547" t="s">
        <v>1618</v>
      </c>
      <c r="D12717" s="548"/>
      <c r="E12717" s="548"/>
    </row>
    <row r="12718" spans="1:5" hidden="1">
      <c r="A12718" s="547" t="s">
        <v>1641</v>
      </c>
      <c r="B12718" s="547">
        <v>2023</v>
      </c>
      <c r="C12718" s="547" t="s">
        <v>1617</v>
      </c>
      <c r="D12718" s="548">
        <v>3.64</v>
      </c>
      <c r="E12718" s="548"/>
    </row>
    <row r="12719" spans="1:5" hidden="1">
      <c r="A12719" s="547" t="s">
        <v>1641</v>
      </c>
      <c r="B12719" s="547">
        <v>2023</v>
      </c>
      <c r="C12719" s="547" t="s">
        <v>1616</v>
      </c>
      <c r="D12719" s="548">
        <v>0.02</v>
      </c>
      <c r="E12719" s="548"/>
    </row>
    <row r="12720" spans="1:5" hidden="1">
      <c r="A12720" s="547" t="s">
        <v>1641</v>
      </c>
      <c r="B12720" s="547">
        <v>2023</v>
      </c>
      <c r="C12720" s="547" t="s">
        <v>1615</v>
      </c>
      <c r="D12720" s="548">
        <v>5.1100000000000003</v>
      </c>
      <c r="E12720" s="548"/>
    </row>
    <row r="12721" spans="1:5" hidden="1">
      <c r="A12721" s="547" t="s">
        <v>1641</v>
      </c>
      <c r="B12721" s="547">
        <v>2023</v>
      </c>
      <c r="C12721" s="547" t="s">
        <v>1614</v>
      </c>
      <c r="D12721" s="548">
        <v>0.28999999999999998</v>
      </c>
      <c r="E12721" s="548"/>
    </row>
    <row r="12722" spans="1:5" hidden="1">
      <c r="A12722" s="547" t="s">
        <v>1641</v>
      </c>
      <c r="B12722" s="547">
        <v>2023</v>
      </c>
      <c r="C12722" s="547" t="s">
        <v>1613</v>
      </c>
      <c r="D12722" s="548"/>
      <c r="E12722" s="548"/>
    </row>
    <row r="12723" spans="1:5" hidden="1">
      <c r="A12723" s="547" t="s">
        <v>1641</v>
      </c>
      <c r="B12723" s="547">
        <v>2023</v>
      </c>
      <c r="C12723" s="547" t="s">
        <v>1612</v>
      </c>
      <c r="D12723" s="548">
        <v>0.64</v>
      </c>
      <c r="E12723" s="548"/>
    </row>
    <row r="12724" spans="1:5" hidden="1">
      <c r="A12724" s="547" t="s">
        <v>1641</v>
      </c>
      <c r="B12724" s="547">
        <v>2023</v>
      </c>
      <c r="C12724" s="547" t="s">
        <v>1611</v>
      </c>
      <c r="D12724" s="548"/>
      <c r="E12724" s="548"/>
    </row>
    <row r="12725" spans="1:5" hidden="1">
      <c r="A12725" s="547" t="s">
        <v>1641</v>
      </c>
      <c r="B12725" s="547">
        <v>2023</v>
      </c>
      <c r="C12725" s="547" t="s">
        <v>1610</v>
      </c>
      <c r="D12725" s="548">
        <v>0.03</v>
      </c>
      <c r="E12725" s="548"/>
    </row>
    <row r="12726" spans="1:5" hidden="1">
      <c r="A12726" s="547" t="s">
        <v>1641</v>
      </c>
      <c r="B12726" s="547">
        <v>2023</v>
      </c>
      <c r="C12726" s="547" t="s">
        <v>1609</v>
      </c>
      <c r="D12726" s="548">
        <v>0.69</v>
      </c>
      <c r="E12726" s="548"/>
    </row>
    <row r="12727" spans="1:5" hidden="1">
      <c r="A12727" s="547" t="s">
        <v>1641</v>
      </c>
      <c r="B12727" s="547">
        <v>2023</v>
      </c>
      <c r="C12727" s="547" t="s">
        <v>1608</v>
      </c>
      <c r="D12727" s="548"/>
      <c r="E12727" s="548"/>
    </row>
    <row r="12728" spans="1:5" hidden="1">
      <c r="A12728" s="547" t="s">
        <v>1641</v>
      </c>
      <c r="B12728" s="547">
        <v>2023</v>
      </c>
      <c r="C12728" s="547" t="s">
        <v>1607</v>
      </c>
      <c r="D12728" s="548">
        <v>1.39</v>
      </c>
      <c r="E12728" s="548"/>
    </row>
    <row r="12729" spans="1:5" hidden="1">
      <c r="A12729" s="547" t="s">
        <v>1641</v>
      </c>
      <c r="B12729" s="547">
        <v>2023</v>
      </c>
      <c r="C12729" s="547" t="s">
        <v>1606</v>
      </c>
      <c r="D12729" s="548"/>
      <c r="E12729" s="548"/>
    </row>
    <row r="12730" spans="1:5" hidden="1">
      <c r="A12730" s="547" t="s">
        <v>1641</v>
      </c>
      <c r="B12730" s="547">
        <v>2023</v>
      </c>
      <c r="C12730" s="547" t="s">
        <v>1605</v>
      </c>
      <c r="D12730" s="548">
        <v>0.5</v>
      </c>
      <c r="E12730" s="548"/>
    </row>
    <row r="12731" spans="1:5" hidden="1">
      <c r="A12731" s="547" t="s">
        <v>1641</v>
      </c>
      <c r="B12731" s="547">
        <v>2023</v>
      </c>
      <c r="C12731" s="547" t="s">
        <v>1604</v>
      </c>
      <c r="D12731" s="548">
        <v>272.94</v>
      </c>
      <c r="E12731" s="548"/>
    </row>
    <row r="12732" spans="1:5" hidden="1">
      <c r="A12732" s="547" t="s">
        <v>1641</v>
      </c>
      <c r="B12732" s="547">
        <v>2023</v>
      </c>
      <c r="C12732" s="547" t="s">
        <v>1603</v>
      </c>
      <c r="D12732" s="548">
        <v>350.74</v>
      </c>
      <c r="E12732" s="548"/>
    </row>
    <row r="12733" spans="1:5" hidden="1">
      <c r="A12733" s="547" t="s">
        <v>1641</v>
      </c>
      <c r="B12733" s="547">
        <v>2023</v>
      </c>
      <c r="C12733" s="547" t="s">
        <v>1602</v>
      </c>
      <c r="D12733" s="548">
        <v>1284.82</v>
      </c>
      <c r="E12733" s="548"/>
    </row>
    <row r="12734" spans="1:5" hidden="1">
      <c r="A12734" s="547" t="s">
        <v>1641</v>
      </c>
      <c r="B12734" s="547">
        <v>2023</v>
      </c>
      <c r="C12734" s="547" t="s">
        <v>1601</v>
      </c>
      <c r="D12734" s="548">
        <v>2387.13</v>
      </c>
      <c r="E12734" s="548"/>
    </row>
    <row r="12735" spans="1:5" hidden="1">
      <c r="A12735" s="547" t="s">
        <v>1641</v>
      </c>
      <c r="B12735" s="547">
        <v>2023</v>
      </c>
      <c r="C12735" s="547" t="s">
        <v>1600</v>
      </c>
      <c r="D12735" s="548">
        <v>41.59</v>
      </c>
      <c r="E12735" s="548"/>
    </row>
    <row r="12736" spans="1:5" hidden="1">
      <c r="A12736" s="547" t="s">
        <v>1641</v>
      </c>
      <c r="B12736" s="547">
        <v>2023</v>
      </c>
      <c r="C12736" s="547" t="s">
        <v>1599</v>
      </c>
      <c r="D12736" s="548">
        <v>7811.86</v>
      </c>
      <c r="E12736" s="548"/>
    </row>
    <row r="12737" spans="1:5" hidden="1">
      <c r="A12737" s="547" t="s">
        <v>1641</v>
      </c>
      <c r="B12737" s="547">
        <v>2023</v>
      </c>
      <c r="C12737" s="547" t="s">
        <v>1597</v>
      </c>
      <c r="D12737" s="548">
        <v>4469.1400000000003</v>
      </c>
      <c r="E12737" s="548"/>
    </row>
    <row r="12738" spans="1:5" hidden="1">
      <c r="A12738" s="547" t="s">
        <v>1640</v>
      </c>
      <c r="B12738" s="547">
        <v>2019</v>
      </c>
      <c r="C12738" s="547" t="s">
        <v>1628</v>
      </c>
      <c r="D12738" s="548">
        <v>28.69</v>
      </c>
      <c r="E12738" s="548">
        <v>28.75</v>
      </c>
    </row>
    <row r="12739" spans="1:5" hidden="1">
      <c r="A12739" s="547" t="s">
        <v>1640</v>
      </c>
      <c r="B12739" s="547">
        <v>2019</v>
      </c>
      <c r="C12739" s="547" t="s">
        <v>1627</v>
      </c>
      <c r="D12739" s="548">
        <v>28.52</v>
      </c>
      <c r="E12739" s="548"/>
    </row>
    <row r="12740" spans="1:5" hidden="1">
      <c r="A12740" s="547" t="s">
        <v>1640</v>
      </c>
      <c r="B12740" s="547">
        <v>2019</v>
      </c>
      <c r="C12740" s="547" t="s">
        <v>1626</v>
      </c>
      <c r="D12740" s="548">
        <v>0.17</v>
      </c>
      <c r="E12740" s="548"/>
    </row>
    <row r="12741" spans="1:5" hidden="1">
      <c r="A12741" s="547" t="s">
        <v>1640</v>
      </c>
      <c r="B12741" s="547">
        <v>2019</v>
      </c>
      <c r="C12741" s="547" t="s">
        <v>1625</v>
      </c>
      <c r="D12741" s="548">
        <v>0.05</v>
      </c>
      <c r="E12741" s="548">
        <v>0.05</v>
      </c>
    </row>
    <row r="12742" spans="1:5" hidden="1">
      <c r="A12742" s="547" t="s">
        <v>1640</v>
      </c>
      <c r="B12742" s="547">
        <v>2019</v>
      </c>
      <c r="C12742" s="547" t="s">
        <v>1624</v>
      </c>
      <c r="D12742" s="548"/>
      <c r="E12742" s="548"/>
    </row>
    <row r="12743" spans="1:5" hidden="1">
      <c r="A12743" s="547" t="s">
        <v>1640</v>
      </c>
      <c r="B12743" s="547">
        <v>2019</v>
      </c>
      <c r="C12743" s="547" t="s">
        <v>1623</v>
      </c>
      <c r="D12743" s="548"/>
      <c r="E12743" s="548"/>
    </row>
    <row r="12744" spans="1:5" hidden="1">
      <c r="A12744" s="547" t="s">
        <v>1640</v>
      </c>
      <c r="B12744" s="547">
        <v>2019</v>
      </c>
      <c r="C12744" s="547" t="s">
        <v>1622</v>
      </c>
      <c r="D12744" s="548"/>
      <c r="E12744" s="548"/>
    </row>
    <row r="12745" spans="1:5" hidden="1">
      <c r="A12745" s="547" t="s">
        <v>1640</v>
      </c>
      <c r="B12745" s="547">
        <v>2019</v>
      </c>
      <c r="C12745" s="547" t="s">
        <v>1621</v>
      </c>
      <c r="D12745" s="548"/>
      <c r="E12745" s="548"/>
    </row>
    <row r="12746" spans="1:5" hidden="1">
      <c r="A12746" s="547" t="s">
        <v>1640</v>
      </c>
      <c r="B12746" s="547">
        <v>2019</v>
      </c>
      <c r="C12746" s="547" t="s">
        <v>1620</v>
      </c>
      <c r="D12746" s="548"/>
      <c r="E12746" s="548"/>
    </row>
    <row r="12747" spans="1:5" hidden="1">
      <c r="A12747" s="547" t="s">
        <v>1640</v>
      </c>
      <c r="B12747" s="547">
        <v>2019</v>
      </c>
      <c r="C12747" s="547" t="s">
        <v>1619</v>
      </c>
      <c r="D12747" s="548">
        <v>16.73</v>
      </c>
      <c r="E12747" s="548">
        <v>16.73</v>
      </c>
    </row>
    <row r="12748" spans="1:5" hidden="1">
      <c r="A12748" s="547" t="s">
        <v>1640</v>
      </c>
      <c r="B12748" s="547">
        <v>2019</v>
      </c>
      <c r="C12748" s="547" t="s">
        <v>1618</v>
      </c>
      <c r="D12748" s="548"/>
      <c r="E12748" s="548"/>
    </row>
    <row r="12749" spans="1:5" hidden="1">
      <c r="A12749" s="547" t="s">
        <v>1640</v>
      </c>
      <c r="B12749" s="547">
        <v>2019</v>
      </c>
      <c r="C12749" s="547" t="s">
        <v>1617</v>
      </c>
      <c r="D12749" s="548">
        <v>7.19</v>
      </c>
      <c r="E12749" s="548">
        <v>7.19</v>
      </c>
    </row>
    <row r="12750" spans="1:5" hidden="1">
      <c r="A12750" s="547" t="s">
        <v>1640</v>
      </c>
      <c r="B12750" s="547">
        <v>2019</v>
      </c>
      <c r="C12750" s="547" t="s">
        <v>1616</v>
      </c>
      <c r="D12750" s="548">
        <v>7.0000000000000007E-2</v>
      </c>
      <c r="E12750" s="548">
        <v>7.0000000000000007E-2</v>
      </c>
    </row>
    <row r="12751" spans="1:5" hidden="1">
      <c r="A12751" s="547" t="s">
        <v>1640</v>
      </c>
      <c r="B12751" s="547">
        <v>2019</v>
      </c>
      <c r="C12751" s="547" t="s">
        <v>1615</v>
      </c>
      <c r="D12751" s="548">
        <v>7.82</v>
      </c>
      <c r="E12751" s="548">
        <v>7.82</v>
      </c>
    </row>
    <row r="12752" spans="1:5" hidden="1">
      <c r="A12752" s="547" t="s">
        <v>1640</v>
      </c>
      <c r="B12752" s="547">
        <v>2019</v>
      </c>
      <c r="C12752" s="547" t="s">
        <v>1614</v>
      </c>
      <c r="D12752" s="548">
        <v>0.7</v>
      </c>
      <c r="E12752" s="548">
        <v>0.7</v>
      </c>
    </row>
    <row r="12753" spans="1:5" hidden="1">
      <c r="A12753" s="547" t="s">
        <v>1640</v>
      </c>
      <c r="B12753" s="547">
        <v>2019</v>
      </c>
      <c r="C12753" s="547" t="s">
        <v>1613</v>
      </c>
      <c r="D12753" s="548"/>
      <c r="E12753" s="548"/>
    </row>
    <row r="12754" spans="1:5" hidden="1">
      <c r="A12754" s="547" t="s">
        <v>1640</v>
      </c>
      <c r="B12754" s="547">
        <v>2019</v>
      </c>
      <c r="C12754" s="547" t="s">
        <v>1612</v>
      </c>
      <c r="D12754" s="548">
        <v>0.02</v>
      </c>
      <c r="E12754" s="548">
        <v>0.02</v>
      </c>
    </row>
    <row r="12755" spans="1:5" hidden="1">
      <c r="A12755" s="547" t="s">
        <v>1640</v>
      </c>
      <c r="B12755" s="547">
        <v>2019</v>
      </c>
      <c r="C12755" s="547" t="s">
        <v>1611</v>
      </c>
      <c r="D12755" s="548"/>
      <c r="E12755" s="548"/>
    </row>
    <row r="12756" spans="1:5" hidden="1">
      <c r="A12756" s="547" t="s">
        <v>1640</v>
      </c>
      <c r="B12756" s="547">
        <v>2019</v>
      </c>
      <c r="C12756" s="547" t="s">
        <v>1610</v>
      </c>
      <c r="D12756" s="548"/>
      <c r="E12756" s="548"/>
    </row>
    <row r="12757" spans="1:5" hidden="1">
      <c r="A12757" s="547" t="s">
        <v>1640</v>
      </c>
      <c r="B12757" s="547">
        <v>2019</v>
      </c>
      <c r="C12757" s="547" t="s">
        <v>1609</v>
      </c>
      <c r="D12757" s="548"/>
      <c r="E12757" s="548"/>
    </row>
    <row r="12758" spans="1:5" hidden="1">
      <c r="A12758" s="547" t="s">
        <v>1640</v>
      </c>
      <c r="B12758" s="547">
        <v>2019</v>
      </c>
      <c r="C12758" s="547" t="s">
        <v>1608</v>
      </c>
      <c r="D12758" s="548"/>
      <c r="E12758" s="548"/>
    </row>
    <row r="12759" spans="1:5" hidden="1">
      <c r="A12759" s="547" t="s">
        <v>1640</v>
      </c>
      <c r="B12759" s="547">
        <v>2019</v>
      </c>
      <c r="C12759" s="547" t="s">
        <v>1607</v>
      </c>
      <c r="D12759" s="548">
        <v>0.63</v>
      </c>
      <c r="E12759" s="548">
        <v>0.63</v>
      </c>
    </row>
    <row r="12760" spans="1:5" hidden="1">
      <c r="A12760" s="547" t="s">
        <v>1640</v>
      </c>
      <c r="B12760" s="547">
        <v>2019</v>
      </c>
      <c r="C12760" s="547" t="s">
        <v>1606</v>
      </c>
      <c r="D12760" s="548"/>
      <c r="E12760" s="548"/>
    </row>
    <row r="12761" spans="1:5" hidden="1">
      <c r="A12761" s="547" t="s">
        <v>1640</v>
      </c>
      <c r="B12761" s="547">
        <v>2019</v>
      </c>
      <c r="C12761" s="547" t="s">
        <v>1605</v>
      </c>
      <c r="D12761" s="548">
        <v>0.28999999999999998</v>
      </c>
      <c r="E12761" s="548">
        <v>0.28999999999999998</v>
      </c>
    </row>
    <row r="12762" spans="1:5" hidden="1">
      <c r="A12762" s="547" t="s">
        <v>1640</v>
      </c>
      <c r="B12762" s="547">
        <v>2019</v>
      </c>
      <c r="C12762" s="547" t="s">
        <v>1604</v>
      </c>
      <c r="D12762" s="548">
        <v>16.68</v>
      </c>
      <c r="E12762" s="548">
        <v>16.68</v>
      </c>
    </row>
    <row r="12763" spans="1:5" hidden="1">
      <c r="A12763" s="547" t="s">
        <v>1640</v>
      </c>
      <c r="B12763" s="547">
        <v>2019</v>
      </c>
      <c r="C12763" s="547" t="s">
        <v>1603</v>
      </c>
      <c r="D12763" s="548">
        <v>121.39</v>
      </c>
      <c r="E12763" s="548">
        <v>121.39</v>
      </c>
    </row>
    <row r="12764" spans="1:5" hidden="1">
      <c r="A12764" s="547" t="s">
        <v>1640</v>
      </c>
      <c r="B12764" s="547">
        <v>2019</v>
      </c>
      <c r="C12764" s="547" t="s">
        <v>1602</v>
      </c>
      <c r="D12764" s="548">
        <v>20.239999999999998</v>
      </c>
      <c r="E12764" s="548">
        <v>20.239999999999998</v>
      </c>
    </row>
    <row r="12765" spans="1:5" hidden="1">
      <c r="A12765" s="547" t="s">
        <v>1640</v>
      </c>
      <c r="B12765" s="547">
        <v>2019</v>
      </c>
      <c r="C12765" s="547" t="s">
        <v>1601</v>
      </c>
      <c r="D12765" s="548">
        <v>284.62</v>
      </c>
      <c r="E12765" s="548">
        <v>284.62</v>
      </c>
    </row>
    <row r="12766" spans="1:5" hidden="1">
      <c r="A12766" s="547" t="s">
        <v>1640</v>
      </c>
      <c r="B12766" s="547">
        <v>2019</v>
      </c>
      <c r="C12766" s="547" t="s">
        <v>1600</v>
      </c>
      <c r="D12766" s="548">
        <v>8.27</v>
      </c>
      <c r="E12766" s="548">
        <v>8.27</v>
      </c>
    </row>
    <row r="12767" spans="1:5" hidden="1">
      <c r="A12767" s="547" t="s">
        <v>1640</v>
      </c>
      <c r="B12767" s="547">
        <v>2019</v>
      </c>
      <c r="C12767" s="547" t="s">
        <v>1599</v>
      </c>
      <c r="D12767" s="548">
        <v>904.27</v>
      </c>
      <c r="E12767" s="548">
        <v>904.33</v>
      </c>
    </row>
    <row r="12768" spans="1:5" hidden="1">
      <c r="A12768" s="547" t="s">
        <v>1640</v>
      </c>
      <c r="B12768" s="547">
        <v>2019</v>
      </c>
      <c r="C12768" s="547" t="s">
        <v>1597</v>
      </c>
      <c r="D12768" s="548">
        <v>496.66</v>
      </c>
      <c r="E12768" s="548">
        <v>496.72</v>
      </c>
    </row>
    <row r="12769" spans="1:5" hidden="1">
      <c r="A12769" s="547" t="s">
        <v>1640</v>
      </c>
      <c r="B12769" s="547">
        <v>2019</v>
      </c>
      <c r="C12769" s="547" t="s">
        <v>1633</v>
      </c>
      <c r="D12769" s="548"/>
      <c r="E12769" s="548">
        <v>28.35</v>
      </c>
    </row>
    <row r="12770" spans="1:5" hidden="1">
      <c r="A12770" s="547" t="s">
        <v>1640</v>
      </c>
      <c r="B12770" s="547">
        <v>2019</v>
      </c>
      <c r="C12770" s="547" t="s">
        <v>1632</v>
      </c>
      <c r="D12770" s="548"/>
      <c r="E12770" s="548"/>
    </row>
    <row r="12771" spans="1:5" hidden="1">
      <c r="A12771" s="547" t="s">
        <v>1640</v>
      </c>
      <c r="B12771" s="547">
        <v>2019</v>
      </c>
      <c r="C12771" s="547" t="s">
        <v>1631</v>
      </c>
      <c r="D12771" s="548"/>
      <c r="E12771" s="548">
        <v>0.23</v>
      </c>
    </row>
    <row r="12772" spans="1:5" hidden="1">
      <c r="A12772" s="547" t="s">
        <v>1640</v>
      </c>
      <c r="B12772" s="547">
        <v>2019</v>
      </c>
      <c r="C12772" s="547" t="s">
        <v>1630</v>
      </c>
      <c r="D12772" s="548"/>
      <c r="E12772" s="548"/>
    </row>
    <row r="12773" spans="1:5" hidden="1">
      <c r="A12773" s="547" t="s">
        <v>1640</v>
      </c>
      <c r="B12773" s="547">
        <v>2019</v>
      </c>
      <c r="C12773" s="547" t="s">
        <v>1629</v>
      </c>
      <c r="D12773" s="548"/>
      <c r="E12773" s="548"/>
    </row>
    <row r="12774" spans="1:5" hidden="1">
      <c r="A12774" s="547" t="s">
        <v>1640</v>
      </c>
      <c r="B12774" s="547">
        <v>2020</v>
      </c>
      <c r="C12774" s="547" t="s">
        <v>1628</v>
      </c>
      <c r="D12774" s="548">
        <v>22.01</v>
      </c>
      <c r="E12774" s="548">
        <v>22.05</v>
      </c>
    </row>
    <row r="12775" spans="1:5" hidden="1">
      <c r="A12775" s="547" t="s">
        <v>1640</v>
      </c>
      <c r="B12775" s="547">
        <v>2020</v>
      </c>
      <c r="C12775" s="547" t="s">
        <v>1627</v>
      </c>
      <c r="D12775" s="548">
        <v>21.96</v>
      </c>
      <c r="E12775" s="548"/>
    </row>
    <row r="12776" spans="1:5" hidden="1">
      <c r="A12776" s="547" t="s">
        <v>1640</v>
      </c>
      <c r="B12776" s="547">
        <v>2020</v>
      </c>
      <c r="C12776" s="547" t="s">
        <v>1626</v>
      </c>
      <c r="D12776" s="548">
        <v>0.05</v>
      </c>
      <c r="E12776" s="548"/>
    </row>
    <row r="12777" spans="1:5" hidden="1">
      <c r="A12777" s="547" t="s">
        <v>1640</v>
      </c>
      <c r="B12777" s="547">
        <v>2020</v>
      </c>
      <c r="C12777" s="547" t="s">
        <v>1625</v>
      </c>
      <c r="D12777" s="548">
        <v>0.04</v>
      </c>
      <c r="E12777" s="548">
        <v>0.04</v>
      </c>
    </row>
    <row r="12778" spans="1:5" hidden="1">
      <c r="A12778" s="547" t="s">
        <v>1640</v>
      </c>
      <c r="B12778" s="547">
        <v>2020</v>
      </c>
      <c r="C12778" s="547" t="s">
        <v>1624</v>
      </c>
      <c r="D12778" s="548"/>
      <c r="E12778" s="548"/>
    </row>
    <row r="12779" spans="1:5" hidden="1">
      <c r="A12779" s="547" t="s">
        <v>1640</v>
      </c>
      <c r="B12779" s="547">
        <v>2020</v>
      </c>
      <c r="C12779" s="547" t="s">
        <v>1623</v>
      </c>
      <c r="D12779" s="548"/>
      <c r="E12779" s="548"/>
    </row>
    <row r="12780" spans="1:5" hidden="1">
      <c r="A12780" s="547" t="s">
        <v>1640</v>
      </c>
      <c r="B12780" s="547">
        <v>2020</v>
      </c>
      <c r="C12780" s="547" t="s">
        <v>1622</v>
      </c>
      <c r="D12780" s="548"/>
      <c r="E12780" s="548"/>
    </row>
    <row r="12781" spans="1:5" hidden="1">
      <c r="A12781" s="547" t="s">
        <v>1640</v>
      </c>
      <c r="B12781" s="547">
        <v>2020</v>
      </c>
      <c r="C12781" s="547" t="s">
        <v>1621</v>
      </c>
      <c r="D12781" s="548"/>
      <c r="E12781" s="548"/>
    </row>
    <row r="12782" spans="1:5" hidden="1">
      <c r="A12782" s="547" t="s">
        <v>1640</v>
      </c>
      <c r="B12782" s="547">
        <v>2020</v>
      </c>
      <c r="C12782" s="547" t="s">
        <v>1620</v>
      </c>
      <c r="D12782" s="548"/>
      <c r="E12782" s="548"/>
    </row>
    <row r="12783" spans="1:5" hidden="1">
      <c r="A12783" s="547" t="s">
        <v>1640</v>
      </c>
      <c r="B12783" s="547">
        <v>2020</v>
      </c>
      <c r="C12783" s="547" t="s">
        <v>1619</v>
      </c>
      <c r="D12783" s="548">
        <v>8.19</v>
      </c>
      <c r="E12783" s="548">
        <v>8.19</v>
      </c>
    </row>
    <row r="12784" spans="1:5" hidden="1">
      <c r="A12784" s="547" t="s">
        <v>1640</v>
      </c>
      <c r="B12784" s="547">
        <v>2020</v>
      </c>
      <c r="C12784" s="547" t="s">
        <v>1618</v>
      </c>
      <c r="D12784" s="548"/>
      <c r="E12784" s="548"/>
    </row>
    <row r="12785" spans="1:5" hidden="1">
      <c r="A12785" s="547" t="s">
        <v>1640</v>
      </c>
      <c r="B12785" s="547">
        <v>2020</v>
      </c>
      <c r="C12785" s="547" t="s">
        <v>1617</v>
      </c>
      <c r="D12785" s="548">
        <v>4.25</v>
      </c>
      <c r="E12785" s="548">
        <v>4.25</v>
      </c>
    </row>
    <row r="12786" spans="1:5" hidden="1">
      <c r="A12786" s="547" t="s">
        <v>1640</v>
      </c>
      <c r="B12786" s="547">
        <v>2020</v>
      </c>
      <c r="C12786" s="547" t="s">
        <v>1616</v>
      </c>
      <c r="D12786" s="548"/>
      <c r="E12786" s="548"/>
    </row>
    <row r="12787" spans="1:5" hidden="1">
      <c r="A12787" s="547" t="s">
        <v>1640</v>
      </c>
      <c r="B12787" s="547">
        <v>2020</v>
      </c>
      <c r="C12787" s="547" t="s">
        <v>1615</v>
      </c>
      <c r="D12787" s="548">
        <v>3.15</v>
      </c>
      <c r="E12787" s="548">
        <v>3.15</v>
      </c>
    </row>
    <row r="12788" spans="1:5" hidden="1">
      <c r="A12788" s="547" t="s">
        <v>1640</v>
      </c>
      <c r="B12788" s="547">
        <v>2020</v>
      </c>
      <c r="C12788" s="547" t="s">
        <v>1614</v>
      </c>
      <c r="D12788" s="548">
        <v>0.36</v>
      </c>
      <c r="E12788" s="548">
        <v>0.36</v>
      </c>
    </row>
    <row r="12789" spans="1:5" hidden="1">
      <c r="A12789" s="547" t="s">
        <v>1640</v>
      </c>
      <c r="B12789" s="547">
        <v>2020</v>
      </c>
      <c r="C12789" s="547" t="s">
        <v>1613</v>
      </c>
      <c r="D12789" s="548"/>
      <c r="E12789" s="548"/>
    </row>
    <row r="12790" spans="1:5" hidden="1">
      <c r="A12790" s="547" t="s">
        <v>1640</v>
      </c>
      <c r="B12790" s="547">
        <v>2020</v>
      </c>
      <c r="C12790" s="547" t="s">
        <v>1612</v>
      </c>
      <c r="D12790" s="548">
        <v>0.03</v>
      </c>
      <c r="E12790" s="548">
        <v>0.03</v>
      </c>
    </row>
    <row r="12791" spans="1:5" hidden="1">
      <c r="A12791" s="547" t="s">
        <v>1640</v>
      </c>
      <c r="B12791" s="547">
        <v>2020</v>
      </c>
      <c r="C12791" s="547" t="s">
        <v>1611</v>
      </c>
      <c r="D12791" s="548"/>
      <c r="E12791" s="548"/>
    </row>
    <row r="12792" spans="1:5" hidden="1">
      <c r="A12792" s="547" t="s">
        <v>1640</v>
      </c>
      <c r="B12792" s="547">
        <v>2020</v>
      </c>
      <c r="C12792" s="547" t="s">
        <v>1610</v>
      </c>
      <c r="D12792" s="548"/>
      <c r="E12792" s="548"/>
    </row>
    <row r="12793" spans="1:5" hidden="1">
      <c r="A12793" s="547" t="s">
        <v>1640</v>
      </c>
      <c r="B12793" s="547">
        <v>2020</v>
      </c>
      <c r="C12793" s="547" t="s">
        <v>1609</v>
      </c>
      <c r="D12793" s="548"/>
      <c r="E12793" s="548"/>
    </row>
    <row r="12794" spans="1:5" hidden="1">
      <c r="A12794" s="547" t="s">
        <v>1640</v>
      </c>
      <c r="B12794" s="547">
        <v>2020</v>
      </c>
      <c r="C12794" s="547" t="s">
        <v>1608</v>
      </c>
      <c r="D12794" s="548"/>
      <c r="E12794" s="548"/>
    </row>
    <row r="12795" spans="1:5" hidden="1">
      <c r="A12795" s="547" t="s">
        <v>1640</v>
      </c>
      <c r="B12795" s="547">
        <v>2020</v>
      </c>
      <c r="C12795" s="547" t="s">
        <v>1607</v>
      </c>
      <c r="D12795" s="548">
        <v>0.35</v>
      </c>
      <c r="E12795" s="548">
        <v>0.35</v>
      </c>
    </row>
    <row r="12796" spans="1:5" hidden="1">
      <c r="A12796" s="547" t="s">
        <v>1640</v>
      </c>
      <c r="B12796" s="547">
        <v>2020</v>
      </c>
      <c r="C12796" s="547" t="s">
        <v>1606</v>
      </c>
      <c r="D12796" s="548"/>
      <c r="E12796" s="548"/>
    </row>
    <row r="12797" spans="1:5" hidden="1">
      <c r="A12797" s="547" t="s">
        <v>1640</v>
      </c>
      <c r="B12797" s="547">
        <v>2020</v>
      </c>
      <c r="C12797" s="547" t="s">
        <v>1605</v>
      </c>
      <c r="D12797" s="548">
        <v>0.04</v>
      </c>
      <c r="E12797" s="548">
        <v>0.04</v>
      </c>
    </row>
    <row r="12798" spans="1:5" hidden="1">
      <c r="A12798" s="547" t="s">
        <v>1640</v>
      </c>
      <c r="B12798" s="547">
        <v>2020</v>
      </c>
      <c r="C12798" s="547" t="s">
        <v>1604</v>
      </c>
      <c r="D12798" s="548">
        <v>12.87</v>
      </c>
      <c r="E12798" s="548">
        <v>12.87</v>
      </c>
    </row>
    <row r="12799" spans="1:5" hidden="1">
      <c r="A12799" s="547" t="s">
        <v>1640</v>
      </c>
      <c r="B12799" s="547">
        <v>2020</v>
      </c>
      <c r="C12799" s="547" t="s">
        <v>1603</v>
      </c>
      <c r="D12799" s="548">
        <v>135.03</v>
      </c>
      <c r="E12799" s="548">
        <v>135.03</v>
      </c>
    </row>
    <row r="12800" spans="1:5" hidden="1">
      <c r="A12800" s="547" t="s">
        <v>1640</v>
      </c>
      <c r="B12800" s="547">
        <v>2020</v>
      </c>
      <c r="C12800" s="547" t="s">
        <v>1602</v>
      </c>
      <c r="D12800" s="548">
        <v>10.96</v>
      </c>
      <c r="E12800" s="548">
        <v>10.96</v>
      </c>
    </row>
    <row r="12801" spans="1:5" hidden="1">
      <c r="A12801" s="547" t="s">
        <v>1640</v>
      </c>
      <c r="B12801" s="547">
        <v>2020</v>
      </c>
      <c r="C12801" s="547" t="s">
        <v>1601</v>
      </c>
      <c r="D12801" s="548">
        <v>270.68</v>
      </c>
      <c r="E12801" s="548">
        <v>270.68</v>
      </c>
    </row>
    <row r="12802" spans="1:5" hidden="1">
      <c r="A12802" s="547" t="s">
        <v>1640</v>
      </c>
      <c r="B12802" s="547">
        <v>2020</v>
      </c>
      <c r="C12802" s="547" t="s">
        <v>1600</v>
      </c>
      <c r="D12802" s="548">
        <v>6.26</v>
      </c>
      <c r="E12802" s="548">
        <v>6.26</v>
      </c>
    </row>
    <row r="12803" spans="1:5" hidden="1">
      <c r="A12803" s="547" t="s">
        <v>1640</v>
      </c>
      <c r="B12803" s="547">
        <v>2020</v>
      </c>
      <c r="C12803" s="547" t="s">
        <v>1599</v>
      </c>
      <c r="D12803" s="548">
        <v>851.65</v>
      </c>
      <c r="E12803" s="548">
        <v>851.69</v>
      </c>
    </row>
    <row r="12804" spans="1:5" hidden="1">
      <c r="A12804" s="547" t="s">
        <v>1640</v>
      </c>
      <c r="B12804" s="547">
        <v>2020</v>
      </c>
      <c r="C12804" s="547" t="s">
        <v>1597</v>
      </c>
      <c r="D12804" s="548">
        <v>466.04</v>
      </c>
      <c r="E12804" s="548">
        <v>466.07</v>
      </c>
    </row>
    <row r="12805" spans="1:5" hidden="1">
      <c r="A12805" s="547" t="s">
        <v>1640</v>
      </c>
      <c r="B12805" s="547">
        <v>2020</v>
      </c>
      <c r="C12805" s="547" t="s">
        <v>1633</v>
      </c>
      <c r="D12805" s="548"/>
      <c r="E12805" s="548">
        <v>21.84</v>
      </c>
    </row>
    <row r="12806" spans="1:5" hidden="1">
      <c r="A12806" s="547" t="s">
        <v>1640</v>
      </c>
      <c r="B12806" s="547">
        <v>2020</v>
      </c>
      <c r="C12806" s="547" t="s">
        <v>1632</v>
      </c>
      <c r="D12806" s="548"/>
      <c r="E12806" s="548"/>
    </row>
    <row r="12807" spans="1:5" hidden="1">
      <c r="A12807" s="547" t="s">
        <v>1640</v>
      </c>
      <c r="B12807" s="547">
        <v>2020</v>
      </c>
      <c r="C12807" s="547" t="s">
        <v>1631</v>
      </c>
      <c r="D12807" s="548"/>
      <c r="E12807" s="548">
        <v>0.16</v>
      </c>
    </row>
    <row r="12808" spans="1:5" hidden="1">
      <c r="A12808" s="547" t="s">
        <v>1640</v>
      </c>
      <c r="B12808" s="547">
        <v>2020</v>
      </c>
      <c r="C12808" s="547" t="s">
        <v>1630</v>
      </c>
      <c r="D12808" s="548"/>
      <c r="E12808" s="548"/>
    </row>
    <row r="12809" spans="1:5" hidden="1">
      <c r="A12809" s="547" t="s">
        <v>1640</v>
      </c>
      <c r="B12809" s="547">
        <v>2020</v>
      </c>
      <c r="C12809" s="547" t="s">
        <v>1629</v>
      </c>
      <c r="D12809" s="548"/>
      <c r="E12809" s="548"/>
    </row>
    <row r="12810" spans="1:5" hidden="1">
      <c r="A12810" s="547" t="s">
        <v>1640</v>
      </c>
      <c r="B12810" s="547">
        <v>2021</v>
      </c>
      <c r="C12810" s="547" t="s">
        <v>1628</v>
      </c>
      <c r="D12810" s="548">
        <v>15.27</v>
      </c>
      <c r="E12810" s="548">
        <v>15.22</v>
      </c>
    </row>
    <row r="12811" spans="1:5" hidden="1">
      <c r="A12811" s="547" t="s">
        <v>1640</v>
      </c>
      <c r="B12811" s="547">
        <v>2021</v>
      </c>
      <c r="C12811" s="547" t="s">
        <v>1627</v>
      </c>
      <c r="D12811" s="548">
        <v>15.22</v>
      </c>
      <c r="E12811" s="548"/>
    </row>
    <row r="12812" spans="1:5" hidden="1">
      <c r="A12812" s="547" t="s">
        <v>1640</v>
      </c>
      <c r="B12812" s="547">
        <v>2021</v>
      </c>
      <c r="C12812" s="547" t="s">
        <v>1626</v>
      </c>
      <c r="D12812" s="548">
        <v>0.05</v>
      </c>
      <c r="E12812" s="548"/>
    </row>
    <row r="12813" spans="1:5" hidden="1">
      <c r="A12813" s="547" t="s">
        <v>1640</v>
      </c>
      <c r="B12813" s="547">
        <v>2021</v>
      </c>
      <c r="C12813" s="547" t="s">
        <v>1625</v>
      </c>
      <c r="D12813" s="548">
        <v>0.05</v>
      </c>
      <c r="E12813" s="548">
        <v>0.05</v>
      </c>
    </row>
    <row r="12814" spans="1:5" hidden="1">
      <c r="A12814" s="547" t="s">
        <v>1640</v>
      </c>
      <c r="B12814" s="547">
        <v>2021</v>
      </c>
      <c r="C12814" s="547" t="s">
        <v>1624</v>
      </c>
      <c r="D12814" s="548"/>
      <c r="E12814" s="548"/>
    </row>
    <row r="12815" spans="1:5" hidden="1">
      <c r="A12815" s="547" t="s">
        <v>1640</v>
      </c>
      <c r="B12815" s="547">
        <v>2021</v>
      </c>
      <c r="C12815" s="547" t="s">
        <v>1623</v>
      </c>
      <c r="D12815" s="548"/>
      <c r="E12815" s="548"/>
    </row>
    <row r="12816" spans="1:5" hidden="1">
      <c r="A12816" s="547" t="s">
        <v>1640</v>
      </c>
      <c r="B12816" s="547">
        <v>2021</v>
      </c>
      <c r="C12816" s="547" t="s">
        <v>1622</v>
      </c>
      <c r="D12816" s="548"/>
      <c r="E12816" s="548"/>
    </row>
    <row r="12817" spans="1:5" hidden="1">
      <c r="A12817" s="547" t="s">
        <v>1640</v>
      </c>
      <c r="B12817" s="547">
        <v>2021</v>
      </c>
      <c r="C12817" s="547" t="s">
        <v>1621</v>
      </c>
      <c r="D12817" s="548"/>
      <c r="E12817" s="548"/>
    </row>
    <row r="12818" spans="1:5" hidden="1">
      <c r="A12818" s="547" t="s">
        <v>1640</v>
      </c>
      <c r="B12818" s="547">
        <v>2021</v>
      </c>
      <c r="C12818" s="547" t="s">
        <v>1620</v>
      </c>
      <c r="D12818" s="548"/>
      <c r="E12818" s="548"/>
    </row>
    <row r="12819" spans="1:5" hidden="1">
      <c r="A12819" s="547" t="s">
        <v>1640</v>
      </c>
      <c r="B12819" s="547">
        <v>2021</v>
      </c>
      <c r="C12819" s="547" t="s">
        <v>1619</v>
      </c>
      <c r="D12819" s="548">
        <v>7.5</v>
      </c>
      <c r="E12819" s="548">
        <v>7.5</v>
      </c>
    </row>
    <row r="12820" spans="1:5" hidden="1">
      <c r="A12820" s="547" t="s">
        <v>1640</v>
      </c>
      <c r="B12820" s="547">
        <v>2021</v>
      </c>
      <c r="C12820" s="547" t="s">
        <v>1618</v>
      </c>
      <c r="D12820" s="548"/>
      <c r="E12820" s="548"/>
    </row>
    <row r="12821" spans="1:5" hidden="1">
      <c r="A12821" s="547" t="s">
        <v>1640</v>
      </c>
      <c r="B12821" s="547">
        <v>2021</v>
      </c>
      <c r="C12821" s="547" t="s">
        <v>1617</v>
      </c>
      <c r="D12821" s="548">
        <v>3.43</v>
      </c>
      <c r="E12821" s="548">
        <v>3.43</v>
      </c>
    </row>
    <row r="12822" spans="1:5" hidden="1">
      <c r="A12822" s="547" t="s">
        <v>1640</v>
      </c>
      <c r="B12822" s="547">
        <v>2021</v>
      </c>
      <c r="C12822" s="547" t="s">
        <v>1616</v>
      </c>
      <c r="D12822" s="548"/>
      <c r="E12822" s="548"/>
    </row>
    <row r="12823" spans="1:5" hidden="1">
      <c r="A12823" s="547" t="s">
        <v>1640</v>
      </c>
      <c r="B12823" s="547">
        <v>2021</v>
      </c>
      <c r="C12823" s="547" t="s">
        <v>1615</v>
      </c>
      <c r="D12823" s="548">
        <v>3.26</v>
      </c>
      <c r="E12823" s="548">
        <v>3.26</v>
      </c>
    </row>
    <row r="12824" spans="1:5" hidden="1">
      <c r="A12824" s="547" t="s">
        <v>1640</v>
      </c>
      <c r="B12824" s="547">
        <v>2021</v>
      </c>
      <c r="C12824" s="547" t="s">
        <v>1614</v>
      </c>
      <c r="D12824" s="548">
        <v>0.42</v>
      </c>
      <c r="E12824" s="548">
        <v>0.42</v>
      </c>
    </row>
    <row r="12825" spans="1:5" hidden="1">
      <c r="A12825" s="547" t="s">
        <v>1640</v>
      </c>
      <c r="B12825" s="547">
        <v>2021</v>
      </c>
      <c r="C12825" s="547" t="s">
        <v>1613</v>
      </c>
      <c r="D12825" s="548"/>
      <c r="E12825" s="548"/>
    </row>
    <row r="12826" spans="1:5" hidden="1">
      <c r="A12826" s="547" t="s">
        <v>1640</v>
      </c>
      <c r="B12826" s="547">
        <v>2021</v>
      </c>
      <c r="C12826" s="547" t="s">
        <v>1612</v>
      </c>
      <c r="D12826" s="548">
        <v>0.03</v>
      </c>
      <c r="E12826" s="548">
        <v>0.03</v>
      </c>
    </row>
    <row r="12827" spans="1:5" hidden="1">
      <c r="A12827" s="547" t="s">
        <v>1640</v>
      </c>
      <c r="B12827" s="547">
        <v>2021</v>
      </c>
      <c r="C12827" s="547" t="s">
        <v>1611</v>
      </c>
      <c r="D12827" s="548"/>
      <c r="E12827" s="548"/>
    </row>
    <row r="12828" spans="1:5" hidden="1">
      <c r="A12828" s="547" t="s">
        <v>1640</v>
      </c>
      <c r="B12828" s="547">
        <v>2021</v>
      </c>
      <c r="C12828" s="547" t="s">
        <v>1610</v>
      </c>
      <c r="D12828" s="548"/>
      <c r="E12828" s="548"/>
    </row>
    <row r="12829" spans="1:5" hidden="1">
      <c r="A12829" s="547" t="s">
        <v>1640</v>
      </c>
      <c r="B12829" s="547">
        <v>2021</v>
      </c>
      <c r="C12829" s="547" t="s">
        <v>1609</v>
      </c>
      <c r="D12829" s="548"/>
      <c r="E12829" s="548"/>
    </row>
    <row r="12830" spans="1:5" hidden="1">
      <c r="A12830" s="547" t="s">
        <v>1640</v>
      </c>
      <c r="B12830" s="547">
        <v>2021</v>
      </c>
      <c r="C12830" s="547" t="s">
        <v>1608</v>
      </c>
      <c r="D12830" s="548"/>
      <c r="E12830" s="548"/>
    </row>
    <row r="12831" spans="1:5" hidden="1">
      <c r="A12831" s="547" t="s">
        <v>1640</v>
      </c>
      <c r="B12831" s="547">
        <v>2021</v>
      </c>
      <c r="C12831" s="547" t="s">
        <v>1607</v>
      </c>
      <c r="D12831" s="548">
        <v>0.33</v>
      </c>
      <c r="E12831" s="548">
        <v>0.33</v>
      </c>
    </row>
    <row r="12832" spans="1:5" hidden="1">
      <c r="A12832" s="547" t="s">
        <v>1640</v>
      </c>
      <c r="B12832" s="547">
        <v>2021</v>
      </c>
      <c r="C12832" s="547" t="s">
        <v>1606</v>
      </c>
      <c r="D12832" s="548"/>
      <c r="E12832" s="548"/>
    </row>
    <row r="12833" spans="1:5" hidden="1">
      <c r="A12833" s="547" t="s">
        <v>1640</v>
      </c>
      <c r="B12833" s="547">
        <v>2021</v>
      </c>
      <c r="C12833" s="547" t="s">
        <v>1605</v>
      </c>
      <c r="D12833" s="548">
        <v>0.03</v>
      </c>
      <c r="E12833" s="548">
        <v>0.03</v>
      </c>
    </row>
    <row r="12834" spans="1:5" hidden="1">
      <c r="A12834" s="547" t="s">
        <v>1640</v>
      </c>
      <c r="B12834" s="547">
        <v>2021</v>
      </c>
      <c r="C12834" s="547" t="s">
        <v>1604</v>
      </c>
      <c r="D12834" s="548">
        <v>14.06</v>
      </c>
      <c r="E12834" s="548">
        <v>14.06</v>
      </c>
    </row>
    <row r="12835" spans="1:5" hidden="1">
      <c r="A12835" s="547" t="s">
        <v>1640</v>
      </c>
      <c r="B12835" s="547">
        <v>2021</v>
      </c>
      <c r="C12835" s="547" t="s">
        <v>1603</v>
      </c>
      <c r="D12835" s="548">
        <v>173.38</v>
      </c>
      <c r="E12835" s="548">
        <v>173.38</v>
      </c>
    </row>
    <row r="12836" spans="1:5" hidden="1">
      <c r="A12836" s="547" t="s">
        <v>1640</v>
      </c>
      <c r="B12836" s="547">
        <v>2021</v>
      </c>
      <c r="C12836" s="547" t="s">
        <v>1602</v>
      </c>
      <c r="D12836" s="548">
        <v>11.36</v>
      </c>
      <c r="E12836" s="548">
        <v>11.36</v>
      </c>
    </row>
    <row r="12837" spans="1:5" hidden="1">
      <c r="A12837" s="547" t="s">
        <v>1640</v>
      </c>
      <c r="B12837" s="547">
        <v>2021</v>
      </c>
      <c r="C12837" s="547" t="s">
        <v>1601</v>
      </c>
      <c r="D12837" s="548">
        <v>317.08999999999997</v>
      </c>
      <c r="E12837" s="548">
        <v>317.08999999999997</v>
      </c>
    </row>
    <row r="12838" spans="1:5" hidden="1">
      <c r="A12838" s="547" t="s">
        <v>1640</v>
      </c>
      <c r="B12838" s="547">
        <v>2021</v>
      </c>
      <c r="C12838" s="547" t="s">
        <v>1600</v>
      </c>
      <c r="D12838" s="548">
        <v>5.87</v>
      </c>
      <c r="E12838" s="548">
        <v>5.87</v>
      </c>
    </row>
    <row r="12839" spans="1:5" hidden="1">
      <c r="A12839" s="547" t="s">
        <v>1640</v>
      </c>
      <c r="B12839" s="547">
        <v>2021</v>
      </c>
      <c r="C12839" s="547" t="s">
        <v>1599</v>
      </c>
      <c r="D12839" s="548">
        <v>988.85</v>
      </c>
      <c r="E12839" s="548">
        <v>988.8</v>
      </c>
    </row>
    <row r="12840" spans="1:5" hidden="1">
      <c r="A12840" s="547" t="s">
        <v>1640</v>
      </c>
      <c r="B12840" s="547">
        <v>2021</v>
      </c>
      <c r="C12840" s="547" t="s">
        <v>1597</v>
      </c>
      <c r="D12840" s="548">
        <v>544.59</v>
      </c>
      <c r="E12840" s="548">
        <v>544.54</v>
      </c>
    </row>
    <row r="12841" spans="1:5" hidden="1">
      <c r="A12841" s="547" t="s">
        <v>1640</v>
      </c>
      <c r="B12841" s="547">
        <v>2021</v>
      </c>
      <c r="C12841" s="547" t="s">
        <v>1633</v>
      </c>
      <c r="D12841" s="548"/>
      <c r="E12841" s="548">
        <v>15.09</v>
      </c>
    </row>
    <row r="12842" spans="1:5" hidden="1">
      <c r="A12842" s="547" t="s">
        <v>1640</v>
      </c>
      <c r="B12842" s="547">
        <v>2021</v>
      </c>
      <c r="C12842" s="547" t="s">
        <v>1632</v>
      </c>
      <c r="D12842" s="548"/>
      <c r="E12842" s="548"/>
    </row>
    <row r="12843" spans="1:5" hidden="1">
      <c r="A12843" s="547" t="s">
        <v>1640</v>
      </c>
      <c r="B12843" s="547">
        <v>2021</v>
      </c>
      <c r="C12843" s="547" t="s">
        <v>1631</v>
      </c>
      <c r="D12843" s="548"/>
      <c r="E12843" s="548">
        <v>0.09</v>
      </c>
    </row>
    <row r="12844" spans="1:5" hidden="1">
      <c r="A12844" s="547" t="s">
        <v>1640</v>
      </c>
      <c r="B12844" s="547">
        <v>2021</v>
      </c>
      <c r="C12844" s="547" t="s">
        <v>1630</v>
      </c>
      <c r="D12844" s="548"/>
      <c r="E12844" s="548"/>
    </row>
    <row r="12845" spans="1:5" hidden="1">
      <c r="A12845" s="547" t="s">
        <v>1640</v>
      </c>
      <c r="B12845" s="547">
        <v>2021</v>
      </c>
      <c r="C12845" s="547" t="s">
        <v>1629</v>
      </c>
      <c r="D12845" s="548"/>
      <c r="E12845" s="548"/>
    </row>
    <row r="12846" spans="1:5" hidden="1">
      <c r="A12846" s="547" t="s">
        <v>1640</v>
      </c>
      <c r="B12846" s="547">
        <v>2022</v>
      </c>
      <c r="C12846" s="547" t="s">
        <v>1628</v>
      </c>
      <c r="D12846" s="548">
        <v>7.5</v>
      </c>
      <c r="E12846" s="548">
        <v>7.46</v>
      </c>
    </row>
    <row r="12847" spans="1:5" hidden="1">
      <c r="A12847" s="547" t="s">
        <v>1640</v>
      </c>
      <c r="B12847" s="547">
        <v>2022</v>
      </c>
      <c r="C12847" s="547" t="s">
        <v>1627</v>
      </c>
      <c r="D12847" s="548">
        <v>7.46</v>
      </c>
      <c r="E12847" s="548"/>
    </row>
    <row r="12848" spans="1:5" hidden="1">
      <c r="A12848" s="547" t="s">
        <v>1640</v>
      </c>
      <c r="B12848" s="547">
        <v>2022</v>
      </c>
      <c r="C12848" s="547" t="s">
        <v>1626</v>
      </c>
      <c r="D12848" s="548">
        <v>0.04</v>
      </c>
      <c r="E12848" s="548"/>
    </row>
    <row r="12849" spans="1:5" hidden="1">
      <c r="A12849" s="547" t="s">
        <v>1640</v>
      </c>
      <c r="B12849" s="547">
        <v>2022</v>
      </c>
      <c r="C12849" s="547" t="s">
        <v>1625</v>
      </c>
      <c r="D12849" s="548">
        <v>0.02</v>
      </c>
      <c r="E12849" s="548">
        <v>0.02</v>
      </c>
    </row>
    <row r="12850" spans="1:5" hidden="1">
      <c r="A12850" s="547" t="s">
        <v>1640</v>
      </c>
      <c r="B12850" s="547">
        <v>2022</v>
      </c>
      <c r="C12850" s="547" t="s">
        <v>1624</v>
      </c>
      <c r="D12850" s="548"/>
      <c r="E12850" s="548"/>
    </row>
    <row r="12851" spans="1:5" hidden="1">
      <c r="A12851" s="547" t="s">
        <v>1640</v>
      </c>
      <c r="B12851" s="547">
        <v>2022</v>
      </c>
      <c r="C12851" s="547" t="s">
        <v>1623</v>
      </c>
      <c r="D12851" s="548"/>
      <c r="E12851" s="548"/>
    </row>
    <row r="12852" spans="1:5" hidden="1">
      <c r="A12852" s="547" t="s">
        <v>1640</v>
      </c>
      <c r="B12852" s="547">
        <v>2022</v>
      </c>
      <c r="C12852" s="547" t="s">
        <v>1622</v>
      </c>
      <c r="D12852" s="548"/>
      <c r="E12852" s="548"/>
    </row>
    <row r="12853" spans="1:5" hidden="1">
      <c r="A12853" s="547" t="s">
        <v>1640</v>
      </c>
      <c r="B12853" s="547">
        <v>2022</v>
      </c>
      <c r="C12853" s="547" t="s">
        <v>1621</v>
      </c>
      <c r="D12853" s="548"/>
      <c r="E12853" s="548"/>
    </row>
    <row r="12854" spans="1:5" hidden="1">
      <c r="A12854" s="547" t="s">
        <v>1640</v>
      </c>
      <c r="B12854" s="547">
        <v>2022</v>
      </c>
      <c r="C12854" s="547" t="s">
        <v>1620</v>
      </c>
      <c r="D12854" s="548"/>
      <c r="E12854" s="548"/>
    </row>
    <row r="12855" spans="1:5" hidden="1">
      <c r="A12855" s="547" t="s">
        <v>1640</v>
      </c>
      <c r="B12855" s="547">
        <v>2022</v>
      </c>
      <c r="C12855" s="547" t="s">
        <v>1619</v>
      </c>
      <c r="D12855" s="548">
        <v>12.67</v>
      </c>
      <c r="E12855" s="548">
        <v>12.67</v>
      </c>
    </row>
    <row r="12856" spans="1:5" hidden="1">
      <c r="A12856" s="547" t="s">
        <v>1640</v>
      </c>
      <c r="B12856" s="547">
        <v>2022</v>
      </c>
      <c r="C12856" s="547" t="s">
        <v>1618</v>
      </c>
      <c r="D12856" s="548"/>
      <c r="E12856" s="548"/>
    </row>
    <row r="12857" spans="1:5" hidden="1">
      <c r="A12857" s="547" t="s">
        <v>1640</v>
      </c>
      <c r="B12857" s="547">
        <v>2022</v>
      </c>
      <c r="C12857" s="547" t="s">
        <v>1617</v>
      </c>
      <c r="D12857" s="548">
        <v>2.6</v>
      </c>
      <c r="E12857" s="548">
        <v>2.6</v>
      </c>
    </row>
    <row r="12858" spans="1:5" hidden="1">
      <c r="A12858" s="547" t="s">
        <v>1640</v>
      </c>
      <c r="B12858" s="547">
        <v>2022</v>
      </c>
      <c r="C12858" s="547" t="s">
        <v>1616</v>
      </c>
      <c r="D12858" s="548"/>
      <c r="E12858" s="548"/>
    </row>
    <row r="12859" spans="1:5" hidden="1">
      <c r="A12859" s="547" t="s">
        <v>1640</v>
      </c>
      <c r="B12859" s="547">
        <v>2022</v>
      </c>
      <c r="C12859" s="547" t="s">
        <v>1615</v>
      </c>
      <c r="D12859" s="548">
        <v>8.51</v>
      </c>
      <c r="E12859" s="548">
        <v>8.51</v>
      </c>
    </row>
    <row r="12860" spans="1:5" hidden="1">
      <c r="A12860" s="547" t="s">
        <v>1640</v>
      </c>
      <c r="B12860" s="547">
        <v>2022</v>
      </c>
      <c r="C12860" s="547" t="s">
        <v>1614</v>
      </c>
      <c r="D12860" s="548">
        <v>1.26</v>
      </c>
      <c r="E12860" s="548">
        <v>1.26</v>
      </c>
    </row>
    <row r="12861" spans="1:5" hidden="1">
      <c r="A12861" s="547" t="s">
        <v>1640</v>
      </c>
      <c r="B12861" s="547">
        <v>2022</v>
      </c>
      <c r="C12861" s="547" t="s">
        <v>1613</v>
      </c>
      <c r="D12861" s="548"/>
      <c r="E12861" s="548"/>
    </row>
    <row r="12862" spans="1:5" hidden="1">
      <c r="A12862" s="547" t="s">
        <v>1640</v>
      </c>
      <c r="B12862" s="547">
        <v>2022</v>
      </c>
      <c r="C12862" s="547" t="s">
        <v>1612</v>
      </c>
      <c r="D12862" s="548">
        <v>0.03</v>
      </c>
      <c r="E12862" s="548">
        <v>0.03</v>
      </c>
    </row>
    <row r="12863" spans="1:5" hidden="1">
      <c r="A12863" s="547" t="s">
        <v>1640</v>
      </c>
      <c r="B12863" s="547">
        <v>2022</v>
      </c>
      <c r="C12863" s="547" t="s">
        <v>1611</v>
      </c>
      <c r="D12863" s="548"/>
      <c r="E12863" s="548"/>
    </row>
    <row r="12864" spans="1:5" hidden="1">
      <c r="A12864" s="547" t="s">
        <v>1640</v>
      </c>
      <c r="B12864" s="547">
        <v>2022</v>
      </c>
      <c r="C12864" s="547" t="s">
        <v>1610</v>
      </c>
      <c r="D12864" s="548"/>
      <c r="E12864" s="548"/>
    </row>
    <row r="12865" spans="1:5" hidden="1">
      <c r="A12865" s="547" t="s">
        <v>1640</v>
      </c>
      <c r="B12865" s="547">
        <v>2022</v>
      </c>
      <c r="C12865" s="547" t="s">
        <v>1609</v>
      </c>
      <c r="D12865" s="548"/>
      <c r="E12865" s="548"/>
    </row>
    <row r="12866" spans="1:5" hidden="1">
      <c r="A12866" s="547" t="s">
        <v>1640</v>
      </c>
      <c r="B12866" s="547">
        <v>2022</v>
      </c>
      <c r="C12866" s="547" t="s">
        <v>1608</v>
      </c>
      <c r="D12866" s="548"/>
      <c r="E12866" s="548"/>
    </row>
    <row r="12867" spans="1:5" hidden="1">
      <c r="A12867" s="547" t="s">
        <v>1640</v>
      </c>
      <c r="B12867" s="547">
        <v>2022</v>
      </c>
      <c r="C12867" s="547" t="s">
        <v>1607</v>
      </c>
      <c r="D12867" s="548">
        <v>0.25</v>
      </c>
      <c r="E12867" s="548">
        <v>0.25</v>
      </c>
    </row>
    <row r="12868" spans="1:5" hidden="1">
      <c r="A12868" s="547" t="s">
        <v>1640</v>
      </c>
      <c r="B12868" s="547">
        <v>2022</v>
      </c>
      <c r="C12868" s="547" t="s">
        <v>1606</v>
      </c>
      <c r="D12868" s="548"/>
      <c r="E12868" s="548"/>
    </row>
    <row r="12869" spans="1:5" hidden="1">
      <c r="A12869" s="547" t="s">
        <v>1640</v>
      </c>
      <c r="B12869" s="547">
        <v>2022</v>
      </c>
      <c r="C12869" s="547" t="s">
        <v>1605</v>
      </c>
      <c r="D12869" s="548">
        <v>0.02</v>
      </c>
      <c r="E12869" s="548">
        <v>0.02</v>
      </c>
    </row>
    <row r="12870" spans="1:5" hidden="1">
      <c r="A12870" s="547" t="s">
        <v>1640</v>
      </c>
      <c r="B12870" s="547">
        <v>2022</v>
      </c>
      <c r="C12870" s="547" t="s">
        <v>1604</v>
      </c>
      <c r="D12870" s="548">
        <v>16.54</v>
      </c>
      <c r="E12870" s="548">
        <v>16.54</v>
      </c>
    </row>
    <row r="12871" spans="1:5" hidden="1">
      <c r="A12871" s="547" t="s">
        <v>1640</v>
      </c>
      <c r="B12871" s="547">
        <v>2022</v>
      </c>
      <c r="C12871" s="547" t="s">
        <v>1603</v>
      </c>
      <c r="D12871" s="548">
        <v>124.24</v>
      </c>
      <c r="E12871" s="548">
        <v>124.24</v>
      </c>
    </row>
    <row r="12872" spans="1:5" hidden="1">
      <c r="A12872" s="547" t="s">
        <v>1640</v>
      </c>
      <c r="B12872" s="547">
        <v>2022</v>
      </c>
      <c r="C12872" s="547" t="s">
        <v>1602</v>
      </c>
      <c r="D12872" s="548">
        <v>13.36</v>
      </c>
      <c r="E12872" s="548">
        <v>13.36</v>
      </c>
    </row>
    <row r="12873" spans="1:5" hidden="1">
      <c r="A12873" s="547" t="s">
        <v>1640</v>
      </c>
      <c r="B12873" s="547">
        <v>2022</v>
      </c>
      <c r="C12873" s="547" t="s">
        <v>1601</v>
      </c>
      <c r="D12873" s="548">
        <v>305.55</v>
      </c>
      <c r="E12873" s="548">
        <v>305.55</v>
      </c>
    </row>
    <row r="12874" spans="1:5" hidden="1">
      <c r="A12874" s="547" t="s">
        <v>1640</v>
      </c>
      <c r="B12874" s="547">
        <v>2022</v>
      </c>
      <c r="C12874" s="547" t="s">
        <v>1600</v>
      </c>
      <c r="D12874" s="548">
        <v>4.67</v>
      </c>
      <c r="E12874" s="548">
        <v>4.67</v>
      </c>
    </row>
    <row r="12875" spans="1:5" hidden="1">
      <c r="A12875" s="547" t="s">
        <v>1640</v>
      </c>
      <c r="B12875" s="547">
        <v>2022</v>
      </c>
      <c r="C12875" s="547" t="s">
        <v>1599</v>
      </c>
      <c r="D12875" s="548">
        <v>912.44</v>
      </c>
      <c r="E12875" s="548">
        <v>912.4</v>
      </c>
    </row>
    <row r="12876" spans="1:5" hidden="1">
      <c r="A12876" s="547" t="s">
        <v>1640</v>
      </c>
      <c r="B12876" s="547">
        <v>2022</v>
      </c>
      <c r="C12876" s="547" t="s">
        <v>1597</v>
      </c>
      <c r="D12876" s="548">
        <v>484.55</v>
      </c>
      <c r="E12876" s="548">
        <v>484.51</v>
      </c>
    </row>
    <row r="12877" spans="1:5" hidden="1">
      <c r="A12877" s="547" t="s">
        <v>1640</v>
      </c>
      <c r="B12877" s="547">
        <v>2022</v>
      </c>
      <c r="C12877" s="547" t="s">
        <v>1633</v>
      </c>
      <c r="D12877" s="548"/>
      <c r="E12877" s="548">
        <v>7.42</v>
      </c>
    </row>
    <row r="12878" spans="1:5" hidden="1">
      <c r="A12878" s="547" t="s">
        <v>1640</v>
      </c>
      <c r="B12878" s="547">
        <v>2022</v>
      </c>
      <c r="C12878" s="547" t="s">
        <v>1632</v>
      </c>
      <c r="D12878" s="548"/>
      <c r="E12878" s="548"/>
    </row>
    <row r="12879" spans="1:5" hidden="1">
      <c r="A12879" s="547" t="s">
        <v>1640</v>
      </c>
      <c r="B12879" s="547">
        <v>2022</v>
      </c>
      <c r="C12879" s="547" t="s">
        <v>1631</v>
      </c>
      <c r="D12879" s="548"/>
      <c r="E12879" s="548"/>
    </row>
    <row r="12880" spans="1:5" hidden="1">
      <c r="A12880" s="547" t="s">
        <v>1640</v>
      </c>
      <c r="B12880" s="547">
        <v>2022</v>
      </c>
      <c r="C12880" s="547" t="s">
        <v>1630</v>
      </c>
      <c r="D12880" s="548"/>
      <c r="E12880" s="548"/>
    </row>
    <row r="12881" spans="1:5" hidden="1">
      <c r="A12881" s="547" t="s">
        <v>1640</v>
      </c>
      <c r="B12881" s="547">
        <v>2022</v>
      </c>
      <c r="C12881" s="547" t="s">
        <v>1629</v>
      </c>
      <c r="D12881" s="548"/>
      <c r="E12881" s="548"/>
    </row>
    <row r="12882" spans="1:5" hidden="1">
      <c r="A12882" s="547" t="s">
        <v>1640</v>
      </c>
      <c r="B12882" s="547">
        <v>2023</v>
      </c>
      <c r="C12882" s="547" t="s">
        <v>1628</v>
      </c>
      <c r="D12882" s="548">
        <v>9.49</v>
      </c>
      <c r="E12882" s="548"/>
    </row>
    <row r="12883" spans="1:5" hidden="1">
      <c r="A12883" s="547" t="s">
        <v>1640</v>
      </c>
      <c r="B12883" s="547">
        <v>2023</v>
      </c>
      <c r="C12883" s="547" t="s">
        <v>1627</v>
      </c>
      <c r="D12883" s="548">
        <v>9.4600000000000009</v>
      </c>
      <c r="E12883" s="548"/>
    </row>
    <row r="12884" spans="1:5" hidden="1">
      <c r="A12884" s="547" t="s">
        <v>1640</v>
      </c>
      <c r="B12884" s="547">
        <v>2023</v>
      </c>
      <c r="C12884" s="547" t="s">
        <v>1626</v>
      </c>
      <c r="D12884" s="548">
        <v>0.03</v>
      </c>
      <c r="E12884" s="548"/>
    </row>
    <row r="12885" spans="1:5" hidden="1">
      <c r="A12885" s="547" t="s">
        <v>1640</v>
      </c>
      <c r="B12885" s="547">
        <v>2023</v>
      </c>
      <c r="C12885" s="547" t="s">
        <v>1625</v>
      </c>
      <c r="D12885" s="548"/>
      <c r="E12885" s="548"/>
    </row>
    <row r="12886" spans="1:5" hidden="1">
      <c r="A12886" s="547" t="s">
        <v>1640</v>
      </c>
      <c r="B12886" s="547">
        <v>2023</v>
      </c>
      <c r="C12886" s="547" t="s">
        <v>1624</v>
      </c>
      <c r="D12886" s="548"/>
      <c r="E12886" s="548"/>
    </row>
    <row r="12887" spans="1:5" hidden="1">
      <c r="A12887" s="547" t="s">
        <v>1640</v>
      </c>
      <c r="B12887" s="547">
        <v>2023</v>
      </c>
      <c r="C12887" s="547" t="s">
        <v>1623</v>
      </c>
      <c r="D12887" s="548"/>
      <c r="E12887" s="548"/>
    </row>
    <row r="12888" spans="1:5" hidden="1">
      <c r="A12888" s="547" t="s">
        <v>1640</v>
      </c>
      <c r="B12888" s="547">
        <v>2023</v>
      </c>
      <c r="C12888" s="547" t="s">
        <v>1622</v>
      </c>
      <c r="D12888" s="548"/>
      <c r="E12888" s="548"/>
    </row>
    <row r="12889" spans="1:5" hidden="1">
      <c r="A12889" s="547" t="s">
        <v>1640</v>
      </c>
      <c r="B12889" s="547">
        <v>2023</v>
      </c>
      <c r="C12889" s="547" t="s">
        <v>1621</v>
      </c>
      <c r="D12889" s="548"/>
      <c r="E12889" s="548"/>
    </row>
    <row r="12890" spans="1:5" hidden="1">
      <c r="A12890" s="547" t="s">
        <v>1640</v>
      </c>
      <c r="B12890" s="547">
        <v>2023</v>
      </c>
      <c r="C12890" s="547" t="s">
        <v>1620</v>
      </c>
      <c r="D12890" s="548"/>
      <c r="E12890" s="548"/>
    </row>
    <row r="12891" spans="1:5" hidden="1">
      <c r="A12891" s="547" t="s">
        <v>1640</v>
      </c>
      <c r="B12891" s="547">
        <v>2023</v>
      </c>
      <c r="C12891" s="547" t="s">
        <v>1619</v>
      </c>
      <c r="D12891" s="548">
        <v>5.09</v>
      </c>
      <c r="E12891" s="548"/>
    </row>
    <row r="12892" spans="1:5" hidden="1">
      <c r="A12892" s="547" t="s">
        <v>1640</v>
      </c>
      <c r="B12892" s="547">
        <v>2023</v>
      </c>
      <c r="C12892" s="547" t="s">
        <v>1618</v>
      </c>
      <c r="D12892" s="548"/>
      <c r="E12892" s="548"/>
    </row>
    <row r="12893" spans="1:5" hidden="1">
      <c r="A12893" s="547" t="s">
        <v>1640</v>
      </c>
      <c r="B12893" s="547">
        <v>2023</v>
      </c>
      <c r="C12893" s="547" t="s">
        <v>1617</v>
      </c>
      <c r="D12893" s="548">
        <v>2.73</v>
      </c>
      <c r="E12893" s="548"/>
    </row>
    <row r="12894" spans="1:5" hidden="1">
      <c r="A12894" s="547" t="s">
        <v>1640</v>
      </c>
      <c r="B12894" s="547">
        <v>2023</v>
      </c>
      <c r="C12894" s="547" t="s">
        <v>1616</v>
      </c>
      <c r="D12894" s="548"/>
      <c r="E12894" s="548"/>
    </row>
    <row r="12895" spans="1:5" hidden="1">
      <c r="A12895" s="547" t="s">
        <v>1640</v>
      </c>
      <c r="B12895" s="547">
        <v>2023</v>
      </c>
      <c r="C12895" s="547" t="s">
        <v>1615</v>
      </c>
      <c r="D12895" s="548">
        <v>1.84</v>
      </c>
      <c r="E12895" s="548"/>
    </row>
    <row r="12896" spans="1:5" hidden="1">
      <c r="A12896" s="547" t="s">
        <v>1640</v>
      </c>
      <c r="B12896" s="547">
        <v>2023</v>
      </c>
      <c r="C12896" s="547" t="s">
        <v>1614</v>
      </c>
      <c r="D12896" s="548">
        <v>0.21</v>
      </c>
      <c r="E12896" s="548"/>
    </row>
    <row r="12897" spans="1:5" hidden="1">
      <c r="A12897" s="547" t="s">
        <v>1640</v>
      </c>
      <c r="B12897" s="547">
        <v>2023</v>
      </c>
      <c r="C12897" s="547" t="s">
        <v>1613</v>
      </c>
      <c r="D12897" s="548"/>
      <c r="E12897" s="548"/>
    </row>
    <row r="12898" spans="1:5" hidden="1">
      <c r="A12898" s="547" t="s">
        <v>1640</v>
      </c>
      <c r="B12898" s="547">
        <v>2023</v>
      </c>
      <c r="C12898" s="547" t="s">
        <v>1612</v>
      </c>
      <c r="D12898" s="548">
        <v>0.1</v>
      </c>
      <c r="E12898" s="548"/>
    </row>
    <row r="12899" spans="1:5" hidden="1">
      <c r="A12899" s="547" t="s">
        <v>1640</v>
      </c>
      <c r="B12899" s="547">
        <v>2023</v>
      </c>
      <c r="C12899" s="547" t="s">
        <v>1611</v>
      </c>
      <c r="D12899" s="548"/>
      <c r="E12899" s="548"/>
    </row>
    <row r="12900" spans="1:5" hidden="1">
      <c r="A12900" s="547" t="s">
        <v>1640</v>
      </c>
      <c r="B12900" s="547">
        <v>2023</v>
      </c>
      <c r="C12900" s="547" t="s">
        <v>1610</v>
      </c>
      <c r="D12900" s="548"/>
      <c r="E12900" s="548"/>
    </row>
    <row r="12901" spans="1:5" hidden="1">
      <c r="A12901" s="547" t="s">
        <v>1640</v>
      </c>
      <c r="B12901" s="547">
        <v>2023</v>
      </c>
      <c r="C12901" s="547" t="s">
        <v>1609</v>
      </c>
      <c r="D12901" s="548"/>
      <c r="E12901" s="548"/>
    </row>
    <row r="12902" spans="1:5" hidden="1">
      <c r="A12902" s="547" t="s">
        <v>1640</v>
      </c>
      <c r="B12902" s="547">
        <v>2023</v>
      </c>
      <c r="C12902" s="547" t="s">
        <v>1608</v>
      </c>
      <c r="D12902" s="548"/>
      <c r="E12902" s="548"/>
    </row>
    <row r="12903" spans="1:5" hidden="1">
      <c r="A12903" s="547" t="s">
        <v>1640</v>
      </c>
      <c r="B12903" s="547">
        <v>2023</v>
      </c>
      <c r="C12903" s="547" t="s">
        <v>1607</v>
      </c>
      <c r="D12903" s="548">
        <v>0.2</v>
      </c>
      <c r="E12903" s="548"/>
    </row>
    <row r="12904" spans="1:5" hidden="1">
      <c r="A12904" s="547" t="s">
        <v>1640</v>
      </c>
      <c r="B12904" s="547">
        <v>2023</v>
      </c>
      <c r="C12904" s="547" t="s">
        <v>1606</v>
      </c>
      <c r="D12904" s="548"/>
      <c r="E12904" s="548"/>
    </row>
    <row r="12905" spans="1:5" hidden="1">
      <c r="A12905" s="547" t="s">
        <v>1640</v>
      </c>
      <c r="B12905" s="547">
        <v>2023</v>
      </c>
      <c r="C12905" s="547" t="s">
        <v>1605</v>
      </c>
      <c r="D12905" s="548">
        <v>0.01</v>
      </c>
      <c r="E12905" s="548"/>
    </row>
    <row r="12906" spans="1:5" hidden="1">
      <c r="A12906" s="547" t="s">
        <v>1640</v>
      </c>
      <c r="B12906" s="547">
        <v>2023</v>
      </c>
      <c r="C12906" s="547" t="s">
        <v>1604</v>
      </c>
      <c r="D12906" s="548">
        <v>13.28</v>
      </c>
      <c r="E12906" s="548"/>
    </row>
    <row r="12907" spans="1:5" hidden="1">
      <c r="A12907" s="547" t="s">
        <v>1640</v>
      </c>
      <c r="B12907" s="547">
        <v>2023</v>
      </c>
      <c r="C12907" s="547" t="s">
        <v>1603</v>
      </c>
      <c r="D12907" s="548">
        <v>121.12</v>
      </c>
      <c r="E12907" s="548"/>
    </row>
    <row r="12908" spans="1:5" hidden="1">
      <c r="A12908" s="547" t="s">
        <v>1640</v>
      </c>
      <c r="B12908" s="547">
        <v>2023</v>
      </c>
      <c r="C12908" s="547" t="s">
        <v>1602</v>
      </c>
      <c r="D12908" s="548">
        <v>14.43</v>
      </c>
      <c r="E12908" s="548"/>
    </row>
    <row r="12909" spans="1:5" hidden="1">
      <c r="A12909" s="547" t="s">
        <v>1640</v>
      </c>
      <c r="B12909" s="547">
        <v>2023</v>
      </c>
      <c r="C12909" s="547" t="s">
        <v>1601</v>
      </c>
      <c r="D12909" s="548">
        <v>324.08999999999997</v>
      </c>
      <c r="E12909" s="548"/>
    </row>
    <row r="12910" spans="1:5" hidden="1">
      <c r="A12910" s="547" t="s">
        <v>1640</v>
      </c>
      <c r="B12910" s="547">
        <v>2023</v>
      </c>
      <c r="C12910" s="547" t="s">
        <v>1600</v>
      </c>
      <c r="D12910" s="548">
        <v>4.75</v>
      </c>
      <c r="E12910" s="548"/>
    </row>
    <row r="12911" spans="1:5" hidden="1">
      <c r="A12911" s="547" t="s">
        <v>1640</v>
      </c>
      <c r="B12911" s="547">
        <v>2023</v>
      </c>
      <c r="C12911" s="547" t="s">
        <v>1599</v>
      </c>
      <c r="D12911" s="548">
        <v>946.08</v>
      </c>
      <c r="E12911" s="548"/>
    </row>
    <row r="12912" spans="1:5" hidden="1">
      <c r="A12912" s="547" t="s">
        <v>1640</v>
      </c>
      <c r="B12912" s="547">
        <v>2023</v>
      </c>
      <c r="C12912" s="547" t="s">
        <v>1597</v>
      </c>
      <c r="D12912" s="548">
        <v>492.26</v>
      </c>
      <c r="E12912" s="548"/>
    </row>
    <row r="12913" spans="1:5" hidden="1">
      <c r="A12913" s="547" t="s">
        <v>1639</v>
      </c>
      <c r="B12913" s="547">
        <v>2019</v>
      </c>
      <c r="C12913" s="547" t="s">
        <v>1628</v>
      </c>
      <c r="D12913" s="548">
        <v>16.600000000000001</v>
      </c>
      <c r="E12913" s="548">
        <v>16.62</v>
      </c>
    </row>
    <row r="12914" spans="1:5" hidden="1">
      <c r="A12914" s="547" t="s">
        <v>1639</v>
      </c>
      <c r="B12914" s="547">
        <v>2019</v>
      </c>
      <c r="C12914" s="547" t="s">
        <v>1627</v>
      </c>
      <c r="D12914" s="548">
        <v>15.68</v>
      </c>
      <c r="E12914" s="548"/>
    </row>
    <row r="12915" spans="1:5" hidden="1">
      <c r="A12915" s="547" t="s">
        <v>1639</v>
      </c>
      <c r="B12915" s="547">
        <v>2019</v>
      </c>
      <c r="C12915" s="547" t="s">
        <v>1626</v>
      </c>
      <c r="D12915" s="548">
        <v>0.92</v>
      </c>
      <c r="E12915" s="548"/>
    </row>
    <row r="12916" spans="1:5" hidden="1">
      <c r="A12916" s="547" t="s">
        <v>1639</v>
      </c>
      <c r="B12916" s="547">
        <v>2019</v>
      </c>
      <c r="C12916" s="547" t="s">
        <v>1625</v>
      </c>
      <c r="D12916" s="548"/>
      <c r="E12916" s="548"/>
    </row>
    <row r="12917" spans="1:5" hidden="1">
      <c r="A12917" s="547" t="s">
        <v>1639</v>
      </c>
      <c r="B12917" s="547">
        <v>2019</v>
      </c>
      <c r="C12917" s="547" t="s">
        <v>1624</v>
      </c>
      <c r="D12917" s="548"/>
      <c r="E12917" s="548"/>
    </row>
    <row r="12918" spans="1:5" hidden="1">
      <c r="A12918" s="547" t="s">
        <v>1639</v>
      </c>
      <c r="B12918" s="547">
        <v>2019</v>
      </c>
      <c r="C12918" s="547" t="s">
        <v>1623</v>
      </c>
      <c r="D12918" s="548"/>
      <c r="E12918" s="548"/>
    </row>
    <row r="12919" spans="1:5" hidden="1">
      <c r="A12919" s="547" t="s">
        <v>1639</v>
      </c>
      <c r="B12919" s="547">
        <v>2019</v>
      </c>
      <c r="C12919" s="547" t="s">
        <v>1622</v>
      </c>
      <c r="D12919" s="548"/>
      <c r="E12919" s="548"/>
    </row>
    <row r="12920" spans="1:5" hidden="1">
      <c r="A12920" s="547" t="s">
        <v>1639</v>
      </c>
      <c r="B12920" s="547">
        <v>2019</v>
      </c>
      <c r="C12920" s="547" t="s">
        <v>1621</v>
      </c>
      <c r="D12920" s="548"/>
      <c r="E12920" s="548"/>
    </row>
    <row r="12921" spans="1:5" hidden="1">
      <c r="A12921" s="547" t="s">
        <v>1639</v>
      </c>
      <c r="B12921" s="547">
        <v>2019</v>
      </c>
      <c r="C12921" s="547" t="s">
        <v>1620</v>
      </c>
      <c r="D12921" s="548"/>
      <c r="E12921" s="548"/>
    </row>
    <row r="12922" spans="1:5" hidden="1">
      <c r="A12922" s="547" t="s">
        <v>1639</v>
      </c>
      <c r="B12922" s="547">
        <v>2019</v>
      </c>
      <c r="C12922" s="547" t="s">
        <v>1619</v>
      </c>
      <c r="D12922" s="548">
        <v>8.41</v>
      </c>
      <c r="E12922" s="548">
        <v>8.41</v>
      </c>
    </row>
    <row r="12923" spans="1:5" hidden="1">
      <c r="A12923" s="547" t="s">
        <v>1639</v>
      </c>
      <c r="B12923" s="547">
        <v>2019</v>
      </c>
      <c r="C12923" s="547" t="s">
        <v>1618</v>
      </c>
      <c r="D12923" s="548"/>
      <c r="E12923" s="548"/>
    </row>
    <row r="12924" spans="1:5" hidden="1">
      <c r="A12924" s="547" t="s">
        <v>1639</v>
      </c>
      <c r="B12924" s="547">
        <v>2019</v>
      </c>
      <c r="C12924" s="547" t="s">
        <v>1617</v>
      </c>
      <c r="D12924" s="548">
        <v>4.21</v>
      </c>
      <c r="E12924" s="548">
        <v>4.21</v>
      </c>
    </row>
    <row r="12925" spans="1:5" hidden="1">
      <c r="A12925" s="547" t="s">
        <v>1639</v>
      </c>
      <c r="B12925" s="547">
        <v>2019</v>
      </c>
      <c r="C12925" s="547" t="s">
        <v>1616</v>
      </c>
      <c r="D12925" s="548">
        <v>0.02</v>
      </c>
      <c r="E12925" s="548">
        <v>0.02</v>
      </c>
    </row>
    <row r="12926" spans="1:5" hidden="1">
      <c r="A12926" s="547" t="s">
        <v>1639</v>
      </c>
      <c r="B12926" s="547">
        <v>2019</v>
      </c>
      <c r="C12926" s="547" t="s">
        <v>1615</v>
      </c>
      <c r="D12926" s="548">
        <v>2.82</v>
      </c>
      <c r="E12926" s="548">
        <v>2.82</v>
      </c>
    </row>
    <row r="12927" spans="1:5" hidden="1">
      <c r="A12927" s="547" t="s">
        <v>1639</v>
      </c>
      <c r="B12927" s="547">
        <v>2019</v>
      </c>
      <c r="C12927" s="547" t="s">
        <v>1614</v>
      </c>
      <c r="D12927" s="548">
        <v>0.49</v>
      </c>
      <c r="E12927" s="548">
        <v>0.49</v>
      </c>
    </row>
    <row r="12928" spans="1:5" hidden="1">
      <c r="A12928" s="547" t="s">
        <v>1639</v>
      </c>
      <c r="B12928" s="547">
        <v>2019</v>
      </c>
      <c r="C12928" s="547" t="s">
        <v>1613</v>
      </c>
      <c r="D12928" s="548">
        <v>0.01</v>
      </c>
      <c r="E12928" s="548">
        <v>0.01</v>
      </c>
    </row>
    <row r="12929" spans="1:5" hidden="1">
      <c r="A12929" s="547" t="s">
        <v>1639</v>
      </c>
      <c r="B12929" s="547">
        <v>2019</v>
      </c>
      <c r="C12929" s="547" t="s">
        <v>1612</v>
      </c>
      <c r="D12929" s="548">
        <v>7.0000000000000007E-2</v>
      </c>
      <c r="E12929" s="548">
        <v>7.0000000000000007E-2</v>
      </c>
    </row>
    <row r="12930" spans="1:5" hidden="1">
      <c r="A12930" s="547" t="s">
        <v>1639</v>
      </c>
      <c r="B12930" s="547">
        <v>2019</v>
      </c>
      <c r="C12930" s="547" t="s">
        <v>1611</v>
      </c>
      <c r="D12930" s="548">
        <v>0.06</v>
      </c>
      <c r="E12930" s="548">
        <v>0.06</v>
      </c>
    </row>
    <row r="12931" spans="1:5" hidden="1">
      <c r="A12931" s="547" t="s">
        <v>1639</v>
      </c>
      <c r="B12931" s="547">
        <v>2019</v>
      </c>
      <c r="C12931" s="547" t="s">
        <v>1610</v>
      </c>
      <c r="D12931" s="548">
        <v>0.18</v>
      </c>
      <c r="E12931" s="548">
        <v>0.18</v>
      </c>
    </row>
    <row r="12932" spans="1:5" hidden="1">
      <c r="A12932" s="547" t="s">
        <v>1639</v>
      </c>
      <c r="B12932" s="547">
        <v>2019</v>
      </c>
      <c r="C12932" s="547" t="s">
        <v>1609</v>
      </c>
      <c r="D12932" s="548"/>
      <c r="E12932" s="548"/>
    </row>
    <row r="12933" spans="1:5" hidden="1">
      <c r="A12933" s="547" t="s">
        <v>1639</v>
      </c>
      <c r="B12933" s="547">
        <v>2019</v>
      </c>
      <c r="C12933" s="547" t="s">
        <v>1608</v>
      </c>
      <c r="D12933" s="548"/>
      <c r="E12933" s="548"/>
    </row>
    <row r="12934" spans="1:5" hidden="1">
      <c r="A12934" s="547" t="s">
        <v>1639</v>
      </c>
      <c r="B12934" s="547">
        <v>2019</v>
      </c>
      <c r="C12934" s="547" t="s">
        <v>1607</v>
      </c>
      <c r="D12934" s="548">
        <v>0.5</v>
      </c>
      <c r="E12934" s="548">
        <v>0.5</v>
      </c>
    </row>
    <row r="12935" spans="1:5" hidden="1">
      <c r="A12935" s="547" t="s">
        <v>1639</v>
      </c>
      <c r="B12935" s="547">
        <v>2019</v>
      </c>
      <c r="C12935" s="547" t="s">
        <v>1606</v>
      </c>
      <c r="D12935" s="548"/>
      <c r="E12935" s="548"/>
    </row>
    <row r="12936" spans="1:5" hidden="1">
      <c r="A12936" s="547" t="s">
        <v>1639</v>
      </c>
      <c r="B12936" s="547">
        <v>2019</v>
      </c>
      <c r="C12936" s="547" t="s">
        <v>1605</v>
      </c>
      <c r="D12936" s="548">
        <v>0.05</v>
      </c>
      <c r="E12936" s="548">
        <v>0.05</v>
      </c>
    </row>
    <row r="12937" spans="1:5" hidden="1">
      <c r="A12937" s="547" t="s">
        <v>1639</v>
      </c>
      <c r="B12937" s="547">
        <v>2019</v>
      </c>
      <c r="C12937" s="547" t="s">
        <v>1604</v>
      </c>
      <c r="D12937" s="548">
        <v>1.57</v>
      </c>
      <c r="E12937" s="548">
        <v>1.57</v>
      </c>
    </row>
    <row r="12938" spans="1:5" hidden="1">
      <c r="A12938" s="547" t="s">
        <v>1639</v>
      </c>
      <c r="B12938" s="547">
        <v>2019</v>
      </c>
      <c r="C12938" s="547" t="s">
        <v>1603</v>
      </c>
      <c r="D12938" s="548">
        <v>26.1</v>
      </c>
      <c r="E12938" s="548">
        <v>26.1</v>
      </c>
    </row>
    <row r="12939" spans="1:5" hidden="1">
      <c r="A12939" s="547" t="s">
        <v>1639</v>
      </c>
      <c r="B12939" s="547">
        <v>2019</v>
      </c>
      <c r="C12939" s="547" t="s">
        <v>1602</v>
      </c>
      <c r="D12939" s="548">
        <v>7.77</v>
      </c>
      <c r="E12939" s="548">
        <v>7.77</v>
      </c>
    </row>
    <row r="12940" spans="1:5" hidden="1">
      <c r="A12940" s="547" t="s">
        <v>1639</v>
      </c>
      <c r="B12940" s="547">
        <v>2019</v>
      </c>
      <c r="C12940" s="547" t="s">
        <v>1601</v>
      </c>
      <c r="D12940" s="548">
        <v>192.72</v>
      </c>
      <c r="E12940" s="548">
        <v>192.72</v>
      </c>
    </row>
    <row r="12941" spans="1:5" hidden="1">
      <c r="A12941" s="547" t="s">
        <v>1639</v>
      </c>
      <c r="B12941" s="547">
        <v>2019</v>
      </c>
      <c r="C12941" s="547" t="s">
        <v>1600</v>
      </c>
      <c r="D12941" s="548">
        <v>9.6999999999999993</v>
      </c>
      <c r="E12941" s="548">
        <v>9.6999999999999993</v>
      </c>
    </row>
    <row r="12942" spans="1:5" hidden="1">
      <c r="A12942" s="547" t="s">
        <v>1639</v>
      </c>
      <c r="B12942" s="547">
        <v>2019</v>
      </c>
      <c r="C12942" s="547" t="s">
        <v>1599</v>
      </c>
      <c r="D12942" s="548">
        <v>538.85</v>
      </c>
      <c r="E12942" s="548">
        <v>538.88</v>
      </c>
    </row>
    <row r="12943" spans="1:5" hidden="1">
      <c r="A12943" s="547" t="s">
        <v>1639</v>
      </c>
      <c r="B12943" s="547">
        <v>2019</v>
      </c>
      <c r="C12943" s="547" t="s">
        <v>1597</v>
      </c>
      <c r="D12943" s="548">
        <v>262.86</v>
      </c>
      <c r="E12943" s="548">
        <v>262.88</v>
      </c>
    </row>
    <row r="12944" spans="1:5" hidden="1">
      <c r="A12944" s="547" t="s">
        <v>1639</v>
      </c>
      <c r="B12944" s="547">
        <v>2019</v>
      </c>
      <c r="C12944" s="547" t="s">
        <v>1633</v>
      </c>
      <c r="D12944" s="548"/>
      <c r="E12944" s="548">
        <v>15.65</v>
      </c>
    </row>
    <row r="12945" spans="1:5" hidden="1">
      <c r="A12945" s="547" t="s">
        <v>1639</v>
      </c>
      <c r="B12945" s="547">
        <v>2019</v>
      </c>
      <c r="C12945" s="547" t="s">
        <v>1632</v>
      </c>
      <c r="D12945" s="548"/>
      <c r="E12945" s="548"/>
    </row>
    <row r="12946" spans="1:5" hidden="1">
      <c r="A12946" s="547" t="s">
        <v>1639</v>
      </c>
      <c r="B12946" s="547">
        <v>2019</v>
      </c>
      <c r="C12946" s="547" t="s">
        <v>1631</v>
      </c>
      <c r="D12946" s="548"/>
      <c r="E12946" s="548">
        <v>0.05</v>
      </c>
    </row>
    <row r="12947" spans="1:5" hidden="1">
      <c r="A12947" s="547" t="s">
        <v>1639</v>
      </c>
      <c r="B12947" s="547">
        <v>2019</v>
      </c>
      <c r="C12947" s="547" t="s">
        <v>1630</v>
      </c>
      <c r="D12947" s="548"/>
      <c r="E12947" s="548"/>
    </row>
    <row r="12948" spans="1:5" hidden="1">
      <c r="A12948" s="547" t="s">
        <v>1639</v>
      </c>
      <c r="B12948" s="547">
        <v>2019</v>
      </c>
      <c r="C12948" s="547" t="s">
        <v>1629</v>
      </c>
      <c r="D12948" s="548"/>
      <c r="E12948" s="548"/>
    </row>
    <row r="12949" spans="1:5" hidden="1">
      <c r="A12949" s="547" t="s">
        <v>1639</v>
      </c>
      <c r="B12949" s="547">
        <v>2020</v>
      </c>
      <c r="C12949" s="547" t="s">
        <v>1628</v>
      </c>
      <c r="D12949" s="548">
        <v>13.08</v>
      </c>
      <c r="E12949" s="548">
        <v>13.1</v>
      </c>
    </row>
    <row r="12950" spans="1:5" hidden="1">
      <c r="A12950" s="547" t="s">
        <v>1639</v>
      </c>
      <c r="B12950" s="547">
        <v>2020</v>
      </c>
      <c r="C12950" s="547" t="s">
        <v>1627</v>
      </c>
      <c r="D12950" s="548">
        <v>11.81</v>
      </c>
      <c r="E12950" s="548"/>
    </row>
    <row r="12951" spans="1:5" hidden="1">
      <c r="A12951" s="547" t="s">
        <v>1639</v>
      </c>
      <c r="B12951" s="547">
        <v>2020</v>
      </c>
      <c r="C12951" s="547" t="s">
        <v>1626</v>
      </c>
      <c r="D12951" s="548">
        <v>1.27</v>
      </c>
      <c r="E12951" s="548"/>
    </row>
    <row r="12952" spans="1:5" hidden="1">
      <c r="A12952" s="547" t="s">
        <v>1639</v>
      </c>
      <c r="B12952" s="547">
        <v>2020</v>
      </c>
      <c r="C12952" s="547" t="s">
        <v>1625</v>
      </c>
      <c r="D12952" s="548"/>
      <c r="E12952" s="548"/>
    </row>
    <row r="12953" spans="1:5" hidden="1">
      <c r="A12953" s="547" t="s">
        <v>1639</v>
      </c>
      <c r="B12953" s="547">
        <v>2020</v>
      </c>
      <c r="C12953" s="547" t="s">
        <v>1624</v>
      </c>
      <c r="D12953" s="548"/>
      <c r="E12953" s="548"/>
    </row>
    <row r="12954" spans="1:5" hidden="1">
      <c r="A12954" s="547" t="s">
        <v>1639</v>
      </c>
      <c r="B12954" s="547">
        <v>2020</v>
      </c>
      <c r="C12954" s="547" t="s">
        <v>1623</v>
      </c>
      <c r="D12954" s="548">
        <v>0.09</v>
      </c>
      <c r="E12954" s="548">
        <v>0.09</v>
      </c>
    </row>
    <row r="12955" spans="1:5" hidden="1">
      <c r="A12955" s="547" t="s">
        <v>1639</v>
      </c>
      <c r="B12955" s="547">
        <v>2020</v>
      </c>
      <c r="C12955" s="547" t="s">
        <v>1622</v>
      </c>
      <c r="D12955" s="548"/>
      <c r="E12955" s="548"/>
    </row>
    <row r="12956" spans="1:5" hidden="1">
      <c r="A12956" s="547" t="s">
        <v>1639</v>
      </c>
      <c r="B12956" s="547">
        <v>2020</v>
      </c>
      <c r="C12956" s="547" t="s">
        <v>1621</v>
      </c>
      <c r="D12956" s="548"/>
      <c r="E12956" s="548"/>
    </row>
    <row r="12957" spans="1:5" hidden="1">
      <c r="A12957" s="547" t="s">
        <v>1639</v>
      </c>
      <c r="B12957" s="547">
        <v>2020</v>
      </c>
      <c r="C12957" s="547" t="s">
        <v>1620</v>
      </c>
      <c r="D12957" s="548"/>
      <c r="E12957" s="548"/>
    </row>
    <row r="12958" spans="1:5" hidden="1">
      <c r="A12958" s="547" t="s">
        <v>1639</v>
      </c>
      <c r="B12958" s="547">
        <v>2020</v>
      </c>
      <c r="C12958" s="547" t="s">
        <v>1619</v>
      </c>
      <c r="D12958" s="548">
        <v>4.63</v>
      </c>
      <c r="E12958" s="548">
        <v>4.63</v>
      </c>
    </row>
    <row r="12959" spans="1:5" hidden="1">
      <c r="A12959" s="547" t="s">
        <v>1639</v>
      </c>
      <c r="B12959" s="547">
        <v>2020</v>
      </c>
      <c r="C12959" s="547" t="s">
        <v>1618</v>
      </c>
      <c r="D12959" s="548"/>
      <c r="E12959" s="548"/>
    </row>
    <row r="12960" spans="1:5" hidden="1">
      <c r="A12960" s="547" t="s">
        <v>1639</v>
      </c>
      <c r="B12960" s="547">
        <v>2020</v>
      </c>
      <c r="C12960" s="547" t="s">
        <v>1617</v>
      </c>
      <c r="D12960" s="548">
        <v>2.2999999999999998</v>
      </c>
      <c r="E12960" s="548">
        <v>2.2999999999999998</v>
      </c>
    </row>
    <row r="12961" spans="1:5" hidden="1">
      <c r="A12961" s="547" t="s">
        <v>1639</v>
      </c>
      <c r="B12961" s="547">
        <v>2020</v>
      </c>
      <c r="C12961" s="547" t="s">
        <v>1616</v>
      </c>
      <c r="D12961" s="548"/>
      <c r="E12961" s="548"/>
    </row>
    <row r="12962" spans="1:5" hidden="1">
      <c r="A12962" s="547" t="s">
        <v>1639</v>
      </c>
      <c r="B12962" s="547">
        <v>2020</v>
      </c>
      <c r="C12962" s="547" t="s">
        <v>1615</v>
      </c>
      <c r="D12962" s="548">
        <v>1.46</v>
      </c>
      <c r="E12962" s="548">
        <v>1.46</v>
      </c>
    </row>
    <row r="12963" spans="1:5" hidden="1">
      <c r="A12963" s="547" t="s">
        <v>1639</v>
      </c>
      <c r="B12963" s="547">
        <v>2020</v>
      </c>
      <c r="C12963" s="547" t="s">
        <v>1614</v>
      </c>
      <c r="D12963" s="548">
        <v>0.2</v>
      </c>
      <c r="E12963" s="548">
        <v>0.2</v>
      </c>
    </row>
    <row r="12964" spans="1:5" hidden="1">
      <c r="A12964" s="547" t="s">
        <v>1639</v>
      </c>
      <c r="B12964" s="547">
        <v>2020</v>
      </c>
      <c r="C12964" s="547" t="s">
        <v>1613</v>
      </c>
      <c r="D12964" s="548"/>
      <c r="E12964" s="548"/>
    </row>
    <row r="12965" spans="1:5" hidden="1">
      <c r="A12965" s="547" t="s">
        <v>1639</v>
      </c>
      <c r="B12965" s="547">
        <v>2020</v>
      </c>
      <c r="C12965" s="547" t="s">
        <v>1612</v>
      </c>
      <c r="D12965" s="548">
        <v>0.06</v>
      </c>
      <c r="E12965" s="548">
        <v>0.06</v>
      </c>
    </row>
    <row r="12966" spans="1:5" hidden="1">
      <c r="A12966" s="547" t="s">
        <v>1639</v>
      </c>
      <c r="B12966" s="547">
        <v>2020</v>
      </c>
      <c r="C12966" s="547" t="s">
        <v>1611</v>
      </c>
      <c r="D12966" s="548"/>
      <c r="E12966" s="548"/>
    </row>
    <row r="12967" spans="1:5" hidden="1">
      <c r="A12967" s="547" t="s">
        <v>1639</v>
      </c>
      <c r="B12967" s="547">
        <v>2020</v>
      </c>
      <c r="C12967" s="547" t="s">
        <v>1610</v>
      </c>
      <c r="D12967" s="548">
        <v>0.15</v>
      </c>
      <c r="E12967" s="548">
        <v>0.15</v>
      </c>
    </row>
    <row r="12968" spans="1:5" hidden="1">
      <c r="A12968" s="547" t="s">
        <v>1639</v>
      </c>
      <c r="B12968" s="547">
        <v>2020</v>
      </c>
      <c r="C12968" s="547" t="s">
        <v>1609</v>
      </c>
      <c r="D12968" s="548"/>
      <c r="E12968" s="548"/>
    </row>
    <row r="12969" spans="1:5" hidden="1">
      <c r="A12969" s="547" t="s">
        <v>1639</v>
      </c>
      <c r="B12969" s="547">
        <v>2020</v>
      </c>
      <c r="C12969" s="547" t="s">
        <v>1608</v>
      </c>
      <c r="D12969" s="548"/>
      <c r="E12969" s="548"/>
    </row>
    <row r="12970" spans="1:5" hidden="1">
      <c r="A12970" s="547" t="s">
        <v>1639</v>
      </c>
      <c r="B12970" s="547">
        <v>2020</v>
      </c>
      <c r="C12970" s="547" t="s">
        <v>1607</v>
      </c>
      <c r="D12970" s="548">
        <v>0.35</v>
      </c>
      <c r="E12970" s="548">
        <v>0.35</v>
      </c>
    </row>
    <row r="12971" spans="1:5" hidden="1">
      <c r="A12971" s="547" t="s">
        <v>1639</v>
      </c>
      <c r="B12971" s="547">
        <v>2020</v>
      </c>
      <c r="C12971" s="547" t="s">
        <v>1606</v>
      </c>
      <c r="D12971" s="548"/>
      <c r="E12971" s="548"/>
    </row>
    <row r="12972" spans="1:5" hidden="1">
      <c r="A12972" s="547" t="s">
        <v>1639</v>
      </c>
      <c r="B12972" s="547">
        <v>2020</v>
      </c>
      <c r="C12972" s="547" t="s">
        <v>1605</v>
      </c>
      <c r="D12972" s="548">
        <v>0.1</v>
      </c>
      <c r="E12972" s="548">
        <v>0.1</v>
      </c>
    </row>
    <row r="12973" spans="1:5" hidden="1">
      <c r="A12973" s="547" t="s">
        <v>1639</v>
      </c>
      <c r="B12973" s="547">
        <v>2020</v>
      </c>
      <c r="C12973" s="547" t="s">
        <v>1604</v>
      </c>
      <c r="D12973" s="548">
        <v>1.43</v>
      </c>
      <c r="E12973" s="548">
        <v>1.43</v>
      </c>
    </row>
    <row r="12974" spans="1:5" hidden="1">
      <c r="A12974" s="547" t="s">
        <v>1639</v>
      </c>
      <c r="B12974" s="547">
        <v>2020</v>
      </c>
      <c r="C12974" s="547" t="s">
        <v>1603</v>
      </c>
      <c r="D12974" s="548">
        <v>35.96</v>
      </c>
      <c r="E12974" s="548">
        <v>35.96</v>
      </c>
    </row>
    <row r="12975" spans="1:5" hidden="1">
      <c r="A12975" s="547" t="s">
        <v>1639</v>
      </c>
      <c r="B12975" s="547">
        <v>2020</v>
      </c>
      <c r="C12975" s="547" t="s">
        <v>1602</v>
      </c>
      <c r="D12975" s="548">
        <v>6.3</v>
      </c>
      <c r="E12975" s="548">
        <v>6.3</v>
      </c>
    </row>
    <row r="12976" spans="1:5" hidden="1">
      <c r="A12976" s="547" t="s">
        <v>1639</v>
      </c>
      <c r="B12976" s="547">
        <v>2020</v>
      </c>
      <c r="C12976" s="547" t="s">
        <v>1601</v>
      </c>
      <c r="D12976" s="548">
        <v>173.24</v>
      </c>
      <c r="E12976" s="548">
        <v>173.24</v>
      </c>
    </row>
    <row r="12977" spans="1:5" hidden="1">
      <c r="A12977" s="547" t="s">
        <v>1639</v>
      </c>
      <c r="B12977" s="547">
        <v>2020</v>
      </c>
      <c r="C12977" s="547" t="s">
        <v>1600</v>
      </c>
      <c r="D12977" s="548">
        <v>7.75</v>
      </c>
      <c r="E12977" s="548">
        <v>7.75</v>
      </c>
    </row>
    <row r="12978" spans="1:5" hidden="1">
      <c r="A12978" s="547" t="s">
        <v>1639</v>
      </c>
      <c r="B12978" s="547">
        <v>2020</v>
      </c>
      <c r="C12978" s="547" t="s">
        <v>1599</v>
      </c>
      <c r="D12978" s="548">
        <v>489.27</v>
      </c>
      <c r="E12978" s="548">
        <v>489.29</v>
      </c>
    </row>
    <row r="12979" spans="1:5" hidden="1">
      <c r="A12979" s="547" t="s">
        <v>1639</v>
      </c>
      <c r="B12979" s="547">
        <v>2020</v>
      </c>
      <c r="C12979" s="547" t="s">
        <v>1597</v>
      </c>
      <c r="D12979" s="548">
        <v>242.46</v>
      </c>
      <c r="E12979" s="548">
        <v>242.49</v>
      </c>
    </row>
    <row r="12980" spans="1:5" hidden="1">
      <c r="A12980" s="547" t="s">
        <v>1639</v>
      </c>
      <c r="B12980" s="547">
        <v>2020</v>
      </c>
      <c r="C12980" s="547" t="s">
        <v>1633</v>
      </c>
      <c r="D12980" s="548"/>
      <c r="E12980" s="548">
        <v>11.82</v>
      </c>
    </row>
    <row r="12981" spans="1:5" hidden="1">
      <c r="A12981" s="547" t="s">
        <v>1639</v>
      </c>
      <c r="B12981" s="547">
        <v>2020</v>
      </c>
      <c r="C12981" s="547" t="s">
        <v>1632</v>
      </c>
      <c r="D12981" s="548"/>
      <c r="E12981" s="548"/>
    </row>
    <row r="12982" spans="1:5" hidden="1">
      <c r="A12982" s="547" t="s">
        <v>1639</v>
      </c>
      <c r="B12982" s="547">
        <v>2020</v>
      </c>
      <c r="C12982" s="547" t="s">
        <v>1631</v>
      </c>
      <c r="D12982" s="548"/>
      <c r="E12982" s="548">
        <v>0.01</v>
      </c>
    </row>
    <row r="12983" spans="1:5" hidden="1">
      <c r="A12983" s="547" t="s">
        <v>1639</v>
      </c>
      <c r="B12983" s="547">
        <v>2020</v>
      </c>
      <c r="C12983" s="547" t="s">
        <v>1630</v>
      </c>
      <c r="D12983" s="548"/>
      <c r="E12983" s="548"/>
    </row>
    <row r="12984" spans="1:5" hidden="1">
      <c r="A12984" s="547" t="s">
        <v>1639</v>
      </c>
      <c r="B12984" s="547">
        <v>2020</v>
      </c>
      <c r="C12984" s="547" t="s">
        <v>1629</v>
      </c>
      <c r="D12984" s="548"/>
      <c r="E12984" s="548"/>
    </row>
    <row r="12985" spans="1:5" hidden="1">
      <c r="A12985" s="547" t="s">
        <v>1639</v>
      </c>
      <c r="B12985" s="547">
        <v>2021</v>
      </c>
      <c r="C12985" s="547" t="s">
        <v>1628</v>
      </c>
      <c r="D12985" s="548">
        <v>10.95</v>
      </c>
      <c r="E12985" s="548">
        <v>10.92</v>
      </c>
    </row>
    <row r="12986" spans="1:5" hidden="1">
      <c r="A12986" s="547" t="s">
        <v>1639</v>
      </c>
      <c r="B12986" s="547">
        <v>2021</v>
      </c>
      <c r="C12986" s="547" t="s">
        <v>1627</v>
      </c>
      <c r="D12986" s="548">
        <v>9.91</v>
      </c>
      <c r="E12986" s="548"/>
    </row>
    <row r="12987" spans="1:5" hidden="1">
      <c r="A12987" s="547" t="s">
        <v>1639</v>
      </c>
      <c r="B12987" s="547">
        <v>2021</v>
      </c>
      <c r="C12987" s="547" t="s">
        <v>1626</v>
      </c>
      <c r="D12987" s="548">
        <v>1.05</v>
      </c>
      <c r="E12987" s="548"/>
    </row>
    <row r="12988" spans="1:5" hidden="1">
      <c r="A12988" s="547" t="s">
        <v>1639</v>
      </c>
      <c r="B12988" s="547">
        <v>2021</v>
      </c>
      <c r="C12988" s="547" t="s">
        <v>1625</v>
      </c>
      <c r="D12988" s="548"/>
      <c r="E12988" s="548"/>
    </row>
    <row r="12989" spans="1:5" hidden="1">
      <c r="A12989" s="547" t="s">
        <v>1639</v>
      </c>
      <c r="B12989" s="547">
        <v>2021</v>
      </c>
      <c r="C12989" s="547" t="s">
        <v>1624</v>
      </c>
      <c r="D12989" s="548"/>
      <c r="E12989" s="548"/>
    </row>
    <row r="12990" spans="1:5" hidden="1">
      <c r="A12990" s="547" t="s">
        <v>1639</v>
      </c>
      <c r="B12990" s="547">
        <v>2021</v>
      </c>
      <c r="C12990" s="547" t="s">
        <v>1623</v>
      </c>
      <c r="D12990" s="548"/>
      <c r="E12990" s="548"/>
    </row>
    <row r="12991" spans="1:5" hidden="1">
      <c r="A12991" s="547" t="s">
        <v>1639</v>
      </c>
      <c r="B12991" s="547">
        <v>2021</v>
      </c>
      <c r="C12991" s="547" t="s">
        <v>1622</v>
      </c>
      <c r="D12991" s="548"/>
      <c r="E12991" s="548"/>
    </row>
    <row r="12992" spans="1:5" hidden="1">
      <c r="A12992" s="547" t="s">
        <v>1639</v>
      </c>
      <c r="B12992" s="547">
        <v>2021</v>
      </c>
      <c r="C12992" s="547" t="s">
        <v>1621</v>
      </c>
      <c r="D12992" s="548"/>
      <c r="E12992" s="548"/>
    </row>
    <row r="12993" spans="1:5" hidden="1">
      <c r="A12993" s="547" t="s">
        <v>1639</v>
      </c>
      <c r="B12993" s="547">
        <v>2021</v>
      </c>
      <c r="C12993" s="547" t="s">
        <v>1620</v>
      </c>
      <c r="D12993" s="548"/>
      <c r="E12993" s="548"/>
    </row>
    <row r="12994" spans="1:5" hidden="1">
      <c r="A12994" s="547" t="s">
        <v>1639</v>
      </c>
      <c r="B12994" s="547">
        <v>2021</v>
      </c>
      <c r="C12994" s="547" t="s">
        <v>1619</v>
      </c>
      <c r="D12994" s="548">
        <v>4.2300000000000004</v>
      </c>
      <c r="E12994" s="548">
        <v>4.2300000000000004</v>
      </c>
    </row>
    <row r="12995" spans="1:5" hidden="1">
      <c r="A12995" s="547" t="s">
        <v>1639</v>
      </c>
      <c r="B12995" s="547">
        <v>2021</v>
      </c>
      <c r="C12995" s="547" t="s">
        <v>1618</v>
      </c>
      <c r="D12995" s="548"/>
      <c r="E12995" s="548"/>
    </row>
    <row r="12996" spans="1:5" hidden="1">
      <c r="A12996" s="547" t="s">
        <v>1639</v>
      </c>
      <c r="B12996" s="547">
        <v>2021</v>
      </c>
      <c r="C12996" s="547" t="s">
        <v>1617</v>
      </c>
      <c r="D12996" s="548">
        <v>1.72</v>
      </c>
      <c r="E12996" s="548">
        <v>1.72</v>
      </c>
    </row>
    <row r="12997" spans="1:5" hidden="1">
      <c r="A12997" s="547" t="s">
        <v>1639</v>
      </c>
      <c r="B12997" s="547">
        <v>2021</v>
      </c>
      <c r="C12997" s="547" t="s">
        <v>1616</v>
      </c>
      <c r="D12997" s="548"/>
      <c r="E12997" s="548"/>
    </row>
    <row r="12998" spans="1:5" hidden="1">
      <c r="A12998" s="547" t="s">
        <v>1639</v>
      </c>
      <c r="B12998" s="547">
        <v>2021</v>
      </c>
      <c r="C12998" s="547" t="s">
        <v>1615</v>
      </c>
      <c r="D12998" s="548">
        <v>1.95</v>
      </c>
      <c r="E12998" s="548">
        <v>1.95</v>
      </c>
    </row>
    <row r="12999" spans="1:5" hidden="1">
      <c r="A12999" s="547" t="s">
        <v>1639</v>
      </c>
      <c r="B12999" s="547">
        <v>2021</v>
      </c>
      <c r="C12999" s="547" t="s">
        <v>1614</v>
      </c>
      <c r="D12999" s="548">
        <v>0.15</v>
      </c>
      <c r="E12999" s="548">
        <v>0.15</v>
      </c>
    </row>
    <row r="13000" spans="1:5" hidden="1">
      <c r="A13000" s="547" t="s">
        <v>1639</v>
      </c>
      <c r="B13000" s="547">
        <v>2021</v>
      </c>
      <c r="C13000" s="547" t="s">
        <v>1613</v>
      </c>
      <c r="D13000" s="548"/>
      <c r="E13000" s="548"/>
    </row>
    <row r="13001" spans="1:5" hidden="1">
      <c r="A13001" s="547" t="s">
        <v>1639</v>
      </c>
      <c r="B13001" s="547">
        <v>2021</v>
      </c>
      <c r="C13001" s="547" t="s">
        <v>1612</v>
      </c>
      <c r="D13001" s="548">
        <v>0.03</v>
      </c>
      <c r="E13001" s="548">
        <v>0.03</v>
      </c>
    </row>
    <row r="13002" spans="1:5" hidden="1">
      <c r="A13002" s="547" t="s">
        <v>1639</v>
      </c>
      <c r="B13002" s="547">
        <v>2021</v>
      </c>
      <c r="C13002" s="547" t="s">
        <v>1611</v>
      </c>
      <c r="D13002" s="548"/>
      <c r="E13002" s="548"/>
    </row>
    <row r="13003" spans="1:5" hidden="1">
      <c r="A13003" s="547" t="s">
        <v>1639</v>
      </c>
      <c r="B13003" s="547">
        <v>2021</v>
      </c>
      <c r="C13003" s="547" t="s">
        <v>1610</v>
      </c>
      <c r="D13003" s="548">
        <v>0.24</v>
      </c>
      <c r="E13003" s="548">
        <v>0.24</v>
      </c>
    </row>
    <row r="13004" spans="1:5" hidden="1">
      <c r="A13004" s="547" t="s">
        <v>1639</v>
      </c>
      <c r="B13004" s="547">
        <v>2021</v>
      </c>
      <c r="C13004" s="547" t="s">
        <v>1609</v>
      </c>
      <c r="D13004" s="548"/>
      <c r="E13004" s="548"/>
    </row>
    <row r="13005" spans="1:5" hidden="1">
      <c r="A13005" s="547" t="s">
        <v>1639</v>
      </c>
      <c r="B13005" s="547">
        <v>2021</v>
      </c>
      <c r="C13005" s="547" t="s">
        <v>1608</v>
      </c>
      <c r="D13005" s="548"/>
      <c r="E13005" s="548"/>
    </row>
    <row r="13006" spans="1:5" hidden="1">
      <c r="A13006" s="547" t="s">
        <v>1639</v>
      </c>
      <c r="B13006" s="547">
        <v>2021</v>
      </c>
      <c r="C13006" s="547" t="s">
        <v>1607</v>
      </c>
      <c r="D13006" s="548">
        <v>0.1</v>
      </c>
      <c r="E13006" s="548">
        <v>0.1</v>
      </c>
    </row>
    <row r="13007" spans="1:5" hidden="1">
      <c r="A13007" s="547" t="s">
        <v>1639</v>
      </c>
      <c r="B13007" s="547">
        <v>2021</v>
      </c>
      <c r="C13007" s="547" t="s">
        <v>1606</v>
      </c>
      <c r="D13007" s="548"/>
      <c r="E13007" s="548"/>
    </row>
    <row r="13008" spans="1:5" hidden="1">
      <c r="A13008" s="547" t="s">
        <v>1639</v>
      </c>
      <c r="B13008" s="547">
        <v>2021</v>
      </c>
      <c r="C13008" s="547" t="s">
        <v>1605</v>
      </c>
      <c r="D13008" s="548">
        <v>0.03</v>
      </c>
      <c r="E13008" s="548">
        <v>0.03</v>
      </c>
    </row>
    <row r="13009" spans="1:5" hidden="1">
      <c r="A13009" s="547" t="s">
        <v>1639</v>
      </c>
      <c r="B13009" s="547">
        <v>2021</v>
      </c>
      <c r="C13009" s="547" t="s">
        <v>1604</v>
      </c>
      <c r="D13009" s="548">
        <v>1.6</v>
      </c>
      <c r="E13009" s="548">
        <v>1.6</v>
      </c>
    </row>
    <row r="13010" spans="1:5" hidden="1">
      <c r="A13010" s="547" t="s">
        <v>1639</v>
      </c>
      <c r="B13010" s="547">
        <v>2021</v>
      </c>
      <c r="C13010" s="547" t="s">
        <v>1603</v>
      </c>
      <c r="D13010" s="548">
        <v>25.45</v>
      </c>
      <c r="E13010" s="548">
        <v>25.45</v>
      </c>
    </row>
    <row r="13011" spans="1:5" hidden="1">
      <c r="A13011" s="547" t="s">
        <v>1639</v>
      </c>
      <c r="B13011" s="547">
        <v>2021</v>
      </c>
      <c r="C13011" s="547" t="s">
        <v>1602</v>
      </c>
      <c r="D13011" s="548">
        <v>7.79</v>
      </c>
      <c r="E13011" s="548">
        <v>7.79</v>
      </c>
    </row>
    <row r="13012" spans="1:5" hidden="1">
      <c r="A13012" s="547" t="s">
        <v>1639</v>
      </c>
      <c r="B13012" s="547">
        <v>2021</v>
      </c>
      <c r="C13012" s="547" t="s">
        <v>1601</v>
      </c>
      <c r="D13012" s="548">
        <v>199.18</v>
      </c>
      <c r="E13012" s="548">
        <v>199.18</v>
      </c>
    </row>
    <row r="13013" spans="1:5" hidden="1">
      <c r="A13013" s="547" t="s">
        <v>1639</v>
      </c>
      <c r="B13013" s="547">
        <v>2021</v>
      </c>
      <c r="C13013" s="547" t="s">
        <v>1600</v>
      </c>
      <c r="D13013" s="548">
        <v>6.98</v>
      </c>
      <c r="E13013" s="548">
        <v>6.98</v>
      </c>
    </row>
    <row r="13014" spans="1:5" hidden="1">
      <c r="A13014" s="547" t="s">
        <v>1639</v>
      </c>
      <c r="B13014" s="547">
        <v>2021</v>
      </c>
      <c r="C13014" s="547" t="s">
        <v>1599</v>
      </c>
      <c r="D13014" s="548">
        <v>535.24</v>
      </c>
      <c r="E13014" s="548">
        <v>535.21</v>
      </c>
    </row>
    <row r="13015" spans="1:5" hidden="1">
      <c r="A13015" s="547" t="s">
        <v>1639</v>
      </c>
      <c r="B13015" s="547">
        <v>2021</v>
      </c>
      <c r="C13015" s="547" t="s">
        <v>1597</v>
      </c>
      <c r="D13015" s="548">
        <v>256.18</v>
      </c>
      <c r="E13015" s="548">
        <v>256.14</v>
      </c>
    </row>
    <row r="13016" spans="1:5" hidden="1">
      <c r="A13016" s="547" t="s">
        <v>1639</v>
      </c>
      <c r="B13016" s="547">
        <v>2021</v>
      </c>
      <c r="C13016" s="547" t="s">
        <v>1633</v>
      </c>
      <c r="D13016" s="548"/>
      <c r="E13016" s="548">
        <v>9.86</v>
      </c>
    </row>
    <row r="13017" spans="1:5" hidden="1">
      <c r="A13017" s="547" t="s">
        <v>1639</v>
      </c>
      <c r="B13017" s="547">
        <v>2021</v>
      </c>
      <c r="C13017" s="547" t="s">
        <v>1632</v>
      </c>
      <c r="D13017" s="548"/>
      <c r="E13017" s="548"/>
    </row>
    <row r="13018" spans="1:5" hidden="1">
      <c r="A13018" s="547" t="s">
        <v>1639</v>
      </c>
      <c r="B13018" s="547">
        <v>2021</v>
      </c>
      <c r="C13018" s="547" t="s">
        <v>1631</v>
      </c>
      <c r="D13018" s="548"/>
      <c r="E13018" s="548">
        <v>0.01</v>
      </c>
    </row>
    <row r="13019" spans="1:5" hidden="1">
      <c r="A13019" s="547" t="s">
        <v>1639</v>
      </c>
      <c r="B13019" s="547">
        <v>2021</v>
      </c>
      <c r="C13019" s="547" t="s">
        <v>1630</v>
      </c>
      <c r="D13019" s="548"/>
      <c r="E13019" s="548"/>
    </row>
    <row r="13020" spans="1:5" hidden="1">
      <c r="A13020" s="547" t="s">
        <v>1639</v>
      </c>
      <c r="B13020" s="547">
        <v>2021</v>
      </c>
      <c r="C13020" s="547" t="s">
        <v>1629</v>
      </c>
      <c r="D13020" s="548"/>
      <c r="E13020" s="548"/>
    </row>
    <row r="13021" spans="1:5" hidden="1">
      <c r="A13021" s="547" t="s">
        <v>1639</v>
      </c>
      <c r="B13021" s="547">
        <v>2022</v>
      </c>
      <c r="C13021" s="547" t="s">
        <v>1628</v>
      </c>
      <c r="D13021" s="548">
        <v>9.82</v>
      </c>
      <c r="E13021" s="548">
        <v>9.7899999999999991</v>
      </c>
    </row>
    <row r="13022" spans="1:5" hidden="1">
      <c r="A13022" s="547" t="s">
        <v>1639</v>
      </c>
      <c r="B13022" s="547">
        <v>2022</v>
      </c>
      <c r="C13022" s="547" t="s">
        <v>1627</v>
      </c>
      <c r="D13022" s="548">
        <v>9</v>
      </c>
      <c r="E13022" s="548"/>
    </row>
    <row r="13023" spans="1:5" hidden="1">
      <c r="A13023" s="547" t="s">
        <v>1639</v>
      </c>
      <c r="B13023" s="547">
        <v>2022</v>
      </c>
      <c r="C13023" s="547" t="s">
        <v>1626</v>
      </c>
      <c r="D13023" s="548">
        <v>0.83</v>
      </c>
      <c r="E13023" s="548"/>
    </row>
    <row r="13024" spans="1:5" hidden="1">
      <c r="A13024" s="547" t="s">
        <v>1639</v>
      </c>
      <c r="B13024" s="547">
        <v>2022</v>
      </c>
      <c r="C13024" s="547" t="s">
        <v>1625</v>
      </c>
      <c r="D13024" s="548"/>
      <c r="E13024" s="548"/>
    </row>
    <row r="13025" spans="1:5" hidden="1">
      <c r="A13025" s="547" t="s">
        <v>1639</v>
      </c>
      <c r="B13025" s="547">
        <v>2022</v>
      </c>
      <c r="C13025" s="547" t="s">
        <v>1624</v>
      </c>
      <c r="D13025" s="548"/>
      <c r="E13025" s="548"/>
    </row>
    <row r="13026" spans="1:5" hidden="1">
      <c r="A13026" s="547" t="s">
        <v>1639</v>
      </c>
      <c r="B13026" s="547">
        <v>2022</v>
      </c>
      <c r="C13026" s="547" t="s">
        <v>1623</v>
      </c>
      <c r="D13026" s="548"/>
      <c r="E13026" s="548"/>
    </row>
    <row r="13027" spans="1:5" hidden="1">
      <c r="A13027" s="547" t="s">
        <v>1639</v>
      </c>
      <c r="B13027" s="547">
        <v>2022</v>
      </c>
      <c r="C13027" s="547" t="s">
        <v>1622</v>
      </c>
      <c r="D13027" s="548"/>
      <c r="E13027" s="548"/>
    </row>
    <row r="13028" spans="1:5" hidden="1">
      <c r="A13028" s="547" t="s">
        <v>1639</v>
      </c>
      <c r="B13028" s="547">
        <v>2022</v>
      </c>
      <c r="C13028" s="547" t="s">
        <v>1621</v>
      </c>
      <c r="D13028" s="548"/>
      <c r="E13028" s="548"/>
    </row>
    <row r="13029" spans="1:5" hidden="1">
      <c r="A13029" s="547" t="s">
        <v>1639</v>
      </c>
      <c r="B13029" s="547">
        <v>2022</v>
      </c>
      <c r="C13029" s="547" t="s">
        <v>1620</v>
      </c>
      <c r="D13029" s="548"/>
      <c r="E13029" s="548"/>
    </row>
    <row r="13030" spans="1:5" hidden="1">
      <c r="A13030" s="547" t="s">
        <v>1639</v>
      </c>
      <c r="B13030" s="547">
        <v>2022</v>
      </c>
      <c r="C13030" s="547" t="s">
        <v>1619</v>
      </c>
      <c r="D13030" s="548">
        <v>8.85</v>
      </c>
      <c r="E13030" s="548">
        <v>8.85</v>
      </c>
    </row>
    <row r="13031" spans="1:5" hidden="1">
      <c r="A13031" s="547" t="s">
        <v>1639</v>
      </c>
      <c r="B13031" s="547">
        <v>2022</v>
      </c>
      <c r="C13031" s="547" t="s">
        <v>1618</v>
      </c>
      <c r="D13031" s="548"/>
      <c r="E13031" s="548"/>
    </row>
    <row r="13032" spans="1:5" hidden="1">
      <c r="A13032" s="547" t="s">
        <v>1639</v>
      </c>
      <c r="B13032" s="547">
        <v>2022</v>
      </c>
      <c r="C13032" s="547" t="s">
        <v>1617</v>
      </c>
      <c r="D13032" s="548">
        <v>1.43</v>
      </c>
      <c r="E13032" s="548">
        <v>1.43</v>
      </c>
    </row>
    <row r="13033" spans="1:5" hidden="1">
      <c r="A13033" s="547" t="s">
        <v>1639</v>
      </c>
      <c r="B13033" s="547">
        <v>2022</v>
      </c>
      <c r="C13033" s="547" t="s">
        <v>1616</v>
      </c>
      <c r="D13033" s="548">
        <v>0.01</v>
      </c>
      <c r="E13033" s="548">
        <v>0.01</v>
      </c>
    </row>
    <row r="13034" spans="1:5" hidden="1">
      <c r="A13034" s="547" t="s">
        <v>1639</v>
      </c>
      <c r="B13034" s="547">
        <v>2022</v>
      </c>
      <c r="C13034" s="547" t="s">
        <v>1615</v>
      </c>
      <c r="D13034" s="548">
        <v>5.84</v>
      </c>
      <c r="E13034" s="548">
        <v>5.84</v>
      </c>
    </row>
    <row r="13035" spans="1:5" hidden="1">
      <c r="A13035" s="547" t="s">
        <v>1639</v>
      </c>
      <c r="B13035" s="547">
        <v>2022</v>
      </c>
      <c r="C13035" s="547" t="s">
        <v>1614</v>
      </c>
      <c r="D13035" s="548">
        <v>1.17</v>
      </c>
      <c r="E13035" s="548">
        <v>1.17</v>
      </c>
    </row>
    <row r="13036" spans="1:5" hidden="1">
      <c r="A13036" s="547" t="s">
        <v>1639</v>
      </c>
      <c r="B13036" s="547">
        <v>2022</v>
      </c>
      <c r="C13036" s="547" t="s">
        <v>1613</v>
      </c>
      <c r="D13036" s="548"/>
      <c r="E13036" s="548"/>
    </row>
    <row r="13037" spans="1:5" hidden="1">
      <c r="A13037" s="547" t="s">
        <v>1639</v>
      </c>
      <c r="B13037" s="547">
        <v>2022</v>
      </c>
      <c r="C13037" s="547" t="s">
        <v>1612</v>
      </c>
      <c r="D13037" s="548">
        <v>0.02</v>
      </c>
      <c r="E13037" s="548">
        <v>0.02</v>
      </c>
    </row>
    <row r="13038" spans="1:5" hidden="1">
      <c r="A13038" s="547" t="s">
        <v>1639</v>
      </c>
      <c r="B13038" s="547">
        <v>2022</v>
      </c>
      <c r="C13038" s="547" t="s">
        <v>1611</v>
      </c>
      <c r="D13038" s="548"/>
      <c r="E13038" s="548"/>
    </row>
    <row r="13039" spans="1:5" hidden="1">
      <c r="A13039" s="547" t="s">
        <v>1639</v>
      </c>
      <c r="B13039" s="547">
        <v>2022</v>
      </c>
      <c r="C13039" s="547" t="s">
        <v>1610</v>
      </c>
      <c r="D13039" s="548">
        <v>0.12</v>
      </c>
      <c r="E13039" s="548">
        <v>0.12</v>
      </c>
    </row>
    <row r="13040" spans="1:5" hidden="1">
      <c r="A13040" s="547" t="s">
        <v>1639</v>
      </c>
      <c r="B13040" s="547">
        <v>2022</v>
      </c>
      <c r="C13040" s="547" t="s">
        <v>1609</v>
      </c>
      <c r="D13040" s="548"/>
      <c r="E13040" s="548"/>
    </row>
    <row r="13041" spans="1:5" hidden="1">
      <c r="A13041" s="547" t="s">
        <v>1639</v>
      </c>
      <c r="B13041" s="547">
        <v>2022</v>
      </c>
      <c r="C13041" s="547" t="s">
        <v>1608</v>
      </c>
      <c r="D13041" s="548"/>
      <c r="E13041" s="548"/>
    </row>
    <row r="13042" spans="1:5" hidden="1">
      <c r="A13042" s="547" t="s">
        <v>1639</v>
      </c>
      <c r="B13042" s="547">
        <v>2022</v>
      </c>
      <c r="C13042" s="547" t="s">
        <v>1607</v>
      </c>
      <c r="D13042" s="548">
        <v>0.2</v>
      </c>
      <c r="E13042" s="548">
        <v>0.2</v>
      </c>
    </row>
    <row r="13043" spans="1:5" hidden="1">
      <c r="A13043" s="547" t="s">
        <v>1639</v>
      </c>
      <c r="B13043" s="547">
        <v>2022</v>
      </c>
      <c r="C13043" s="547" t="s">
        <v>1606</v>
      </c>
      <c r="D13043" s="548"/>
      <c r="E13043" s="548"/>
    </row>
    <row r="13044" spans="1:5" hidden="1">
      <c r="A13044" s="547" t="s">
        <v>1639</v>
      </c>
      <c r="B13044" s="547">
        <v>2022</v>
      </c>
      <c r="C13044" s="547" t="s">
        <v>1605</v>
      </c>
      <c r="D13044" s="548">
        <v>0.04</v>
      </c>
      <c r="E13044" s="548">
        <v>0.04</v>
      </c>
    </row>
    <row r="13045" spans="1:5" hidden="1">
      <c r="A13045" s="547" t="s">
        <v>1639</v>
      </c>
      <c r="B13045" s="547">
        <v>2022</v>
      </c>
      <c r="C13045" s="547" t="s">
        <v>1604</v>
      </c>
      <c r="D13045" s="548">
        <v>1.76</v>
      </c>
      <c r="E13045" s="548">
        <v>1.76</v>
      </c>
    </row>
    <row r="13046" spans="1:5" hidden="1">
      <c r="A13046" s="547" t="s">
        <v>1639</v>
      </c>
      <c r="B13046" s="547">
        <v>2022</v>
      </c>
      <c r="C13046" s="547" t="s">
        <v>1603</v>
      </c>
      <c r="D13046" s="548">
        <v>37.5</v>
      </c>
      <c r="E13046" s="548">
        <v>37.5</v>
      </c>
    </row>
    <row r="13047" spans="1:5" hidden="1">
      <c r="A13047" s="547" t="s">
        <v>1639</v>
      </c>
      <c r="B13047" s="547">
        <v>2022</v>
      </c>
      <c r="C13047" s="547" t="s">
        <v>1602</v>
      </c>
      <c r="D13047" s="548">
        <v>7.63</v>
      </c>
      <c r="E13047" s="548">
        <v>7.63</v>
      </c>
    </row>
    <row r="13048" spans="1:5" hidden="1">
      <c r="A13048" s="547" t="s">
        <v>1639</v>
      </c>
      <c r="B13048" s="547">
        <v>2022</v>
      </c>
      <c r="C13048" s="547" t="s">
        <v>1601</v>
      </c>
      <c r="D13048" s="548">
        <v>190.99</v>
      </c>
      <c r="E13048" s="548">
        <v>190.99</v>
      </c>
    </row>
    <row r="13049" spans="1:5" hidden="1">
      <c r="A13049" s="547" t="s">
        <v>1639</v>
      </c>
      <c r="B13049" s="547">
        <v>2022</v>
      </c>
      <c r="C13049" s="547" t="s">
        <v>1600</v>
      </c>
      <c r="D13049" s="548">
        <v>7.04</v>
      </c>
      <c r="E13049" s="548">
        <v>7.04</v>
      </c>
    </row>
    <row r="13050" spans="1:5" hidden="1">
      <c r="A13050" s="547" t="s">
        <v>1639</v>
      </c>
      <c r="B13050" s="547">
        <v>2022</v>
      </c>
      <c r="C13050" s="547" t="s">
        <v>1599</v>
      </c>
      <c r="D13050" s="548">
        <v>531.04</v>
      </c>
      <c r="E13050" s="548">
        <v>531</v>
      </c>
    </row>
    <row r="13051" spans="1:5" hidden="1">
      <c r="A13051" s="547" t="s">
        <v>1639</v>
      </c>
      <c r="B13051" s="547">
        <v>2022</v>
      </c>
      <c r="C13051" s="547" t="s">
        <v>1597</v>
      </c>
      <c r="D13051" s="548">
        <v>263.58999999999997</v>
      </c>
      <c r="E13051" s="548">
        <v>263.55</v>
      </c>
    </row>
    <row r="13052" spans="1:5" hidden="1">
      <c r="A13052" s="547" t="s">
        <v>1639</v>
      </c>
      <c r="B13052" s="547">
        <v>2022</v>
      </c>
      <c r="C13052" s="547" t="s">
        <v>1633</v>
      </c>
      <c r="D13052" s="548"/>
      <c r="E13052" s="548">
        <v>8.9499999999999993</v>
      </c>
    </row>
    <row r="13053" spans="1:5" hidden="1">
      <c r="A13053" s="547" t="s">
        <v>1639</v>
      </c>
      <c r="B13053" s="547">
        <v>2022</v>
      </c>
      <c r="C13053" s="547" t="s">
        <v>1632</v>
      </c>
      <c r="D13053" s="548"/>
      <c r="E13053" s="548"/>
    </row>
    <row r="13054" spans="1:5" hidden="1">
      <c r="A13054" s="547" t="s">
        <v>1639</v>
      </c>
      <c r="B13054" s="547">
        <v>2022</v>
      </c>
      <c r="C13054" s="547" t="s">
        <v>1631</v>
      </c>
      <c r="D13054" s="548"/>
      <c r="E13054" s="548"/>
    </row>
    <row r="13055" spans="1:5" hidden="1">
      <c r="A13055" s="547" t="s">
        <v>1639</v>
      </c>
      <c r="B13055" s="547">
        <v>2022</v>
      </c>
      <c r="C13055" s="547" t="s">
        <v>1630</v>
      </c>
      <c r="D13055" s="548"/>
      <c r="E13055" s="548"/>
    </row>
    <row r="13056" spans="1:5" hidden="1">
      <c r="A13056" s="547" t="s">
        <v>1639</v>
      </c>
      <c r="B13056" s="547">
        <v>2022</v>
      </c>
      <c r="C13056" s="547" t="s">
        <v>1629</v>
      </c>
      <c r="D13056" s="548"/>
      <c r="E13056" s="548"/>
    </row>
    <row r="13057" spans="1:5" hidden="1">
      <c r="A13057" s="547" t="s">
        <v>1639</v>
      </c>
      <c r="B13057" s="547">
        <v>2023</v>
      </c>
      <c r="C13057" s="547" t="s">
        <v>1628</v>
      </c>
      <c r="D13057" s="548">
        <v>12.54</v>
      </c>
      <c r="E13057" s="548"/>
    </row>
    <row r="13058" spans="1:5" hidden="1">
      <c r="A13058" s="547" t="s">
        <v>1639</v>
      </c>
      <c r="B13058" s="547">
        <v>2023</v>
      </c>
      <c r="C13058" s="547" t="s">
        <v>1627</v>
      </c>
      <c r="D13058" s="548">
        <v>5.5</v>
      </c>
      <c r="E13058" s="548"/>
    </row>
    <row r="13059" spans="1:5" hidden="1">
      <c r="A13059" s="547" t="s">
        <v>1639</v>
      </c>
      <c r="B13059" s="547">
        <v>2023</v>
      </c>
      <c r="C13059" s="547" t="s">
        <v>1626</v>
      </c>
      <c r="D13059" s="548">
        <v>7.04</v>
      </c>
      <c r="E13059" s="548"/>
    </row>
    <row r="13060" spans="1:5" hidden="1">
      <c r="A13060" s="547" t="s">
        <v>1639</v>
      </c>
      <c r="B13060" s="547">
        <v>2023</v>
      </c>
      <c r="C13060" s="547" t="s">
        <v>1625</v>
      </c>
      <c r="D13060" s="548"/>
      <c r="E13060" s="548"/>
    </row>
    <row r="13061" spans="1:5" hidden="1">
      <c r="A13061" s="547" t="s">
        <v>1639</v>
      </c>
      <c r="B13061" s="547">
        <v>2023</v>
      </c>
      <c r="C13061" s="547" t="s">
        <v>1624</v>
      </c>
      <c r="D13061" s="548"/>
      <c r="E13061" s="548"/>
    </row>
    <row r="13062" spans="1:5" hidden="1">
      <c r="A13062" s="547" t="s">
        <v>1639</v>
      </c>
      <c r="B13062" s="547">
        <v>2023</v>
      </c>
      <c r="C13062" s="547" t="s">
        <v>1623</v>
      </c>
      <c r="D13062" s="548"/>
      <c r="E13062" s="548"/>
    </row>
    <row r="13063" spans="1:5" hidden="1">
      <c r="A13063" s="547" t="s">
        <v>1639</v>
      </c>
      <c r="B13063" s="547">
        <v>2023</v>
      </c>
      <c r="C13063" s="547" t="s">
        <v>1622</v>
      </c>
      <c r="D13063" s="548"/>
      <c r="E13063" s="548"/>
    </row>
    <row r="13064" spans="1:5" hidden="1">
      <c r="A13064" s="547" t="s">
        <v>1639</v>
      </c>
      <c r="B13064" s="547">
        <v>2023</v>
      </c>
      <c r="C13064" s="547" t="s">
        <v>1621</v>
      </c>
      <c r="D13064" s="548"/>
      <c r="E13064" s="548"/>
    </row>
    <row r="13065" spans="1:5" hidden="1">
      <c r="A13065" s="547" t="s">
        <v>1639</v>
      </c>
      <c r="B13065" s="547">
        <v>2023</v>
      </c>
      <c r="C13065" s="547" t="s">
        <v>1620</v>
      </c>
      <c r="D13065" s="548"/>
      <c r="E13065" s="548"/>
    </row>
    <row r="13066" spans="1:5" hidden="1">
      <c r="A13066" s="547" t="s">
        <v>1639</v>
      </c>
      <c r="B13066" s="547">
        <v>2023</v>
      </c>
      <c r="C13066" s="547" t="s">
        <v>1619</v>
      </c>
      <c r="D13066" s="548">
        <v>3.41</v>
      </c>
      <c r="E13066" s="548"/>
    </row>
    <row r="13067" spans="1:5" hidden="1">
      <c r="A13067" s="547" t="s">
        <v>1639</v>
      </c>
      <c r="B13067" s="547">
        <v>2023</v>
      </c>
      <c r="C13067" s="547" t="s">
        <v>1618</v>
      </c>
      <c r="D13067" s="548"/>
      <c r="E13067" s="548"/>
    </row>
    <row r="13068" spans="1:5" hidden="1">
      <c r="A13068" s="547" t="s">
        <v>1639</v>
      </c>
      <c r="B13068" s="547">
        <v>2023</v>
      </c>
      <c r="C13068" s="547" t="s">
        <v>1617</v>
      </c>
      <c r="D13068" s="548">
        <v>1.34</v>
      </c>
      <c r="E13068" s="548"/>
    </row>
    <row r="13069" spans="1:5" hidden="1">
      <c r="A13069" s="547" t="s">
        <v>1639</v>
      </c>
      <c r="B13069" s="547">
        <v>2023</v>
      </c>
      <c r="C13069" s="547" t="s">
        <v>1616</v>
      </c>
      <c r="D13069" s="548"/>
      <c r="E13069" s="548"/>
    </row>
    <row r="13070" spans="1:5" hidden="1">
      <c r="A13070" s="547" t="s">
        <v>1639</v>
      </c>
      <c r="B13070" s="547">
        <v>2023</v>
      </c>
      <c r="C13070" s="547" t="s">
        <v>1615</v>
      </c>
      <c r="D13070" s="548">
        <v>1.31</v>
      </c>
      <c r="E13070" s="548"/>
    </row>
    <row r="13071" spans="1:5" hidden="1">
      <c r="A13071" s="547" t="s">
        <v>1639</v>
      </c>
      <c r="B13071" s="547">
        <v>2023</v>
      </c>
      <c r="C13071" s="547" t="s">
        <v>1614</v>
      </c>
      <c r="D13071" s="548">
        <v>0.28000000000000003</v>
      </c>
      <c r="E13071" s="548"/>
    </row>
    <row r="13072" spans="1:5" hidden="1">
      <c r="A13072" s="547" t="s">
        <v>1639</v>
      </c>
      <c r="B13072" s="547">
        <v>2023</v>
      </c>
      <c r="C13072" s="547" t="s">
        <v>1613</v>
      </c>
      <c r="D13072" s="548"/>
      <c r="E13072" s="548"/>
    </row>
    <row r="13073" spans="1:5" hidden="1">
      <c r="A13073" s="547" t="s">
        <v>1639</v>
      </c>
      <c r="B13073" s="547">
        <v>2023</v>
      </c>
      <c r="C13073" s="547" t="s">
        <v>1612</v>
      </c>
      <c r="D13073" s="548">
        <v>0.11</v>
      </c>
      <c r="E13073" s="548"/>
    </row>
    <row r="13074" spans="1:5" hidden="1">
      <c r="A13074" s="547" t="s">
        <v>1639</v>
      </c>
      <c r="B13074" s="547">
        <v>2023</v>
      </c>
      <c r="C13074" s="547" t="s">
        <v>1611</v>
      </c>
      <c r="D13074" s="548"/>
      <c r="E13074" s="548"/>
    </row>
    <row r="13075" spans="1:5" hidden="1">
      <c r="A13075" s="547" t="s">
        <v>1639</v>
      </c>
      <c r="B13075" s="547">
        <v>2023</v>
      </c>
      <c r="C13075" s="547" t="s">
        <v>1610</v>
      </c>
      <c r="D13075" s="548">
        <v>0.09</v>
      </c>
      <c r="E13075" s="548"/>
    </row>
    <row r="13076" spans="1:5" hidden="1">
      <c r="A13076" s="547" t="s">
        <v>1639</v>
      </c>
      <c r="B13076" s="547">
        <v>2023</v>
      </c>
      <c r="C13076" s="547" t="s">
        <v>1609</v>
      </c>
      <c r="D13076" s="548"/>
      <c r="E13076" s="548"/>
    </row>
    <row r="13077" spans="1:5" hidden="1">
      <c r="A13077" s="547" t="s">
        <v>1639</v>
      </c>
      <c r="B13077" s="547">
        <v>2023</v>
      </c>
      <c r="C13077" s="547" t="s">
        <v>1608</v>
      </c>
      <c r="D13077" s="548"/>
      <c r="E13077" s="548"/>
    </row>
    <row r="13078" spans="1:5" hidden="1">
      <c r="A13078" s="547" t="s">
        <v>1639</v>
      </c>
      <c r="B13078" s="547">
        <v>2023</v>
      </c>
      <c r="C13078" s="547" t="s">
        <v>1607</v>
      </c>
      <c r="D13078" s="548">
        <v>0.23</v>
      </c>
      <c r="E13078" s="548"/>
    </row>
    <row r="13079" spans="1:5" hidden="1">
      <c r="A13079" s="547" t="s">
        <v>1639</v>
      </c>
      <c r="B13079" s="547">
        <v>2023</v>
      </c>
      <c r="C13079" s="547" t="s">
        <v>1606</v>
      </c>
      <c r="D13079" s="548"/>
      <c r="E13079" s="548"/>
    </row>
    <row r="13080" spans="1:5" hidden="1">
      <c r="A13080" s="547" t="s">
        <v>1639</v>
      </c>
      <c r="B13080" s="547">
        <v>2023</v>
      </c>
      <c r="C13080" s="547" t="s">
        <v>1605</v>
      </c>
      <c r="D13080" s="548">
        <v>0.04</v>
      </c>
      <c r="E13080" s="548"/>
    </row>
    <row r="13081" spans="1:5" hidden="1">
      <c r="A13081" s="547" t="s">
        <v>1639</v>
      </c>
      <c r="B13081" s="547">
        <v>2023</v>
      </c>
      <c r="C13081" s="547" t="s">
        <v>1604</v>
      </c>
      <c r="D13081" s="548">
        <v>1.52</v>
      </c>
      <c r="E13081" s="548"/>
    </row>
    <row r="13082" spans="1:5" hidden="1">
      <c r="A13082" s="547" t="s">
        <v>1639</v>
      </c>
      <c r="B13082" s="547">
        <v>2023</v>
      </c>
      <c r="C13082" s="547" t="s">
        <v>1603</v>
      </c>
      <c r="D13082" s="548">
        <v>26.61</v>
      </c>
      <c r="E13082" s="548"/>
    </row>
    <row r="13083" spans="1:5" hidden="1">
      <c r="A13083" s="547" t="s">
        <v>1639</v>
      </c>
      <c r="B13083" s="547">
        <v>2023</v>
      </c>
      <c r="C13083" s="547" t="s">
        <v>1602</v>
      </c>
      <c r="D13083" s="548">
        <v>8.61</v>
      </c>
      <c r="E13083" s="548"/>
    </row>
    <row r="13084" spans="1:5" hidden="1">
      <c r="A13084" s="547" t="s">
        <v>1639</v>
      </c>
      <c r="B13084" s="547">
        <v>2023</v>
      </c>
      <c r="C13084" s="547" t="s">
        <v>1601</v>
      </c>
      <c r="D13084" s="548">
        <v>199.71</v>
      </c>
      <c r="E13084" s="548"/>
    </row>
    <row r="13085" spans="1:5" hidden="1">
      <c r="A13085" s="547" t="s">
        <v>1639</v>
      </c>
      <c r="B13085" s="547">
        <v>2023</v>
      </c>
      <c r="C13085" s="547" t="s">
        <v>1600</v>
      </c>
      <c r="D13085" s="548">
        <v>6.12</v>
      </c>
      <c r="E13085" s="548"/>
    </row>
    <row r="13086" spans="1:5" hidden="1">
      <c r="A13086" s="547" t="s">
        <v>1639</v>
      </c>
      <c r="B13086" s="547">
        <v>2023</v>
      </c>
      <c r="C13086" s="547" t="s">
        <v>1599</v>
      </c>
      <c r="D13086" s="548">
        <v>538.16999999999996</v>
      </c>
      <c r="E13086" s="548"/>
    </row>
    <row r="13087" spans="1:5" hidden="1">
      <c r="A13087" s="547" t="s">
        <v>1639</v>
      </c>
      <c r="B13087" s="547">
        <v>2023</v>
      </c>
      <c r="C13087" s="547" t="s">
        <v>1597</v>
      </c>
      <c r="D13087" s="548">
        <v>258.52</v>
      </c>
      <c r="E13087" s="548"/>
    </row>
    <row r="13088" spans="1:5" hidden="1">
      <c r="A13088" s="547" t="s">
        <v>1638</v>
      </c>
      <c r="B13088" s="547">
        <v>2019</v>
      </c>
      <c r="C13088" s="547" t="s">
        <v>1628</v>
      </c>
      <c r="D13088" s="548">
        <v>37.479999999999997</v>
      </c>
      <c r="E13088" s="548">
        <v>37.520000000000003</v>
      </c>
    </row>
    <row r="13089" spans="1:5" hidden="1">
      <c r="A13089" s="547" t="s">
        <v>1638</v>
      </c>
      <c r="B13089" s="547">
        <v>2019</v>
      </c>
      <c r="C13089" s="547" t="s">
        <v>1627</v>
      </c>
      <c r="D13089" s="548">
        <v>37.479999999999997</v>
      </c>
      <c r="E13089" s="548"/>
    </row>
    <row r="13090" spans="1:5" hidden="1">
      <c r="A13090" s="547" t="s">
        <v>1638</v>
      </c>
      <c r="B13090" s="547">
        <v>2019</v>
      </c>
      <c r="C13090" s="547" t="s">
        <v>1626</v>
      </c>
      <c r="D13090" s="548"/>
      <c r="E13090" s="548"/>
    </row>
    <row r="13091" spans="1:5" hidden="1">
      <c r="A13091" s="547" t="s">
        <v>1638</v>
      </c>
      <c r="B13091" s="547">
        <v>2019</v>
      </c>
      <c r="C13091" s="547" t="s">
        <v>1625</v>
      </c>
      <c r="D13091" s="548">
        <v>0.04</v>
      </c>
      <c r="E13091" s="548">
        <v>0.04</v>
      </c>
    </row>
    <row r="13092" spans="1:5" hidden="1">
      <c r="A13092" s="547" t="s">
        <v>1638</v>
      </c>
      <c r="B13092" s="547">
        <v>2019</v>
      </c>
      <c r="C13092" s="547" t="s">
        <v>1624</v>
      </c>
      <c r="D13092" s="548"/>
      <c r="E13092" s="548"/>
    </row>
    <row r="13093" spans="1:5" hidden="1">
      <c r="A13093" s="547" t="s">
        <v>1638</v>
      </c>
      <c r="B13093" s="547">
        <v>2019</v>
      </c>
      <c r="C13093" s="547" t="s">
        <v>1623</v>
      </c>
      <c r="D13093" s="548"/>
      <c r="E13093" s="548"/>
    </row>
    <row r="13094" spans="1:5" hidden="1">
      <c r="A13094" s="547" t="s">
        <v>1638</v>
      </c>
      <c r="B13094" s="547">
        <v>2019</v>
      </c>
      <c r="C13094" s="547" t="s">
        <v>1622</v>
      </c>
      <c r="D13094" s="548"/>
      <c r="E13094" s="548"/>
    </row>
    <row r="13095" spans="1:5" hidden="1">
      <c r="A13095" s="547" t="s">
        <v>1638</v>
      </c>
      <c r="B13095" s="547">
        <v>2019</v>
      </c>
      <c r="C13095" s="547" t="s">
        <v>1621</v>
      </c>
      <c r="D13095" s="548"/>
      <c r="E13095" s="548"/>
    </row>
    <row r="13096" spans="1:5" hidden="1">
      <c r="A13096" s="547" t="s">
        <v>1638</v>
      </c>
      <c r="B13096" s="547">
        <v>2019</v>
      </c>
      <c r="C13096" s="547" t="s">
        <v>1620</v>
      </c>
      <c r="D13096" s="548"/>
      <c r="E13096" s="548"/>
    </row>
    <row r="13097" spans="1:5" hidden="1">
      <c r="A13097" s="547" t="s">
        <v>1638</v>
      </c>
      <c r="B13097" s="547">
        <v>2019</v>
      </c>
      <c r="C13097" s="547" t="s">
        <v>1619</v>
      </c>
      <c r="D13097" s="548">
        <v>13.13</v>
      </c>
      <c r="E13097" s="548">
        <v>13.13</v>
      </c>
    </row>
    <row r="13098" spans="1:5" hidden="1">
      <c r="A13098" s="547" t="s">
        <v>1638</v>
      </c>
      <c r="B13098" s="547">
        <v>2019</v>
      </c>
      <c r="C13098" s="547" t="s">
        <v>1618</v>
      </c>
      <c r="D13098" s="548"/>
      <c r="E13098" s="548"/>
    </row>
    <row r="13099" spans="1:5" hidden="1">
      <c r="A13099" s="547" t="s">
        <v>1638</v>
      </c>
      <c r="B13099" s="547">
        <v>2019</v>
      </c>
      <c r="C13099" s="547" t="s">
        <v>1617</v>
      </c>
      <c r="D13099" s="548">
        <v>2.5</v>
      </c>
      <c r="E13099" s="548">
        <v>2.5</v>
      </c>
    </row>
    <row r="13100" spans="1:5" hidden="1">
      <c r="A13100" s="547" t="s">
        <v>1638</v>
      </c>
      <c r="B13100" s="547">
        <v>2019</v>
      </c>
      <c r="C13100" s="547" t="s">
        <v>1616</v>
      </c>
      <c r="D13100" s="548"/>
      <c r="E13100" s="548"/>
    </row>
    <row r="13101" spans="1:5" hidden="1">
      <c r="A13101" s="547" t="s">
        <v>1638</v>
      </c>
      <c r="B13101" s="547">
        <v>2019</v>
      </c>
      <c r="C13101" s="547" t="s">
        <v>1615</v>
      </c>
      <c r="D13101" s="548">
        <v>7.59</v>
      </c>
      <c r="E13101" s="548">
        <v>7.59</v>
      </c>
    </row>
    <row r="13102" spans="1:5" hidden="1">
      <c r="A13102" s="547" t="s">
        <v>1638</v>
      </c>
      <c r="B13102" s="547">
        <v>2019</v>
      </c>
      <c r="C13102" s="547" t="s">
        <v>1614</v>
      </c>
      <c r="D13102" s="548">
        <v>0.28999999999999998</v>
      </c>
      <c r="E13102" s="548">
        <v>0.28999999999999998</v>
      </c>
    </row>
    <row r="13103" spans="1:5" hidden="1">
      <c r="A13103" s="547" t="s">
        <v>1638</v>
      </c>
      <c r="B13103" s="547">
        <v>2019</v>
      </c>
      <c r="C13103" s="547" t="s">
        <v>1613</v>
      </c>
      <c r="D13103" s="548"/>
      <c r="E13103" s="548"/>
    </row>
    <row r="13104" spans="1:5" hidden="1">
      <c r="A13104" s="547" t="s">
        <v>1638</v>
      </c>
      <c r="B13104" s="547">
        <v>2019</v>
      </c>
      <c r="C13104" s="547" t="s">
        <v>1612</v>
      </c>
      <c r="D13104" s="548">
        <v>0.05</v>
      </c>
      <c r="E13104" s="548">
        <v>0.05</v>
      </c>
    </row>
    <row r="13105" spans="1:5" hidden="1">
      <c r="A13105" s="547" t="s">
        <v>1638</v>
      </c>
      <c r="B13105" s="547">
        <v>2019</v>
      </c>
      <c r="C13105" s="547" t="s">
        <v>1611</v>
      </c>
      <c r="D13105" s="548">
        <v>2.34</v>
      </c>
      <c r="E13105" s="548">
        <v>2.34</v>
      </c>
    </row>
    <row r="13106" spans="1:5" hidden="1">
      <c r="A13106" s="547" t="s">
        <v>1638</v>
      </c>
      <c r="B13106" s="547">
        <v>2019</v>
      </c>
      <c r="C13106" s="547" t="s">
        <v>1610</v>
      </c>
      <c r="D13106" s="548"/>
      <c r="E13106" s="548"/>
    </row>
    <row r="13107" spans="1:5" hidden="1">
      <c r="A13107" s="547" t="s">
        <v>1638</v>
      </c>
      <c r="B13107" s="547">
        <v>2019</v>
      </c>
      <c r="C13107" s="547" t="s">
        <v>1609</v>
      </c>
      <c r="D13107" s="548"/>
      <c r="E13107" s="548"/>
    </row>
    <row r="13108" spans="1:5" hidden="1">
      <c r="A13108" s="547" t="s">
        <v>1638</v>
      </c>
      <c r="B13108" s="547">
        <v>2019</v>
      </c>
      <c r="C13108" s="547" t="s">
        <v>1608</v>
      </c>
      <c r="D13108" s="548"/>
      <c r="E13108" s="548"/>
    </row>
    <row r="13109" spans="1:5" hidden="1">
      <c r="A13109" s="547" t="s">
        <v>1638</v>
      </c>
      <c r="B13109" s="547">
        <v>2019</v>
      </c>
      <c r="C13109" s="547" t="s">
        <v>1607</v>
      </c>
      <c r="D13109" s="548">
        <v>0.36</v>
      </c>
      <c r="E13109" s="548">
        <v>0.36</v>
      </c>
    </row>
    <row r="13110" spans="1:5" hidden="1">
      <c r="A13110" s="547" t="s">
        <v>1638</v>
      </c>
      <c r="B13110" s="547">
        <v>2019</v>
      </c>
      <c r="C13110" s="547" t="s">
        <v>1606</v>
      </c>
      <c r="D13110" s="548"/>
      <c r="E13110" s="548"/>
    </row>
    <row r="13111" spans="1:5" hidden="1">
      <c r="A13111" s="547" t="s">
        <v>1638</v>
      </c>
      <c r="B13111" s="547">
        <v>2019</v>
      </c>
      <c r="C13111" s="547" t="s">
        <v>1605</v>
      </c>
      <c r="D13111" s="548"/>
      <c r="E13111" s="548"/>
    </row>
    <row r="13112" spans="1:5" hidden="1">
      <c r="A13112" s="547" t="s">
        <v>1638</v>
      </c>
      <c r="B13112" s="547">
        <v>2019</v>
      </c>
      <c r="C13112" s="547" t="s">
        <v>1604</v>
      </c>
      <c r="D13112" s="548">
        <v>33.56</v>
      </c>
      <c r="E13112" s="548">
        <v>33.56</v>
      </c>
    </row>
    <row r="13113" spans="1:5" hidden="1">
      <c r="A13113" s="547" t="s">
        <v>1638</v>
      </c>
      <c r="B13113" s="547">
        <v>2019</v>
      </c>
      <c r="C13113" s="547" t="s">
        <v>1603</v>
      </c>
      <c r="D13113" s="548">
        <v>3.24</v>
      </c>
      <c r="E13113" s="548">
        <v>3.24</v>
      </c>
    </row>
    <row r="13114" spans="1:5" hidden="1">
      <c r="A13114" s="547" t="s">
        <v>1638</v>
      </c>
      <c r="B13114" s="547">
        <v>2019</v>
      </c>
      <c r="C13114" s="547" t="s">
        <v>1602</v>
      </c>
      <c r="D13114" s="548">
        <v>22.91</v>
      </c>
      <c r="E13114" s="548">
        <v>22.91</v>
      </c>
    </row>
    <row r="13115" spans="1:5" hidden="1">
      <c r="A13115" s="547" t="s">
        <v>1638</v>
      </c>
      <c r="B13115" s="547">
        <v>2019</v>
      </c>
      <c r="C13115" s="547" t="s">
        <v>1601</v>
      </c>
      <c r="D13115" s="548">
        <v>343.28</v>
      </c>
      <c r="E13115" s="548">
        <v>343.28</v>
      </c>
    </row>
    <row r="13116" spans="1:5" hidden="1">
      <c r="A13116" s="547" t="s">
        <v>1638</v>
      </c>
      <c r="B13116" s="547">
        <v>2019</v>
      </c>
      <c r="C13116" s="547" t="s">
        <v>1600</v>
      </c>
      <c r="D13116" s="548">
        <v>104.92</v>
      </c>
      <c r="E13116" s="548">
        <v>104.92</v>
      </c>
    </row>
    <row r="13117" spans="1:5" hidden="1">
      <c r="A13117" s="547" t="s">
        <v>1638</v>
      </c>
      <c r="B13117" s="547">
        <v>2019</v>
      </c>
      <c r="C13117" s="547" t="s">
        <v>1599</v>
      </c>
      <c r="D13117" s="548">
        <v>1050.18</v>
      </c>
      <c r="E13117" s="548">
        <v>1050.22</v>
      </c>
    </row>
    <row r="13118" spans="1:5" hidden="1">
      <c r="A13118" s="547" t="s">
        <v>1638</v>
      </c>
      <c r="B13118" s="547">
        <v>2019</v>
      </c>
      <c r="C13118" s="547" t="s">
        <v>1597</v>
      </c>
      <c r="D13118" s="548">
        <v>558.55999999999995</v>
      </c>
      <c r="E13118" s="548">
        <v>558.6</v>
      </c>
    </row>
    <row r="13119" spans="1:5" hidden="1">
      <c r="A13119" s="547" t="s">
        <v>1638</v>
      </c>
      <c r="B13119" s="547">
        <v>2019</v>
      </c>
      <c r="C13119" s="547" t="s">
        <v>1633</v>
      </c>
      <c r="D13119" s="548"/>
      <c r="E13119" s="548">
        <v>37.049999999999997</v>
      </c>
    </row>
    <row r="13120" spans="1:5" hidden="1">
      <c r="A13120" s="547" t="s">
        <v>1638</v>
      </c>
      <c r="B13120" s="547">
        <v>2019</v>
      </c>
      <c r="C13120" s="547" t="s">
        <v>1632</v>
      </c>
      <c r="D13120" s="548"/>
      <c r="E13120" s="548"/>
    </row>
    <row r="13121" spans="1:5" hidden="1">
      <c r="A13121" s="547" t="s">
        <v>1638</v>
      </c>
      <c r="B13121" s="547">
        <v>2019</v>
      </c>
      <c r="C13121" s="547" t="s">
        <v>1631</v>
      </c>
      <c r="D13121" s="548"/>
      <c r="E13121" s="548">
        <v>0.47</v>
      </c>
    </row>
    <row r="13122" spans="1:5" hidden="1">
      <c r="A13122" s="547" t="s">
        <v>1638</v>
      </c>
      <c r="B13122" s="547">
        <v>2019</v>
      </c>
      <c r="C13122" s="547" t="s">
        <v>1630</v>
      </c>
      <c r="D13122" s="548"/>
      <c r="E13122" s="548"/>
    </row>
    <row r="13123" spans="1:5" hidden="1">
      <c r="A13123" s="547" t="s">
        <v>1638</v>
      </c>
      <c r="B13123" s="547">
        <v>2019</v>
      </c>
      <c r="C13123" s="547" t="s">
        <v>1629</v>
      </c>
      <c r="D13123" s="548"/>
      <c r="E13123" s="548"/>
    </row>
    <row r="13124" spans="1:5" hidden="1">
      <c r="A13124" s="547" t="s">
        <v>1638</v>
      </c>
      <c r="B13124" s="547">
        <v>2020</v>
      </c>
      <c r="C13124" s="547" t="s">
        <v>1628</v>
      </c>
      <c r="D13124" s="548">
        <v>25.6</v>
      </c>
      <c r="E13124" s="548">
        <v>25.64</v>
      </c>
    </row>
    <row r="13125" spans="1:5" hidden="1">
      <c r="A13125" s="547" t="s">
        <v>1638</v>
      </c>
      <c r="B13125" s="547">
        <v>2020</v>
      </c>
      <c r="C13125" s="547" t="s">
        <v>1627</v>
      </c>
      <c r="D13125" s="548">
        <v>25.6</v>
      </c>
      <c r="E13125" s="548"/>
    </row>
    <row r="13126" spans="1:5" hidden="1">
      <c r="A13126" s="547" t="s">
        <v>1638</v>
      </c>
      <c r="B13126" s="547">
        <v>2020</v>
      </c>
      <c r="C13126" s="547" t="s">
        <v>1626</v>
      </c>
      <c r="D13126" s="548"/>
      <c r="E13126" s="548"/>
    </row>
    <row r="13127" spans="1:5" hidden="1">
      <c r="A13127" s="547" t="s">
        <v>1638</v>
      </c>
      <c r="B13127" s="547">
        <v>2020</v>
      </c>
      <c r="C13127" s="547" t="s">
        <v>1625</v>
      </c>
      <c r="D13127" s="548">
        <v>0.01</v>
      </c>
      <c r="E13127" s="548">
        <v>0.01</v>
      </c>
    </row>
    <row r="13128" spans="1:5" hidden="1">
      <c r="A13128" s="547" t="s">
        <v>1638</v>
      </c>
      <c r="B13128" s="547">
        <v>2020</v>
      </c>
      <c r="C13128" s="547" t="s">
        <v>1624</v>
      </c>
      <c r="D13128" s="548"/>
      <c r="E13128" s="548"/>
    </row>
    <row r="13129" spans="1:5" hidden="1">
      <c r="A13129" s="547" t="s">
        <v>1638</v>
      </c>
      <c r="B13129" s="547">
        <v>2020</v>
      </c>
      <c r="C13129" s="547" t="s">
        <v>1623</v>
      </c>
      <c r="D13129" s="548"/>
      <c r="E13129" s="548"/>
    </row>
    <row r="13130" spans="1:5" hidden="1">
      <c r="A13130" s="547" t="s">
        <v>1638</v>
      </c>
      <c r="B13130" s="547">
        <v>2020</v>
      </c>
      <c r="C13130" s="547" t="s">
        <v>1622</v>
      </c>
      <c r="D13130" s="548"/>
      <c r="E13130" s="548"/>
    </row>
    <row r="13131" spans="1:5" hidden="1">
      <c r="A13131" s="547" t="s">
        <v>1638</v>
      </c>
      <c r="B13131" s="547">
        <v>2020</v>
      </c>
      <c r="C13131" s="547" t="s">
        <v>1621</v>
      </c>
      <c r="D13131" s="548"/>
      <c r="E13131" s="548"/>
    </row>
    <row r="13132" spans="1:5" hidden="1">
      <c r="A13132" s="547" t="s">
        <v>1638</v>
      </c>
      <c r="B13132" s="547">
        <v>2020</v>
      </c>
      <c r="C13132" s="547" t="s">
        <v>1620</v>
      </c>
      <c r="D13132" s="548"/>
      <c r="E13132" s="548"/>
    </row>
    <row r="13133" spans="1:5" hidden="1">
      <c r="A13133" s="547" t="s">
        <v>1638</v>
      </c>
      <c r="B13133" s="547">
        <v>2020</v>
      </c>
      <c r="C13133" s="547" t="s">
        <v>1619</v>
      </c>
      <c r="D13133" s="548">
        <v>10.51</v>
      </c>
      <c r="E13133" s="548">
        <v>10.51</v>
      </c>
    </row>
    <row r="13134" spans="1:5" hidden="1">
      <c r="A13134" s="547" t="s">
        <v>1638</v>
      </c>
      <c r="B13134" s="547">
        <v>2020</v>
      </c>
      <c r="C13134" s="547" t="s">
        <v>1618</v>
      </c>
      <c r="D13134" s="548"/>
      <c r="E13134" s="548"/>
    </row>
    <row r="13135" spans="1:5" hidden="1">
      <c r="A13135" s="547" t="s">
        <v>1638</v>
      </c>
      <c r="B13135" s="547">
        <v>2020</v>
      </c>
      <c r="C13135" s="547" t="s">
        <v>1617</v>
      </c>
      <c r="D13135" s="548">
        <v>1.86</v>
      </c>
      <c r="E13135" s="548">
        <v>1.86</v>
      </c>
    </row>
    <row r="13136" spans="1:5" hidden="1">
      <c r="A13136" s="547" t="s">
        <v>1638</v>
      </c>
      <c r="B13136" s="547">
        <v>2020</v>
      </c>
      <c r="C13136" s="547" t="s">
        <v>1616</v>
      </c>
      <c r="D13136" s="548"/>
      <c r="E13136" s="548"/>
    </row>
    <row r="13137" spans="1:5" hidden="1">
      <c r="A13137" s="547" t="s">
        <v>1638</v>
      </c>
      <c r="B13137" s="547">
        <v>2020</v>
      </c>
      <c r="C13137" s="547" t="s">
        <v>1615</v>
      </c>
      <c r="D13137" s="548">
        <v>5.65</v>
      </c>
      <c r="E13137" s="548">
        <v>5.65</v>
      </c>
    </row>
    <row r="13138" spans="1:5" hidden="1">
      <c r="A13138" s="547" t="s">
        <v>1638</v>
      </c>
      <c r="B13138" s="547">
        <v>2020</v>
      </c>
      <c r="C13138" s="547" t="s">
        <v>1614</v>
      </c>
      <c r="D13138" s="548">
        <v>0.19</v>
      </c>
      <c r="E13138" s="548">
        <v>0.19</v>
      </c>
    </row>
    <row r="13139" spans="1:5" hidden="1">
      <c r="A13139" s="547" t="s">
        <v>1638</v>
      </c>
      <c r="B13139" s="547">
        <v>2020</v>
      </c>
      <c r="C13139" s="547" t="s">
        <v>1613</v>
      </c>
      <c r="D13139" s="548"/>
      <c r="E13139" s="548"/>
    </row>
    <row r="13140" spans="1:5" hidden="1">
      <c r="A13140" s="547" t="s">
        <v>1638</v>
      </c>
      <c r="B13140" s="547">
        <v>2020</v>
      </c>
      <c r="C13140" s="547" t="s">
        <v>1612</v>
      </c>
      <c r="D13140" s="548">
        <v>0.09</v>
      </c>
      <c r="E13140" s="548">
        <v>0.09</v>
      </c>
    </row>
    <row r="13141" spans="1:5" hidden="1">
      <c r="A13141" s="547" t="s">
        <v>1638</v>
      </c>
      <c r="B13141" s="547">
        <v>2020</v>
      </c>
      <c r="C13141" s="547" t="s">
        <v>1611</v>
      </c>
      <c r="D13141" s="548">
        <v>2.2999999999999998</v>
      </c>
      <c r="E13141" s="548">
        <v>2.2999999999999998</v>
      </c>
    </row>
    <row r="13142" spans="1:5" hidden="1">
      <c r="A13142" s="547" t="s">
        <v>1638</v>
      </c>
      <c r="B13142" s="547">
        <v>2020</v>
      </c>
      <c r="C13142" s="547" t="s">
        <v>1610</v>
      </c>
      <c r="D13142" s="548"/>
      <c r="E13142" s="548"/>
    </row>
    <row r="13143" spans="1:5" hidden="1">
      <c r="A13143" s="547" t="s">
        <v>1638</v>
      </c>
      <c r="B13143" s="547">
        <v>2020</v>
      </c>
      <c r="C13143" s="547" t="s">
        <v>1609</v>
      </c>
      <c r="D13143" s="548"/>
      <c r="E13143" s="548"/>
    </row>
    <row r="13144" spans="1:5" hidden="1">
      <c r="A13144" s="547" t="s">
        <v>1638</v>
      </c>
      <c r="B13144" s="547">
        <v>2020</v>
      </c>
      <c r="C13144" s="547" t="s">
        <v>1608</v>
      </c>
      <c r="D13144" s="548"/>
      <c r="E13144" s="548"/>
    </row>
    <row r="13145" spans="1:5" hidden="1">
      <c r="A13145" s="547" t="s">
        <v>1638</v>
      </c>
      <c r="B13145" s="547">
        <v>2020</v>
      </c>
      <c r="C13145" s="547" t="s">
        <v>1607</v>
      </c>
      <c r="D13145" s="548">
        <v>0.41</v>
      </c>
      <c r="E13145" s="548">
        <v>0.41</v>
      </c>
    </row>
    <row r="13146" spans="1:5" hidden="1">
      <c r="A13146" s="547" t="s">
        <v>1638</v>
      </c>
      <c r="B13146" s="547">
        <v>2020</v>
      </c>
      <c r="C13146" s="547" t="s">
        <v>1606</v>
      </c>
      <c r="D13146" s="548"/>
      <c r="E13146" s="548"/>
    </row>
    <row r="13147" spans="1:5" hidden="1">
      <c r="A13147" s="547" t="s">
        <v>1638</v>
      </c>
      <c r="B13147" s="547">
        <v>2020</v>
      </c>
      <c r="C13147" s="547" t="s">
        <v>1605</v>
      </c>
      <c r="D13147" s="548"/>
      <c r="E13147" s="548"/>
    </row>
    <row r="13148" spans="1:5" hidden="1">
      <c r="A13148" s="547" t="s">
        <v>1638</v>
      </c>
      <c r="B13148" s="547">
        <v>2020</v>
      </c>
      <c r="C13148" s="547" t="s">
        <v>1604</v>
      </c>
      <c r="D13148" s="548">
        <v>35.89</v>
      </c>
      <c r="E13148" s="548">
        <v>35.89</v>
      </c>
    </row>
    <row r="13149" spans="1:5" hidden="1">
      <c r="A13149" s="547" t="s">
        <v>1638</v>
      </c>
      <c r="B13149" s="547">
        <v>2020</v>
      </c>
      <c r="C13149" s="547" t="s">
        <v>1603</v>
      </c>
      <c r="D13149" s="548">
        <v>4.03</v>
      </c>
      <c r="E13149" s="548">
        <v>4.03</v>
      </c>
    </row>
    <row r="13150" spans="1:5" hidden="1">
      <c r="A13150" s="547" t="s">
        <v>1638</v>
      </c>
      <c r="B13150" s="547">
        <v>2020</v>
      </c>
      <c r="C13150" s="547" t="s">
        <v>1602</v>
      </c>
      <c r="D13150" s="548">
        <v>23.67</v>
      </c>
      <c r="E13150" s="548">
        <v>23.67</v>
      </c>
    </row>
    <row r="13151" spans="1:5" hidden="1">
      <c r="A13151" s="547" t="s">
        <v>1638</v>
      </c>
      <c r="B13151" s="547">
        <v>2020</v>
      </c>
      <c r="C13151" s="547" t="s">
        <v>1601</v>
      </c>
      <c r="D13151" s="548">
        <v>349.01</v>
      </c>
      <c r="E13151" s="548">
        <v>349.01</v>
      </c>
    </row>
    <row r="13152" spans="1:5" hidden="1">
      <c r="A13152" s="547" t="s">
        <v>1638</v>
      </c>
      <c r="B13152" s="547">
        <v>2020</v>
      </c>
      <c r="C13152" s="547" t="s">
        <v>1600</v>
      </c>
      <c r="D13152" s="548">
        <v>81.03</v>
      </c>
      <c r="E13152" s="548">
        <v>81.03</v>
      </c>
    </row>
    <row r="13153" spans="1:5" hidden="1">
      <c r="A13153" s="547" t="s">
        <v>1638</v>
      </c>
      <c r="B13153" s="547">
        <v>2020</v>
      </c>
      <c r="C13153" s="547" t="s">
        <v>1599</v>
      </c>
      <c r="D13153" s="548">
        <v>1026.96</v>
      </c>
      <c r="E13153" s="548">
        <v>1027.01</v>
      </c>
    </row>
    <row r="13154" spans="1:5" hidden="1">
      <c r="A13154" s="547" t="s">
        <v>1638</v>
      </c>
      <c r="B13154" s="547">
        <v>2020</v>
      </c>
      <c r="C13154" s="547" t="s">
        <v>1597</v>
      </c>
      <c r="D13154" s="548">
        <v>529.75</v>
      </c>
      <c r="E13154" s="548">
        <v>529.79999999999995</v>
      </c>
    </row>
    <row r="13155" spans="1:5" hidden="1">
      <c r="A13155" s="547" t="s">
        <v>1638</v>
      </c>
      <c r="B13155" s="547">
        <v>2020</v>
      </c>
      <c r="C13155" s="547" t="s">
        <v>1633</v>
      </c>
      <c r="D13155" s="548"/>
      <c r="E13155" s="548">
        <v>25.36</v>
      </c>
    </row>
    <row r="13156" spans="1:5" hidden="1">
      <c r="A13156" s="547" t="s">
        <v>1638</v>
      </c>
      <c r="B13156" s="547">
        <v>2020</v>
      </c>
      <c r="C13156" s="547" t="s">
        <v>1632</v>
      </c>
      <c r="D13156" s="548"/>
      <c r="E13156" s="548"/>
    </row>
    <row r="13157" spans="1:5" hidden="1">
      <c r="A13157" s="547" t="s">
        <v>1638</v>
      </c>
      <c r="B13157" s="547">
        <v>2020</v>
      </c>
      <c r="C13157" s="547" t="s">
        <v>1631</v>
      </c>
      <c r="D13157" s="548"/>
      <c r="E13157" s="548">
        <v>0.28000000000000003</v>
      </c>
    </row>
    <row r="13158" spans="1:5" hidden="1">
      <c r="A13158" s="547" t="s">
        <v>1638</v>
      </c>
      <c r="B13158" s="547">
        <v>2020</v>
      </c>
      <c r="C13158" s="547" t="s">
        <v>1630</v>
      </c>
      <c r="D13158" s="548"/>
      <c r="E13158" s="548"/>
    </row>
    <row r="13159" spans="1:5" hidden="1">
      <c r="A13159" s="547" t="s">
        <v>1638</v>
      </c>
      <c r="B13159" s="547">
        <v>2020</v>
      </c>
      <c r="C13159" s="547" t="s">
        <v>1629</v>
      </c>
      <c r="D13159" s="548"/>
      <c r="E13159" s="548"/>
    </row>
    <row r="13160" spans="1:5" hidden="1">
      <c r="A13160" s="547" t="s">
        <v>1638</v>
      </c>
      <c r="B13160" s="547">
        <v>2021</v>
      </c>
      <c r="C13160" s="547" t="s">
        <v>1628</v>
      </c>
      <c r="D13160" s="548">
        <v>21.49</v>
      </c>
      <c r="E13160" s="548">
        <v>21.42</v>
      </c>
    </row>
    <row r="13161" spans="1:5" hidden="1">
      <c r="A13161" s="547" t="s">
        <v>1638</v>
      </c>
      <c r="B13161" s="547">
        <v>2021</v>
      </c>
      <c r="C13161" s="547" t="s">
        <v>1627</v>
      </c>
      <c r="D13161" s="548">
        <v>21.49</v>
      </c>
      <c r="E13161" s="548"/>
    </row>
    <row r="13162" spans="1:5" hidden="1">
      <c r="A13162" s="547" t="s">
        <v>1638</v>
      </c>
      <c r="B13162" s="547">
        <v>2021</v>
      </c>
      <c r="C13162" s="547" t="s">
        <v>1626</v>
      </c>
      <c r="D13162" s="548"/>
      <c r="E13162" s="548"/>
    </row>
    <row r="13163" spans="1:5" hidden="1">
      <c r="A13163" s="547" t="s">
        <v>1638</v>
      </c>
      <c r="B13163" s="547">
        <v>2021</v>
      </c>
      <c r="C13163" s="547" t="s">
        <v>1625</v>
      </c>
      <c r="D13163" s="548">
        <v>0.01</v>
      </c>
      <c r="E13163" s="548">
        <v>0.01</v>
      </c>
    </row>
    <row r="13164" spans="1:5" hidden="1">
      <c r="A13164" s="547" t="s">
        <v>1638</v>
      </c>
      <c r="B13164" s="547">
        <v>2021</v>
      </c>
      <c r="C13164" s="547" t="s">
        <v>1624</v>
      </c>
      <c r="D13164" s="548"/>
      <c r="E13164" s="548"/>
    </row>
    <row r="13165" spans="1:5" hidden="1">
      <c r="A13165" s="547" t="s">
        <v>1638</v>
      </c>
      <c r="B13165" s="547">
        <v>2021</v>
      </c>
      <c r="C13165" s="547" t="s">
        <v>1623</v>
      </c>
      <c r="D13165" s="548"/>
      <c r="E13165" s="548"/>
    </row>
    <row r="13166" spans="1:5" hidden="1">
      <c r="A13166" s="547" t="s">
        <v>1638</v>
      </c>
      <c r="B13166" s="547">
        <v>2021</v>
      </c>
      <c r="C13166" s="547" t="s">
        <v>1622</v>
      </c>
      <c r="D13166" s="548"/>
      <c r="E13166" s="548"/>
    </row>
    <row r="13167" spans="1:5" hidden="1">
      <c r="A13167" s="547" t="s">
        <v>1638</v>
      </c>
      <c r="B13167" s="547">
        <v>2021</v>
      </c>
      <c r="C13167" s="547" t="s">
        <v>1621</v>
      </c>
      <c r="D13167" s="548"/>
      <c r="E13167" s="548"/>
    </row>
    <row r="13168" spans="1:5" hidden="1">
      <c r="A13168" s="547" t="s">
        <v>1638</v>
      </c>
      <c r="B13168" s="547">
        <v>2021</v>
      </c>
      <c r="C13168" s="547" t="s">
        <v>1620</v>
      </c>
      <c r="D13168" s="548"/>
      <c r="E13168" s="548"/>
    </row>
    <row r="13169" spans="1:5" hidden="1">
      <c r="A13169" s="547" t="s">
        <v>1638</v>
      </c>
      <c r="B13169" s="547">
        <v>2021</v>
      </c>
      <c r="C13169" s="547" t="s">
        <v>1619</v>
      </c>
      <c r="D13169" s="548">
        <v>12.56</v>
      </c>
      <c r="E13169" s="548">
        <v>12.56</v>
      </c>
    </row>
    <row r="13170" spans="1:5" hidden="1">
      <c r="A13170" s="547" t="s">
        <v>1638</v>
      </c>
      <c r="B13170" s="547">
        <v>2021</v>
      </c>
      <c r="C13170" s="547" t="s">
        <v>1618</v>
      </c>
      <c r="D13170" s="548"/>
      <c r="E13170" s="548"/>
    </row>
    <row r="13171" spans="1:5" hidden="1">
      <c r="A13171" s="547" t="s">
        <v>1638</v>
      </c>
      <c r="B13171" s="547">
        <v>2021</v>
      </c>
      <c r="C13171" s="547" t="s">
        <v>1617</v>
      </c>
      <c r="D13171" s="548">
        <v>2.52</v>
      </c>
      <c r="E13171" s="548">
        <v>2.52</v>
      </c>
    </row>
    <row r="13172" spans="1:5" hidden="1">
      <c r="A13172" s="547" t="s">
        <v>1638</v>
      </c>
      <c r="B13172" s="547">
        <v>2021</v>
      </c>
      <c r="C13172" s="547" t="s">
        <v>1616</v>
      </c>
      <c r="D13172" s="548">
        <v>0.01</v>
      </c>
      <c r="E13172" s="548">
        <v>0.01</v>
      </c>
    </row>
    <row r="13173" spans="1:5" hidden="1">
      <c r="A13173" s="547" t="s">
        <v>1638</v>
      </c>
      <c r="B13173" s="547">
        <v>2021</v>
      </c>
      <c r="C13173" s="547" t="s">
        <v>1615</v>
      </c>
      <c r="D13173" s="548">
        <v>7.51</v>
      </c>
      <c r="E13173" s="548">
        <v>7.51</v>
      </c>
    </row>
    <row r="13174" spans="1:5" hidden="1">
      <c r="A13174" s="547" t="s">
        <v>1638</v>
      </c>
      <c r="B13174" s="547">
        <v>2021</v>
      </c>
      <c r="C13174" s="547" t="s">
        <v>1614</v>
      </c>
      <c r="D13174" s="548">
        <v>0.14000000000000001</v>
      </c>
      <c r="E13174" s="548">
        <v>0.14000000000000001</v>
      </c>
    </row>
    <row r="13175" spans="1:5" hidden="1">
      <c r="A13175" s="547" t="s">
        <v>1638</v>
      </c>
      <c r="B13175" s="547">
        <v>2021</v>
      </c>
      <c r="C13175" s="547" t="s">
        <v>1613</v>
      </c>
      <c r="D13175" s="548"/>
      <c r="E13175" s="548"/>
    </row>
    <row r="13176" spans="1:5" hidden="1">
      <c r="A13176" s="547" t="s">
        <v>1638</v>
      </c>
      <c r="B13176" s="547">
        <v>2021</v>
      </c>
      <c r="C13176" s="547" t="s">
        <v>1612</v>
      </c>
      <c r="D13176" s="548">
        <v>0.05</v>
      </c>
      <c r="E13176" s="548">
        <v>0.05</v>
      </c>
    </row>
    <row r="13177" spans="1:5" hidden="1">
      <c r="A13177" s="547" t="s">
        <v>1638</v>
      </c>
      <c r="B13177" s="547">
        <v>2021</v>
      </c>
      <c r="C13177" s="547" t="s">
        <v>1611</v>
      </c>
      <c r="D13177" s="548">
        <v>2</v>
      </c>
      <c r="E13177" s="548">
        <v>2</v>
      </c>
    </row>
    <row r="13178" spans="1:5" hidden="1">
      <c r="A13178" s="547" t="s">
        <v>1638</v>
      </c>
      <c r="B13178" s="547">
        <v>2021</v>
      </c>
      <c r="C13178" s="547" t="s">
        <v>1610</v>
      </c>
      <c r="D13178" s="548"/>
      <c r="E13178" s="548"/>
    </row>
    <row r="13179" spans="1:5" hidden="1">
      <c r="A13179" s="547" t="s">
        <v>1638</v>
      </c>
      <c r="B13179" s="547">
        <v>2021</v>
      </c>
      <c r="C13179" s="547" t="s">
        <v>1609</v>
      </c>
      <c r="D13179" s="548"/>
      <c r="E13179" s="548"/>
    </row>
    <row r="13180" spans="1:5" hidden="1">
      <c r="A13180" s="547" t="s">
        <v>1638</v>
      </c>
      <c r="B13180" s="547">
        <v>2021</v>
      </c>
      <c r="C13180" s="547" t="s">
        <v>1608</v>
      </c>
      <c r="D13180" s="548"/>
      <c r="E13180" s="548"/>
    </row>
    <row r="13181" spans="1:5" hidden="1">
      <c r="A13181" s="547" t="s">
        <v>1638</v>
      </c>
      <c r="B13181" s="547">
        <v>2021</v>
      </c>
      <c r="C13181" s="547" t="s">
        <v>1607</v>
      </c>
      <c r="D13181" s="548">
        <v>0.34</v>
      </c>
      <c r="E13181" s="548">
        <v>0.34</v>
      </c>
    </row>
    <row r="13182" spans="1:5" hidden="1">
      <c r="A13182" s="547" t="s">
        <v>1638</v>
      </c>
      <c r="B13182" s="547">
        <v>2021</v>
      </c>
      <c r="C13182" s="547" t="s">
        <v>1606</v>
      </c>
      <c r="D13182" s="548"/>
      <c r="E13182" s="548"/>
    </row>
    <row r="13183" spans="1:5" hidden="1">
      <c r="A13183" s="547" t="s">
        <v>1638</v>
      </c>
      <c r="B13183" s="547">
        <v>2021</v>
      </c>
      <c r="C13183" s="547" t="s">
        <v>1605</v>
      </c>
      <c r="D13183" s="548"/>
      <c r="E13183" s="548"/>
    </row>
    <row r="13184" spans="1:5" hidden="1">
      <c r="A13184" s="547" t="s">
        <v>1638</v>
      </c>
      <c r="B13184" s="547">
        <v>2021</v>
      </c>
      <c r="C13184" s="547" t="s">
        <v>1604</v>
      </c>
      <c r="D13184" s="548">
        <v>35.880000000000003</v>
      </c>
      <c r="E13184" s="548">
        <v>35.880000000000003</v>
      </c>
    </row>
    <row r="13185" spans="1:5" hidden="1">
      <c r="A13185" s="547" t="s">
        <v>1638</v>
      </c>
      <c r="B13185" s="547">
        <v>2021</v>
      </c>
      <c r="C13185" s="547" t="s">
        <v>1603</v>
      </c>
      <c r="D13185" s="548">
        <v>5.61</v>
      </c>
      <c r="E13185" s="548">
        <v>5.61</v>
      </c>
    </row>
    <row r="13186" spans="1:5" hidden="1">
      <c r="A13186" s="547" t="s">
        <v>1638</v>
      </c>
      <c r="B13186" s="547">
        <v>2021</v>
      </c>
      <c r="C13186" s="547" t="s">
        <v>1602</v>
      </c>
      <c r="D13186" s="548">
        <v>32.53</v>
      </c>
      <c r="E13186" s="548">
        <v>32.53</v>
      </c>
    </row>
    <row r="13187" spans="1:5" hidden="1">
      <c r="A13187" s="547" t="s">
        <v>1638</v>
      </c>
      <c r="B13187" s="547">
        <v>2021</v>
      </c>
      <c r="C13187" s="547" t="s">
        <v>1601</v>
      </c>
      <c r="D13187" s="548">
        <v>406.53</v>
      </c>
      <c r="E13187" s="548">
        <v>406.53</v>
      </c>
    </row>
    <row r="13188" spans="1:5" hidden="1">
      <c r="A13188" s="547" t="s">
        <v>1638</v>
      </c>
      <c r="B13188" s="547">
        <v>2021</v>
      </c>
      <c r="C13188" s="547" t="s">
        <v>1600</v>
      </c>
      <c r="D13188" s="548">
        <v>83.91</v>
      </c>
      <c r="E13188" s="548">
        <v>83.91</v>
      </c>
    </row>
    <row r="13189" spans="1:5" hidden="1">
      <c r="A13189" s="547" t="s">
        <v>1638</v>
      </c>
      <c r="B13189" s="547">
        <v>2021</v>
      </c>
      <c r="C13189" s="547" t="s">
        <v>1599</v>
      </c>
      <c r="D13189" s="548">
        <v>1168.1099999999999</v>
      </c>
      <c r="E13189" s="548">
        <v>1168.03</v>
      </c>
    </row>
    <row r="13190" spans="1:5" hidden="1">
      <c r="A13190" s="547" t="s">
        <v>1638</v>
      </c>
      <c r="B13190" s="547">
        <v>2021</v>
      </c>
      <c r="C13190" s="547" t="s">
        <v>1597</v>
      </c>
      <c r="D13190" s="548">
        <v>598.53</v>
      </c>
      <c r="E13190" s="548">
        <v>598.45000000000005</v>
      </c>
    </row>
    <row r="13191" spans="1:5" hidden="1">
      <c r="A13191" s="547" t="s">
        <v>1638</v>
      </c>
      <c r="B13191" s="547">
        <v>2021</v>
      </c>
      <c r="C13191" s="547" t="s">
        <v>1633</v>
      </c>
      <c r="D13191" s="548"/>
      <c r="E13191" s="548">
        <v>21.33</v>
      </c>
    </row>
    <row r="13192" spans="1:5" hidden="1">
      <c r="A13192" s="547" t="s">
        <v>1638</v>
      </c>
      <c r="B13192" s="547">
        <v>2021</v>
      </c>
      <c r="C13192" s="547" t="s">
        <v>1632</v>
      </c>
      <c r="D13192" s="548"/>
      <c r="E13192" s="548"/>
    </row>
    <row r="13193" spans="1:5" hidden="1">
      <c r="A13193" s="547" t="s">
        <v>1638</v>
      </c>
      <c r="B13193" s="547">
        <v>2021</v>
      </c>
      <c r="C13193" s="547" t="s">
        <v>1631</v>
      </c>
      <c r="D13193" s="548"/>
      <c r="E13193" s="548">
        <v>0.09</v>
      </c>
    </row>
    <row r="13194" spans="1:5" hidden="1">
      <c r="A13194" s="547" t="s">
        <v>1638</v>
      </c>
      <c r="B13194" s="547">
        <v>2021</v>
      </c>
      <c r="C13194" s="547" t="s">
        <v>1630</v>
      </c>
      <c r="D13194" s="548"/>
      <c r="E13194" s="548"/>
    </row>
    <row r="13195" spans="1:5" hidden="1">
      <c r="A13195" s="547" t="s">
        <v>1638</v>
      </c>
      <c r="B13195" s="547">
        <v>2021</v>
      </c>
      <c r="C13195" s="547" t="s">
        <v>1629</v>
      </c>
      <c r="D13195" s="548"/>
      <c r="E13195" s="548"/>
    </row>
    <row r="13196" spans="1:5" hidden="1">
      <c r="A13196" s="547" t="s">
        <v>1638</v>
      </c>
      <c r="B13196" s="547">
        <v>2022</v>
      </c>
      <c r="C13196" s="547" t="s">
        <v>1628</v>
      </c>
      <c r="D13196" s="548">
        <v>6.61</v>
      </c>
      <c r="E13196" s="548">
        <v>6.59</v>
      </c>
    </row>
    <row r="13197" spans="1:5" hidden="1">
      <c r="A13197" s="547" t="s">
        <v>1638</v>
      </c>
      <c r="B13197" s="547">
        <v>2022</v>
      </c>
      <c r="C13197" s="547" t="s">
        <v>1627</v>
      </c>
      <c r="D13197" s="548">
        <v>6.61</v>
      </c>
      <c r="E13197" s="548"/>
    </row>
    <row r="13198" spans="1:5" hidden="1">
      <c r="A13198" s="547" t="s">
        <v>1638</v>
      </c>
      <c r="B13198" s="547">
        <v>2022</v>
      </c>
      <c r="C13198" s="547" t="s">
        <v>1626</v>
      </c>
      <c r="D13198" s="548"/>
      <c r="E13198" s="548"/>
    </row>
    <row r="13199" spans="1:5" hidden="1">
      <c r="A13199" s="547" t="s">
        <v>1638</v>
      </c>
      <c r="B13199" s="547">
        <v>2022</v>
      </c>
      <c r="C13199" s="547" t="s">
        <v>1625</v>
      </c>
      <c r="D13199" s="548">
        <v>0.01</v>
      </c>
      <c r="E13199" s="548">
        <v>0.01</v>
      </c>
    </row>
    <row r="13200" spans="1:5" hidden="1">
      <c r="A13200" s="547" t="s">
        <v>1638</v>
      </c>
      <c r="B13200" s="547">
        <v>2022</v>
      </c>
      <c r="C13200" s="547" t="s">
        <v>1624</v>
      </c>
      <c r="D13200" s="548"/>
      <c r="E13200" s="548"/>
    </row>
    <row r="13201" spans="1:5" hidden="1">
      <c r="A13201" s="547" t="s">
        <v>1638</v>
      </c>
      <c r="B13201" s="547">
        <v>2022</v>
      </c>
      <c r="C13201" s="547" t="s">
        <v>1623</v>
      </c>
      <c r="D13201" s="548"/>
      <c r="E13201" s="548"/>
    </row>
    <row r="13202" spans="1:5" hidden="1">
      <c r="A13202" s="547" t="s">
        <v>1638</v>
      </c>
      <c r="B13202" s="547">
        <v>2022</v>
      </c>
      <c r="C13202" s="547" t="s">
        <v>1622</v>
      </c>
      <c r="D13202" s="548"/>
      <c r="E13202" s="548"/>
    </row>
    <row r="13203" spans="1:5" hidden="1">
      <c r="A13203" s="547" t="s">
        <v>1638</v>
      </c>
      <c r="B13203" s="547">
        <v>2022</v>
      </c>
      <c r="C13203" s="547" t="s">
        <v>1621</v>
      </c>
      <c r="D13203" s="548"/>
      <c r="E13203" s="548"/>
    </row>
    <row r="13204" spans="1:5" hidden="1">
      <c r="A13204" s="547" t="s">
        <v>1638</v>
      </c>
      <c r="B13204" s="547">
        <v>2022</v>
      </c>
      <c r="C13204" s="547" t="s">
        <v>1620</v>
      </c>
      <c r="D13204" s="548"/>
      <c r="E13204" s="548"/>
    </row>
    <row r="13205" spans="1:5" hidden="1">
      <c r="A13205" s="547" t="s">
        <v>1638</v>
      </c>
      <c r="B13205" s="547">
        <v>2022</v>
      </c>
      <c r="C13205" s="547" t="s">
        <v>1619</v>
      </c>
      <c r="D13205" s="548">
        <v>14.14</v>
      </c>
      <c r="E13205" s="548">
        <v>14.14</v>
      </c>
    </row>
    <row r="13206" spans="1:5" hidden="1">
      <c r="A13206" s="547" t="s">
        <v>1638</v>
      </c>
      <c r="B13206" s="547">
        <v>2022</v>
      </c>
      <c r="C13206" s="547" t="s">
        <v>1618</v>
      </c>
      <c r="D13206" s="548"/>
      <c r="E13206" s="548"/>
    </row>
    <row r="13207" spans="1:5" hidden="1">
      <c r="A13207" s="547" t="s">
        <v>1638</v>
      </c>
      <c r="B13207" s="547">
        <v>2022</v>
      </c>
      <c r="C13207" s="547" t="s">
        <v>1617</v>
      </c>
      <c r="D13207" s="548">
        <v>1.76</v>
      </c>
      <c r="E13207" s="548">
        <v>1.76</v>
      </c>
    </row>
    <row r="13208" spans="1:5" hidden="1">
      <c r="A13208" s="547" t="s">
        <v>1638</v>
      </c>
      <c r="B13208" s="547">
        <v>2022</v>
      </c>
      <c r="C13208" s="547" t="s">
        <v>1616</v>
      </c>
      <c r="D13208" s="548"/>
      <c r="E13208" s="548"/>
    </row>
    <row r="13209" spans="1:5" hidden="1">
      <c r="A13209" s="547" t="s">
        <v>1638</v>
      </c>
      <c r="B13209" s="547">
        <v>2022</v>
      </c>
      <c r="C13209" s="547" t="s">
        <v>1615</v>
      </c>
      <c r="D13209" s="548">
        <v>10.59</v>
      </c>
      <c r="E13209" s="548">
        <v>10.59</v>
      </c>
    </row>
    <row r="13210" spans="1:5" hidden="1">
      <c r="A13210" s="547" t="s">
        <v>1638</v>
      </c>
      <c r="B13210" s="547">
        <v>2022</v>
      </c>
      <c r="C13210" s="547" t="s">
        <v>1614</v>
      </c>
      <c r="D13210" s="548">
        <v>0.16</v>
      </c>
      <c r="E13210" s="548">
        <v>0.16</v>
      </c>
    </row>
    <row r="13211" spans="1:5" hidden="1">
      <c r="A13211" s="547" t="s">
        <v>1638</v>
      </c>
      <c r="B13211" s="547">
        <v>2022</v>
      </c>
      <c r="C13211" s="547" t="s">
        <v>1613</v>
      </c>
      <c r="D13211" s="548"/>
      <c r="E13211" s="548"/>
    </row>
    <row r="13212" spans="1:5" hidden="1">
      <c r="A13212" s="547" t="s">
        <v>1638</v>
      </c>
      <c r="B13212" s="547">
        <v>2022</v>
      </c>
      <c r="C13212" s="547" t="s">
        <v>1612</v>
      </c>
      <c r="D13212" s="548">
        <v>0.03</v>
      </c>
      <c r="E13212" s="548">
        <v>0.03</v>
      </c>
    </row>
    <row r="13213" spans="1:5" hidden="1">
      <c r="A13213" s="547" t="s">
        <v>1638</v>
      </c>
      <c r="B13213" s="547">
        <v>2022</v>
      </c>
      <c r="C13213" s="547" t="s">
        <v>1611</v>
      </c>
      <c r="D13213" s="548">
        <v>1.17</v>
      </c>
      <c r="E13213" s="548">
        <v>1.17</v>
      </c>
    </row>
    <row r="13214" spans="1:5" hidden="1">
      <c r="A13214" s="547" t="s">
        <v>1638</v>
      </c>
      <c r="B13214" s="547">
        <v>2022</v>
      </c>
      <c r="C13214" s="547" t="s">
        <v>1610</v>
      </c>
      <c r="D13214" s="548"/>
      <c r="E13214" s="548"/>
    </row>
    <row r="13215" spans="1:5" hidden="1">
      <c r="A13215" s="547" t="s">
        <v>1638</v>
      </c>
      <c r="B13215" s="547">
        <v>2022</v>
      </c>
      <c r="C13215" s="547" t="s">
        <v>1609</v>
      </c>
      <c r="D13215" s="548"/>
      <c r="E13215" s="548"/>
    </row>
    <row r="13216" spans="1:5" hidden="1">
      <c r="A13216" s="547" t="s">
        <v>1638</v>
      </c>
      <c r="B13216" s="547">
        <v>2022</v>
      </c>
      <c r="C13216" s="547" t="s">
        <v>1608</v>
      </c>
      <c r="D13216" s="548"/>
      <c r="E13216" s="548"/>
    </row>
    <row r="13217" spans="1:5" hidden="1">
      <c r="A13217" s="547" t="s">
        <v>1638</v>
      </c>
      <c r="B13217" s="547">
        <v>2022</v>
      </c>
      <c r="C13217" s="547" t="s">
        <v>1607</v>
      </c>
      <c r="D13217" s="548">
        <v>0.43</v>
      </c>
      <c r="E13217" s="548">
        <v>0.43</v>
      </c>
    </row>
    <row r="13218" spans="1:5" hidden="1">
      <c r="A13218" s="547" t="s">
        <v>1638</v>
      </c>
      <c r="B13218" s="547">
        <v>2022</v>
      </c>
      <c r="C13218" s="547" t="s">
        <v>1606</v>
      </c>
      <c r="D13218" s="548"/>
      <c r="E13218" s="548"/>
    </row>
    <row r="13219" spans="1:5" hidden="1">
      <c r="A13219" s="547" t="s">
        <v>1638</v>
      </c>
      <c r="B13219" s="547">
        <v>2022</v>
      </c>
      <c r="C13219" s="547" t="s">
        <v>1605</v>
      </c>
      <c r="D13219" s="548"/>
      <c r="E13219" s="548"/>
    </row>
    <row r="13220" spans="1:5" hidden="1">
      <c r="A13220" s="547" t="s">
        <v>1638</v>
      </c>
      <c r="B13220" s="547">
        <v>2022</v>
      </c>
      <c r="C13220" s="547" t="s">
        <v>1604</v>
      </c>
      <c r="D13220" s="548">
        <v>41.37</v>
      </c>
      <c r="E13220" s="548">
        <v>41.37</v>
      </c>
    </row>
    <row r="13221" spans="1:5" hidden="1">
      <c r="A13221" s="547" t="s">
        <v>1638</v>
      </c>
      <c r="B13221" s="547">
        <v>2022</v>
      </c>
      <c r="C13221" s="547" t="s">
        <v>1603</v>
      </c>
      <c r="D13221" s="548">
        <v>5.29</v>
      </c>
      <c r="E13221" s="548">
        <v>5.29</v>
      </c>
    </row>
    <row r="13222" spans="1:5" hidden="1">
      <c r="A13222" s="547" t="s">
        <v>1638</v>
      </c>
      <c r="B13222" s="547">
        <v>2022</v>
      </c>
      <c r="C13222" s="547" t="s">
        <v>1602</v>
      </c>
      <c r="D13222" s="548">
        <v>29.06</v>
      </c>
      <c r="E13222" s="548">
        <v>29.06</v>
      </c>
    </row>
    <row r="13223" spans="1:5" hidden="1">
      <c r="A13223" s="547" t="s">
        <v>1638</v>
      </c>
      <c r="B13223" s="547">
        <v>2022</v>
      </c>
      <c r="C13223" s="547" t="s">
        <v>1601</v>
      </c>
      <c r="D13223" s="548">
        <v>381.5</v>
      </c>
      <c r="E13223" s="548">
        <v>381.5</v>
      </c>
    </row>
    <row r="13224" spans="1:5" hidden="1">
      <c r="A13224" s="547" t="s">
        <v>1638</v>
      </c>
      <c r="B13224" s="547">
        <v>2022</v>
      </c>
      <c r="C13224" s="547" t="s">
        <v>1600</v>
      </c>
      <c r="D13224" s="548">
        <v>96.07</v>
      </c>
      <c r="E13224" s="548">
        <v>96.07</v>
      </c>
    </row>
    <row r="13225" spans="1:5" hidden="1">
      <c r="A13225" s="547" t="s">
        <v>1638</v>
      </c>
      <c r="B13225" s="547">
        <v>2022</v>
      </c>
      <c r="C13225" s="547" t="s">
        <v>1599</v>
      </c>
      <c r="D13225" s="548">
        <v>1108.29</v>
      </c>
      <c r="E13225" s="548">
        <v>1108.28</v>
      </c>
    </row>
    <row r="13226" spans="1:5" hidden="1">
      <c r="A13226" s="547" t="s">
        <v>1638</v>
      </c>
      <c r="B13226" s="547">
        <v>2022</v>
      </c>
      <c r="C13226" s="547" t="s">
        <v>1597</v>
      </c>
      <c r="D13226" s="548">
        <v>574.04999999999995</v>
      </c>
      <c r="E13226" s="548">
        <v>574.04</v>
      </c>
    </row>
    <row r="13227" spans="1:5" hidden="1">
      <c r="A13227" s="547" t="s">
        <v>1638</v>
      </c>
      <c r="B13227" s="547">
        <v>2022</v>
      </c>
      <c r="C13227" s="547" t="s">
        <v>1633</v>
      </c>
      <c r="D13227" s="548"/>
      <c r="E13227" s="548">
        <v>6.56</v>
      </c>
    </row>
    <row r="13228" spans="1:5" hidden="1">
      <c r="A13228" s="547" t="s">
        <v>1638</v>
      </c>
      <c r="B13228" s="547">
        <v>2022</v>
      </c>
      <c r="C13228" s="547" t="s">
        <v>1632</v>
      </c>
      <c r="D13228" s="548"/>
      <c r="E13228" s="548"/>
    </row>
    <row r="13229" spans="1:5" hidden="1">
      <c r="A13229" s="547" t="s">
        <v>1638</v>
      </c>
      <c r="B13229" s="547">
        <v>2022</v>
      </c>
      <c r="C13229" s="547" t="s">
        <v>1631</v>
      </c>
      <c r="D13229" s="548"/>
      <c r="E13229" s="548">
        <v>0.04</v>
      </c>
    </row>
    <row r="13230" spans="1:5" hidden="1">
      <c r="A13230" s="547" t="s">
        <v>1638</v>
      </c>
      <c r="B13230" s="547">
        <v>2022</v>
      </c>
      <c r="C13230" s="547" t="s">
        <v>1630</v>
      </c>
      <c r="D13230" s="548"/>
      <c r="E13230" s="548"/>
    </row>
    <row r="13231" spans="1:5" hidden="1">
      <c r="A13231" s="547" t="s">
        <v>1638</v>
      </c>
      <c r="B13231" s="547">
        <v>2022</v>
      </c>
      <c r="C13231" s="547" t="s">
        <v>1629</v>
      </c>
      <c r="D13231" s="548"/>
      <c r="E13231" s="548"/>
    </row>
    <row r="13232" spans="1:5" hidden="1">
      <c r="A13232" s="547" t="s">
        <v>1638</v>
      </c>
      <c r="B13232" s="547">
        <v>2023</v>
      </c>
      <c r="C13232" s="547" t="s">
        <v>1628</v>
      </c>
      <c r="D13232" s="548">
        <v>2.02</v>
      </c>
      <c r="E13232" s="548"/>
    </row>
    <row r="13233" spans="1:5" hidden="1">
      <c r="A13233" s="547" t="s">
        <v>1638</v>
      </c>
      <c r="B13233" s="547">
        <v>2023</v>
      </c>
      <c r="C13233" s="547" t="s">
        <v>1627</v>
      </c>
      <c r="D13233" s="548">
        <v>2.02</v>
      </c>
      <c r="E13233" s="548"/>
    </row>
    <row r="13234" spans="1:5" hidden="1">
      <c r="A13234" s="547" t="s">
        <v>1638</v>
      </c>
      <c r="B13234" s="547">
        <v>2023</v>
      </c>
      <c r="C13234" s="547" t="s">
        <v>1626</v>
      </c>
      <c r="D13234" s="548"/>
      <c r="E13234" s="548"/>
    </row>
    <row r="13235" spans="1:5" hidden="1">
      <c r="A13235" s="547" t="s">
        <v>1638</v>
      </c>
      <c r="B13235" s="547">
        <v>2023</v>
      </c>
      <c r="C13235" s="547" t="s">
        <v>1625</v>
      </c>
      <c r="D13235" s="548">
        <v>0.01</v>
      </c>
      <c r="E13235" s="548"/>
    </row>
    <row r="13236" spans="1:5" hidden="1">
      <c r="A13236" s="547" t="s">
        <v>1638</v>
      </c>
      <c r="B13236" s="547">
        <v>2023</v>
      </c>
      <c r="C13236" s="547" t="s">
        <v>1624</v>
      </c>
      <c r="D13236" s="548"/>
      <c r="E13236" s="548"/>
    </row>
    <row r="13237" spans="1:5" hidden="1">
      <c r="A13237" s="547" t="s">
        <v>1638</v>
      </c>
      <c r="B13237" s="547">
        <v>2023</v>
      </c>
      <c r="C13237" s="547" t="s">
        <v>1623</v>
      </c>
      <c r="D13237" s="548"/>
      <c r="E13237" s="548"/>
    </row>
    <row r="13238" spans="1:5" hidden="1">
      <c r="A13238" s="547" t="s">
        <v>1638</v>
      </c>
      <c r="B13238" s="547">
        <v>2023</v>
      </c>
      <c r="C13238" s="547" t="s">
        <v>1622</v>
      </c>
      <c r="D13238" s="548"/>
      <c r="E13238" s="548"/>
    </row>
    <row r="13239" spans="1:5" hidden="1">
      <c r="A13239" s="547" t="s">
        <v>1638</v>
      </c>
      <c r="B13239" s="547">
        <v>2023</v>
      </c>
      <c r="C13239" s="547" t="s">
        <v>1621</v>
      </c>
      <c r="D13239" s="548"/>
      <c r="E13239" s="548"/>
    </row>
    <row r="13240" spans="1:5" hidden="1">
      <c r="A13240" s="547" t="s">
        <v>1638</v>
      </c>
      <c r="B13240" s="547">
        <v>2023</v>
      </c>
      <c r="C13240" s="547" t="s">
        <v>1620</v>
      </c>
      <c r="D13240" s="548"/>
      <c r="E13240" s="548"/>
    </row>
    <row r="13241" spans="1:5" hidden="1">
      <c r="A13241" s="547" t="s">
        <v>1638</v>
      </c>
      <c r="B13241" s="547">
        <v>2023</v>
      </c>
      <c r="C13241" s="547" t="s">
        <v>1619</v>
      </c>
      <c r="D13241" s="548">
        <v>11.81</v>
      </c>
      <c r="E13241" s="548"/>
    </row>
    <row r="13242" spans="1:5" hidden="1">
      <c r="A13242" s="547" t="s">
        <v>1638</v>
      </c>
      <c r="B13242" s="547">
        <v>2023</v>
      </c>
      <c r="C13242" s="547" t="s">
        <v>1618</v>
      </c>
      <c r="D13242" s="548"/>
      <c r="E13242" s="548"/>
    </row>
    <row r="13243" spans="1:5" hidden="1">
      <c r="A13243" s="547" t="s">
        <v>1638</v>
      </c>
      <c r="B13243" s="547">
        <v>2023</v>
      </c>
      <c r="C13243" s="547" t="s">
        <v>1617</v>
      </c>
      <c r="D13243" s="548">
        <v>1.17</v>
      </c>
      <c r="E13243" s="548"/>
    </row>
    <row r="13244" spans="1:5" hidden="1">
      <c r="A13244" s="547" t="s">
        <v>1638</v>
      </c>
      <c r="B13244" s="547">
        <v>2023</v>
      </c>
      <c r="C13244" s="547" t="s">
        <v>1616</v>
      </c>
      <c r="D13244" s="548"/>
      <c r="E13244" s="548"/>
    </row>
    <row r="13245" spans="1:5" hidden="1">
      <c r="A13245" s="547" t="s">
        <v>1638</v>
      </c>
      <c r="B13245" s="547">
        <v>2023</v>
      </c>
      <c r="C13245" s="547" t="s">
        <v>1615</v>
      </c>
      <c r="D13245" s="548">
        <v>8.08</v>
      </c>
      <c r="E13245" s="548"/>
    </row>
    <row r="13246" spans="1:5" hidden="1">
      <c r="A13246" s="547" t="s">
        <v>1638</v>
      </c>
      <c r="B13246" s="547">
        <v>2023</v>
      </c>
      <c r="C13246" s="547" t="s">
        <v>1614</v>
      </c>
      <c r="D13246" s="548">
        <v>0.02</v>
      </c>
      <c r="E13246" s="548"/>
    </row>
    <row r="13247" spans="1:5" hidden="1">
      <c r="A13247" s="547" t="s">
        <v>1638</v>
      </c>
      <c r="B13247" s="547">
        <v>2023</v>
      </c>
      <c r="C13247" s="547" t="s">
        <v>1613</v>
      </c>
      <c r="D13247" s="548"/>
      <c r="E13247" s="548"/>
    </row>
    <row r="13248" spans="1:5" hidden="1">
      <c r="A13248" s="547" t="s">
        <v>1638</v>
      </c>
      <c r="B13248" s="547">
        <v>2023</v>
      </c>
      <c r="C13248" s="547" t="s">
        <v>1612</v>
      </c>
      <c r="D13248" s="548">
        <v>0.17</v>
      </c>
      <c r="E13248" s="548"/>
    </row>
    <row r="13249" spans="1:5" hidden="1">
      <c r="A13249" s="547" t="s">
        <v>1638</v>
      </c>
      <c r="B13249" s="547">
        <v>2023</v>
      </c>
      <c r="C13249" s="547" t="s">
        <v>1611</v>
      </c>
      <c r="D13249" s="548">
        <v>1.45</v>
      </c>
      <c r="E13249" s="548"/>
    </row>
    <row r="13250" spans="1:5" hidden="1">
      <c r="A13250" s="547" t="s">
        <v>1638</v>
      </c>
      <c r="B13250" s="547">
        <v>2023</v>
      </c>
      <c r="C13250" s="547" t="s">
        <v>1610</v>
      </c>
      <c r="D13250" s="548"/>
      <c r="E13250" s="548"/>
    </row>
    <row r="13251" spans="1:5" hidden="1">
      <c r="A13251" s="547" t="s">
        <v>1638</v>
      </c>
      <c r="B13251" s="547">
        <v>2023</v>
      </c>
      <c r="C13251" s="547" t="s">
        <v>1609</v>
      </c>
      <c r="D13251" s="548"/>
      <c r="E13251" s="548"/>
    </row>
    <row r="13252" spans="1:5" hidden="1">
      <c r="A13252" s="547" t="s">
        <v>1638</v>
      </c>
      <c r="B13252" s="547">
        <v>2023</v>
      </c>
      <c r="C13252" s="547" t="s">
        <v>1608</v>
      </c>
      <c r="D13252" s="548"/>
      <c r="E13252" s="548"/>
    </row>
    <row r="13253" spans="1:5" hidden="1">
      <c r="A13253" s="547" t="s">
        <v>1638</v>
      </c>
      <c r="B13253" s="547">
        <v>2023</v>
      </c>
      <c r="C13253" s="547" t="s">
        <v>1607</v>
      </c>
      <c r="D13253" s="548">
        <v>0.91</v>
      </c>
      <c r="E13253" s="548"/>
    </row>
    <row r="13254" spans="1:5" hidden="1">
      <c r="A13254" s="547" t="s">
        <v>1638</v>
      </c>
      <c r="B13254" s="547">
        <v>2023</v>
      </c>
      <c r="C13254" s="547" t="s">
        <v>1606</v>
      </c>
      <c r="D13254" s="548"/>
      <c r="E13254" s="548"/>
    </row>
    <row r="13255" spans="1:5" hidden="1">
      <c r="A13255" s="547" t="s">
        <v>1638</v>
      </c>
      <c r="B13255" s="547">
        <v>2023</v>
      </c>
      <c r="C13255" s="547" t="s">
        <v>1605</v>
      </c>
      <c r="D13255" s="548"/>
      <c r="E13255" s="548"/>
    </row>
    <row r="13256" spans="1:5" hidden="1">
      <c r="A13256" s="547" t="s">
        <v>1638</v>
      </c>
      <c r="B13256" s="547">
        <v>2023</v>
      </c>
      <c r="C13256" s="547" t="s">
        <v>1604</v>
      </c>
      <c r="D13256" s="548">
        <v>35.19</v>
      </c>
      <c r="E13256" s="548"/>
    </row>
    <row r="13257" spans="1:5" hidden="1">
      <c r="A13257" s="547" t="s">
        <v>1638</v>
      </c>
      <c r="B13257" s="547">
        <v>2023</v>
      </c>
      <c r="C13257" s="547" t="s">
        <v>1603</v>
      </c>
      <c r="D13257" s="548">
        <v>4.3899999999999997</v>
      </c>
      <c r="E13257" s="548"/>
    </row>
    <row r="13258" spans="1:5" hidden="1">
      <c r="A13258" s="547" t="s">
        <v>1638</v>
      </c>
      <c r="B13258" s="547">
        <v>2023</v>
      </c>
      <c r="C13258" s="547" t="s">
        <v>1602</v>
      </c>
      <c r="D13258" s="548">
        <v>26.55</v>
      </c>
      <c r="E13258" s="548"/>
    </row>
    <row r="13259" spans="1:5" hidden="1">
      <c r="A13259" s="547" t="s">
        <v>1638</v>
      </c>
      <c r="B13259" s="547">
        <v>2023</v>
      </c>
      <c r="C13259" s="547" t="s">
        <v>1601</v>
      </c>
      <c r="D13259" s="548">
        <v>397.54</v>
      </c>
      <c r="E13259" s="548"/>
    </row>
    <row r="13260" spans="1:5" hidden="1">
      <c r="A13260" s="547" t="s">
        <v>1638</v>
      </c>
      <c r="B13260" s="547">
        <v>2023</v>
      </c>
      <c r="C13260" s="547" t="s">
        <v>1600</v>
      </c>
      <c r="D13260" s="548">
        <v>84.49</v>
      </c>
      <c r="E13260" s="548"/>
    </row>
    <row r="13261" spans="1:5" hidden="1">
      <c r="A13261" s="547" t="s">
        <v>1638</v>
      </c>
      <c r="B13261" s="547">
        <v>2023</v>
      </c>
      <c r="C13261" s="547" t="s">
        <v>1599</v>
      </c>
      <c r="D13261" s="548">
        <v>1118.68</v>
      </c>
      <c r="E13261" s="548"/>
    </row>
    <row r="13262" spans="1:5" hidden="1">
      <c r="A13262" s="547" t="s">
        <v>1638</v>
      </c>
      <c r="B13262" s="547">
        <v>2023</v>
      </c>
      <c r="C13262" s="547" t="s">
        <v>1597</v>
      </c>
      <c r="D13262" s="548">
        <v>561.99</v>
      </c>
      <c r="E13262" s="548"/>
    </row>
    <row r="13263" spans="1:5" hidden="1">
      <c r="A13263" s="547" t="s">
        <v>1637</v>
      </c>
      <c r="B13263" s="547">
        <v>2019</v>
      </c>
      <c r="C13263" s="547" t="s">
        <v>1628</v>
      </c>
      <c r="D13263" s="548">
        <v>1.56</v>
      </c>
      <c r="E13263" s="548">
        <v>1.56</v>
      </c>
    </row>
    <row r="13264" spans="1:5" hidden="1">
      <c r="A13264" s="547" t="s">
        <v>1637</v>
      </c>
      <c r="B13264" s="547">
        <v>2019</v>
      </c>
      <c r="C13264" s="547" t="s">
        <v>1627</v>
      </c>
      <c r="D13264" s="548">
        <v>1.54</v>
      </c>
      <c r="E13264" s="548"/>
    </row>
    <row r="13265" spans="1:5" hidden="1">
      <c r="A13265" s="547" t="s">
        <v>1637</v>
      </c>
      <c r="B13265" s="547">
        <v>2019</v>
      </c>
      <c r="C13265" s="547" t="s">
        <v>1626</v>
      </c>
      <c r="D13265" s="548">
        <v>0.02</v>
      </c>
      <c r="E13265" s="548"/>
    </row>
    <row r="13266" spans="1:5" hidden="1">
      <c r="A13266" s="547" t="s">
        <v>1637</v>
      </c>
      <c r="B13266" s="547">
        <v>2019</v>
      </c>
      <c r="C13266" s="547" t="s">
        <v>1625</v>
      </c>
      <c r="D13266" s="548">
        <v>0.52</v>
      </c>
      <c r="E13266" s="548">
        <v>0.52</v>
      </c>
    </row>
    <row r="13267" spans="1:5" hidden="1">
      <c r="A13267" s="547" t="s">
        <v>1637</v>
      </c>
      <c r="B13267" s="547">
        <v>2019</v>
      </c>
      <c r="C13267" s="547" t="s">
        <v>1624</v>
      </c>
      <c r="D13267" s="548"/>
      <c r="E13267" s="548"/>
    </row>
    <row r="13268" spans="1:5" hidden="1">
      <c r="A13268" s="547" t="s">
        <v>1637</v>
      </c>
      <c r="B13268" s="547">
        <v>2019</v>
      </c>
      <c r="C13268" s="547" t="s">
        <v>1623</v>
      </c>
      <c r="D13268" s="548"/>
      <c r="E13268" s="548"/>
    </row>
    <row r="13269" spans="1:5" hidden="1">
      <c r="A13269" s="547" t="s">
        <v>1637</v>
      </c>
      <c r="B13269" s="547">
        <v>2019</v>
      </c>
      <c r="C13269" s="547" t="s">
        <v>1622</v>
      </c>
      <c r="D13269" s="548"/>
      <c r="E13269" s="548"/>
    </row>
    <row r="13270" spans="1:5" hidden="1">
      <c r="A13270" s="547" t="s">
        <v>1637</v>
      </c>
      <c r="B13270" s="547">
        <v>2019</v>
      </c>
      <c r="C13270" s="547" t="s">
        <v>1621</v>
      </c>
      <c r="D13270" s="548"/>
      <c r="E13270" s="548"/>
    </row>
    <row r="13271" spans="1:5" hidden="1">
      <c r="A13271" s="547" t="s">
        <v>1637</v>
      </c>
      <c r="B13271" s="547">
        <v>2019</v>
      </c>
      <c r="C13271" s="547" t="s">
        <v>1620</v>
      </c>
      <c r="D13271" s="548"/>
      <c r="E13271" s="548"/>
    </row>
    <row r="13272" spans="1:5" hidden="1">
      <c r="A13272" s="547" t="s">
        <v>1637</v>
      </c>
      <c r="B13272" s="547">
        <v>2019</v>
      </c>
      <c r="C13272" s="547" t="s">
        <v>1619</v>
      </c>
      <c r="D13272" s="548">
        <v>8.58</v>
      </c>
      <c r="E13272" s="548">
        <v>8.58</v>
      </c>
    </row>
    <row r="13273" spans="1:5" hidden="1">
      <c r="A13273" s="547" t="s">
        <v>1637</v>
      </c>
      <c r="B13273" s="547">
        <v>2019</v>
      </c>
      <c r="C13273" s="547" t="s">
        <v>1618</v>
      </c>
      <c r="D13273" s="548"/>
      <c r="E13273" s="548"/>
    </row>
    <row r="13274" spans="1:5" hidden="1">
      <c r="A13274" s="547" t="s">
        <v>1637</v>
      </c>
      <c r="B13274" s="547">
        <v>2019</v>
      </c>
      <c r="C13274" s="547" t="s">
        <v>1617</v>
      </c>
      <c r="D13274" s="548">
        <v>3.54</v>
      </c>
      <c r="E13274" s="548">
        <v>3.54</v>
      </c>
    </row>
    <row r="13275" spans="1:5" hidden="1">
      <c r="A13275" s="547" t="s">
        <v>1637</v>
      </c>
      <c r="B13275" s="547">
        <v>2019</v>
      </c>
      <c r="C13275" s="547" t="s">
        <v>1616</v>
      </c>
      <c r="D13275" s="548"/>
      <c r="E13275" s="548"/>
    </row>
    <row r="13276" spans="1:5" hidden="1">
      <c r="A13276" s="547" t="s">
        <v>1637</v>
      </c>
      <c r="B13276" s="547">
        <v>2019</v>
      </c>
      <c r="C13276" s="547" t="s">
        <v>1615</v>
      </c>
      <c r="D13276" s="548">
        <v>4.3499999999999996</v>
      </c>
      <c r="E13276" s="548">
        <v>4.3499999999999996</v>
      </c>
    </row>
    <row r="13277" spans="1:5" hidden="1">
      <c r="A13277" s="547" t="s">
        <v>1637</v>
      </c>
      <c r="B13277" s="547">
        <v>2019</v>
      </c>
      <c r="C13277" s="547" t="s">
        <v>1614</v>
      </c>
      <c r="D13277" s="548">
        <v>0.21</v>
      </c>
      <c r="E13277" s="548">
        <v>0.21</v>
      </c>
    </row>
    <row r="13278" spans="1:5" hidden="1">
      <c r="A13278" s="547" t="s">
        <v>1637</v>
      </c>
      <c r="B13278" s="547">
        <v>2019</v>
      </c>
      <c r="C13278" s="547" t="s">
        <v>1613</v>
      </c>
      <c r="D13278" s="548"/>
      <c r="E13278" s="548"/>
    </row>
    <row r="13279" spans="1:5" hidden="1">
      <c r="A13279" s="547" t="s">
        <v>1637</v>
      </c>
      <c r="B13279" s="547">
        <v>2019</v>
      </c>
      <c r="C13279" s="547" t="s">
        <v>1612</v>
      </c>
      <c r="D13279" s="548">
        <v>0.02</v>
      </c>
      <c r="E13279" s="548">
        <v>0.02</v>
      </c>
    </row>
    <row r="13280" spans="1:5" hidden="1">
      <c r="A13280" s="547" t="s">
        <v>1637</v>
      </c>
      <c r="B13280" s="547">
        <v>2019</v>
      </c>
      <c r="C13280" s="547" t="s">
        <v>1611</v>
      </c>
      <c r="D13280" s="548"/>
      <c r="E13280" s="548"/>
    </row>
    <row r="13281" spans="1:5" hidden="1">
      <c r="A13281" s="547" t="s">
        <v>1637</v>
      </c>
      <c r="B13281" s="547">
        <v>2019</v>
      </c>
      <c r="C13281" s="547" t="s">
        <v>1610</v>
      </c>
      <c r="D13281" s="548"/>
      <c r="E13281" s="548"/>
    </row>
    <row r="13282" spans="1:5" hidden="1">
      <c r="A13282" s="547" t="s">
        <v>1637</v>
      </c>
      <c r="B13282" s="547">
        <v>2019</v>
      </c>
      <c r="C13282" s="547" t="s">
        <v>1609</v>
      </c>
      <c r="D13282" s="548"/>
      <c r="E13282" s="548"/>
    </row>
    <row r="13283" spans="1:5" hidden="1">
      <c r="A13283" s="547" t="s">
        <v>1637</v>
      </c>
      <c r="B13283" s="547">
        <v>2019</v>
      </c>
      <c r="C13283" s="547" t="s">
        <v>1608</v>
      </c>
      <c r="D13283" s="548"/>
      <c r="E13283" s="548"/>
    </row>
    <row r="13284" spans="1:5" hidden="1">
      <c r="A13284" s="547" t="s">
        <v>1637</v>
      </c>
      <c r="B13284" s="547">
        <v>2019</v>
      </c>
      <c r="C13284" s="547" t="s">
        <v>1607</v>
      </c>
      <c r="D13284" s="548">
        <v>0.47</v>
      </c>
      <c r="E13284" s="548">
        <v>0.47</v>
      </c>
    </row>
    <row r="13285" spans="1:5" hidden="1">
      <c r="A13285" s="547" t="s">
        <v>1637</v>
      </c>
      <c r="B13285" s="547">
        <v>2019</v>
      </c>
      <c r="C13285" s="547" t="s">
        <v>1606</v>
      </c>
      <c r="D13285" s="548"/>
      <c r="E13285" s="548"/>
    </row>
    <row r="13286" spans="1:5" hidden="1">
      <c r="A13286" s="547" t="s">
        <v>1637</v>
      </c>
      <c r="B13286" s="547">
        <v>2019</v>
      </c>
      <c r="C13286" s="547" t="s">
        <v>1605</v>
      </c>
      <c r="D13286" s="548"/>
      <c r="E13286" s="548"/>
    </row>
    <row r="13287" spans="1:5" hidden="1">
      <c r="A13287" s="547" t="s">
        <v>1637</v>
      </c>
      <c r="B13287" s="547">
        <v>2019</v>
      </c>
      <c r="C13287" s="547" t="s">
        <v>1604</v>
      </c>
      <c r="D13287" s="548">
        <v>17.23</v>
      </c>
      <c r="E13287" s="548">
        <v>17.23</v>
      </c>
    </row>
    <row r="13288" spans="1:5" hidden="1">
      <c r="A13288" s="547" t="s">
        <v>1637</v>
      </c>
      <c r="B13288" s="547">
        <v>2019</v>
      </c>
      <c r="C13288" s="547" t="s">
        <v>1603</v>
      </c>
      <c r="D13288" s="548">
        <v>4.13</v>
      </c>
      <c r="E13288" s="548">
        <v>4.13</v>
      </c>
    </row>
    <row r="13289" spans="1:5" hidden="1">
      <c r="A13289" s="547" t="s">
        <v>1637</v>
      </c>
      <c r="B13289" s="547">
        <v>2019</v>
      </c>
      <c r="C13289" s="547" t="s">
        <v>1602</v>
      </c>
      <c r="D13289" s="548">
        <v>2.0699999999999998</v>
      </c>
      <c r="E13289" s="548">
        <v>2.0699999999999998</v>
      </c>
    </row>
    <row r="13290" spans="1:5" hidden="1">
      <c r="A13290" s="547" t="s">
        <v>1637</v>
      </c>
      <c r="B13290" s="547">
        <v>2019</v>
      </c>
      <c r="C13290" s="547" t="s">
        <v>1601</v>
      </c>
      <c r="D13290" s="548">
        <v>141.78</v>
      </c>
      <c r="E13290" s="548">
        <v>141.78</v>
      </c>
    </row>
    <row r="13291" spans="1:5" hidden="1">
      <c r="A13291" s="547" t="s">
        <v>1637</v>
      </c>
      <c r="B13291" s="547">
        <v>2019</v>
      </c>
      <c r="C13291" s="547" t="s">
        <v>1600</v>
      </c>
      <c r="D13291" s="548">
        <v>5.01</v>
      </c>
      <c r="E13291" s="548">
        <v>5.01</v>
      </c>
    </row>
    <row r="13292" spans="1:5" hidden="1">
      <c r="A13292" s="547" t="s">
        <v>1637</v>
      </c>
      <c r="B13292" s="547">
        <v>2019</v>
      </c>
      <c r="C13292" s="547" t="s">
        <v>1599</v>
      </c>
      <c r="D13292" s="548">
        <v>383.91</v>
      </c>
      <c r="E13292" s="548">
        <v>383.91</v>
      </c>
    </row>
    <row r="13293" spans="1:5" hidden="1">
      <c r="A13293" s="547" t="s">
        <v>1637</v>
      </c>
      <c r="B13293" s="547">
        <v>2019</v>
      </c>
      <c r="C13293" s="547" t="s">
        <v>1597</v>
      </c>
      <c r="D13293" s="548">
        <v>180.87</v>
      </c>
      <c r="E13293" s="548">
        <v>180.87</v>
      </c>
    </row>
    <row r="13294" spans="1:5" hidden="1">
      <c r="A13294" s="547" t="s">
        <v>1637</v>
      </c>
      <c r="B13294" s="547">
        <v>2019</v>
      </c>
      <c r="C13294" s="547" t="s">
        <v>1633</v>
      </c>
      <c r="D13294" s="548"/>
      <c r="E13294" s="548">
        <v>1.4</v>
      </c>
    </row>
    <row r="13295" spans="1:5" hidden="1">
      <c r="A13295" s="547" t="s">
        <v>1637</v>
      </c>
      <c r="B13295" s="547">
        <v>2019</v>
      </c>
      <c r="C13295" s="547" t="s">
        <v>1632</v>
      </c>
      <c r="D13295" s="548"/>
      <c r="E13295" s="548"/>
    </row>
    <row r="13296" spans="1:5" hidden="1">
      <c r="A13296" s="547" t="s">
        <v>1637</v>
      </c>
      <c r="B13296" s="547">
        <v>2019</v>
      </c>
      <c r="C13296" s="547" t="s">
        <v>1631</v>
      </c>
      <c r="D13296" s="548"/>
      <c r="E13296" s="548">
        <v>0.14000000000000001</v>
      </c>
    </row>
    <row r="13297" spans="1:5" hidden="1">
      <c r="A13297" s="547" t="s">
        <v>1637</v>
      </c>
      <c r="B13297" s="547">
        <v>2019</v>
      </c>
      <c r="C13297" s="547" t="s">
        <v>1630</v>
      </c>
      <c r="D13297" s="548"/>
      <c r="E13297" s="548"/>
    </row>
    <row r="13298" spans="1:5" hidden="1">
      <c r="A13298" s="547" t="s">
        <v>1637</v>
      </c>
      <c r="B13298" s="547">
        <v>2019</v>
      </c>
      <c r="C13298" s="547" t="s">
        <v>1629</v>
      </c>
      <c r="D13298" s="548"/>
      <c r="E13298" s="548"/>
    </row>
    <row r="13299" spans="1:5" hidden="1">
      <c r="A13299" s="547" t="s">
        <v>1637</v>
      </c>
      <c r="B13299" s="547">
        <v>2020</v>
      </c>
      <c r="C13299" s="547" t="s">
        <v>1628</v>
      </c>
      <c r="D13299" s="548">
        <v>1.39</v>
      </c>
      <c r="E13299" s="548">
        <v>1.4</v>
      </c>
    </row>
    <row r="13300" spans="1:5" hidden="1">
      <c r="A13300" s="547" t="s">
        <v>1637</v>
      </c>
      <c r="B13300" s="547">
        <v>2020</v>
      </c>
      <c r="C13300" s="547" t="s">
        <v>1627</v>
      </c>
      <c r="D13300" s="548">
        <v>1.39</v>
      </c>
      <c r="E13300" s="548"/>
    </row>
    <row r="13301" spans="1:5" hidden="1">
      <c r="A13301" s="547" t="s">
        <v>1637</v>
      </c>
      <c r="B13301" s="547">
        <v>2020</v>
      </c>
      <c r="C13301" s="547" t="s">
        <v>1626</v>
      </c>
      <c r="D13301" s="548"/>
      <c r="E13301" s="548"/>
    </row>
    <row r="13302" spans="1:5" hidden="1">
      <c r="A13302" s="547" t="s">
        <v>1637</v>
      </c>
      <c r="B13302" s="547">
        <v>2020</v>
      </c>
      <c r="C13302" s="547" t="s">
        <v>1625</v>
      </c>
      <c r="D13302" s="548">
        <v>0.06</v>
      </c>
      <c r="E13302" s="548">
        <v>0.06</v>
      </c>
    </row>
    <row r="13303" spans="1:5" hidden="1">
      <c r="A13303" s="547" t="s">
        <v>1637</v>
      </c>
      <c r="B13303" s="547">
        <v>2020</v>
      </c>
      <c r="C13303" s="547" t="s">
        <v>1624</v>
      </c>
      <c r="D13303" s="548"/>
      <c r="E13303" s="548"/>
    </row>
    <row r="13304" spans="1:5" hidden="1">
      <c r="A13304" s="547" t="s">
        <v>1637</v>
      </c>
      <c r="B13304" s="547">
        <v>2020</v>
      </c>
      <c r="C13304" s="547" t="s">
        <v>1623</v>
      </c>
      <c r="D13304" s="548"/>
      <c r="E13304" s="548"/>
    </row>
    <row r="13305" spans="1:5" hidden="1">
      <c r="A13305" s="547" t="s">
        <v>1637</v>
      </c>
      <c r="B13305" s="547">
        <v>2020</v>
      </c>
      <c r="C13305" s="547" t="s">
        <v>1622</v>
      </c>
      <c r="D13305" s="548"/>
      <c r="E13305" s="548"/>
    </row>
    <row r="13306" spans="1:5" hidden="1">
      <c r="A13306" s="547" t="s">
        <v>1637</v>
      </c>
      <c r="B13306" s="547">
        <v>2020</v>
      </c>
      <c r="C13306" s="547" t="s">
        <v>1621</v>
      </c>
      <c r="D13306" s="548"/>
      <c r="E13306" s="548"/>
    </row>
    <row r="13307" spans="1:5" hidden="1">
      <c r="A13307" s="547" t="s">
        <v>1637</v>
      </c>
      <c r="B13307" s="547">
        <v>2020</v>
      </c>
      <c r="C13307" s="547" t="s">
        <v>1620</v>
      </c>
      <c r="D13307" s="548"/>
      <c r="E13307" s="548"/>
    </row>
    <row r="13308" spans="1:5" hidden="1">
      <c r="A13308" s="547" t="s">
        <v>1637</v>
      </c>
      <c r="B13308" s="547">
        <v>2020</v>
      </c>
      <c r="C13308" s="547" t="s">
        <v>1619</v>
      </c>
      <c r="D13308" s="548">
        <v>5.67</v>
      </c>
      <c r="E13308" s="548">
        <v>5.67</v>
      </c>
    </row>
    <row r="13309" spans="1:5" hidden="1">
      <c r="A13309" s="547" t="s">
        <v>1637</v>
      </c>
      <c r="B13309" s="547">
        <v>2020</v>
      </c>
      <c r="C13309" s="547" t="s">
        <v>1618</v>
      </c>
      <c r="D13309" s="548"/>
      <c r="E13309" s="548"/>
    </row>
    <row r="13310" spans="1:5" hidden="1">
      <c r="A13310" s="547" t="s">
        <v>1637</v>
      </c>
      <c r="B13310" s="547">
        <v>2020</v>
      </c>
      <c r="C13310" s="547" t="s">
        <v>1617</v>
      </c>
      <c r="D13310" s="548">
        <v>2.4</v>
      </c>
      <c r="E13310" s="548">
        <v>2.4</v>
      </c>
    </row>
    <row r="13311" spans="1:5" hidden="1">
      <c r="A13311" s="547" t="s">
        <v>1637</v>
      </c>
      <c r="B13311" s="547">
        <v>2020</v>
      </c>
      <c r="C13311" s="547" t="s">
        <v>1616</v>
      </c>
      <c r="D13311" s="548">
        <v>0.02</v>
      </c>
      <c r="E13311" s="548">
        <v>0.02</v>
      </c>
    </row>
    <row r="13312" spans="1:5" hidden="1">
      <c r="A13312" s="547" t="s">
        <v>1637</v>
      </c>
      <c r="B13312" s="547">
        <v>2020</v>
      </c>
      <c r="C13312" s="547" t="s">
        <v>1615</v>
      </c>
      <c r="D13312" s="548">
        <v>2.75</v>
      </c>
      <c r="E13312" s="548">
        <v>2.75</v>
      </c>
    </row>
    <row r="13313" spans="1:5" hidden="1">
      <c r="A13313" s="547" t="s">
        <v>1637</v>
      </c>
      <c r="B13313" s="547">
        <v>2020</v>
      </c>
      <c r="C13313" s="547" t="s">
        <v>1614</v>
      </c>
      <c r="D13313" s="548">
        <v>0.08</v>
      </c>
      <c r="E13313" s="548">
        <v>0.08</v>
      </c>
    </row>
    <row r="13314" spans="1:5" hidden="1">
      <c r="A13314" s="547" t="s">
        <v>1637</v>
      </c>
      <c r="B13314" s="547">
        <v>2020</v>
      </c>
      <c r="C13314" s="547" t="s">
        <v>1613</v>
      </c>
      <c r="D13314" s="548"/>
      <c r="E13314" s="548"/>
    </row>
    <row r="13315" spans="1:5" hidden="1">
      <c r="A13315" s="547" t="s">
        <v>1637</v>
      </c>
      <c r="B13315" s="547">
        <v>2020</v>
      </c>
      <c r="C13315" s="547" t="s">
        <v>1612</v>
      </c>
      <c r="D13315" s="548">
        <v>0.11</v>
      </c>
      <c r="E13315" s="548">
        <v>0.11</v>
      </c>
    </row>
    <row r="13316" spans="1:5" hidden="1">
      <c r="A13316" s="547" t="s">
        <v>1637</v>
      </c>
      <c r="B13316" s="547">
        <v>2020</v>
      </c>
      <c r="C13316" s="547" t="s">
        <v>1611</v>
      </c>
      <c r="D13316" s="548"/>
      <c r="E13316" s="548"/>
    </row>
    <row r="13317" spans="1:5" hidden="1">
      <c r="A13317" s="547" t="s">
        <v>1637</v>
      </c>
      <c r="B13317" s="547">
        <v>2020</v>
      </c>
      <c r="C13317" s="547" t="s">
        <v>1610</v>
      </c>
      <c r="D13317" s="548"/>
      <c r="E13317" s="548"/>
    </row>
    <row r="13318" spans="1:5" hidden="1">
      <c r="A13318" s="547" t="s">
        <v>1637</v>
      </c>
      <c r="B13318" s="547">
        <v>2020</v>
      </c>
      <c r="C13318" s="547" t="s">
        <v>1609</v>
      </c>
      <c r="D13318" s="548"/>
      <c r="E13318" s="548"/>
    </row>
    <row r="13319" spans="1:5" hidden="1">
      <c r="A13319" s="547" t="s">
        <v>1637</v>
      </c>
      <c r="B13319" s="547">
        <v>2020</v>
      </c>
      <c r="C13319" s="547" t="s">
        <v>1608</v>
      </c>
      <c r="D13319" s="548"/>
      <c r="E13319" s="548"/>
    </row>
    <row r="13320" spans="1:5" hidden="1">
      <c r="A13320" s="547" t="s">
        <v>1637</v>
      </c>
      <c r="B13320" s="547">
        <v>2020</v>
      </c>
      <c r="C13320" s="547" t="s">
        <v>1607</v>
      </c>
      <c r="D13320" s="548">
        <v>0.31</v>
      </c>
      <c r="E13320" s="548">
        <v>0.31</v>
      </c>
    </row>
    <row r="13321" spans="1:5" hidden="1">
      <c r="A13321" s="547" t="s">
        <v>1637</v>
      </c>
      <c r="B13321" s="547">
        <v>2020</v>
      </c>
      <c r="C13321" s="547" t="s">
        <v>1606</v>
      </c>
      <c r="D13321" s="548"/>
      <c r="E13321" s="548"/>
    </row>
    <row r="13322" spans="1:5" hidden="1">
      <c r="A13322" s="547" t="s">
        <v>1637</v>
      </c>
      <c r="B13322" s="547">
        <v>2020</v>
      </c>
      <c r="C13322" s="547" t="s">
        <v>1605</v>
      </c>
      <c r="D13322" s="548"/>
      <c r="E13322" s="548"/>
    </row>
    <row r="13323" spans="1:5" hidden="1">
      <c r="A13323" s="547" t="s">
        <v>1637</v>
      </c>
      <c r="B13323" s="547">
        <v>2020</v>
      </c>
      <c r="C13323" s="547" t="s">
        <v>1604</v>
      </c>
      <c r="D13323" s="548">
        <v>17.440000000000001</v>
      </c>
      <c r="E13323" s="548">
        <v>17.440000000000001</v>
      </c>
    </row>
    <row r="13324" spans="1:5" hidden="1">
      <c r="A13324" s="547" t="s">
        <v>1637</v>
      </c>
      <c r="B13324" s="547">
        <v>2020</v>
      </c>
      <c r="C13324" s="547" t="s">
        <v>1603</v>
      </c>
      <c r="D13324" s="548">
        <v>3.92</v>
      </c>
      <c r="E13324" s="548">
        <v>3.92</v>
      </c>
    </row>
    <row r="13325" spans="1:5" hidden="1">
      <c r="A13325" s="547" t="s">
        <v>1637</v>
      </c>
      <c r="B13325" s="547">
        <v>2020</v>
      </c>
      <c r="C13325" s="547" t="s">
        <v>1602</v>
      </c>
      <c r="D13325" s="548">
        <v>2.6</v>
      </c>
      <c r="E13325" s="548">
        <v>2.6</v>
      </c>
    </row>
    <row r="13326" spans="1:5" hidden="1">
      <c r="A13326" s="547" t="s">
        <v>1637</v>
      </c>
      <c r="B13326" s="547">
        <v>2020</v>
      </c>
      <c r="C13326" s="547" t="s">
        <v>1601</v>
      </c>
      <c r="D13326" s="548">
        <v>148.38999999999999</v>
      </c>
      <c r="E13326" s="548">
        <v>148.38999999999999</v>
      </c>
    </row>
    <row r="13327" spans="1:5" hidden="1">
      <c r="A13327" s="547" t="s">
        <v>1637</v>
      </c>
      <c r="B13327" s="547">
        <v>2020</v>
      </c>
      <c r="C13327" s="547" t="s">
        <v>1600</v>
      </c>
      <c r="D13327" s="548">
        <v>3.13</v>
      </c>
      <c r="E13327" s="548">
        <v>3.13</v>
      </c>
    </row>
    <row r="13328" spans="1:5" hidden="1">
      <c r="A13328" s="547" t="s">
        <v>1637</v>
      </c>
      <c r="B13328" s="547">
        <v>2020</v>
      </c>
      <c r="C13328" s="547" t="s">
        <v>1599</v>
      </c>
      <c r="D13328" s="548">
        <v>394.02</v>
      </c>
      <c r="E13328" s="548">
        <v>394.02</v>
      </c>
    </row>
    <row r="13329" spans="1:5" hidden="1">
      <c r="A13329" s="547" t="s">
        <v>1637</v>
      </c>
      <c r="B13329" s="547">
        <v>2020</v>
      </c>
      <c r="C13329" s="547" t="s">
        <v>1597</v>
      </c>
      <c r="D13329" s="548">
        <v>182.61</v>
      </c>
      <c r="E13329" s="548">
        <v>182.62</v>
      </c>
    </row>
    <row r="13330" spans="1:5" hidden="1">
      <c r="A13330" s="547" t="s">
        <v>1637</v>
      </c>
      <c r="B13330" s="547">
        <v>2020</v>
      </c>
      <c r="C13330" s="547" t="s">
        <v>1633</v>
      </c>
      <c r="D13330" s="548"/>
      <c r="E13330" s="548">
        <v>1.29</v>
      </c>
    </row>
    <row r="13331" spans="1:5" hidden="1">
      <c r="A13331" s="547" t="s">
        <v>1637</v>
      </c>
      <c r="B13331" s="547">
        <v>2020</v>
      </c>
      <c r="C13331" s="547" t="s">
        <v>1632</v>
      </c>
      <c r="D13331" s="548"/>
      <c r="E13331" s="548"/>
    </row>
    <row r="13332" spans="1:5" hidden="1">
      <c r="A13332" s="547" t="s">
        <v>1637</v>
      </c>
      <c r="B13332" s="547">
        <v>2020</v>
      </c>
      <c r="C13332" s="547" t="s">
        <v>1631</v>
      </c>
      <c r="D13332" s="548"/>
      <c r="E13332" s="548">
        <v>0.1</v>
      </c>
    </row>
    <row r="13333" spans="1:5" hidden="1">
      <c r="A13333" s="547" t="s">
        <v>1637</v>
      </c>
      <c r="B13333" s="547">
        <v>2020</v>
      </c>
      <c r="C13333" s="547" t="s">
        <v>1630</v>
      </c>
      <c r="D13333" s="548"/>
      <c r="E13333" s="548"/>
    </row>
    <row r="13334" spans="1:5" hidden="1">
      <c r="A13334" s="547" t="s">
        <v>1637</v>
      </c>
      <c r="B13334" s="547">
        <v>2020</v>
      </c>
      <c r="C13334" s="547" t="s">
        <v>1629</v>
      </c>
      <c r="D13334" s="548"/>
      <c r="E13334" s="548"/>
    </row>
    <row r="13335" spans="1:5" hidden="1">
      <c r="A13335" s="547" t="s">
        <v>1637</v>
      </c>
      <c r="B13335" s="547">
        <v>2021</v>
      </c>
      <c r="C13335" s="547" t="s">
        <v>1628</v>
      </c>
      <c r="D13335" s="548">
        <v>1.41</v>
      </c>
      <c r="E13335" s="548">
        <v>1.41</v>
      </c>
    </row>
    <row r="13336" spans="1:5" hidden="1">
      <c r="A13336" s="547" t="s">
        <v>1637</v>
      </c>
      <c r="B13336" s="547">
        <v>2021</v>
      </c>
      <c r="C13336" s="547" t="s">
        <v>1627</v>
      </c>
      <c r="D13336" s="548">
        <v>1.41</v>
      </c>
      <c r="E13336" s="548"/>
    </row>
    <row r="13337" spans="1:5" hidden="1">
      <c r="A13337" s="547" t="s">
        <v>1637</v>
      </c>
      <c r="B13337" s="547">
        <v>2021</v>
      </c>
      <c r="C13337" s="547" t="s">
        <v>1626</v>
      </c>
      <c r="D13337" s="548"/>
      <c r="E13337" s="548"/>
    </row>
    <row r="13338" spans="1:5" hidden="1">
      <c r="A13338" s="547" t="s">
        <v>1637</v>
      </c>
      <c r="B13338" s="547">
        <v>2021</v>
      </c>
      <c r="C13338" s="547" t="s">
        <v>1625</v>
      </c>
      <c r="D13338" s="548">
        <v>0.03</v>
      </c>
      <c r="E13338" s="548">
        <v>0.03</v>
      </c>
    </row>
    <row r="13339" spans="1:5" hidden="1">
      <c r="A13339" s="547" t="s">
        <v>1637</v>
      </c>
      <c r="B13339" s="547">
        <v>2021</v>
      </c>
      <c r="C13339" s="547" t="s">
        <v>1624</v>
      </c>
      <c r="D13339" s="548"/>
      <c r="E13339" s="548"/>
    </row>
    <row r="13340" spans="1:5" hidden="1">
      <c r="A13340" s="547" t="s">
        <v>1637</v>
      </c>
      <c r="B13340" s="547">
        <v>2021</v>
      </c>
      <c r="C13340" s="547" t="s">
        <v>1623</v>
      </c>
      <c r="D13340" s="548"/>
      <c r="E13340" s="548"/>
    </row>
    <row r="13341" spans="1:5" hidden="1">
      <c r="A13341" s="547" t="s">
        <v>1637</v>
      </c>
      <c r="B13341" s="547">
        <v>2021</v>
      </c>
      <c r="C13341" s="547" t="s">
        <v>1622</v>
      </c>
      <c r="D13341" s="548"/>
      <c r="E13341" s="548"/>
    </row>
    <row r="13342" spans="1:5" hidden="1">
      <c r="A13342" s="547" t="s">
        <v>1637</v>
      </c>
      <c r="B13342" s="547">
        <v>2021</v>
      </c>
      <c r="C13342" s="547" t="s">
        <v>1621</v>
      </c>
      <c r="D13342" s="548"/>
      <c r="E13342" s="548"/>
    </row>
    <row r="13343" spans="1:5" hidden="1">
      <c r="A13343" s="547" t="s">
        <v>1637</v>
      </c>
      <c r="B13343" s="547">
        <v>2021</v>
      </c>
      <c r="C13343" s="547" t="s">
        <v>1620</v>
      </c>
      <c r="D13343" s="548"/>
      <c r="E13343" s="548"/>
    </row>
    <row r="13344" spans="1:5" hidden="1">
      <c r="A13344" s="547" t="s">
        <v>1637</v>
      </c>
      <c r="B13344" s="547">
        <v>2021</v>
      </c>
      <c r="C13344" s="547" t="s">
        <v>1619</v>
      </c>
      <c r="D13344" s="548">
        <v>5.91</v>
      </c>
      <c r="E13344" s="548">
        <v>5.91</v>
      </c>
    </row>
    <row r="13345" spans="1:5" hidden="1">
      <c r="A13345" s="547" t="s">
        <v>1637</v>
      </c>
      <c r="B13345" s="547">
        <v>2021</v>
      </c>
      <c r="C13345" s="547" t="s">
        <v>1618</v>
      </c>
      <c r="D13345" s="548"/>
      <c r="E13345" s="548"/>
    </row>
    <row r="13346" spans="1:5" hidden="1">
      <c r="A13346" s="547" t="s">
        <v>1637</v>
      </c>
      <c r="B13346" s="547">
        <v>2021</v>
      </c>
      <c r="C13346" s="547" t="s">
        <v>1617</v>
      </c>
      <c r="D13346" s="548">
        <v>2.13</v>
      </c>
      <c r="E13346" s="548">
        <v>2.13</v>
      </c>
    </row>
    <row r="13347" spans="1:5" hidden="1">
      <c r="A13347" s="547" t="s">
        <v>1637</v>
      </c>
      <c r="B13347" s="547">
        <v>2021</v>
      </c>
      <c r="C13347" s="547" t="s">
        <v>1616</v>
      </c>
      <c r="D13347" s="548">
        <v>0.01</v>
      </c>
      <c r="E13347" s="548">
        <v>0.01</v>
      </c>
    </row>
    <row r="13348" spans="1:5" hidden="1">
      <c r="A13348" s="547" t="s">
        <v>1637</v>
      </c>
      <c r="B13348" s="547">
        <v>2021</v>
      </c>
      <c r="C13348" s="547" t="s">
        <v>1615</v>
      </c>
      <c r="D13348" s="548">
        <v>3.15</v>
      </c>
      <c r="E13348" s="548">
        <v>33.15</v>
      </c>
    </row>
    <row r="13349" spans="1:5" hidden="1">
      <c r="A13349" s="547" t="s">
        <v>1637</v>
      </c>
      <c r="B13349" s="547">
        <v>2021</v>
      </c>
      <c r="C13349" s="547" t="s">
        <v>1614</v>
      </c>
      <c r="D13349" s="548">
        <v>0.09</v>
      </c>
      <c r="E13349" s="548">
        <v>0.09</v>
      </c>
    </row>
    <row r="13350" spans="1:5" hidden="1">
      <c r="A13350" s="547" t="s">
        <v>1637</v>
      </c>
      <c r="B13350" s="547">
        <v>2021</v>
      </c>
      <c r="C13350" s="547" t="s">
        <v>1613</v>
      </c>
      <c r="D13350" s="548"/>
      <c r="E13350" s="548"/>
    </row>
    <row r="13351" spans="1:5" hidden="1">
      <c r="A13351" s="547" t="s">
        <v>1637</v>
      </c>
      <c r="B13351" s="547">
        <v>2021</v>
      </c>
      <c r="C13351" s="547" t="s">
        <v>1612</v>
      </c>
      <c r="D13351" s="548">
        <v>0.12</v>
      </c>
      <c r="E13351" s="548">
        <v>0.12</v>
      </c>
    </row>
    <row r="13352" spans="1:5" hidden="1">
      <c r="A13352" s="547" t="s">
        <v>1637</v>
      </c>
      <c r="B13352" s="547">
        <v>2021</v>
      </c>
      <c r="C13352" s="547" t="s">
        <v>1611</v>
      </c>
      <c r="D13352" s="548"/>
      <c r="E13352" s="548"/>
    </row>
    <row r="13353" spans="1:5" hidden="1">
      <c r="A13353" s="547" t="s">
        <v>1637</v>
      </c>
      <c r="B13353" s="547">
        <v>2021</v>
      </c>
      <c r="C13353" s="547" t="s">
        <v>1610</v>
      </c>
      <c r="D13353" s="548"/>
      <c r="E13353" s="548"/>
    </row>
    <row r="13354" spans="1:5" hidden="1">
      <c r="A13354" s="547" t="s">
        <v>1637</v>
      </c>
      <c r="B13354" s="547">
        <v>2021</v>
      </c>
      <c r="C13354" s="547" t="s">
        <v>1609</v>
      </c>
      <c r="D13354" s="548"/>
      <c r="E13354" s="548"/>
    </row>
    <row r="13355" spans="1:5" hidden="1">
      <c r="A13355" s="547" t="s">
        <v>1637</v>
      </c>
      <c r="B13355" s="547">
        <v>2021</v>
      </c>
      <c r="C13355" s="547" t="s">
        <v>1608</v>
      </c>
      <c r="D13355" s="548"/>
      <c r="E13355" s="548"/>
    </row>
    <row r="13356" spans="1:5" hidden="1">
      <c r="A13356" s="547" t="s">
        <v>1637</v>
      </c>
      <c r="B13356" s="547">
        <v>2021</v>
      </c>
      <c r="C13356" s="547" t="s">
        <v>1607</v>
      </c>
      <c r="D13356" s="548">
        <v>0.4</v>
      </c>
      <c r="E13356" s="548">
        <v>0.4</v>
      </c>
    </row>
    <row r="13357" spans="1:5" hidden="1">
      <c r="A13357" s="547" t="s">
        <v>1637</v>
      </c>
      <c r="B13357" s="547">
        <v>2021</v>
      </c>
      <c r="C13357" s="547" t="s">
        <v>1606</v>
      </c>
      <c r="D13357" s="548"/>
      <c r="E13357" s="548"/>
    </row>
    <row r="13358" spans="1:5" hidden="1">
      <c r="A13358" s="547" t="s">
        <v>1637</v>
      </c>
      <c r="B13358" s="547">
        <v>2021</v>
      </c>
      <c r="C13358" s="547" t="s">
        <v>1605</v>
      </c>
      <c r="D13358" s="548"/>
      <c r="E13358" s="548"/>
    </row>
    <row r="13359" spans="1:5" hidden="1">
      <c r="A13359" s="547" t="s">
        <v>1637</v>
      </c>
      <c r="B13359" s="547">
        <v>2021</v>
      </c>
      <c r="C13359" s="547" t="s">
        <v>1604</v>
      </c>
      <c r="D13359" s="548">
        <v>20.55</v>
      </c>
      <c r="E13359" s="548">
        <v>20.55</v>
      </c>
    </row>
    <row r="13360" spans="1:5" hidden="1">
      <c r="A13360" s="547" t="s">
        <v>1637</v>
      </c>
      <c r="B13360" s="547">
        <v>2021</v>
      </c>
      <c r="C13360" s="547" t="s">
        <v>1603</v>
      </c>
      <c r="D13360" s="548">
        <v>6.15</v>
      </c>
      <c r="E13360" s="548">
        <v>6.15</v>
      </c>
    </row>
    <row r="13361" spans="1:5" hidden="1">
      <c r="A13361" s="547" t="s">
        <v>1637</v>
      </c>
      <c r="B13361" s="547">
        <v>2021</v>
      </c>
      <c r="C13361" s="547" t="s">
        <v>1602</v>
      </c>
      <c r="D13361" s="548">
        <v>2.1800000000000002</v>
      </c>
      <c r="E13361" s="548">
        <v>2.1800000000000002</v>
      </c>
    </row>
    <row r="13362" spans="1:5" hidden="1">
      <c r="A13362" s="547" t="s">
        <v>1637</v>
      </c>
      <c r="B13362" s="547">
        <v>2021</v>
      </c>
      <c r="C13362" s="547" t="s">
        <v>1601</v>
      </c>
      <c r="D13362" s="548">
        <v>174.77</v>
      </c>
      <c r="E13362" s="548">
        <v>174.77</v>
      </c>
    </row>
    <row r="13363" spans="1:5" hidden="1">
      <c r="A13363" s="547" t="s">
        <v>1637</v>
      </c>
      <c r="B13363" s="547">
        <v>2021</v>
      </c>
      <c r="C13363" s="547" t="s">
        <v>1600</v>
      </c>
      <c r="D13363" s="548">
        <v>3.32</v>
      </c>
      <c r="E13363" s="548">
        <v>3.32</v>
      </c>
    </row>
    <row r="13364" spans="1:5" hidden="1">
      <c r="A13364" s="547" t="s">
        <v>1637</v>
      </c>
      <c r="B13364" s="547">
        <v>2021</v>
      </c>
      <c r="C13364" s="547" t="s">
        <v>1599</v>
      </c>
      <c r="D13364" s="548">
        <v>459.2</v>
      </c>
      <c r="E13364" s="548">
        <v>459.2</v>
      </c>
    </row>
    <row r="13365" spans="1:5" hidden="1">
      <c r="A13365" s="547" t="s">
        <v>1637</v>
      </c>
      <c r="B13365" s="547">
        <v>2021</v>
      </c>
      <c r="C13365" s="547" t="s">
        <v>1597</v>
      </c>
      <c r="D13365" s="548">
        <v>214.33</v>
      </c>
      <c r="E13365" s="548">
        <v>214.33</v>
      </c>
    </row>
    <row r="13366" spans="1:5" hidden="1">
      <c r="A13366" s="547" t="s">
        <v>1637</v>
      </c>
      <c r="B13366" s="547">
        <v>2021</v>
      </c>
      <c r="C13366" s="547" t="s">
        <v>1633</v>
      </c>
      <c r="D13366" s="548"/>
      <c r="E13366" s="548">
        <v>1.31</v>
      </c>
    </row>
    <row r="13367" spans="1:5" hidden="1">
      <c r="A13367" s="547" t="s">
        <v>1637</v>
      </c>
      <c r="B13367" s="547">
        <v>2021</v>
      </c>
      <c r="C13367" s="547" t="s">
        <v>1632</v>
      </c>
      <c r="D13367" s="548"/>
      <c r="E13367" s="548"/>
    </row>
    <row r="13368" spans="1:5" hidden="1">
      <c r="A13368" s="547" t="s">
        <v>1637</v>
      </c>
      <c r="B13368" s="547">
        <v>2021</v>
      </c>
      <c r="C13368" s="547" t="s">
        <v>1631</v>
      </c>
      <c r="D13368" s="548"/>
      <c r="E13368" s="548">
        <v>0.1</v>
      </c>
    </row>
    <row r="13369" spans="1:5" hidden="1">
      <c r="A13369" s="547" t="s">
        <v>1637</v>
      </c>
      <c r="B13369" s="547">
        <v>2021</v>
      </c>
      <c r="C13369" s="547" t="s">
        <v>1630</v>
      </c>
      <c r="D13369" s="548"/>
      <c r="E13369" s="548"/>
    </row>
    <row r="13370" spans="1:5" hidden="1">
      <c r="A13370" s="547" t="s">
        <v>1637</v>
      </c>
      <c r="B13370" s="547">
        <v>2021</v>
      </c>
      <c r="C13370" s="547" t="s">
        <v>1629</v>
      </c>
      <c r="D13370" s="548"/>
      <c r="E13370" s="548"/>
    </row>
    <row r="13371" spans="1:5" hidden="1">
      <c r="A13371" s="547" t="s">
        <v>1637</v>
      </c>
      <c r="B13371" s="547">
        <v>2022</v>
      </c>
      <c r="C13371" s="547" t="s">
        <v>1628</v>
      </c>
      <c r="D13371" s="548">
        <v>1.1499999999999999</v>
      </c>
      <c r="E13371" s="548">
        <v>1.1499999999999999</v>
      </c>
    </row>
    <row r="13372" spans="1:5" hidden="1">
      <c r="A13372" s="547" t="s">
        <v>1637</v>
      </c>
      <c r="B13372" s="547">
        <v>2022</v>
      </c>
      <c r="C13372" s="547" t="s">
        <v>1627</v>
      </c>
      <c r="D13372" s="548">
        <v>1.1499999999999999</v>
      </c>
      <c r="E13372" s="548"/>
    </row>
    <row r="13373" spans="1:5" hidden="1">
      <c r="A13373" s="547" t="s">
        <v>1637</v>
      </c>
      <c r="B13373" s="547">
        <v>2022</v>
      </c>
      <c r="C13373" s="547" t="s">
        <v>1626</v>
      </c>
      <c r="D13373" s="548"/>
      <c r="E13373" s="548"/>
    </row>
    <row r="13374" spans="1:5" hidden="1">
      <c r="A13374" s="547" t="s">
        <v>1637</v>
      </c>
      <c r="B13374" s="547">
        <v>2022</v>
      </c>
      <c r="C13374" s="547" t="s">
        <v>1625</v>
      </c>
      <c r="D13374" s="548"/>
      <c r="E13374" s="548"/>
    </row>
    <row r="13375" spans="1:5" hidden="1">
      <c r="A13375" s="547" t="s">
        <v>1637</v>
      </c>
      <c r="B13375" s="547">
        <v>2022</v>
      </c>
      <c r="C13375" s="547" t="s">
        <v>1624</v>
      </c>
      <c r="D13375" s="548"/>
      <c r="E13375" s="548"/>
    </row>
    <row r="13376" spans="1:5" hidden="1">
      <c r="A13376" s="547" t="s">
        <v>1637</v>
      </c>
      <c r="B13376" s="547">
        <v>2022</v>
      </c>
      <c r="C13376" s="547" t="s">
        <v>1623</v>
      </c>
      <c r="D13376" s="548"/>
      <c r="E13376" s="548"/>
    </row>
    <row r="13377" spans="1:5" hidden="1">
      <c r="A13377" s="547" t="s">
        <v>1637</v>
      </c>
      <c r="B13377" s="547">
        <v>2022</v>
      </c>
      <c r="C13377" s="547" t="s">
        <v>1622</v>
      </c>
      <c r="D13377" s="548"/>
      <c r="E13377" s="548"/>
    </row>
    <row r="13378" spans="1:5" hidden="1">
      <c r="A13378" s="547" t="s">
        <v>1637</v>
      </c>
      <c r="B13378" s="547">
        <v>2022</v>
      </c>
      <c r="C13378" s="547" t="s">
        <v>1621</v>
      </c>
      <c r="D13378" s="548"/>
      <c r="E13378" s="548"/>
    </row>
    <row r="13379" spans="1:5" hidden="1">
      <c r="A13379" s="547" t="s">
        <v>1637</v>
      </c>
      <c r="B13379" s="547">
        <v>2022</v>
      </c>
      <c r="C13379" s="547" t="s">
        <v>1620</v>
      </c>
      <c r="D13379" s="548"/>
      <c r="E13379" s="548"/>
    </row>
    <row r="13380" spans="1:5" hidden="1">
      <c r="A13380" s="547" t="s">
        <v>1637</v>
      </c>
      <c r="B13380" s="547">
        <v>2022</v>
      </c>
      <c r="C13380" s="547" t="s">
        <v>1619</v>
      </c>
      <c r="D13380" s="548">
        <v>8.84</v>
      </c>
      <c r="E13380" s="548">
        <v>8.84</v>
      </c>
    </row>
    <row r="13381" spans="1:5" hidden="1">
      <c r="A13381" s="547" t="s">
        <v>1637</v>
      </c>
      <c r="B13381" s="547">
        <v>2022</v>
      </c>
      <c r="C13381" s="547" t="s">
        <v>1618</v>
      </c>
      <c r="D13381" s="548"/>
      <c r="E13381" s="548"/>
    </row>
    <row r="13382" spans="1:5" hidden="1">
      <c r="A13382" s="547" t="s">
        <v>1637</v>
      </c>
      <c r="B13382" s="547">
        <v>2022</v>
      </c>
      <c r="C13382" s="547" t="s">
        <v>1617</v>
      </c>
      <c r="D13382" s="548">
        <v>2.06</v>
      </c>
      <c r="E13382" s="548">
        <v>2.06</v>
      </c>
    </row>
    <row r="13383" spans="1:5" hidden="1">
      <c r="A13383" s="547" t="s">
        <v>1637</v>
      </c>
      <c r="B13383" s="547">
        <v>2022</v>
      </c>
      <c r="C13383" s="547" t="s">
        <v>1616</v>
      </c>
      <c r="D13383" s="548"/>
      <c r="E13383" s="548"/>
    </row>
    <row r="13384" spans="1:5" hidden="1">
      <c r="A13384" s="547" t="s">
        <v>1637</v>
      </c>
      <c r="B13384" s="547">
        <v>2022</v>
      </c>
      <c r="C13384" s="547" t="s">
        <v>1615</v>
      </c>
      <c r="D13384" s="548">
        <v>6.06</v>
      </c>
      <c r="E13384" s="548">
        <v>6.06</v>
      </c>
    </row>
    <row r="13385" spans="1:5" hidden="1">
      <c r="A13385" s="547" t="s">
        <v>1637</v>
      </c>
      <c r="B13385" s="547">
        <v>2022</v>
      </c>
      <c r="C13385" s="547" t="s">
        <v>1614</v>
      </c>
      <c r="D13385" s="548">
        <v>0.28999999999999998</v>
      </c>
      <c r="E13385" s="548">
        <v>0.28999999999999998</v>
      </c>
    </row>
    <row r="13386" spans="1:5" hidden="1">
      <c r="A13386" s="547" t="s">
        <v>1637</v>
      </c>
      <c r="B13386" s="547">
        <v>2022</v>
      </c>
      <c r="C13386" s="547" t="s">
        <v>1613</v>
      </c>
      <c r="D13386" s="548"/>
      <c r="E13386" s="548"/>
    </row>
    <row r="13387" spans="1:5" hidden="1">
      <c r="A13387" s="547" t="s">
        <v>1637</v>
      </c>
      <c r="B13387" s="547">
        <v>2022</v>
      </c>
      <c r="C13387" s="547" t="s">
        <v>1612</v>
      </c>
      <c r="D13387" s="548">
        <v>0.06</v>
      </c>
      <c r="E13387" s="548">
        <v>0.06</v>
      </c>
    </row>
    <row r="13388" spans="1:5" hidden="1">
      <c r="A13388" s="547" t="s">
        <v>1637</v>
      </c>
      <c r="B13388" s="547">
        <v>2022</v>
      </c>
      <c r="C13388" s="547" t="s">
        <v>1611</v>
      </c>
      <c r="D13388" s="548"/>
      <c r="E13388" s="548"/>
    </row>
    <row r="13389" spans="1:5" hidden="1">
      <c r="A13389" s="547" t="s">
        <v>1637</v>
      </c>
      <c r="B13389" s="547">
        <v>2022</v>
      </c>
      <c r="C13389" s="547" t="s">
        <v>1610</v>
      </c>
      <c r="D13389" s="548"/>
      <c r="E13389" s="548"/>
    </row>
    <row r="13390" spans="1:5" hidden="1">
      <c r="A13390" s="547" t="s">
        <v>1637</v>
      </c>
      <c r="B13390" s="547">
        <v>2022</v>
      </c>
      <c r="C13390" s="547" t="s">
        <v>1609</v>
      </c>
      <c r="D13390" s="548"/>
      <c r="E13390" s="548"/>
    </row>
    <row r="13391" spans="1:5" hidden="1">
      <c r="A13391" s="547" t="s">
        <v>1637</v>
      </c>
      <c r="B13391" s="547">
        <v>2022</v>
      </c>
      <c r="C13391" s="547" t="s">
        <v>1608</v>
      </c>
      <c r="D13391" s="548"/>
      <c r="E13391" s="548"/>
    </row>
    <row r="13392" spans="1:5" hidden="1">
      <c r="A13392" s="547" t="s">
        <v>1637</v>
      </c>
      <c r="B13392" s="547">
        <v>2022</v>
      </c>
      <c r="C13392" s="547" t="s">
        <v>1607</v>
      </c>
      <c r="D13392" s="548">
        <v>0.37</v>
      </c>
      <c r="E13392" s="548">
        <v>0.37</v>
      </c>
    </row>
    <row r="13393" spans="1:5" hidden="1">
      <c r="A13393" s="547" t="s">
        <v>1637</v>
      </c>
      <c r="B13393" s="547">
        <v>2022</v>
      </c>
      <c r="C13393" s="547" t="s">
        <v>1606</v>
      </c>
      <c r="D13393" s="548"/>
      <c r="E13393" s="548"/>
    </row>
    <row r="13394" spans="1:5" hidden="1">
      <c r="A13394" s="547" t="s">
        <v>1637</v>
      </c>
      <c r="B13394" s="547">
        <v>2022</v>
      </c>
      <c r="C13394" s="547" t="s">
        <v>1605</v>
      </c>
      <c r="D13394" s="548"/>
      <c r="E13394" s="548"/>
    </row>
    <row r="13395" spans="1:5" hidden="1">
      <c r="A13395" s="547" t="s">
        <v>1637</v>
      </c>
      <c r="B13395" s="547">
        <v>2022</v>
      </c>
      <c r="C13395" s="547" t="s">
        <v>1604</v>
      </c>
      <c r="D13395" s="548">
        <v>24.06</v>
      </c>
      <c r="E13395" s="548">
        <v>24.06</v>
      </c>
    </row>
    <row r="13396" spans="1:5" hidden="1">
      <c r="A13396" s="547" t="s">
        <v>1637</v>
      </c>
      <c r="B13396" s="547">
        <v>2022</v>
      </c>
      <c r="C13396" s="547" t="s">
        <v>1603</v>
      </c>
      <c r="D13396" s="548">
        <v>7.41</v>
      </c>
      <c r="E13396" s="548">
        <v>7.41</v>
      </c>
    </row>
    <row r="13397" spans="1:5" hidden="1">
      <c r="A13397" s="547" t="s">
        <v>1637</v>
      </c>
      <c r="B13397" s="547">
        <v>2022</v>
      </c>
      <c r="C13397" s="547" t="s">
        <v>1602</v>
      </c>
      <c r="D13397" s="548">
        <v>1.43</v>
      </c>
      <c r="E13397" s="548">
        <v>1.43</v>
      </c>
    </row>
    <row r="13398" spans="1:5" hidden="1">
      <c r="A13398" s="547" t="s">
        <v>1637</v>
      </c>
      <c r="B13398" s="547">
        <v>2022</v>
      </c>
      <c r="C13398" s="547" t="s">
        <v>1601</v>
      </c>
      <c r="D13398" s="548">
        <v>163.66</v>
      </c>
      <c r="E13398" s="548">
        <v>163.66</v>
      </c>
    </row>
    <row r="13399" spans="1:5" hidden="1">
      <c r="A13399" s="547" t="s">
        <v>1637</v>
      </c>
      <c r="B13399" s="547">
        <v>2022</v>
      </c>
      <c r="C13399" s="547" t="s">
        <v>1600</v>
      </c>
      <c r="D13399" s="548">
        <v>2.99</v>
      </c>
      <c r="E13399" s="548">
        <v>2.99</v>
      </c>
    </row>
    <row r="13400" spans="1:5" hidden="1">
      <c r="A13400" s="547" t="s">
        <v>1637</v>
      </c>
      <c r="B13400" s="547">
        <v>2022</v>
      </c>
      <c r="C13400" s="547" t="s">
        <v>1599</v>
      </c>
      <c r="D13400" s="548">
        <v>438.71</v>
      </c>
      <c r="E13400" s="548">
        <v>438.71</v>
      </c>
    </row>
    <row r="13401" spans="1:5" hidden="1">
      <c r="A13401" s="547" t="s">
        <v>1637</v>
      </c>
      <c r="B13401" s="547">
        <v>2022</v>
      </c>
      <c r="C13401" s="547" t="s">
        <v>1597</v>
      </c>
      <c r="D13401" s="548">
        <v>209.54</v>
      </c>
      <c r="E13401" s="548">
        <v>209.53</v>
      </c>
    </row>
    <row r="13402" spans="1:5" hidden="1">
      <c r="A13402" s="547" t="s">
        <v>1637</v>
      </c>
      <c r="B13402" s="547">
        <v>2022</v>
      </c>
      <c r="C13402" s="547" t="s">
        <v>1633</v>
      </c>
      <c r="D13402" s="548"/>
      <c r="E13402" s="548">
        <v>1.04</v>
      </c>
    </row>
    <row r="13403" spans="1:5" hidden="1">
      <c r="A13403" s="547" t="s">
        <v>1637</v>
      </c>
      <c r="B13403" s="547">
        <v>2022</v>
      </c>
      <c r="C13403" s="547" t="s">
        <v>1632</v>
      </c>
      <c r="D13403" s="548"/>
      <c r="E13403" s="548"/>
    </row>
    <row r="13404" spans="1:5" hidden="1">
      <c r="A13404" s="547" t="s">
        <v>1637</v>
      </c>
      <c r="B13404" s="547">
        <v>2022</v>
      </c>
      <c r="C13404" s="547" t="s">
        <v>1631</v>
      </c>
      <c r="D13404" s="548"/>
      <c r="E13404" s="548">
        <v>0.1</v>
      </c>
    </row>
    <row r="13405" spans="1:5" hidden="1">
      <c r="A13405" s="547" t="s">
        <v>1637</v>
      </c>
      <c r="B13405" s="547">
        <v>2022</v>
      </c>
      <c r="C13405" s="547" t="s">
        <v>1630</v>
      </c>
      <c r="D13405" s="548"/>
      <c r="E13405" s="548"/>
    </row>
    <row r="13406" spans="1:5" hidden="1">
      <c r="A13406" s="547" t="s">
        <v>1637</v>
      </c>
      <c r="B13406" s="547">
        <v>2022</v>
      </c>
      <c r="C13406" s="547" t="s">
        <v>1629</v>
      </c>
      <c r="D13406" s="548"/>
      <c r="E13406" s="548"/>
    </row>
    <row r="13407" spans="1:5" hidden="1">
      <c r="A13407" s="547" t="s">
        <v>1637</v>
      </c>
      <c r="B13407" s="547">
        <v>2023</v>
      </c>
      <c r="C13407" s="547" t="s">
        <v>1628</v>
      </c>
      <c r="D13407" s="548">
        <v>1.1000000000000001</v>
      </c>
      <c r="E13407" s="548"/>
    </row>
    <row r="13408" spans="1:5" hidden="1">
      <c r="A13408" s="547" t="s">
        <v>1637</v>
      </c>
      <c r="B13408" s="547">
        <v>2023</v>
      </c>
      <c r="C13408" s="547" t="s">
        <v>1627</v>
      </c>
      <c r="D13408" s="548">
        <v>1.0900000000000001</v>
      </c>
      <c r="E13408" s="548"/>
    </row>
    <row r="13409" spans="1:5" hidden="1">
      <c r="A13409" s="547" t="s">
        <v>1637</v>
      </c>
      <c r="B13409" s="547">
        <v>2023</v>
      </c>
      <c r="C13409" s="547" t="s">
        <v>1626</v>
      </c>
      <c r="D13409" s="548"/>
      <c r="E13409" s="548"/>
    </row>
    <row r="13410" spans="1:5" hidden="1">
      <c r="A13410" s="547" t="s">
        <v>1637</v>
      </c>
      <c r="B13410" s="547">
        <v>2023</v>
      </c>
      <c r="C13410" s="547" t="s">
        <v>1625</v>
      </c>
      <c r="D13410" s="548"/>
      <c r="E13410" s="548"/>
    </row>
    <row r="13411" spans="1:5" hidden="1">
      <c r="A13411" s="547" t="s">
        <v>1637</v>
      </c>
      <c r="B13411" s="547">
        <v>2023</v>
      </c>
      <c r="C13411" s="547" t="s">
        <v>1624</v>
      </c>
      <c r="D13411" s="548"/>
      <c r="E13411" s="548"/>
    </row>
    <row r="13412" spans="1:5" hidden="1">
      <c r="A13412" s="547" t="s">
        <v>1637</v>
      </c>
      <c r="B13412" s="547">
        <v>2023</v>
      </c>
      <c r="C13412" s="547" t="s">
        <v>1623</v>
      </c>
      <c r="D13412" s="548"/>
      <c r="E13412" s="548"/>
    </row>
    <row r="13413" spans="1:5" hidden="1">
      <c r="A13413" s="547" t="s">
        <v>1637</v>
      </c>
      <c r="B13413" s="547">
        <v>2023</v>
      </c>
      <c r="C13413" s="547" t="s">
        <v>1622</v>
      </c>
      <c r="D13413" s="548"/>
      <c r="E13413" s="548"/>
    </row>
    <row r="13414" spans="1:5" hidden="1">
      <c r="A13414" s="547" t="s">
        <v>1637</v>
      </c>
      <c r="B13414" s="547">
        <v>2023</v>
      </c>
      <c r="C13414" s="547" t="s">
        <v>1621</v>
      </c>
      <c r="D13414" s="548"/>
      <c r="E13414" s="548"/>
    </row>
    <row r="13415" spans="1:5" hidden="1">
      <c r="A13415" s="547" t="s">
        <v>1637</v>
      </c>
      <c r="B13415" s="547">
        <v>2023</v>
      </c>
      <c r="C13415" s="547" t="s">
        <v>1620</v>
      </c>
      <c r="D13415" s="548"/>
      <c r="E13415" s="548"/>
    </row>
    <row r="13416" spans="1:5" hidden="1">
      <c r="A13416" s="547" t="s">
        <v>1637</v>
      </c>
      <c r="B13416" s="547">
        <v>2023</v>
      </c>
      <c r="C13416" s="547" t="s">
        <v>1619</v>
      </c>
      <c r="D13416" s="548">
        <v>4.1399999999999997</v>
      </c>
      <c r="E13416" s="548"/>
    </row>
    <row r="13417" spans="1:5" hidden="1">
      <c r="A13417" s="547" t="s">
        <v>1637</v>
      </c>
      <c r="B13417" s="547">
        <v>2023</v>
      </c>
      <c r="C13417" s="547" t="s">
        <v>1618</v>
      </c>
      <c r="D13417" s="548"/>
      <c r="E13417" s="548"/>
    </row>
    <row r="13418" spans="1:5" hidden="1">
      <c r="A13418" s="547" t="s">
        <v>1637</v>
      </c>
      <c r="B13418" s="547">
        <v>2023</v>
      </c>
      <c r="C13418" s="547" t="s">
        <v>1617</v>
      </c>
      <c r="D13418" s="548">
        <v>1.67</v>
      </c>
      <c r="E13418" s="548"/>
    </row>
    <row r="13419" spans="1:5" hidden="1">
      <c r="A13419" s="547" t="s">
        <v>1637</v>
      </c>
      <c r="B13419" s="547">
        <v>2023</v>
      </c>
      <c r="C13419" s="547" t="s">
        <v>1616</v>
      </c>
      <c r="D13419" s="548"/>
      <c r="E13419" s="548"/>
    </row>
    <row r="13420" spans="1:5" hidden="1">
      <c r="A13420" s="547" t="s">
        <v>1637</v>
      </c>
      <c r="B13420" s="547">
        <v>2023</v>
      </c>
      <c r="C13420" s="547" t="s">
        <v>1615</v>
      </c>
      <c r="D13420" s="548">
        <v>2.04</v>
      </c>
      <c r="E13420" s="548"/>
    </row>
    <row r="13421" spans="1:5" hidden="1">
      <c r="A13421" s="547" t="s">
        <v>1637</v>
      </c>
      <c r="B13421" s="547">
        <v>2023</v>
      </c>
      <c r="C13421" s="547" t="s">
        <v>1614</v>
      </c>
      <c r="D13421" s="548">
        <v>0.03</v>
      </c>
      <c r="E13421" s="548"/>
    </row>
    <row r="13422" spans="1:5" hidden="1">
      <c r="A13422" s="547" t="s">
        <v>1637</v>
      </c>
      <c r="B13422" s="547">
        <v>2023</v>
      </c>
      <c r="C13422" s="547" t="s">
        <v>1613</v>
      </c>
      <c r="D13422" s="548"/>
      <c r="E13422" s="548"/>
    </row>
    <row r="13423" spans="1:5" hidden="1">
      <c r="A13423" s="547" t="s">
        <v>1637</v>
      </c>
      <c r="B13423" s="547">
        <v>2023</v>
      </c>
      <c r="C13423" s="547" t="s">
        <v>1612</v>
      </c>
      <c r="D13423" s="548">
        <v>0.02</v>
      </c>
      <c r="E13423" s="548"/>
    </row>
    <row r="13424" spans="1:5" hidden="1">
      <c r="A13424" s="547" t="s">
        <v>1637</v>
      </c>
      <c r="B13424" s="547">
        <v>2023</v>
      </c>
      <c r="C13424" s="547" t="s">
        <v>1611</v>
      </c>
      <c r="D13424" s="548"/>
      <c r="E13424" s="548"/>
    </row>
    <row r="13425" spans="1:5" hidden="1">
      <c r="A13425" s="547" t="s">
        <v>1637</v>
      </c>
      <c r="B13425" s="547">
        <v>2023</v>
      </c>
      <c r="C13425" s="547" t="s">
        <v>1610</v>
      </c>
      <c r="D13425" s="548"/>
      <c r="E13425" s="548"/>
    </row>
    <row r="13426" spans="1:5" hidden="1">
      <c r="A13426" s="547" t="s">
        <v>1637</v>
      </c>
      <c r="B13426" s="547">
        <v>2023</v>
      </c>
      <c r="C13426" s="547" t="s">
        <v>1609</v>
      </c>
      <c r="D13426" s="548"/>
      <c r="E13426" s="548"/>
    </row>
    <row r="13427" spans="1:5" hidden="1">
      <c r="A13427" s="547" t="s">
        <v>1637</v>
      </c>
      <c r="B13427" s="547">
        <v>2023</v>
      </c>
      <c r="C13427" s="547" t="s">
        <v>1608</v>
      </c>
      <c r="D13427" s="548"/>
      <c r="E13427" s="548"/>
    </row>
    <row r="13428" spans="1:5" hidden="1">
      <c r="A13428" s="547" t="s">
        <v>1637</v>
      </c>
      <c r="B13428" s="547">
        <v>2023</v>
      </c>
      <c r="C13428" s="547" t="s">
        <v>1607</v>
      </c>
      <c r="D13428" s="548">
        <v>0.37</v>
      </c>
      <c r="E13428" s="548"/>
    </row>
    <row r="13429" spans="1:5" hidden="1">
      <c r="A13429" s="547" t="s">
        <v>1637</v>
      </c>
      <c r="B13429" s="547">
        <v>2023</v>
      </c>
      <c r="C13429" s="547" t="s">
        <v>1606</v>
      </c>
      <c r="D13429" s="548"/>
      <c r="E13429" s="548"/>
    </row>
    <row r="13430" spans="1:5" hidden="1">
      <c r="A13430" s="547" t="s">
        <v>1637</v>
      </c>
      <c r="B13430" s="547">
        <v>2023</v>
      </c>
      <c r="C13430" s="547" t="s">
        <v>1605</v>
      </c>
      <c r="D13430" s="548"/>
      <c r="E13430" s="548"/>
    </row>
    <row r="13431" spans="1:5" hidden="1">
      <c r="A13431" s="547" t="s">
        <v>1637</v>
      </c>
      <c r="B13431" s="547">
        <v>2023</v>
      </c>
      <c r="C13431" s="547" t="s">
        <v>1604</v>
      </c>
      <c r="D13431" s="548">
        <v>19.239999999999998</v>
      </c>
      <c r="E13431" s="548"/>
    </row>
    <row r="13432" spans="1:5" hidden="1">
      <c r="A13432" s="547" t="s">
        <v>1637</v>
      </c>
      <c r="B13432" s="547">
        <v>2023</v>
      </c>
      <c r="C13432" s="547" t="s">
        <v>1603</v>
      </c>
      <c r="D13432" s="548">
        <v>13.29</v>
      </c>
      <c r="E13432" s="548"/>
    </row>
    <row r="13433" spans="1:5" hidden="1">
      <c r="A13433" s="547" t="s">
        <v>1637</v>
      </c>
      <c r="B13433" s="547">
        <v>2023</v>
      </c>
      <c r="C13433" s="547" t="s">
        <v>1602</v>
      </c>
      <c r="D13433" s="548">
        <v>1.61</v>
      </c>
      <c r="E13433" s="548"/>
    </row>
    <row r="13434" spans="1:5" hidden="1">
      <c r="A13434" s="547" t="s">
        <v>1637</v>
      </c>
      <c r="B13434" s="547">
        <v>2023</v>
      </c>
      <c r="C13434" s="547" t="s">
        <v>1601</v>
      </c>
      <c r="D13434" s="548">
        <v>178.39</v>
      </c>
      <c r="E13434" s="548"/>
    </row>
    <row r="13435" spans="1:5" hidden="1">
      <c r="A13435" s="547" t="s">
        <v>1637</v>
      </c>
      <c r="B13435" s="547">
        <v>2023</v>
      </c>
      <c r="C13435" s="547" t="s">
        <v>1600</v>
      </c>
      <c r="D13435" s="548">
        <v>1.75</v>
      </c>
      <c r="E13435" s="548"/>
    </row>
    <row r="13436" spans="1:5" hidden="1">
      <c r="A13436" s="547" t="s">
        <v>1637</v>
      </c>
      <c r="B13436" s="547">
        <v>2023</v>
      </c>
      <c r="C13436" s="547" t="s">
        <v>1599</v>
      </c>
      <c r="D13436" s="548">
        <v>469.31</v>
      </c>
      <c r="E13436" s="548"/>
    </row>
    <row r="13437" spans="1:5" hidden="1">
      <c r="A13437" s="547" t="s">
        <v>1637</v>
      </c>
      <c r="B13437" s="547">
        <v>2023</v>
      </c>
      <c r="C13437" s="547" t="s">
        <v>1597</v>
      </c>
      <c r="D13437" s="548">
        <v>219.51</v>
      </c>
      <c r="E13437" s="548"/>
    </row>
    <row r="13438" spans="1:5" hidden="1">
      <c r="A13438" s="547" t="s">
        <v>1636</v>
      </c>
      <c r="B13438" s="547">
        <v>2019</v>
      </c>
      <c r="C13438" s="547" t="s">
        <v>1628</v>
      </c>
      <c r="D13438" s="548">
        <v>744.64</v>
      </c>
      <c r="E13438" s="548">
        <v>753.06</v>
      </c>
    </row>
    <row r="13439" spans="1:5" hidden="1">
      <c r="A13439" s="547" t="s">
        <v>1636</v>
      </c>
      <c r="B13439" s="547">
        <v>2019</v>
      </c>
      <c r="C13439" s="547" t="s">
        <v>1627</v>
      </c>
      <c r="D13439" s="548">
        <v>744.24</v>
      </c>
      <c r="E13439" s="548"/>
    </row>
    <row r="13440" spans="1:5" hidden="1">
      <c r="A13440" s="547" t="s">
        <v>1636</v>
      </c>
      <c r="B13440" s="547">
        <v>2019</v>
      </c>
      <c r="C13440" s="547" t="s">
        <v>1626</v>
      </c>
      <c r="D13440" s="548">
        <v>0.4</v>
      </c>
      <c r="E13440" s="548"/>
    </row>
    <row r="13441" spans="1:5" hidden="1">
      <c r="A13441" s="547" t="s">
        <v>1636</v>
      </c>
      <c r="B13441" s="547">
        <v>2019</v>
      </c>
      <c r="C13441" s="547" t="s">
        <v>1625</v>
      </c>
      <c r="D13441" s="548">
        <v>37.97</v>
      </c>
      <c r="E13441" s="548">
        <v>37.97</v>
      </c>
    </row>
    <row r="13442" spans="1:5" hidden="1">
      <c r="A13442" s="547" t="s">
        <v>1636</v>
      </c>
      <c r="B13442" s="547">
        <v>2019</v>
      </c>
      <c r="C13442" s="547" t="s">
        <v>1624</v>
      </c>
      <c r="D13442" s="548">
        <v>9.7899999999999991</v>
      </c>
      <c r="E13442" s="548">
        <v>9.7899999999999991</v>
      </c>
    </row>
    <row r="13443" spans="1:5" hidden="1">
      <c r="A13443" s="547" t="s">
        <v>1636</v>
      </c>
      <c r="B13443" s="547">
        <v>2019</v>
      </c>
      <c r="C13443" s="547" t="s">
        <v>1623</v>
      </c>
      <c r="D13443" s="548">
        <v>3.91</v>
      </c>
      <c r="E13443" s="548">
        <v>3.91</v>
      </c>
    </row>
    <row r="13444" spans="1:5" hidden="1">
      <c r="A13444" s="547" t="s">
        <v>1636</v>
      </c>
      <c r="B13444" s="547">
        <v>2019</v>
      </c>
      <c r="C13444" s="547" t="s">
        <v>1622</v>
      </c>
      <c r="D13444" s="548"/>
      <c r="E13444" s="548"/>
    </row>
    <row r="13445" spans="1:5" hidden="1">
      <c r="A13445" s="547" t="s">
        <v>1636</v>
      </c>
      <c r="B13445" s="547">
        <v>2019</v>
      </c>
      <c r="C13445" s="547" t="s">
        <v>1621</v>
      </c>
      <c r="D13445" s="548">
        <v>2.85</v>
      </c>
      <c r="E13445" s="548">
        <v>2.85</v>
      </c>
    </row>
    <row r="13446" spans="1:5" hidden="1">
      <c r="A13446" s="547" t="s">
        <v>1636</v>
      </c>
      <c r="B13446" s="547">
        <v>2019</v>
      </c>
      <c r="C13446" s="547" t="s">
        <v>1620</v>
      </c>
      <c r="D13446" s="548">
        <v>0.5</v>
      </c>
      <c r="E13446" s="548">
        <v>0.5</v>
      </c>
    </row>
    <row r="13447" spans="1:5" hidden="1">
      <c r="A13447" s="547" t="s">
        <v>1636</v>
      </c>
      <c r="B13447" s="547">
        <v>2019</v>
      </c>
      <c r="C13447" s="547" t="s">
        <v>1619</v>
      </c>
      <c r="D13447" s="548">
        <v>103.92</v>
      </c>
      <c r="E13447" s="548">
        <v>103.92</v>
      </c>
    </row>
    <row r="13448" spans="1:5" hidden="1">
      <c r="A13448" s="547" t="s">
        <v>1636</v>
      </c>
      <c r="B13448" s="547">
        <v>2019</v>
      </c>
      <c r="C13448" s="547" t="s">
        <v>1618</v>
      </c>
      <c r="D13448" s="548">
        <v>0.24</v>
      </c>
      <c r="E13448" s="548">
        <v>0.24</v>
      </c>
    </row>
    <row r="13449" spans="1:5" hidden="1">
      <c r="A13449" s="547" t="s">
        <v>1636</v>
      </c>
      <c r="B13449" s="547">
        <v>2019</v>
      </c>
      <c r="C13449" s="547" t="s">
        <v>1617</v>
      </c>
      <c r="D13449" s="548">
        <v>39.75</v>
      </c>
      <c r="E13449" s="548">
        <v>39.75</v>
      </c>
    </row>
    <row r="13450" spans="1:5" hidden="1">
      <c r="A13450" s="547" t="s">
        <v>1636</v>
      </c>
      <c r="B13450" s="547">
        <v>2019</v>
      </c>
      <c r="C13450" s="547" t="s">
        <v>1616</v>
      </c>
      <c r="D13450" s="548"/>
      <c r="E13450" s="548">
        <v>0.01</v>
      </c>
    </row>
    <row r="13451" spans="1:5" hidden="1">
      <c r="A13451" s="547" t="s">
        <v>1636</v>
      </c>
      <c r="B13451" s="547">
        <v>2019</v>
      </c>
      <c r="C13451" s="547" t="s">
        <v>1615</v>
      </c>
      <c r="D13451" s="548">
        <v>46.07</v>
      </c>
      <c r="E13451" s="548">
        <v>46.07</v>
      </c>
    </row>
    <row r="13452" spans="1:5" hidden="1">
      <c r="A13452" s="547" t="s">
        <v>1636</v>
      </c>
      <c r="B13452" s="547">
        <v>2019</v>
      </c>
      <c r="C13452" s="547" t="s">
        <v>1614</v>
      </c>
      <c r="D13452" s="548">
        <v>1.56</v>
      </c>
      <c r="E13452" s="548">
        <v>1.56</v>
      </c>
    </row>
    <row r="13453" spans="1:5" hidden="1">
      <c r="A13453" s="547" t="s">
        <v>1636</v>
      </c>
      <c r="B13453" s="547">
        <v>2019</v>
      </c>
      <c r="C13453" s="547" t="s">
        <v>1613</v>
      </c>
      <c r="D13453" s="548"/>
      <c r="E13453" s="548"/>
    </row>
    <row r="13454" spans="1:5" hidden="1">
      <c r="A13454" s="547" t="s">
        <v>1636</v>
      </c>
      <c r="B13454" s="547">
        <v>2019</v>
      </c>
      <c r="C13454" s="547" t="s">
        <v>1612</v>
      </c>
      <c r="D13454" s="548">
        <v>0.42</v>
      </c>
      <c r="E13454" s="548">
        <v>0.42</v>
      </c>
    </row>
    <row r="13455" spans="1:5" hidden="1">
      <c r="A13455" s="547" t="s">
        <v>1636</v>
      </c>
      <c r="B13455" s="547">
        <v>2019</v>
      </c>
      <c r="C13455" s="547" t="s">
        <v>1611</v>
      </c>
      <c r="D13455" s="548"/>
      <c r="E13455" s="548"/>
    </row>
    <row r="13456" spans="1:5" hidden="1">
      <c r="A13456" s="547" t="s">
        <v>1636</v>
      </c>
      <c r="B13456" s="547">
        <v>2019</v>
      </c>
      <c r="C13456" s="547" t="s">
        <v>1610</v>
      </c>
      <c r="D13456" s="548"/>
      <c r="E13456" s="548"/>
    </row>
    <row r="13457" spans="1:5" hidden="1">
      <c r="A13457" s="547" t="s">
        <v>1636</v>
      </c>
      <c r="B13457" s="547">
        <v>2019</v>
      </c>
      <c r="C13457" s="547" t="s">
        <v>1609</v>
      </c>
      <c r="D13457" s="548">
        <v>3.24</v>
      </c>
      <c r="E13457" s="548">
        <v>3.24</v>
      </c>
    </row>
    <row r="13458" spans="1:5" hidden="1">
      <c r="A13458" s="547" t="s">
        <v>1636</v>
      </c>
      <c r="B13458" s="547">
        <v>2019</v>
      </c>
      <c r="C13458" s="547" t="s">
        <v>1608</v>
      </c>
      <c r="D13458" s="548">
        <v>9.24</v>
      </c>
      <c r="E13458" s="548">
        <v>9.24</v>
      </c>
    </row>
    <row r="13459" spans="1:5" hidden="1">
      <c r="A13459" s="547" t="s">
        <v>1636</v>
      </c>
      <c r="B13459" s="547">
        <v>2019</v>
      </c>
      <c r="C13459" s="547" t="s">
        <v>1607</v>
      </c>
      <c r="D13459" s="548">
        <v>0.51</v>
      </c>
      <c r="E13459" s="548">
        <v>0.51</v>
      </c>
    </row>
    <row r="13460" spans="1:5" hidden="1">
      <c r="A13460" s="547" t="s">
        <v>1636</v>
      </c>
      <c r="B13460" s="547">
        <v>2019</v>
      </c>
      <c r="C13460" s="547" t="s">
        <v>1606</v>
      </c>
      <c r="D13460" s="548">
        <v>2.37</v>
      </c>
      <c r="E13460" s="548">
        <v>2.37</v>
      </c>
    </row>
    <row r="13461" spans="1:5" hidden="1">
      <c r="A13461" s="547" t="s">
        <v>1636</v>
      </c>
      <c r="B13461" s="547">
        <v>2019</v>
      </c>
      <c r="C13461" s="547" t="s">
        <v>1605</v>
      </c>
      <c r="D13461" s="548">
        <v>0.51</v>
      </c>
      <c r="E13461" s="548">
        <v>0.51</v>
      </c>
    </row>
    <row r="13462" spans="1:5" hidden="1">
      <c r="A13462" s="547" t="s">
        <v>1636</v>
      </c>
      <c r="B13462" s="547">
        <v>2019</v>
      </c>
      <c r="C13462" s="547" t="s">
        <v>1604</v>
      </c>
      <c r="D13462" s="548">
        <v>113.95</v>
      </c>
      <c r="E13462" s="548">
        <v>113.95</v>
      </c>
    </row>
    <row r="13463" spans="1:5" hidden="1">
      <c r="A13463" s="547" t="s">
        <v>1636</v>
      </c>
      <c r="B13463" s="547">
        <v>2019</v>
      </c>
      <c r="C13463" s="547" t="s">
        <v>1603</v>
      </c>
      <c r="D13463" s="548">
        <v>94.11</v>
      </c>
      <c r="E13463" s="548">
        <v>94.11</v>
      </c>
    </row>
    <row r="13464" spans="1:5" hidden="1">
      <c r="A13464" s="547" t="s">
        <v>1636</v>
      </c>
      <c r="B13464" s="547">
        <v>2019</v>
      </c>
      <c r="C13464" s="547" t="s">
        <v>1602</v>
      </c>
      <c r="D13464" s="548">
        <v>406.97</v>
      </c>
      <c r="E13464" s="548">
        <v>406.97</v>
      </c>
    </row>
    <row r="13465" spans="1:5" hidden="1">
      <c r="A13465" s="547" t="s">
        <v>1636</v>
      </c>
      <c r="B13465" s="547">
        <v>2019</v>
      </c>
      <c r="C13465" s="547" t="s">
        <v>1601</v>
      </c>
      <c r="D13465" s="548">
        <v>7967.29</v>
      </c>
      <c r="E13465" s="548">
        <v>7967.29</v>
      </c>
    </row>
    <row r="13466" spans="1:5" hidden="1">
      <c r="A13466" s="547" t="s">
        <v>1636</v>
      </c>
      <c r="B13466" s="547">
        <v>2019</v>
      </c>
      <c r="C13466" s="547" t="s">
        <v>1600</v>
      </c>
      <c r="D13466" s="548">
        <v>10.76</v>
      </c>
      <c r="E13466" s="548">
        <v>10.76</v>
      </c>
    </row>
    <row r="13467" spans="1:5" hidden="1">
      <c r="A13467" s="547" t="s">
        <v>1636</v>
      </c>
      <c r="B13467" s="547">
        <v>2019</v>
      </c>
      <c r="C13467" s="547" t="s">
        <v>1599</v>
      </c>
      <c r="D13467" s="548">
        <v>20906.650000000001</v>
      </c>
      <c r="E13467" s="548">
        <v>20915.060000000001</v>
      </c>
    </row>
    <row r="13468" spans="1:5" hidden="1">
      <c r="A13468" s="547" t="s">
        <v>1636</v>
      </c>
      <c r="B13468" s="547">
        <v>2019</v>
      </c>
      <c r="C13468" s="547" t="s">
        <v>1597</v>
      </c>
      <c r="D13468" s="548">
        <v>9496.64</v>
      </c>
      <c r="E13468" s="548">
        <v>9505.06</v>
      </c>
    </row>
    <row r="13469" spans="1:5" hidden="1">
      <c r="A13469" s="547" t="s">
        <v>1636</v>
      </c>
      <c r="B13469" s="547">
        <v>2019</v>
      </c>
      <c r="C13469" s="547" t="s">
        <v>1633</v>
      </c>
      <c r="D13469" s="548"/>
      <c r="E13469" s="548">
        <v>751.42</v>
      </c>
    </row>
    <row r="13470" spans="1:5" hidden="1">
      <c r="A13470" s="547" t="s">
        <v>1636</v>
      </c>
      <c r="B13470" s="547">
        <v>2019</v>
      </c>
      <c r="C13470" s="547" t="s">
        <v>1632</v>
      </c>
      <c r="D13470" s="548"/>
      <c r="E13470" s="548"/>
    </row>
    <row r="13471" spans="1:5" hidden="1">
      <c r="A13471" s="547" t="s">
        <v>1636</v>
      </c>
      <c r="B13471" s="547">
        <v>2019</v>
      </c>
      <c r="C13471" s="547" t="s">
        <v>1631</v>
      </c>
      <c r="D13471" s="548"/>
      <c r="E13471" s="548">
        <v>1.24</v>
      </c>
    </row>
    <row r="13472" spans="1:5" hidden="1">
      <c r="A13472" s="547" t="s">
        <v>1636</v>
      </c>
      <c r="B13472" s="547">
        <v>2019</v>
      </c>
      <c r="C13472" s="547" t="s">
        <v>1630</v>
      </c>
      <c r="D13472" s="548"/>
      <c r="E13472" s="548"/>
    </row>
    <row r="13473" spans="1:5" hidden="1">
      <c r="A13473" s="547" t="s">
        <v>1636</v>
      </c>
      <c r="B13473" s="547">
        <v>2019</v>
      </c>
      <c r="C13473" s="547" t="s">
        <v>1629</v>
      </c>
      <c r="D13473" s="548"/>
      <c r="E13473" s="548"/>
    </row>
    <row r="13474" spans="1:5" hidden="1">
      <c r="A13474" s="547" t="s">
        <v>1636</v>
      </c>
      <c r="B13474" s="547">
        <v>2020</v>
      </c>
      <c r="C13474" s="547" t="s">
        <v>1628</v>
      </c>
      <c r="D13474" s="548">
        <v>370.59</v>
      </c>
      <c r="E13474" s="548">
        <v>376.82</v>
      </c>
    </row>
    <row r="13475" spans="1:5" hidden="1">
      <c r="A13475" s="547" t="s">
        <v>1636</v>
      </c>
      <c r="B13475" s="547">
        <v>2020</v>
      </c>
      <c r="C13475" s="547" t="s">
        <v>1627</v>
      </c>
      <c r="D13475" s="548">
        <v>362.86</v>
      </c>
      <c r="E13475" s="548"/>
    </row>
    <row r="13476" spans="1:5" hidden="1">
      <c r="A13476" s="547" t="s">
        <v>1636</v>
      </c>
      <c r="B13476" s="547">
        <v>2020</v>
      </c>
      <c r="C13476" s="547" t="s">
        <v>1626</v>
      </c>
      <c r="D13476" s="548">
        <v>7.73</v>
      </c>
      <c r="E13476" s="548"/>
    </row>
    <row r="13477" spans="1:5" hidden="1">
      <c r="A13477" s="547" t="s">
        <v>1636</v>
      </c>
      <c r="B13477" s="547">
        <v>2020</v>
      </c>
      <c r="C13477" s="547" t="s">
        <v>1625</v>
      </c>
      <c r="D13477" s="548">
        <v>97.6</v>
      </c>
      <c r="E13477" s="548">
        <v>97.6</v>
      </c>
    </row>
    <row r="13478" spans="1:5" hidden="1">
      <c r="A13478" s="547" t="s">
        <v>1636</v>
      </c>
      <c r="B13478" s="547">
        <v>2020</v>
      </c>
      <c r="C13478" s="547" t="s">
        <v>1624</v>
      </c>
      <c r="D13478" s="548">
        <v>10.09</v>
      </c>
      <c r="E13478" s="548">
        <v>10.09</v>
      </c>
    </row>
    <row r="13479" spans="1:5" hidden="1">
      <c r="A13479" s="547" t="s">
        <v>1636</v>
      </c>
      <c r="B13479" s="547">
        <v>2020</v>
      </c>
      <c r="C13479" s="547" t="s">
        <v>1623</v>
      </c>
      <c r="D13479" s="548">
        <v>2.2799999999999998</v>
      </c>
      <c r="E13479" s="548">
        <v>2.2799999999999998</v>
      </c>
    </row>
    <row r="13480" spans="1:5" hidden="1">
      <c r="A13480" s="547" t="s">
        <v>1636</v>
      </c>
      <c r="B13480" s="547">
        <v>2020</v>
      </c>
      <c r="C13480" s="547" t="s">
        <v>1622</v>
      </c>
      <c r="D13480" s="548"/>
      <c r="E13480" s="548"/>
    </row>
    <row r="13481" spans="1:5" hidden="1">
      <c r="A13481" s="547" t="s">
        <v>1636</v>
      </c>
      <c r="B13481" s="547">
        <v>2020</v>
      </c>
      <c r="C13481" s="547" t="s">
        <v>1621</v>
      </c>
      <c r="D13481" s="548">
        <v>0.5</v>
      </c>
      <c r="E13481" s="548">
        <v>0.5</v>
      </c>
    </row>
    <row r="13482" spans="1:5" hidden="1">
      <c r="A13482" s="547" t="s">
        <v>1636</v>
      </c>
      <c r="B13482" s="547">
        <v>2020</v>
      </c>
      <c r="C13482" s="547" t="s">
        <v>1620</v>
      </c>
      <c r="D13482" s="548">
        <v>0.28000000000000003</v>
      </c>
      <c r="E13482" s="548">
        <v>0.28000000000000003</v>
      </c>
    </row>
    <row r="13483" spans="1:5" hidden="1">
      <c r="A13483" s="547" t="s">
        <v>1636</v>
      </c>
      <c r="B13483" s="547">
        <v>2020</v>
      </c>
      <c r="C13483" s="547" t="s">
        <v>1619</v>
      </c>
      <c r="D13483" s="548">
        <v>60.31</v>
      </c>
      <c r="E13483" s="548">
        <v>60.31</v>
      </c>
    </row>
    <row r="13484" spans="1:5" hidden="1">
      <c r="A13484" s="547" t="s">
        <v>1636</v>
      </c>
      <c r="B13484" s="547">
        <v>2020</v>
      </c>
      <c r="C13484" s="547" t="s">
        <v>1618</v>
      </c>
      <c r="D13484" s="548">
        <v>0.28000000000000003</v>
      </c>
      <c r="E13484" s="548">
        <v>0.28000000000000003</v>
      </c>
    </row>
    <row r="13485" spans="1:5" hidden="1">
      <c r="A13485" s="547" t="s">
        <v>1636</v>
      </c>
      <c r="B13485" s="547">
        <v>2020</v>
      </c>
      <c r="C13485" s="547" t="s">
        <v>1617</v>
      </c>
      <c r="D13485" s="548">
        <v>26</v>
      </c>
      <c r="E13485" s="548">
        <v>26</v>
      </c>
    </row>
    <row r="13486" spans="1:5" hidden="1">
      <c r="A13486" s="547" t="s">
        <v>1636</v>
      </c>
      <c r="B13486" s="547">
        <v>2020</v>
      </c>
      <c r="C13486" s="547" t="s">
        <v>1616</v>
      </c>
      <c r="D13486" s="548"/>
      <c r="E13486" s="548"/>
    </row>
    <row r="13487" spans="1:5" hidden="1">
      <c r="A13487" s="547" t="s">
        <v>1636</v>
      </c>
      <c r="B13487" s="547">
        <v>2020</v>
      </c>
      <c r="C13487" s="547" t="s">
        <v>1615</v>
      </c>
      <c r="D13487" s="548">
        <v>29.85</v>
      </c>
      <c r="E13487" s="548">
        <v>29.85</v>
      </c>
    </row>
    <row r="13488" spans="1:5" hidden="1">
      <c r="A13488" s="547" t="s">
        <v>1636</v>
      </c>
      <c r="B13488" s="547">
        <v>2020</v>
      </c>
      <c r="C13488" s="547" t="s">
        <v>1614</v>
      </c>
      <c r="D13488" s="548">
        <v>1.1200000000000001</v>
      </c>
      <c r="E13488" s="548">
        <v>1.1200000000000001</v>
      </c>
    </row>
    <row r="13489" spans="1:5" hidden="1">
      <c r="A13489" s="547" t="s">
        <v>1636</v>
      </c>
      <c r="B13489" s="547">
        <v>2020</v>
      </c>
      <c r="C13489" s="547" t="s">
        <v>1613</v>
      </c>
      <c r="D13489" s="548"/>
      <c r="E13489" s="548"/>
    </row>
    <row r="13490" spans="1:5" hidden="1">
      <c r="A13490" s="547" t="s">
        <v>1636</v>
      </c>
      <c r="B13490" s="547">
        <v>2020</v>
      </c>
      <c r="C13490" s="547" t="s">
        <v>1612</v>
      </c>
      <c r="D13490" s="548">
        <v>0.5</v>
      </c>
      <c r="E13490" s="548">
        <v>0.5</v>
      </c>
    </row>
    <row r="13491" spans="1:5" hidden="1">
      <c r="A13491" s="547" t="s">
        <v>1636</v>
      </c>
      <c r="B13491" s="547">
        <v>2020</v>
      </c>
      <c r="C13491" s="547" t="s">
        <v>1611</v>
      </c>
      <c r="D13491" s="548">
        <v>0.03</v>
      </c>
      <c r="E13491" s="548">
        <v>0.03</v>
      </c>
    </row>
    <row r="13492" spans="1:5" hidden="1">
      <c r="A13492" s="547" t="s">
        <v>1636</v>
      </c>
      <c r="B13492" s="547">
        <v>2020</v>
      </c>
      <c r="C13492" s="547" t="s">
        <v>1610</v>
      </c>
      <c r="D13492" s="548"/>
      <c r="E13492" s="548"/>
    </row>
    <row r="13493" spans="1:5" hidden="1">
      <c r="A13493" s="547" t="s">
        <v>1636</v>
      </c>
      <c r="B13493" s="547">
        <v>2020</v>
      </c>
      <c r="C13493" s="547" t="s">
        <v>1609</v>
      </c>
      <c r="D13493" s="548"/>
      <c r="E13493" s="548"/>
    </row>
    <row r="13494" spans="1:5" hidden="1">
      <c r="A13494" s="547" t="s">
        <v>1636</v>
      </c>
      <c r="B13494" s="547">
        <v>2020</v>
      </c>
      <c r="C13494" s="547" t="s">
        <v>1608</v>
      </c>
      <c r="D13494" s="548">
        <v>0.02</v>
      </c>
      <c r="E13494" s="548">
        <v>0.02</v>
      </c>
    </row>
    <row r="13495" spans="1:5" hidden="1">
      <c r="A13495" s="547" t="s">
        <v>1636</v>
      </c>
      <c r="B13495" s="547">
        <v>2020</v>
      </c>
      <c r="C13495" s="547" t="s">
        <v>1607</v>
      </c>
      <c r="D13495" s="548">
        <v>0.4</v>
      </c>
      <c r="E13495" s="548">
        <v>0.4</v>
      </c>
    </row>
    <row r="13496" spans="1:5" hidden="1">
      <c r="A13496" s="547" t="s">
        <v>1636</v>
      </c>
      <c r="B13496" s="547">
        <v>2020</v>
      </c>
      <c r="C13496" s="547" t="s">
        <v>1606</v>
      </c>
      <c r="D13496" s="548">
        <v>1.83</v>
      </c>
      <c r="E13496" s="548">
        <v>1.83</v>
      </c>
    </row>
    <row r="13497" spans="1:5" hidden="1">
      <c r="A13497" s="547" t="s">
        <v>1636</v>
      </c>
      <c r="B13497" s="547">
        <v>2020</v>
      </c>
      <c r="C13497" s="547" t="s">
        <v>1605</v>
      </c>
      <c r="D13497" s="548">
        <v>0.28999999999999998</v>
      </c>
      <c r="E13497" s="548">
        <v>0.28999999999999998</v>
      </c>
    </row>
    <row r="13498" spans="1:5" hidden="1">
      <c r="A13498" s="547" t="s">
        <v>1636</v>
      </c>
      <c r="B13498" s="547">
        <v>2020</v>
      </c>
      <c r="C13498" s="547" t="s">
        <v>1604</v>
      </c>
      <c r="D13498" s="548">
        <v>87.13</v>
      </c>
      <c r="E13498" s="548">
        <v>87.13</v>
      </c>
    </row>
    <row r="13499" spans="1:5" hidden="1">
      <c r="A13499" s="547" t="s">
        <v>1636</v>
      </c>
      <c r="B13499" s="547">
        <v>2020</v>
      </c>
      <c r="C13499" s="547" t="s">
        <v>1603</v>
      </c>
      <c r="D13499" s="548">
        <v>118.25</v>
      </c>
      <c r="E13499" s="548">
        <v>118.25</v>
      </c>
    </row>
    <row r="13500" spans="1:5" hidden="1">
      <c r="A13500" s="547" t="s">
        <v>1636</v>
      </c>
      <c r="B13500" s="547">
        <v>2020</v>
      </c>
      <c r="C13500" s="547" t="s">
        <v>1602</v>
      </c>
      <c r="D13500" s="548">
        <v>489.51</v>
      </c>
      <c r="E13500" s="548">
        <v>489.51</v>
      </c>
    </row>
    <row r="13501" spans="1:5" hidden="1">
      <c r="A13501" s="547" t="s">
        <v>1636</v>
      </c>
      <c r="B13501" s="547">
        <v>2020</v>
      </c>
      <c r="C13501" s="547" t="s">
        <v>1601</v>
      </c>
      <c r="D13501" s="548">
        <v>8235.0300000000007</v>
      </c>
      <c r="E13501" s="548">
        <v>8235.0300000000007</v>
      </c>
    </row>
    <row r="13502" spans="1:5" hidden="1">
      <c r="A13502" s="547" t="s">
        <v>1636</v>
      </c>
      <c r="B13502" s="547">
        <v>2020</v>
      </c>
      <c r="C13502" s="547" t="s">
        <v>1600</v>
      </c>
      <c r="D13502" s="548">
        <v>9.6199999999999992</v>
      </c>
      <c r="E13502" s="548">
        <v>9.6199999999999992</v>
      </c>
    </row>
    <row r="13503" spans="1:5" hidden="1">
      <c r="A13503" s="547" t="s">
        <v>1636</v>
      </c>
      <c r="B13503" s="547">
        <v>2020</v>
      </c>
      <c r="C13503" s="547" t="s">
        <v>1599</v>
      </c>
      <c r="D13503" s="548">
        <v>21213.14</v>
      </c>
      <c r="E13503" s="548">
        <v>21219.37</v>
      </c>
    </row>
    <row r="13504" spans="1:5" hidden="1">
      <c r="A13504" s="547" t="s">
        <v>1636</v>
      </c>
      <c r="B13504" s="547">
        <v>2020</v>
      </c>
      <c r="C13504" s="547" t="s">
        <v>1597</v>
      </c>
      <c r="D13504" s="548">
        <v>9481.19</v>
      </c>
      <c r="E13504" s="548">
        <v>9487.43</v>
      </c>
    </row>
    <row r="13505" spans="1:5" hidden="1">
      <c r="A13505" s="547" t="s">
        <v>1636</v>
      </c>
      <c r="B13505" s="547">
        <v>2020</v>
      </c>
      <c r="C13505" s="547" t="s">
        <v>1633</v>
      </c>
      <c r="D13505" s="548"/>
      <c r="E13505" s="548">
        <v>368.56</v>
      </c>
    </row>
    <row r="13506" spans="1:5" hidden="1">
      <c r="A13506" s="547" t="s">
        <v>1636</v>
      </c>
      <c r="B13506" s="547">
        <v>2020</v>
      </c>
      <c r="C13506" s="547" t="s">
        <v>1632</v>
      </c>
      <c r="D13506" s="548"/>
      <c r="E13506" s="548"/>
    </row>
    <row r="13507" spans="1:5" hidden="1">
      <c r="A13507" s="547" t="s">
        <v>1636</v>
      </c>
      <c r="B13507" s="547">
        <v>2020</v>
      </c>
      <c r="C13507" s="547" t="s">
        <v>1631</v>
      </c>
      <c r="D13507" s="548"/>
      <c r="E13507" s="548">
        <v>0.53</v>
      </c>
    </row>
    <row r="13508" spans="1:5" hidden="1">
      <c r="A13508" s="547" t="s">
        <v>1636</v>
      </c>
      <c r="B13508" s="547">
        <v>2020</v>
      </c>
      <c r="C13508" s="547" t="s">
        <v>1630</v>
      </c>
      <c r="D13508" s="548"/>
      <c r="E13508" s="548"/>
    </row>
    <row r="13509" spans="1:5" hidden="1">
      <c r="A13509" s="547" t="s">
        <v>1636</v>
      </c>
      <c r="B13509" s="547">
        <v>2020</v>
      </c>
      <c r="C13509" s="547" t="s">
        <v>1629</v>
      </c>
      <c r="D13509" s="548"/>
      <c r="E13509" s="548"/>
    </row>
    <row r="13510" spans="1:5" hidden="1">
      <c r="A13510" s="547" t="s">
        <v>1636</v>
      </c>
      <c r="B13510" s="547">
        <v>2021</v>
      </c>
      <c r="C13510" s="547" t="s">
        <v>1628</v>
      </c>
      <c r="D13510" s="548">
        <v>279.92</v>
      </c>
      <c r="E13510" s="548">
        <v>282.79000000000002</v>
      </c>
    </row>
    <row r="13511" spans="1:5" hidden="1">
      <c r="A13511" s="547" t="s">
        <v>1636</v>
      </c>
      <c r="B13511" s="547">
        <v>2021</v>
      </c>
      <c r="C13511" s="547" t="s">
        <v>1627</v>
      </c>
      <c r="D13511" s="548">
        <v>273.87</v>
      </c>
      <c r="E13511" s="548"/>
    </row>
    <row r="13512" spans="1:5" hidden="1">
      <c r="A13512" s="547" t="s">
        <v>1636</v>
      </c>
      <c r="B13512" s="547">
        <v>2021</v>
      </c>
      <c r="C13512" s="547" t="s">
        <v>1626</v>
      </c>
      <c r="D13512" s="548">
        <v>6.06</v>
      </c>
      <c r="E13512" s="548"/>
    </row>
    <row r="13513" spans="1:5" hidden="1">
      <c r="A13513" s="547" t="s">
        <v>1636</v>
      </c>
      <c r="B13513" s="547">
        <v>2021</v>
      </c>
      <c r="C13513" s="547" t="s">
        <v>1625</v>
      </c>
      <c r="D13513" s="548">
        <v>96.59</v>
      </c>
      <c r="E13513" s="548">
        <v>96.59</v>
      </c>
    </row>
    <row r="13514" spans="1:5" hidden="1">
      <c r="A13514" s="547" t="s">
        <v>1636</v>
      </c>
      <c r="B13514" s="547">
        <v>2021</v>
      </c>
      <c r="C13514" s="547" t="s">
        <v>1624</v>
      </c>
      <c r="D13514" s="548">
        <v>5.55</v>
      </c>
      <c r="E13514" s="548">
        <v>5.55</v>
      </c>
    </row>
    <row r="13515" spans="1:5" hidden="1">
      <c r="A13515" s="547" t="s">
        <v>1636</v>
      </c>
      <c r="B13515" s="547">
        <v>2021</v>
      </c>
      <c r="C13515" s="547" t="s">
        <v>1623</v>
      </c>
      <c r="D13515" s="548">
        <v>2.2599999999999998</v>
      </c>
      <c r="E13515" s="548">
        <v>2.2599999999999998</v>
      </c>
    </row>
    <row r="13516" spans="1:5" hidden="1">
      <c r="A13516" s="547" t="s">
        <v>1636</v>
      </c>
      <c r="B13516" s="547">
        <v>2021</v>
      </c>
      <c r="C13516" s="547" t="s">
        <v>1622</v>
      </c>
      <c r="D13516" s="548">
        <v>0.27</v>
      </c>
      <c r="E13516" s="548">
        <v>0.27</v>
      </c>
    </row>
    <row r="13517" spans="1:5" hidden="1">
      <c r="A13517" s="547" t="s">
        <v>1636</v>
      </c>
      <c r="B13517" s="547">
        <v>2021</v>
      </c>
      <c r="C13517" s="547" t="s">
        <v>1621</v>
      </c>
      <c r="D13517" s="548">
        <v>0.67</v>
      </c>
      <c r="E13517" s="548">
        <v>0.67</v>
      </c>
    </row>
    <row r="13518" spans="1:5" hidden="1">
      <c r="A13518" s="547" t="s">
        <v>1636</v>
      </c>
      <c r="B13518" s="547">
        <v>2021</v>
      </c>
      <c r="C13518" s="547" t="s">
        <v>1620</v>
      </c>
      <c r="D13518" s="548">
        <v>0.35</v>
      </c>
      <c r="E13518" s="548">
        <v>0.35</v>
      </c>
    </row>
    <row r="13519" spans="1:5" hidden="1">
      <c r="A13519" s="547" t="s">
        <v>1636</v>
      </c>
      <c r="B13519" s="547">
        <v>2021</v>
      </c>
      <c r="C13519" s="547" t="s">
        <v>1619</v>
      </c>
      <c r="D13519" s="548">
        <v>79.22</v>
      </c>
      <c r="E13519" s="548">
        <v>79.22</v>
      </c>
    </row>
    <row r="13520" spans="1:5" hidden="1">
      <c r="A13520" s="547" t="s">
        <v>1636</v>
      </c>
      <c r="B13520" s="547">
        <v>2021</v>
      </c>
      <c r="C13520" s="547" t="s">
        <v>1618</v>
      </c>
      <c r="D13520" s="548">
        <v>0.31</v>
      </c>
      <c r="E13520" s="548">
        <v>0.31</v>
      </c>
    </row>
    <row r="13521" spans="1:5" hidden="1">
      <c r="A13521" s="547" t="s">
        <v>1636</v>
      </c>
      <c r="B13521" s="547">
        <v>2021</v>
      </c>
      <c r="C13521" s="547" t="s">
        <v>1617</v>
      </c>
      <c r="D13521" s="548">
        <v>28.78</v>
      </c>
      <c r="E13521" s="548">
        <v>28.78</v>
      </c>
    </row>
    <row r="13522" spans="1:5" hidden="1">
      <c r="A13522" s="547" t="s">
        <v>1636</v>
      </c>
      <c r="B13522" s="547">
        <v>2021</v>
      </c>
      <c r="C13522" s="547" t="s">
        <v>1616</v>
      </c>
      <c r="D13522" s="548"/>
      <c r="E13522" s="548"/>
    </row>
    <row r="13523" spans="1:5" hidden="1">
      <c r="A13523" s="547" t="s">
        <v>1636</v>
      </c>
      <c r="B13523" s="547">
        <v>2021</v>
      </c>
      <c r="C13523" s="547" t="s">
        <v>1615</v>
      </c>
      <c r="D13523" s="548">
        <v>43.52</v>
      </c>
      <c r="E13523" s="548">
        <v>43.52</v>
      </c>
    </row>
    <row r="13524" spans="1:5" hidden="1">
      <c r="A13524" s="547" t="s">
        <v>1636</v>
      </c>
      <c r="B13524" s="547">
        <v>2021</v>
      </c>
      <c r="C13524" s="547" t="s">
        <v>1614</v>
      </c>
      <c r="D13524" s="548">
        <v>2.0499999999999998</v>
      </c>
      <c r="E13524" s="548">
        <v>2.0499999999999998</v>
      </c>
    </row>
    <row r="13525" spans="1:5" hidden="1">
      <c r="A13525" s="547" t="s">
        <v>1636</v>
      </c>
      <c r="B13525" s="547">
        <v>2021</v>
      </c>
      <c r="C13525" s="547" t="s">
        <v>1613</v>
      </c>
      <c r="D13525" s="548"/>
      <c r="E13525" s="548"/>
    </row>
    <row r="13526" spans="1:5" hidden="1">
      <c r="A13526" s="547" t="s">
        <v>1636</v>
      </c>
      <c r="B13526" s="547">
        <v>2021</v>
      </c>
      <c r="C13526" s="547" t="s">
        <v>1612</v>
      </c>
      <c r="D13526" s="548">
        <v>0.42</v>
      </c>
      <c r="E13526" s="548">
        <v>0.42</v>
      </c>
    </row>
    <row r="13527" spans="1:5" hidden="1">
      <c r="A13527" s="547" t="s">
        <v>1636</v>
      </c>
      <c r="B13527" s="547">
        <v>2021</v>
      </c>
      <c r="C13527" s="547" t="s">
        <v>1611</v>
      </c>
      <c r="D13527" s="548"/>
      <c r="E13527" s="548"/>
    </row>
    <row r="13528" spans="1:5" hidden="1">
      <c r="A13528" s="547" t="s">
        <v>1636</v>
      </c>
      <c r="B13528" s="547">
        <v>2021</v>
      </c>
      <c r="C13528" s="547" t="s">
        <v>1610</v>
      </c>
      <c r="D13528" s="548"/>
      <c r="E13528" s="548"/>
    </row>
    <row r="13529" spans="1:5" hidden="1">
      <c r="A13529" s="547" t="s">
        <v>1636</v>
      </c>
      <c r="B13529" s="547">
        <v>2021</v>
      </c>
      <c r="C13529" s="547" t="s">
        <v>1609</v>
      </c>
      <c r="D13529" s="548"/>
      <c r="E13529" s="548"/>
    </row>
    <row r="13530" spans="1:5" hidden="1">
      <c r="A13530" s="547" t="s">
        <v>1636</v>
      </c>
      <c r="B13530" s="547">
        <v>2021</v>
      </c>
      <c r="C13530" s="547" t="s">
        <v>1608</v>
      </c>
      <c r="D13530" s="548"/>
      <c r="E13530" s="548"/>
    </row>
    <row r="13531" spans="1:5" hidden="1">
      <c r="A13531" s="547" t="s">
        <v>1636</v>
      </c>
      <c r="B13531" s="547">
        <v>2021</v>
      </c>
      <c r="C13531" s="547" t="s">
        <v>1607</v>
      </c>
      <c r="D13531" s="548">
        <v>1.18</v>
      </c>
      <c r="E13531" s="548">
        <v>1.18</v>
      </c>
    </row>
    <row r="13532" spans="1:5" hidden="1">
      <c r="A13532" s="547" t="s">
        <v>1636</v>
      </c>
      <c r="B13532" s="547">
        <v>2021</v>
      </c>
      <c r="C13532" s="547" t="s">
        <v>1606</v>
      </c>
      <c r="D13532" s="548">
        <v>2.67</v>
      </c>
      <c r="E13532" s="548">
        <v>2.67</v>
      </c>
    </row>
    <row r="13533" spans="1:5" hidden="1">
      <c r="A13533" s="547" t="s">
        <v>1636</v>
      </c>
      <c r="B13533" s="547">
        <v>2021</v>
      </c>
      <c r="C13533" s="547" t="s">
        <v>1605</v>
      </c>
      <c r="D13533" s="548">
        <v>0.28999999999999998</v>
      </c>
      <c r="E13533" s="548">
        <v>0.28999999999999998</v>
      </c>
    </row>
    <row r="13534" spans="1:5" hidden="1">
      <c r="A13534" s="547" t="s">
        <v>1636</v>
      </c>
      <c r="B13534" s="547">
        <v>2021</v>
      </c>
      <c r="C13534" s="547" t="s">
        <v>1604</v>
      </c>
      <c r="D13534" s="548">
        <v>88.26</v>
      </c>
      <c r="E13534" s="548">
        <v>88.26</v>
      </c>
    </row>
    <row r="13535" spans="1:5" hidden="1">
      <c r="A13535" s="547" t="s">
        <v>1636</v>
      </c>
      <c r="B13535" s="547">
        <v>2021</v>
      </c>
      <c r="C13535" s="547" t="s">
        <v>1603</v>
      </c>
      <c r="D13535" s="548">
        <v>88.85</v>
      </c>
      <c r="E13535" s="548">
        <v>88.85</v>
      </c>
    </row>
    <row r="13536" spans="1:5" hidden="1">
      <c r="A13536" s="547" t="s">
        <v>1636</v>
      </c>
      <c r="B13536" s="547">
        <v>2021</v>
      </c>
      <c r="C13536" s="547" t="s">
        <v>1602</v>
      </c>
      <c r="D13536" s="548">
        <v>506.59</v>
      </c>
      <c r="E13536" s="548">
        <v>506.59</v>
      </c>
    </row>
    <row r="13537" spans="1:5" hidden="1">
      <c r="A13537" s="547" t="s">
        <v>1636</v>
      </c>
      <c r="B13537" s="547">
        <v>2021</v>
      </c>
      <c r="C13537" s="547" t="s">
        <v>1601</v>
      </c>
      <c r="D13537" s="548">
        <v>8776.1</v>
      </c>
      <c r="E13537" s="548">
        <v>8776.1</v>
      </c>
    </row>
    <row r="13538" spans="1:5" hidden="1">
      <c r="A13538" s="547" t="s">
        <v>1636</v>
      </c>
      <c r="B13538" s="547">
        <v>2021</v>
      </c>
      <c r="C13538" s="547" t="s">
        <v>1600</v>
      </c>
      <c r="D13538" s="548">
        <v>9.31</v>
      </c>
      <c r="E13538" s="548">
        <v>9.31</v>
      </c>
    </row>
    <row r="13539" spans="1:5" hidden="1">
      <c r="A13539" s="547" t="s">
        <v>1636</v>
      </c>
      <c r="B13539" s="547">
        <v>2021</v>
      </c>
      <c r="C13539" s="547" t="s">
        <v>1599</v>
      </c>
      <c r="D13539" s="548">
        <v>22229.79</v>
      </c>
      <c r="E13539" s="548">
        <v>22232.66</v>
      </c>
    </row>
    <row r="13540" spans="1:5" hidden="1">
      <c r="A13540" s="547" t="s">
        <v>1636</v>
      </c>
      <c r="B13540" s="547">
        <v>2021</v>
      </c>
      <c r="C13540" s="547" t="s">
        <v>1597</v>
      </c>
      <c r="D13540" s="548">
        <v>9933.9599999999991</v>
      </c>
      <c r="E13540" s="548">
        <v>9936.83</v>
      </c>
    </row>
    <row r="13541" spans="1:5" hidden="1">
      <c r="A13541" s="547" t="s">
        <v>1636</v>
      </c>
      <c r="B13541" s="547">
        <v>2021</v>
      </c>
      <c r="C13541" s="547" t="s">
        <v>1633</v>
      </c>
      <c r="D13541" s="548"/>
      <c r="E13541" s="548">
        <v>276.39999999999998</v>
      </c>
    </row>
    <row r="13542" spans="1:5" hidden="1">
      <c r="A13542" s="547" t="s">
        <v>1636</v>
      </c>
      <c r="B13542" s="547">
        <v>2021</v>
      </c>
      <c r="C13542" s="547" t="s">
        <v>1632</v>
      </c>
      <c r="D13542" s="548"/>
      <c r="E13542" s="548"/>
    </row>
    <row r="13543" spans="1:5" hidden="1">
      <c r="A13543" s="547" t="s">
        <v>1636</v>
      </c>
      <c r="B13543" s="547">
        <v>2021</v>
      </c>
      <c r="C13543" s="547" t="s">
        <v>1631</v>
      </c>
      <c r="D13543" s="548"/>
      <c r="E13543" s="548">
        <v>0.33</v>
      </c>
    </row>
    <row r="13544" spans="1:5" hidden="1">
      <c r="A13544" s="547" t="s">
        <v>1636</v>
      </c>
      <c r="B13544" s="547">
        <v>2021</v>
      </c>
      <c r="C13544" s="547" t="s">
        <v>1630</v>
      </c>
      <c r="D13544" s="548"/>
      <c r="E13544" s="548"/>
    </row>
    <row r="13545" spans="1:5" hidden="1">
      <c r="A13545" s="547" t="s">
        <v>1636</v>
      </c>
      <c r="B13545" s="547">
        <v>2021</v>
      </c>
      <c r="C13545" s="547" t="s">
        <v>1629</v>
      </c>
      <c r="D13545" s="548"/>
      <c r="E13545" s="548"/>
    </row>
    <row r="13546" spans="1:5" hidden="1">
      <c r="A13546" s="547" t="s">
        <v>1636</v>
      </c>
      <c r="B13546" s="547">
        <v>2022</v>
      </c>
      <c r="C13546" s="547" t="s">
        <v>1628</v>
      </c>
      <c r="D13546" s="548">
        <v>317.55</v>
      </c>
      <c r="E13546" s="548">
        <v>319.32</v>
      </c>
    </row>
    <row r="13547" spans="1:5" hidden="1">
      <c r="A13547" s="547" t="s">
        <v>1636</v>
      </c>
      <c r="B13547" s="547">
        <v>2022</v>
      </c>
      <c r="C13547" s="547" t="s">
        <v>1627</v>
      </c>
      <c r="D13547" s="548">
        <v>311.68</v>
      </c>
      <c r="E13547" s="548"/>
    </row>
    <row r="13548" spans="1:5" hidden="1">
      <c r="A13548" s="547" t="s">
        <v>1636</v>
      </c>
      <c r="B13548" s="547">
        <v>2022</v>
      </c>
      <c r="C13548" s="547" t="s">
        <v>1626</v>
      </c>
      <c r="D13548" s="548">
        <v>5.87</v>
      </c>
      <c r="E13548" s="548"/>
    </row>
    <row r="13549" spans="1:5" hidden="1">
      <c r="A13549" s="547" t="s">
        <v>1636</v>
      </c>
      <c r="B13549" s="547">
        <v>2022</v>
      </c>
      <c r="C13549" s="547" t="s">
        <v>1625</v>
      </c>
      <c r="D13549" s="548">
        <v>78.87</v>
      </c>
      <c r="E13549" s="548">
        <v>78.87</v>
      </c>
    </row>
    <row r="13550" spans="1:5" hidden="1">
      <c r="A13550" s="547" t="s">
        <v>1636</v>
      </c>
      <c r="B13550" s="547">
        <v>2022</v>
      </c>
      <c r="C13550" s="547" t="s">
        <v>1624</v>
      </c>
      <c r="D13550" s="548">
        <v>21.24</v>
      </c>
      <c r="E13550" s="548">
        <v>21.24</v>
      </c>
    </row>
    <row r="13551" spans="1:5" hidden="1">
      <c r="A13551" s="547" t="s">
        <v>1636</v>
      </c>
      <c r="B13551" s="547">
        <v>2022</v>
      </c>
      <c r="C13551" s="547" t="s">
        <v>1623</v>
      </c>
      <c r="D13551" s="548"/>
      <c r="E13551" s="548"/>
    </row>
    <row r="13552" spans="1:5" hidden="1">
      <c r="A13552" s="547" t="s">
        <v>1636</v>
      </c>
      <c r="B13552" s="547">
        <v>2022</v>
      </c>
      <c r="C13552" s="547" t="s">
        <v>1622</v>
      </c>
      <c r="D13552" s="548">
        <v>0.09</v>
      </c>
      <c r="E13552" s="548">
        <v>0.09</v>
      </c>
    </row>
    <row r="13553" spans="1:5" hidden="1">
      <c r="A13553" s="547" t="s">
        <v>1636</v>
      </c>
      <c r="B13553" s="547">
        <v>2022</v>
      </c>
      <c r="C13553" s="547" t="s">
        <v>1621</v>
      </c>
      <c r="D13553" s="548">
        <v>0.32</v>
      </c>
      <c r="E13553" s="548">
        <v>0.32</v>
      </c>
    </row>
    <row r="13554" spans="1:5" hidden="1">
      <c r="A13554" s="547" t="s">
        <v>1636</v>
      </c>
      <c r="B13554" s="547">
        <v>2022</v>
      </c>
      <c r="C13554" s="547" t="s">
        <v>1620</v>
      </c>
      <c r="D13554" s="548">
        <v>0.21</v>
      </c>
      <c r="E13554" s="548">
        <v>0.21</v>
      </c>
    </row>
    <row r="13555" spans="1:5" hidden="1">
      <c r="A13555" s="547" t="s">
        <v>1636</v>
      </c>
      <c r="B13555" s="547">
        <v>2022</v>
      </c>
      <c r="C13555" s="547" t="s">
        <v>1619</v>
      </c>
      <c r="D13555" s="548">
        <v>123.11</v>
      </c>
      <c r="E13555" s="548">
        <v>123.11</v>
      </c>
    </row>
    <row r="13556" spans="1:5" hidden="1">
      <c r="A13556" s="547" t="s">
        <v>1636</v>
      </c>
      <c r="B13556" s="547">
        <v>2022</v>
      </c>
      <c r="C13556" s="547" t="s">
        <v>1618</v>
      </c>
      <c r="D13556" s="548">
        <v>0.3</v>
      </c>
      <c r="E13556" s="548">
        <v>0.3</v>
      </c>
    </row>
    <row r="13557" spans="1:5" hidden="1">
      <c r="A13557" s="547" t="s">
        <v>1636</v>
      </c>
      <c r="B13557" s="547">
        <v>2022</v>
      </c>
      <c r="C13557" s="547" t="s">
        <v>1617</v>
      </c>
      <c r="D13557" s="548">
        <v>29.11</v>
      </c>
      <c r="E13557" s="548">
        <v>29.11</v>
      </c>
    </row>
    <row r="13558" spans="1:5" hidden="1">
      <c r="A13558" s="547" t="s">
        <v>1636</v>
      </c>
      <c r="B13558" s="547">
        <v>2022</v>
      </c>
      <c r="C13558" s="547" t="s">
        <v>1616</v>
      </c>
      <c r="D13558" s="548"/>
      <c r="E13558" s="548"/>
    </row>
    <row r="13559" spans="1:5" hidden="1">
      <c r="A13559" s="547" t="s">
        <v>1636</v>
      </c>
      <c r="B13559" s="547">
        <v>2022</v>
      </c>
      <c r="C13559" s="547" t="s">
        <v>1615</v>
      </c>
      <c r="D13559" s="548">
        <v>79.209999999999994</v>
      </c>
      <c r="E13559" s="548">
        <v>79.209999999999994</v>
      </c>
    </row>
    <row r="13560" spans="1:5" hidden="1">
      <c r="A13560" s="547" t="s">
        <v>1636</v>
      </c>
      <c r="B13560" s="547">
        <v>2022</v>
      </c>
      <c r="C13560" s="547" t="s">
        <v>1614</v>
      </c>
      <c r="D13560" s="548">
        <v>5.91</v>
      </c>
      <c r="E13560" s="548">
        <v>5.91</v>
      </c>
    </row>
    <row r="13561" spans="1:5" hidden="1">
      <c r="A13561" s="547" t="s">
        <v>1636</v>
      </c>
      <c r="B13561" s="547">
        <v>2022</v>
      </c>
      <c r="C13561" s="547" t="s">
        <v>1613</v>
      </c>
      <c r="D13561" s="548"/>
      <c r="E13561" s="548"/>
    </row>
    <row r="13562" spans="1:5" hidden="1">
      <c r="A13562" s="547" t="s">
        <v>1636</v>
      </c>
      <c r="B13562" s="547">
        <v>2022</v>
      </c>
      <c r="C13562" s="547" t="s">
        <v>1612</v>
      </c>
      <c r="D13562" s="548">
        <v>0.49</v>
      </c>
      <c r="E13562" s="548">
        <v>0.49</v>
      </c>
    </row>
    <row r="13563" spans="1:5" hidden="1">
      <c r="A13563" s="547" t="s">
        <v>1636</v>
      </c>
      <c r="B13563" s="547">
        <v>2022</v>
      </c>
      <c r="C13563" s="547" t="s">
        <v>1611</v>
      </c>
      <c r="D13563" s="548"/>
      <c r="E13563" s="548"/>
    </row>
    <row r="13564" spans="1:5" hidden="1">
      <c r="A13564" s="547" t="s">
        <v>1636</v>
      </c>
      <c r="B13564" s="547">
        <v>2022</v>
      </c>
      <c r="C13564" s="547" t="s">
        <v>1610</v>
      </c>
      <c r="D13564" s="548"/>
      <c r="E13564" s="548"/>
    </row>
    <row r="13565" spans="1:5" hidden="1">
      <c r="A13565" s="547" t="s">
        <v>1636</v>
      </c>
      <c r="B13565" s="547">
        <v>2022</v>
      </c>
      <c r="C13565" s="547" t="s">
        <v>1609</v>
      </c>
      <c r="D13565" s="548"/>
      <c r="E13565" s="548"/>
    </row>
    <row r="13566" spans="1:5" hidden="1">
      <c r="A13566" s="547" t="s">
        <v>1636</v>
      </c>
      <c r="B13566" s="547">
        <v>2022</v>
      </c>
      <c r="C13566" s="547" t="s">
        <v>1608</v>
      </c>
      <c r="D13566" s="548">
        <v>0.04</v>
      </c>
      <c r="E13566" s="548">
        <v>0.04</v>
      </c>
    </row>
    <row r="13567" spans="1:5" hidden="1">
      <c r="A13567" s="547" t="s">
        <v>1636</v>
      </c>
      <c r="B13567" s="547">
        <v>2022</v>
      </c>
      <c r="C13567" s="547" t="s">
        <v>1607</v>
      </c>
      <c r="D13567" s="548">
        <v>3.38</v>
      </c>
      <c r="E13567" s="548">
        <v>3.38</v>
      </c>
    </row>
    <row r="13568" spans="1:5" hidden="1">
      <c r="A13568" s="547" t="s">
        <v>1636</v>
      </c>
      <c r="B13568" s="547">
        <v>2022</v>
      </c>
      <c r="C13568" s="547" t="s">
        <v>1606</v>
      </c>
      <c r="D13568" s="548">
        <v>4.5999999999999996</v>
      </c>
      <c r="E13568" s="548">
        <v>4.5999999999999996</v>
      </c>
    </row>
    <row r="13569" spans="1:5" hidden="1">
      <c r="A13569" s="547" t="s">
        <v>1636</v>
      </c>
      <c r="B13569" s="547">
        <v>2022</v>
      </c>
      <c r="C13569" s="547" t="s">
        <v>1605</v>
      </c>
      <c r="D13569" s="548">
        <v>0.06</v>
      </c>
      <c r="E13569" s="548">
        <v>0.06</v>
      </c>
    </row>
    <row r="13570" spans="1:5" hidden="1">
      <c r="A13570" s="547" t="s">
        <v>1636</v>
      </c>
      <c r="B13570" s="547">
        <v>2022</v>
      </c>
      <c r="C13570" s="547" t="s">
        <v>1604</v>
      </c>
      <c r="D13570" s="548">
        <v>133.05000000000001</v>
      </c>
      <c r="E13570" s="548">
        <v>133.05000000000001</v>
      </c>
    </row>
    <row r="13571" spans="1:5" hidden="1">
      <c r="A13571" s="547" t="s">
        <v>1636</v>
      </c>
      <c r="B13571" s="547">
        <v>2022</v>
      </c>
      <c r="C13571" s="547" t="s">
        <v>1603</v>
      </c>
      <c r="D13571" s="548">
        <v>163.51</v>
      </c>
      <c r="E13571" s="548">
        <v>163.51</v>
      </c>
    </row>
    <row r="13572" spans="1:5" hidden="1">
      <c r="A13572" s="547" t="s">
        <v>1636</v>
      </c>
      <c r="B13572" s="547">
        <v>2022</v>
      </c>
      <c r="C13572" s="547" t="s">
        <v>1602</v>
      </c>
      <c r="D13572" s="548">
        <v>534.49</v>
      </c>
      <c r="E13572" s="548">
        <v>534.49</v>
      </c>
    </row>
    <row r="13573" spans="1:5" hidden="1">
      <c r="A13573" s="547" t="s">
        <v>1636</v>
      </c>
      <c r="B13573" s="547">
        <v>2022</v>
      </c>
      <c r="C13573" s="547" t="s">
        <v>1601</v>
      </c>
      <c r="D13573" s="548">
        <v>9134.32</v>
      </c>
      <c r="E13573" s="548">
        <v>9134.32</v>
      </c>
    </row>
    <row r="13574" spans="1:5" hidden="1">
      <c r="A13574" s="547" t="s">
        <v>1636</v>
      </c>
      <c r="B13574" s="547">
        <v>2022</v>
      </c>
      <c r="C13574" s="547" t="s">
        <v>1600</v>
      </c>
      <c r="D13574" s="548">
        <v>14.86</v>
      </c>
      <c r="E13574" s="548">
        <v>14.86</v>
      </c>
    </row>
    <row r="13575" spans="1:5" hidden="1">
      <c r="A13575" s="547" t="s">
        <v>1636</v>
      </c>
      <c r="B13575" s="547">
        <v>2022</v>
      </c>
      <c r="C13575" s="547" t="s">
        <v>1599</v>
      </c>
      <c r="D13575" s="548">
        <v>23313.07</v>
      </c>
      <c r="E13575" s="548">
        <v>23314.83</v>
      </c>
    </row>
    <row r="13576" spans="1:5" hidden="1">
      <c r="A13576" s="547" t="s">
        <v>1636</v>
      </c>
      <c r="B13576" s="547">
        <v>2022</v>
      </c>
      <c r="C13576" s="547" t="s">
        <v>1597</v>
      </c>
      <c r="D13576" s="548">
        <v>10521.61</v>
      </c>
      <c r="E13576" s="548">
        <v>10523.38</v>
      </c>
    </row>
    <row r="13577" spans="1:5" hidden="1">
      <c r="A13577" s="547" t="s">
        <v>1636</v>
      </c>
      <c r="B13577" s="547">
        <v>2022</v>
      </c>
      <c r="C13577" s="547" t="s">
        <v>1633</v>
      </c>
      <c r="D13577" s="548"/>
      <c r="E13577" s="548">
        <v>298.82</v>
      </c>
    </row>
    <row r="13578" spans="1:5" hidden="1">
      <c r="A13578" s="547" t="s">
        <v>1636</v>
      </c>
      <c r="B13578" s="547">
        <v>2022</v>
      </c>
      <c r="C13578" s="547" t="s">
        <v>1632</v>
      </c>
      <c r="D13578" s="548"/>
      <c r="E13578" s="548"/>
    </row>
    <row r="13579" spans="1:5" hidden="1">
      <c r="A13579" s="547" t="s">
        <v>1636</v>
      </c>
      <c r="B13579" s="547">
        <v>2022</v>
      </c>
      <c r="C13579" s="547" t="s">
        <v>1631</v>
      </c>
      <c r="D13579" s="548"/>
      <c r="E13579" s="548">
        <v>14.62</v>
      </c>
    </row>
    <row r="13580" spans="1:5" hidden="1">
      <c r="A13580" s="547" t="s">
        <v>1636</v>
      </c>
      <c r="B13580" s="547">
        <v>2022</v>
      </c>
      <c r="C13580" s="547" t="s">
        <v>1630</v>
      </c>
      <c r="D13580" s="548"/>
      <c r="E13580" s="548"/>
    </row>
    <row r="13581" spans="1:5" hidden="1">
      <c r="A13581" s="547" t="s">
        <v>1636</v>
      </c>
      <c r="B13581" s="547">
        <v>2022</v>
      </c>
      <c r="C13581" s="547" t="s">
        <v>1629</v>
      </c>
      <c r="D13581" s="548"/>
      <c r="E13581" s="548"/>
    </row>
    <row r="13582" spans="1:5" hidden="1">
      <c r="A13582" s="547" t="s">
        <v>1636</v>
      </c>
      <c r="B13582" s="547">
        <v>2023</v>
      </c>
      <c r="C13582" s="547" t="s">
        <v>1628</v>
      </c>
      <c r="D13582" s="548">
        <v>299.07</v>
      </c>
      <c r="E13582" s="548"/>
    </row>
    <row r="13583" spans="1:5" hidden="1">
      <c r="A13583" s="547" t="s">
        <v>1636</v>
      </c>
      <c r="B13583" s="547">
        <v>2023</v>
      </c>
      <c r="C13583" s="547" t="s">
        <v>1627</v>
      </c>
      <c r="D13583" s="548">
        <v>297.33</v>
      </c>
      <c r="E13583" s="548"/>
    </row>
    <row r="13584" spans="1:5" hidden="1">
      <c r="A13584" s="547" t="s">
        <v>1636</v>
      </c>
      <c r="B13584" s="547">
        <v>2023</v>
      </c>
      <c r="C13584" s="547" t="s">
        <v>1626</v>
      </c>
      <c r="D13584" s="548">
        <v>1.74</v>
      </c>
      <c r="E13584" s="548"/>
    </row>
    <row r="13585" spans="1:5" hidden="1">
      <c r="A13585" s="547" t="s">
        <v>1636</v>
      </c>
      <c r="B13585" s="547">
        <v>2023</v>
      </c>
      <c r="C13585" s="547" t="s">
        <v>1625</v>
      </c>
      <c r="D13585" s="548">
        <v>12.67</v>
      </c>
      <c r="E13585" s="548"/>
    </row>
    <row r="13586" spans="1:5" hidden="1">
      <c r="A13586" s="547" t="s">
        <v>1636</v>
      </c>
      <c r="B13586" s="547">
        <v>2023</v>
      </c>
      <c r="C13586" s="547" t="s">
        <v>1624</v>
      </c>
      <c r="D13586" s="548">
        <v>20.93</v>
      </c>
      <c r="E13586" s="548"/>
    </row>
    <row r="13587" spans="1:5" hidden="1">
      <c r="A13587" s="547" t="s">
        <v>1636</v>
      </c>
      <c r="B13587" s="547">
        <v>2023</v>
      </c>
      <c r="C13587" s="547" t="s">
        <v>1623</v>
      </c>
      <c r="D13587" s="548">
        <v>0.46</v>
      </c>
      <c r="E13587" s="548"/>
    </row>
    <row r="13588" spans="1:5" hidden="1">
      <c r="A13588" s="547" t="s">
        <v>1636</v>
      </c>
      <c r="B13588" s="547">
        <v>2023</v>
      </c>
      <c r="C13588" s="547" t="s">
        <v>1622</v>
      </c>
      <c r="D13588" s="548">
        <v>2.33</v>
      </c>
      <c r="E13588" s="548"/>
    </row>
    <row r="13589" spans="1:5" hidden="1">
      <c r="A13589" s="547" t="s">
        <v>1636</v>
      </c>
      <c r="B13589" s="547">
        <v>2023</v>
      </c>
      <c r="C13589" s="547" t="s">
        <v>1621</v>
      </c>
      <c r="D13589" s="548"/>
      <c r="E13589" s="548"/>
    </row>
    <row r="13590" spans="1:5" hidden="1">
      <c r="A13590" s="547" t="s">
        <v>1636</v>
      </c>
      <c r="B13590" s="547">
        <v>2023</v>
      </c>
      <c r="C13590" s="547" t="s">
        <v>1620</v>
      </c>
      <c r="D13590" s="548"/>
      <c r="E13590" s="548"/>
    </row>
    <row r="13591" spans="1:5" hidden="1">
      <c r="A13591" s="547" t="s">
        <v>1636</v>
      </c>
      <c r="B13591" s="547">
        <v>2023</v>
      </c>
      <c r="C13591" s="547" t="s">
        <v>1619</v>
      </c>
      <c r="D13591" s="548">
        <v>111.5</v>
      </c>
      <c r="E13591" s="548"/>
    </row>
    <row r="13592" spans="1:5" hidden="1">
      <c r="A13592" s="547" t="s">
        <v>1636</v>
      </c>
      <c r="B13592" s="547">
        <v>2023</v>
      </c>
      <c r="C13592" s="547" t="s">
        <v>1618</v>
      </c>
      <c r="D13592" s="548">
        <v>0.04</v>
      </c>
      <c r="E13592" s="548"/>
    </row>
    <row r="13593" spans="1:5" hidden="1">
      <c r="A13593" s="547" t="s">
        <v>1636</v>
      </c>
      <c r="B13593" s="547">
        <v>2023</v>
      </c>
      <c r="C13593" s="547" t="s">
        <v>1617</v>
      </c>
      <c r="D13593" s="548">
        <v>31.57</v>
      </c>
      <c r="E13593" s="548"/>
    </row>
    <row r="13594" spans="1:5" hidden="1">
      <c r="A13594" s="547" t="s">
        <v>1636</v>
      </c>
      <c r="B13594" s="547">
        <v>2023</v>
      </c>
      <c r="C13594" s="547" t="s">
        <v>1616</v>
      </c>
      <c r="D13594" s="548"/>
      <c r="E13594" s="548"/>
    </row>
    <row r="13595" spans="1:5" hidden="1">
      <c r="A13595" s="547" t="s">
        <v>1636</v>
      </c>
      <c r="B13595" s="547">
        <v>2023</v>
      </c>
      <c r="C13595" s="547" t="s">
        <v>1615</v>
      </c>
      <c r="D13595" s="548">
        <v>69.739999999999995</v>
      </c>
      <c r="E13595" s="548"/>
    </row>
    <row r="13596" spans="1:5" hidden="1">
      <c r="A13596" s="547" t="s">
        <v>1636</v>
      </c>
      <c r="B13596" s="547">
        <v>2023</v>
      </c>
      <c r="C13596" s="547" t="s">
        <v>1614</v>
      </c>
      <c r="D13596" s="548">
        <v>3.19</v>
      </c>
      <c r="E13596" s="548"/>
    </row>
    <row r="13597" spans="1:5" hidden="1">
      <c r="A13597" s="547" t="s">
        <v>1636</v>
      </c>
      <c r="B13597" s="547">
        <v>2023</v>
      </c>
      <c r="C13597" s="547" t="s">
        <v>1613</v>
      </c>
      <c r="D13597" s="548"/>
      <c r="E13597" s="548"/>
    </row>
    <row r="13598" spans="1:5" hidden="1">
      <c r="A13598" s="547" t="s">
        <v>1636</v>
      </c>
      <c r="B13598" s="547">
        <v>2023</v>
      </c>
      <c r="C13598" s="547" t="s">
        <v>1612</v>
      </c>
      <c r="D13598" s="548">
        <v>2.97</v>
      </c>
      <c r="E13598" s="548"/>
    </row>
    <row r="13599" spans="1:5" hidden="1">
      <c r="A13599" s="547" t="s">
        <v>1636</v>
      </c>
      <c r="B13599" s="547">
        <v>2023</v>
      </c>
      <c r="C13599" s="547" t="s">
        <v>1611</v>
      </c>
      <c r="D13599" s="548"/>
      <c r="E13599" s="548"/>
    </row>
    <row r="13600" spans="1:5" hidden="1">
      <c r="A13600" s="547" t="s">
        <v>1636</v>
      </c>
      <c r="B13600" s="547">
        <v>2023</v>
      </c>
      <c r="C13600" s="547" t="s">
        <v>1610</v>
      </c>
      <c r="D13600" s="548"/>
      <c r="E13600" s="548"/>
    </row>
    <row r="13601" spans="1:5" hidden="1">
      <c r="A13601" s="547" t="s">
        <v>1636</v>
      </c>
      <c r="B13601" s="547">
        <v>2023</v>
      </c>
      <c r="C13601" s="547" t="s">
        <v>1609</v>
      </c>
      <c r="D13601" s="548"/>
      <c r="E13601" s="548"/>
    </row>
    <row r="13602" spans="1:5" hidden="1">
      <c r="A13602" s="547" t="s">
        <v>1636</v>
      </c>
      <c r="B13602" s="547">
        <v>2023</v>
      </c>
      <c r="C13602" s="547" t="s">
        <v>1608</v>
      </c>
      <c r="D13602" s="548"/>
      <c r="E13602" s="548"/>
    </row>
    <row r="13603" spans="1:5" hidden="1">
      <c r="A13603" s="547" t="s">
        <v>1636</v>
      </c>
      <c r="B13603" s="547">
        <v>2023</v>
      </c>
      <c r="C13603" s="547" t="s">
        <v>1607</v>
      </c>
      <c r="D13603" s="548">
        <v>3.47</v>
      </c>
      <c r="E13603" s="548"/>
    </row>
    <row r="13604" spans="1:5" hidden="1">
      <c r="A13604" s="547" t="s">
        <v>1636</v>
      </c>
      <c r="B13604" s="547">
        <v>2023</v>
      </c>
      <c r="C13604" s="547" t="s">
        <v>1606</v>
      </c>
      <c r="D13604" s="548">
        <v>0.49</v>
      </c>
      <c r="E13604" s="548"/>
    </row>
    <row r="13605" spans="1:5" hidden="1">
      <c r="A13605" s="547" t="s">
        <v>1636</v>
      </c>
      <c r="B13605" s="547">
        <v>2023</v>
      </c>
      <c r="C13605" s="547" t="s">
        <v>1605</v>
      </c>
      <c r="D13605" s="548">
        <v>0.04</v>
      </c>
      <c r="E13605" s="548"/>
    </row>
    <row r="13606" spans="1:5" hidden="1">
      <c r="A13606" s="547" t="s">
        <v>1636</v>
      </c>
      <c r="B13606" s="547">
        <v>2023</v>
      </c>
      <c r="C13606" s="547" t="s">
        <v>1604</v>
      </c>
      <c r="D13606" s="548">
        <v>149.32</v>
      </c>
      <c r="E13606" s="548"/>
    </row>
    <row r="13607" spans="1:5" hidden="1">
      <c r="A13607" s="547" t="s">
        <v>1636</v>
      </c>
      <c r="B13607" s="547">
        <v>2023</v>
      </c>
      <c r="C13607" s="547" t="s">
        <v>1603</v>
      </c>
      <c r="D13607" s="548">
        <v>174.6</v>
      </c>
      <c r="E13607" s="548"/>
    </row>
    <row r="13608" spans="1:5" hidden="1">
      <c r="A13608" s="547" t="s">
        <v>1636</v>
      </c>
      <c r="B13608" s="547">
        <v>2023</v>
      </c>
      <c r="C13608" s="547" t="s">
        <v>1602</v>
      </c>
      <c r="D13608" s="548">
        <v>690.83</v>
      </c>
      <c r="E13608" s="548"/>
    </row>
    <row r="13609" spans="1:5" hidden="1">
      <c r="A13609" s="547" t="s">
        <v>1636</v>
      </c>
      <c r="B13609" s="547">
        <v>2023</v>
      </c>
      <c r="C13609" s="547" t="s">
        <v>1601</v>
      </c>
      <c r="D13609" s="548">
        <v>9388.27</v>
      </c>
      <c r="E13609" s="548"/>
    </row>
    <row r="13610" spans="1:5" hidden="1">
      <c r="A13610" s="547" t="s">
        <v>1636</v>
      </c>
      <c r="B13610" s="547">
        <v>2023</v>
      </c>
      <c r="C13610" s="547" t="s">
        <v>1600</v>
      </c>
      <c r="D13610" s="548">
        <v>6.91</v>
      </c>
      <c r="E13610" s="548"/>
    </row>
    <row r="13611" spans="1:5" hidden="1">
      <c r="A13611" s="547" t="s">
        <v>1636</v>
      </c>
      <c r="B13611" s="547">
        <v>2023</v>
      </c>
      <c r="C13611" s="547" t="s">
        <v>1599</v>
      </c>
      <c r="D13611" s="548">
        <v>24003.360000000001</v>
      </c>
      <c r="E13611" s="548"/>
    </row>
    <row r="13612" spans="1:5" hidden="1">
      <c r="A13612" s="547" t="s">
        <v>1636</v>
      </c>
      <c r="B13612" s="547">
        <v>2023</v>
      </c>
      <c r="C13612" s="547" t="s">
        <v>1597</v>
      </c>
      <c r="D13612" s="548">
        <v>10856.88</v>
      </c>
      <c r="E13612" s="548"/>
    </row>
    <row r="13613" spans="1:5" hidden="1">
      <c r="A13613" s="547" t="s">
        <v>1635</v>
      </c>
      <c r="B13613" s="547">
        <v>2019</v>
      </c>
      <c r="C13613" s="547" t="s">
        <v>1628</v>
      </c>
      <c r="D13613" s="548">
        <v>671</v>
      </c>
      <c r="E13613" s="548">
        <v>675.86</v>
      </c>
    </row>
    <row r="13614" spans="1:5" hidden="1">
      <c r="A13614" s="547" t="s">
        <v>1635</v>
      </c>
      <c r="B13614" s="547">
        <v>2019</v>
      </c>
      <c r="C13614" s="547" t="s">
        <v>1627</v>
      </c>
      <c r="D13614" s="548">
        <v>670.63</v>
      </c>
      <c r="E13614" s="548"/>
    </row>
    <row r="13615" spans="1:5" hidden="1">
      <c r="A13615" s="547" t="s">
        <v>1635</v>
      </c>
      <c r="B13615" s="547">
        <v>2019</v>
      </c>
      <c r="C13615" s="547" t="s">
        <v>1626</v>
      </c>
      <c r="D13615" s="548">
        <v>0.37</v>
      </c>
      <c r="E13615" s="548"/>
    </row>
    <row r="13616" spans="1:5" hidden="1">
      <c r="A13616" s="547" t="s">
        <v>1635</v>
      </c>
      <c r="B13616" s="547">
        <v>2019</v>
      </c>
      <c r="C13616" s="547" t="s">
        <v>1625</v>
      </c>
      <c r="D13616" s="548">
        <v>37.97</v>
      </c>
      <c r="E13616" s="548">
        <v>37.97</v>
      </c>
    </row>
    <row r="13617" spans="1:5" hidden="1">
      <c r="A13617" s="547" t="s">
        <v>1635</v>
      </c>
      <c r="B13617" s="547">
        <v>2019</v>
      </c>
      <c r="C13617" s="547" t="s">
        <v>1624</v>
      </c>
      <c r="D13617" s="548">
        <v>4.67</v>
      </c>
      <c r="E13617" s="548">
        <v>4.67</v>
      </c>
    </row>
    <row r="13618" spans="1:5" hidden="1">
      <c r="A13618" s="547" t="s">
        <v>1635</v>
      </c>
      <c r="B13618" s="547">
        <v>2019</v>
      </c>
      <c r="C13618" s="547" t="s">
        <v>1623</v>
      </c>
      <c r="D13618" s="548">
        <v>0.27</v>
      </c>
      <c r="E13618" s="548">
        <v>0.27</v>
      </c>
    </row>
    <row r="13619" spans="1:5" hidden="1">
      <c r="A13619" s="547" t="s">
        <v>1635</v>
      </c>
      <c r="B13619" s="547">
        <v>2019</v>
      </c>
      <c r="C13619" s="547" t="s">
        <v>1622</v>
      </c>
      <c r="D13619" s="548"/>
      <c r="E13619" s="548"/>
    </row>
    <row r="13620" spans="1:5" hidden="1">
      <c r="A13620" s="547" t="s">
        <v>1635</v>
      </c>
      <c r="B13620" s="547">
        <v>2019</v>
      </c>
      <c r="C13620" s="547" t="s">
        <v>1621</v>
      </c>
      <c r="D13620" s="548">
        <v>2.33</v>
      </c>
      <c r="E13620" s="548">
        <v>2.33</v>
      </c>
    </row>
    <row r="13621" spans="1:5" hidden="1">
      <c r="A13621" s="547" t="s">
        <v>1635</v>
      </c>
      <c r="B13621" s="547">
        <v>2019</v>
      </c>
      <c r="C13621" s="547" t="s">
        <v>1620</v>
      </c>
      <c r="D13621" s="548">
        <v>0.5</v>
      </c>
      <c r="E13621" s="548">
        <v>0.5</v>
      </c>
    </row>
    <row r="13622" spans="1:5" hidden="1">
      <c r="A13622" s="547" t="s">
        <v>1635</v>
      </c>
      <c r="B13622" s="547">
        <v>2019</v>
      </c>
      <c r="C13622" s="547" t="s">
        <v>1619</v>
      </c>
      <c r="D13622" s="548">
        <v>90.09</v>
      </c>
      <c r="E13622" s="548">
        <v>90.09</v>
      </c>
    </row>
    <row r="13623" spans="1:5" hidden="1">
      <c r="A13623" s="547" t="s">
        <v>1635</v>
      </c>
      <c r="B13623" s="547">
        <v>2019</v>
      </c>
      <c r="C13623" s="547" t="s">
        <v>1618</v>
      </c>
      <c r="D13623" s="548">
        <v>0.24</v>
      </c>
      <c r="E13623" s="548">
        <v>0.24</v>
      </c>
    </row>
    <row r="13624" spans="1:5" hidden="1">
      <c r="A13624" s="547" t="s">
        <v>1635</v>
      </c>
      <c r="B13624" s="547">
        <v>2019</v>
      </c>
      <c r="C13624" s="547" t="s">
        <v>1617</v>
      </c>
      <c r="D13624" s="548">
        <v>31.64</v>
      </c>
      <c r="E13624" s="548">
        <v>31.64</v>
      </c>
    </row>
    <row r="13625" spans="1:5" hidden="1">
      <c r="A13625" s="547" t="s">
        <v>1635</v>
      </c>
      <c r="B13625" s="547">
        <v>2019</v>
      </c>
      <c r="C13625" s="547" t="s">
        <v>1616</v>
      </c>
      <c r="D13625" s="548"/>
      <c r="E13625" s="548"/>
    </row>
    <row r="13626" spans="1:5" hidden="1">
      <c r="A13626" s="547" t="s">
        <v>1635</v>
      </c>
      <c r="B13626" s="547">
        <v>2019</v>
      </c>
      <c r="C13626" s="547" t="s">
        <v>1615</v>
      </c>
      <c r="D13626" s="548">
        <v>41.14</v>
      </c>
      <c r="E13626" s="548">
        <v>41.14</v>
      </c>
    </row>
    <row r="13627" spans="1:5" hidden="1">
      <c r="A13627" s="547" t="s">
        <v>1635</v>
      </c>
      <c r="B13627" s="547">
        <v>2019</v>
      </c>
      <c r="C13627" s="547" t="s">
        <v>1614</v>
      </c>
      <c r="D13627" s="548">
        <v>1.28</v>
      </c>
      <c r="E13627" s="548">
        <v>1.28</v>
      </c>
    </row>
    <row r="13628" spans="1:5" hidden="1">
      <c r="A13628" s="547" t="s">
        <v>1635</v>
      </c>
      <c r="B13628" s="547">
        <v>2019</v>
      </c>
      <c r="C13628" s="547" t="s">
        <v>1613</v>
      </c>
      <c r="D13628" s="548"/>
      <c r="E13628" s="548"/>
    </row>
    <row r="13629" spans="1:5" hidden="1">
      <c r="A13629" s="547" t="s">
        <v>1635</v>
      </c>
      <c r="B13629" s="547">
        <v>2019</v>
      </c>
      <c r="C13629" s="547" t="s">
        <v>1612</v>
      </c>
      <c r="D13629" s="548">
        <v>0.38</v>
      </c>
      <c r="E13629" s="548">
        <v>0.38</v>
      </c>
    </row>
    <row r="13630" spans="1:5" hidden="1">
      <c r="A13630" s="547" t="s">
        <v>1635</v>
      </c>
      <c r="B13630" s="547">
        <v>2019</v>
      </c>
      <c r="C13630" s="547" t="s">
        <v>1611</v>
      </c>
      <c r="D13630" s="548"/>
      <c r="E13630" s="548"/>
    </row>
    <row r="13631" spans="1:5" hidden="1">
      <c r="A13631" s="547" t="s">
        <v>1635</v>
      </c>
      <c r="B13631" s="547">
        <v>2019</v>
      </c>
      <c r="C13631" s="547" t="s">
        <v>1610</v>
      </c>
      <c r="D13631" s="548"/>
      <c r="E13631" s="548"/>
    </row>
    <row r="13632" spans="1:5" hidden="1">
      <c r="A13632" s="547" t="s">
        <v>1635</v>
      </c>
      <c r="B13632" s="547">
        <v>2019</v>
      </c>
      <c r="C13632" s="547" t="s">
        <v>1609</v>
      </c>
      <c r="D13632" s="548">
        <v>3.24</v>
      </c>
      <c r="E13632" s="548">
        <v>3.24</v>
      </c>
    </row>
    <row r="13633" spans="1:5" hidden="1">
      <c r="A13633" s="547" t="s">
        <v>1635</v>
      </c>
      <c r="B13633" s="547">
        <v>2019</v>
      </c>
      <c r="C13633" s="547" t="s">
        <v>1608</v>
      </c>
      <c r="D13633" s="548">
        <v>9.24</v>
      </c>
      <c r="E13633" s="548">
        <v>9.24</v>
      </c>
    </row>
    <row r="13634" spans="1:5" hidden="1">
      <c r="A13634" s="547" t="s">
        <v>1635</v>
      </c>
      <c r="B13634" s="547">
        <v>2019</v>
      </c>
      <c r="C13634" s="547" t="s">
        <v>1607</v>
      </c>
      <c r="D13634" s="548">
        <v>0.05</v>
      </c>
      <c r="E13634" s="548">
        <v>0.05</v>
      </c>
    </row>
    <row r="13635" spans="1:5" hidden="1">
      <c r="A13635" s="547" t="s">
        <v>1635</v>
      </c>
      <c r="B13635" s="547">
        <v>2019</v>
      </c>
      <c r="C13635" s="547" t="s">
        <v>1606</v>
      </c>
      <c r="D13635" s="548">
        <v>2.37</v>
      </c>
      <c r="E13635" s="548">
        <v>2.37</v>
      </c>
    </row>
    <row r="13636" spans="1:5" hidden="1">
      <c r="A13636" s="547" t="s">
        <v>1635</v>
      </c>
      <c r="B13636" s="547">
        <v>2019</v>
      </c>
      <c r="C13636" s="547" t="s">
        <v>1605</v>
      </c>
      <c r="D13636" s="548">
        <v>0.5</v>
      </c>
      <c r="E13636" s="548">
        <v>0.5</v>
      </c>
    </row>
    <row r="13637" spans="1:5" hidden="1">
      <c r="A13637" s="547" t="s">
        <v>1635</v>
      </c>
      <c r="B13637" s="547">
        <v>2019</v>
      </c>
      <c r="C13637" s="547" t="s">
        <v>1604</v>
      </c>
      <c r="D13637" s="548">
        <v>15.94</v>
      </c>
      <c r="E13637" s="548">
        <v>15.94</v>
      </c>
    </row>
    <row r="13638" spans="1:5" hidden="1">
      <c r="A13638" s="547" t="s">
        <v>1635</v>
      </c>
      <c r="B13638" s="547">
        <v>2019</v>
      </c>
      <c r="C13638" s="547" t="s">
        <v>1603</v>
      </c>
      <c r="D13638" s="548"/>
      <c r="E13638" s="548"/>
    </row>
    <row r="13639" spans="1:5" hidden="1">
      <c r="A13639" s="547" t="s">
        <v>1635</v>
      </c>
      <c r="B13639" s="547">
        <v>2019</v>
      </c>
      <c r="C13639" s="547" t="s">
        <v>1602</v>
      </c>
      <c r="D13639" s="548">
        <v>326.88</v>
      </c>
      <c r="E13639" s="548">
        <v>326.88</v>
      </c>
    </row>
    <row r="13640" spans="1:5" hidden="1">
      <c r="A13640" s="547" t="s">
        <v>1635</v>
      </c>
      <c r="B13640" s="547">
        <v>2019</v>
      </c>
      <c r="C13640" s="547" t="s">
        <v>1601</v>
      </c>
      <c r="D13640" s="548">
        <v>7009.15</v>
      </c>
      <c r="E13640" s="548">
        <v>7009.15</v>
      </c>
    </row>
    <row r="13641" spans="1:5" hidden="1">
      <c r="A13641" s="547" t="s">
        <v>1635</v>
      </c>
      <c r="B13641" s="547">
        <v>2019</v>
      </c>
      <c r="C13641" s="547" t="s">
        <v>1600</v>
      </c>
      <c r="D13641" s="548">
        <v>10.76</v>
      </c>
      <c r="E13641" s="548">
        <v>10.76</v>
      </c>
    </row>
    <row r="13642" spans="1:5" hidden="1">
      <c r="A13642" s="547" t="s">
        <v>1635</v>
      </c>
      <c r="B13642" s="547">
        <v>2019</v>
      </c>
      <c r="C13642" s="547" t="s">
        <v>1599</v>
      </c>
      <c r="D13642" s="548">
        <v>18207.39</v>
      </c>
      <c r="E13642" s="548">
        <v>18212.25</v>
      </c>
    </row>
    <row r="13643" spans="1:5" hidden="1">
      <c r="A13643" s="547" t="s">
        <v>1635</v>
      </c>
      <c r="B13643" s="547">
        <v>2019</v>
      </c>
      <c r="C13643" s="547" t="s">
        <v>1597</v>
      </c>
      <c r="D13643" s="548">
        <v>8169.54</v>
      </c>
      <c r="E13643" s="548">
        <v>8174.4</v>
      </c>
    </row>
    <row r="13644" spans="1:5" hidden="1">
      <c r="A13644" s="547" t="s">
        <v>1635</v>
      </c>
      <c r="B13644" s="547">
        <v>2019</v>
      </c>
      <c r="C13644" s="547" t="s">
        <v>1633</v>
      </c>
      <c r="D13644" s="548"/>
      <c r="E13644" s="548">
        <v>674.25</v>
      </c>
    </row>
    <row r="13645" spans="1:5" hidden="1">
      <c r="A13645" s="547" t="s">
        <v>1635</v>
      </c>
      <c r="B13645" s="547">
        <v>2019</v>
      </c>
      <c r="C13645" s="547" t="s">
        <v>1632</v>
      </c>
      <c r="D13645" s="548"/>
      <c r="E13645" s="548"/>
    </row>
    <row r="13646" spans="1:5" hidden="1">
      <c r="A13646" s="547" t="s">
        <v>1635</v>
      </c>
      <c r="B13646" s="547">
        <v>2019</v>
      </c>
      <c r="C13646" s="547" t="s">
        <v>1631</v>
      </c>
      <c r="D13646" s="548"/>
      <c r="E13646" s="548">
        <v>1.24</v>
      </c>
    </row>
    <row r="13647" spans="1:5" hidden="1">
      <c r="A13647" s="547" t="s">
        <v>1635</v>
      </c>
      <c r="B13647" s="547">
        <v>2019</v>
      </c>
      <c r="C13647" s="547" t="s">
        <v>1630</v>
      </c>
      <c r="D13647" s="548"/>
      <c r="E13647" s="548"/>
    </row>
    <row r="13648" spans="1:5" hidden="1">
      <c r="A13648" s="547" t="s">
        <v>1635</v>
      </c>
      <c r="B13648" s="547">
        <v>2019</v>
      </c>
      <c r="C13648" s="547" t="s">
        <v>1629</v>
      </c>
      <c r="D13648" s="548"/>
      <c r="E13648" s="548"/>
    </row>
    <row r="13649" spans="1:5" hidden="1">
      <c r="A13649" s="547" t="s">
        <v>1635</v>
      </c>
      <c r="B13649" s="547">
        <v>2020</v>
      </c>
      <c r="C13649" s="547" t="s">
        <v>1628</v>
      </c>
      <c r="D13649" s="548">
        <v>285.91000000000003</v>
      </c>
      <c r="E13649" s="548">
        <v>286.76</v>
      </c>
    </row>
    <row r="13650" spans="1:5" hidden="1">
      <c r="A13650" s="547" t="s">
        <v>1635</v>
      </c>
      <c r="B13650" s="547">
        <v>2020</v>
      </c>
      <c r="C13650" s="547" t="s">
        <v>1627</v>
      </c>
      <c r="D13650" s="548">
        <v>278.19</v>
      </c>
      <c r="E13650" s="548"/>
    </row>
    <row r="13651" spans="1:5" hidden="1">
      <c r="A13651" s="547" t="s">
        <v>1635</v>
      </c>
      <c r="B13651" s="547">
        <v>2020</v>
      </c>
      <c r="C13651" s="547" t="s">
        <v>1626</v>
      </c>
      <c r="D13651" s="548">
        <v>7.71</v>
      </c>
      <c r="E13651" s="548"/>
    </row>
    <row r="13652" spans="1:5" hidden="1">
      <c r="A13652" s="547" t="s">
        <v>1635</v>
      </c>
      <c r="B13652" s="547">
        <v>2020</v>
      </c>
      <c r="C13652" s="547" t="s">
        <v>1625</v>
      </c>
      <c r="D13652" s="548">
        <v>97.6</v>
      </c>
      <c r="E13652" s="548">
        <v>97.6</v>
      </c>
    </row>
    <row r="13653" spans="1:5" hidden="1">
      <c r="A13653" s="547" t="s">
        <v>1635</v>
      </c>
      <c r="B13653" s="547">
        <v>2020</v>
      </c>
      <c r="C13653" s="547" t="s">
        <v>1624</v>
      </c>
      <c r="D13653" s="548">
        <v>0.43</v>
      </c>
      <c r="E13653" s="548">
        <v>0.43</v>
      </c>
    </row>
    <row r="13654" spans="1:5" hidden="1">
      <c r="A13654" s="547" t="s">
        <v>1635</v>
      </c>
      <c r="B13654" s="547">
        <v>2020</v>
      </c>
      <c r="C13654" s="547" t="s">
        <v>1623</v>
      </c>
      <c r="D13654" s="548">
        <v>0.28999999999999998</v>
      </c>
      <c r="E13654" s="548">
        <v>0.28999999999999998</v>
      </c>
    </row>
    <row r="13655" spans="1:5" hidden="1">
      <c r="A13655" s="547" t="s">
        <v>1635</v>
      </c>
      <c r="B13655" s="547">
        <v>2020</v>
      </c>
      <c r="C13655" s="547" t="s">
        <v>1622</v>
      </c>
      <c r="D13655" s="548"/>
      <c r="E13655" s="548"/>
    </row>
    <row r="13656" spans="1:5" hidden="1">
      <c r="A13656" s="547" t="s">
        <v>1635</v>
      </c>
      <c r="B13656" s="547">
        <v>2020</v>
      </c>
      <c r="C13656" s="547" t="s">
        <v>1621</v>
      </c>
      <c r="D13656" s="548"/>
      <c r="E13656" s="548"/>
    </row>
    <row r="13657" spans="1:5" hidden="1">
      <c r="A13657" s="547" t="s">
        <v>1635</v>
      </c>
      <c r="B13657" s="547">
        <v>2020</v>
      </c>
      <c r="C13657" s="547" t="s">
        <v>1620</v>
      </c>
      <c r="D13657" s="548">
        <v>0.28000000000000003</v>
      </c>
      <c r="E13657" s="548">
        <v>0.28000000000000003</v>
      </c>
    </row>
    <row r="13658" spans="1:5" hidden="1">
      <c r="A13658" s="547" t="s">
        <v>1635</v>
      </c>
      <c r="B13658" s="547">
        <v>2020</v>
      </c>
      <c r="C13658" s="547" t="s">
        <v>1619</v>
      </c>
      <c r="D13658" s="548">
        <v>51.28</v>
      </c>
      <c r="E13658" s="548">
        <v>51.28</v>
      </c>
    </row>
    <row r="13659" spans="1:5" hidden="1">
      <c r="A13659" s="547" t="s">
        <v>1635</v>
      </c>
      <c r="B13659" s="547">
        <v>2020</v>
      </c>
      <c r="C13659" s="547" t="s">
        <v>1618</v>
      </c>
      <c r="D13659" s="548">
        <v>0.23</v>
      </c>
      <c r="E13659" s="548">
        <v>0.23</v>
      </c>
    </row>
    <row r="13660" spans="1:5" hidden="1">
      <c r="A13660" s="547" t="s">
        <v>1635</v>
      </c>
      <c r="B13660" s="547">
        <v>2020</v>
      </c>
      <c r="C13660" s="547" t="s">
        <v>1617</v>
      </c>
      <c r="D13660" s="548">
        <v>20.010000000000002</v>
      </c>
      <c r="E13660" s="548">
        <v>20.010000000000002</v>
      </c>
    </row>
    <row r="13661" spans="1:5" hidden="1">
      <c r="A13661" s="547" t="s">
        <v>1635</v>
      </c>
      <c r="B13661" s="547">
        <v>2020</v>
      </c>
      <c r="C13661" s="547" t="s">
        <v>1616</v>
      </c>
      <c r="D13661" s="548"/>
      <c r="E13661" s="548"/>
    </row>
    <row r="13662" spans="1:5" hidden="1">
      <c r="A13662" s="547" t="s">
        <v>1635</v>
      </c>
      <c r="B13662" s="547">
        <v>2020</v>
      </c>
      <c r="C13662" s="547" t="s">
        <v>1615</v>
      </c>
      <c r="D13662" s="548">
        <v>27.41</v>
      </c>
      <c r="E13662" s="548">
        <v>27.41</v>
      </c>
    </row>
    <row r="13663" spans="1:5" hidden="1">
      <c r="A13663" s="547" t="s">
        <v>1635</v>
      </c>
      <c r="B13663" s="547">
        <v>2020</v>
      </c>
      <c r="C13663" s="547" t="s">
        <v>1614</v>
      </c>
      <c r="D13663" s="548">
        <v>1.03</v>
      </c>
      <c r="E13663" s="548">
        <v>1.03</v>
      </c>
    </row>
    <row r="13664" spans="1:5" hidden="1">
      <c r="A13664" s="547" t="s">
        <v>1635</v>
      </c>
      <c r="B13664" s="547">
        <v>2020</v>
      </c>
      <c r="C13664" s="547" t="s">
        <v>1613</v>
      </c>
      <c r="D13664" s="548"/>
      <c r="E13664" s="548"/>
    </row>
    <row r="13665" spans="1:5" hidden="1">
      <c r="A13665" s="547" t="s">
        <v>1635</v>
      </c>
      <c r="B13665" s="547">
        <v>2020</v>
      </c>
      <c r="C13665" s="547" t="s">
        <v>1612</v>
      </c>
      <c r="D13665" s="548">
        <v>0.45</v>
      </c>
      <c r="E13665" s="548">
        <v>0.45</v>
      </c>
    </row>
    <row r="13666" spans="1:5" hidden="1">
      <c r="A13666" s="547" t="s">
        <v>1635</v>
      </c>
      <c r="B13666" s="547">
        <v>2020</v>
      </c>
      <c r="C13666" s="547" t="s">
        <v>1611</v>
      </c>
      <c r="D13666" s="548"/>
      <c r="E13666" s="548"/>
    </row>
    <row r="13667" spans="1:5" hidden="1">
      <c r="A13667" s="547" t="s">
        <v>1635</v>
      </c>
      <c r="B13667" s="547">
        <v>2020</v>
      </c>
      <c r="C13667" s="547" t="s">
        <v>1610</v>
      </c>
      <c r="D13667" s="548"/>
      <c r="E13667" s="548"/>
    </row>
    <row r="13668" spans="1:5" hidden="1">
      <c r="A13668" s="547" t="s">
        <v>1635</v>
      </c>
      <c r="B13668" s="547">
        <v>2020</v>
      </c>
      <c r="C13668" s="547" t="s">
        <v>1609</v>
      </c>
      <c r="D13668" s="548"/>
      <c r="E13668" s="548"/>
    </row>
    <row r="13669" spans="1:5" hidden="1">
      <c r="A13669" s="547" t="s">
        <v>1635</v>
      </c>
      <c r="B13669" s="547">
        <v>2020</v>
      </c>
      <c r="C13669" s="547" t="s">
        <v>1608</v>
      </c>
      <c r="D13669" s="548">
        <v>0.02</v>
      </c>
      <c r="E13669" s="548">
        <v>0.02</v>
      </c>
    </row>
    <row r="13670" spans="1:5" hidden="1">
      <c r="A13670" s="547" t="s">
        <v>1635</v>
      </c>
      <c r="B13670" s="547">
        <v>2020</v>
      </c>
      <c r="C13670" s="547" t="s">
        <v>1607</v>
      </c>
      <c r="D13670" s="548">
        <v>0.02</v>
      </c>
      <c r="E13670" s="548">
        <v>0.02</v>
      </c>
    </row>
    <row r="13671" spans="1:5" hidden="1">
      <c r="A13671" s="547" t="s">
        <v>1635</v>
      </c>
      <c r="B13671" s="547">
        <v>2020</v>
      </c>
      <c r="C13671" s="547" t="s">
        <v>1606</v>
      </c>
      <c r="D13671" s="548">
        <v>1.83</v>
      </c>
      <c r="E13671" s="548">
        <v>1.83</v>
      </c>
    </row>
    <row r="13672" spans="1:5" hidden="1">
      <c r="A13672" s="547" t="s">
        <v>1635</v>
      </c>
      <c r="B13672" s="547">
        <v>2020</v>
      </c>
      <c r="C13672" s="547" t="s">
        <v>1605</v>
      </c>
      <c r="D13672" s="548">
        <v>0.27</v>
      </c>
      <c r="E13672" s="548">
        <v>0.27</v>
      </c>
    </row>
    <row r="13673" spans="1:5" hidden="1">
      <c r="A13673" s="547" t="s">
        <v>1635</v>
      </c>
      <c r="B13673" s="547">
        <v>2020</v>
      </c>
      <c r="C13673" s="547" t="s">
        <v>1604</v>
      </c>
      <c r="D13673" s="548">
        <v>32.840000000000003</v>
      </c>
      <c r="E13673" s="548">
        <v>32.840000000000003</v>
      </c>
    </row>
    <row r="13674" spans="1:5" hidden="1">
      <c r="A13674" s="547" t="s">
        <v>1635</v>
      </c>
      <c r="B13674" s="547">
        <v>2020</v>
      </c>
      <c r="C13674" s="547" t="s">
        <v>1603</v>
      </c>
      <c r="D13674" s="548"/>
      <c r="E13674" s="548"/>
    </row>
    <row r="13675" spans="1:5" hidden="1">
      <c r="A13675" s="547" t="s">
        <v>1635</v>
      </c>
      <c r="B13675" s="547">
        <v>2020</v>
      </c>
      <c r="C13675" s="547" t="s">
        <v>1602</v>
      </c>
      <c r="D13675" s="548">
        <v>343.87</v>
      </c>
      <c r="E13675" s="548">
        <v>343.87</v>
      </c>
    </row>
    <row r="13676" spans="1:5" hidden="1">
      <c r="A13676" s="547" t="s">
        <v>1635</v>
      </c>
      <c r="B13676" s="547">
        <v>2020</v>
      </c>
      <c r="C13676" s="547" t="s">
        <v>1601</v>
      </c>
      <c r="D13676" s="548">
        <v>7233.92</v>
      </c>
      <c r="E13676" s="548">
        <v>7233.92</v>
      </c>
    </row>
    <row r="13677" spans="1:5" hidden="1">
      <c r="A13677" s="547" t="s">
        <v>1635</v>
      </c>
      <c r="B13677" s="547">
        <v>2020</v>
      </c>
      <c r="C13677" s="547" t="s">
        <v>1600</v>
      </c>
      <c r="D13677" s="548">
        <v>9.6199999999999992</v>
      </c>
      <c r="E13677" s="548">
        <v>9.6199999999999992</v>
      </c>
    </row>
    <row r="13678" spans="1:5" hidden="1">
      <c r="A13678" s="547" t="s">
        <v>1635</v>
      </c>
      <c r="B13678" s="547">
        <v>2020</v>
      </c>
      <c r="C13678" s="547" t="s">
        <v>1599</v>
      </c>
      <c r="D13678" s="548">
        <v>18361.77</v>
      </c>
      <c r="E13678" s="548">
        <v>18362.63</v>
      </c>
    </row>
    <row r="13679" spans="1:5" hidden="1">
      <c r="A13679" s="547" t="s">
        <v>1635</v>
      </c>
      <c r="B13679" s="547">
        <v>2020</v>
      </c>
      <c r="C13679" s="547" t="s">
        <v>1597</v>
      </c>
      <c r="D13679" s="548">
        <v>8056.04</v>
      </c>
      <c r="E13679" s="548">
        <v>8056.9</v>
      </c>
    </row>
    <row r="13680" spans="1:5" hidden="1">
      <c r="A13680" s="547" t="s">
        <v>1635</v>
      </c>
      <c r="B13680" s="547">
        <v>2020</v>
      </c>
      <c r="C13680" s="547" t="s">
        <v>1633</v>
      </c>
      <c r="D13680" s="548"/>
      <c r="E13680" s="548">
        <v>278.52</v>
      </c>
    </row>
    <row r="13681" spans="1:5" hidden="1">
      <c r="A13681" s="547" t="s">
        <v>1635</v>
      </c>
      <c r="B13681" s="547">
        <v>2020</v>
      </c>
      <c r="C13681" s="547" t="s">
        <v>1632</v>
      </c>
      <c r="D13681" s="548"/>
      <c r="E13681" s="548"/>
    </row>
    <row r="13682" spans="1:5" hidden="1">
      <c r="A13682" s="547" t="s">
        <v>1635</v>
      </c>
      <c r="B13682" s="547">
        <v>2020</v>
      </c>
      <c r="C13682" s="547" t="s">
        <v>1631</v>
      </c>
      <c r="D13682" s="548"/>
      <c r="E13682" s="548">
        <v>0.53</v>
      </c>
    </row>
    <row r="13683" spans="1:5" hidden="1">
      <c r="A13683" s="547" t="s">
        <v>1635</v>
      </c>
      <c r="B13683" s="547">
        <v>2020</v>
      </c>
      <c r="C13683" s="547" t="s">
        <v>1630</v>
      </c>
      <c r="D13683" s="548"/>
      <c r="E13683" s="548"/>
    </row>
    <row r="13684" spans="1:5" hidden="1">
      <c r="A13684" s="547" t="s">
        <v>1635</v>
      </c>
      <c r="B13684" s="547">
        <v>2020</v>
      </c>
      <c r="C13684" s="547" t="s">
        <v>1629</v>
      </c>
      <c r="D13684" s="548"/>
      <c r="E13684" s="548"/>
    </row>
    <row r="13685" spans="1:5" hidden="1">
      <c r="A13685" s="547" t="s">
        <v>1635</v>
      </c>
      <c r="B13685" s="547">
        <v>2021</v>
      </c>
      <c r="C13685" s="547" t="s">
        <v>1628</v>
      </c>
      <c r="D13685" s="548">
        <v>273.27999999999997</v>
      </c>
      <c r="E13685" s="548">
        <v>275.95</v>
      </c>
    </row>
    <row r="13686" spans="1:5" hidden="1">
      <c r="A13686" s="547" t="s">
        <v>1635</v>
      </c>
      <c r="B13686" s="547">
        <v>2021</v>
      </c>
      <c r="C13686" s="547" t="s">
        <v>1627</v>
      </c>
      <c r="D13686" s="548">
        <v>267.25</v>
      </c>
      <c r="E13686" s="548"/>
    </row>
    <row r="13687" spans="1:5" hidden="1">
      <c r="A13687" s="547" t="s">
        <v>1635</v>
      </c>
      <c r="B13687" s="547">
        <v>2021</v>
      </c>
      <c r="C13687" s="547" t="s">
        <v>1626</v>
      </c>
      <c r="D13687" s="548">
        <v>6.03</v>
      </c>
      <c r="E13687" s="548"/>
    </row>
    <row r="13688" spans="1:5" hidden="1">
      <c r="A13688" s="547" t="s">
        <v>1635</v>
      </c>
      <c r="B13688" s="547">
        <v>2021</v>
      </c>
      <c r="C13688" s="547" t="s">
        <v>1625</v>
      </c>
      <c r="D13688" s="548">
        <v>96.59</v>
      </c>
      <c r="E13688" s="548">
        <v>96.59</v>
      </c>
    </row>
    <row r="13689" spans="1:5" hidden="1">
      <c r="A13689" s="547" t="s">
        <v>1635</v>
      </c>
      <c r="B13689" s="547">
        <v>2021</v>
      </c>
      <c r="C13689" s="547" t="s">
        <v>1624</v>
      </c>
      <c r="D13689" s="548">
        <v>1.02</v>
      </c>
      <c r="E13689" s="548">
        <v>1.02</v>
      </c>
    </row>
    <row r="13690" spans="1:5" hidden="1">
      <c r="A13690" s="547" t="s">
        <v>1635</v>
      </c>
      <c r="B13690" s="547">
        <v>2021</v>
      </c>
      <c r="C13690" s="547" t="s">
        <v>1623</v>
      </c>
      <c r="D13690" s="548">
        <v>1.1200000000000001</v>
      </c>
      <c r="E13690" s="548">
        <v>1.1200000000000001</v>
      </c>
    </row>
    <row r="13691" spans="1:5" hidden="1">
      <c r="A13691" s="547" t="s">
        <v>1635</v>
      </c>
      <c r="B13691" s="547">
        <v>2021</v>
      </c>
      <c r="C13691" s="547" t="s">
        <v>1622</v>
      </c>
      <c r="D13691" s="548"/>
      <c r="E13691" s="548"/>
    </row>
    <row r="13692" spans="1:5" hidden="1">
      <c r="A13692" s="547" t="s">
        <v>1635</v>
      </c>
      <c r="B13692" s="547">
        <v>2021</v>
      </c>
      <c r="C13692" s="547" t="s">
        <v>1621</v>
      </c>
      <c r="D13692" s="548"/>
      <c r="E13692" s="548"/>
    </row>
    <row r="13693" spans="1:5" hidden="1">
      <c r="A13693" s="547" t="s">
        <v>1635</v>
      </c>
      <c r="B13693" s="547">
        <v>2021</v>
      </c>
      <c r="C13693" s="547" t="s">
        <v>1620</v>
      </c>
      <c r="D13693" s="548">
        <v>0.35</v>
      </c>
      <c r="E13693" s="548">
        <v>0.35</v>
      </c>
    </row>
    <row r="13694" spans="1:5" hidden="1">
      <c r="A13694" s="547" t="s">
        <v>1635</v>
      </c>
      <c r="B13694" s="547">
        <v>2021</v>
      </c>
      <c r="C13694" s="547" t="s">
        <v>1619</v>
      </c>
      <c r="D13694" s="548">
        <v>69.06</v>
      </c>
      <c r="E13694" s="548">
        <v>69.06</v>
      </c>
    </row>
    <row r="13695" spans="1:5" hidden="1">
      <c r="A13695" s="547" t="s">
        <v>1635</v>
      </c>
      <c r="B13695" s="547">
        <v>2021</v>
      </c>
      <c r="C13695" s="547" t="s">
        <v>1618</v>
      </c>
      <c r="D13695" s="548">
        <v>0.31</v>
      </c>
      <c r="E13695" s="548">
        <v>0.31</v>
      </c>
    </row>
    <row r="13696" spans="1:5" hidden="1">
      <c r="A13696" s="547" t="s">
        <v>1635</v>
      </c>
      <c r="B13696" s="547">
        <v>2021</v>
      </c>
      <c r="C13696" s="547" t="s">
        <v>1617</v>
      </c>
      <c r="D13696" s="548">
        <v>22.81</v>
      </c>
      <c r="E13696" s="548">
        <v>22.81</v>
      </c>
    </row>
    <row r="13697" spans="1:5" hidden="1">
      <c r="A13697" s="547" t="s">
        <v>1635</v>
      </c>
      <c r="B13697" s="547">
        <v>2021</v>
      </c>
      <c r="C13697" s="547" t="s">
        <v>1616</v>
      </c>
      <c r="D13697" s="548"/>
      <c r="E13697" s="548"/>
    </row>
    <row r="13698" spans="1:5" hidden="1">
      <c r="A13698" s="547" t="s">
        <v>1635</v>
      </c>
      <c r="B13698" s="547">
        <v>2021</v>
      </c>
      <c r="C13698" s="547" t="s">
        <v>1615</v>
      </c>
      <c r="D13698" s="548">
        <v>40.64</v>
      </c>
      <c r="E13698" s="548">
        <v>40.64</v>
      </c>
    </row>
    <row r="13699" spans="1:5" hidden="1">
      <c r="A13699" s="547" t="s">
        <v>1635</v>
      </c>
      <c r="B13699" s="547">
        <v>2021</v>
      </c>
      <c r="C13699" s="547" t="s">
        <v>1614</v>
      </c>
      <c r="D13699" s="548">
        <v>1.96</v>
      </c>
      <c r="E13699" s="548">
        <v>1.96</v>
      </c>
    </row>
    <row r="13700" spans="1:5" hidden="1">
      <c r="A13700" s="547" t="s">
        <v>1635</v>
      </c>
      <c r="B13700" s="547">
        <v>2021</v>
      </c>
      <c r="C13700" s="547" t="s">
        <v>1613</v>
      </c>
      <c r="D13700" s="548"/>
      <c r="E13700" s="548"/>
    </row>
    <row r="13701" spans="1:5" hidden="1">
      <c r="A13701" s="547" t="s">
        <v>1635</v>
      </c>
      <c r="B13701" s="547">
        <v>2021</v>
      </c>
      <c r="C13701" s="547" t="s">
        <v>1612</v>
      </c>
      <c r="D13701" s="548">
        <v>0.39</v>
      </c>
      <c r="E13701" s="548">
        <v>0.39</v>
      </c>
    </row>
    <row r="13702" spans="1:5" hidden="1">
      <c r="A13702" s="547" t="s">
        <v>1635</v>
      </c>
      <c r="B13702" s="547">
        <v>2021</v>
      </c>
      <c r="C13702" s="547" t="s">
        <v>1611</v>
      </c>
      <c r="D13702" s="548"/>
      <c r="E13702" s="548"/>
    </row>
    <row r="13703" spans="1:5" hidden="1">
      <c r="A13703" s="547" t="s">
        <v>1635</v>
      </c>
      <c r="B13703" s="547">
        <v>2021</v>
      </c>
      <c r="C13703" s="547" t="s">
        <v>1610</v>
      </c>
      <c r="D13703" s="548"/>
      <c r="E13703" s="548"/>
    </row>
    <row r="13704" spans="1:5" hidden="1">
      <c r="A13704" s="547" t="s">
        <v>1635</v>
      </c>
      <c r="B13704" s="547">
        <v>2021</v>
      </c>
      <c r="C13704" s="547" t="s">
        <v>1609</v>
      </c>
      <c r="D13704" s="548"/>
      <c r="E13704" s="548"/>
    </row>
    <row r="13705" spans="1:5" hidden="1">
      <c r="A13705" s="547" t="s">
        <v>1635</v>
      </c>
      <c r="B13705" s="547">
        <v>2021</v>
      </c>
      <c r="C13705" s="547" t="s">
        <v>1608</v>
      </c>
      <c r="D13705" s="548"/>
      <c r="E13705" s="548"/>
    </row>
    <row r="13706" spans="1:5" hidden="1">
      <c r="A13706" s="547" t="s">
        <v>1635</v>
      </c>
      <c r="B13706" s="547">
        <v>2021</v>
      </c>
      <c r="C13706" s="547" t="s">
        <v>1607</v>
      </c>
      <c r="D13706" s="548">
        <v>0.02</v>
      </c>
      <c r="E13706" s="548">
        <v>0.02</v>
      </c>
    </row>
    <row r="13707" spans="1:5" hidden="1">
      <c r="A13707" s="547" t="s">
        <v>1635</v>
      </c>
      <c r="B13707" s="547">
        <v>2021</v>
      </c>
      <c r="C13707" s="547" t="s">
        <v>1606</v>
      </c>
      <c r="D13707" s="548">
        <v>2.67</v>
      </c>
      <c r="E13707" s="548">
        <v>2.67</v>
      </c>
    </row>
    <row r="13708" spans="1:5" hidden="1">
      <c r="A13708" s="547" t="s">
        <v>1635</v>
      </c>
      <c r="B13708" s="547">
        <v>2021</v>
      </c>
      <c r="C13708" s="547" t="s">
        <v>1605</v>
      </c>
      <c r="D13708" s="548">
        <v>0.27</v>
      </c>
      <c r="E13708" s="548">
        <v>0.27</v>
      </c>
    </row>
    <row r="13709" spans="1:5" hidden="1">
      <c r="A13709" s="547" t="s">
        <v>1635</v>
      </c>
      <c r="B13709" s="547">
        <v>2021</v>
      </c>
      <c r="C13709" s="547" t="s">
        <v>1604</v>
      </c>
      <c r="D13709" s="548">
        <v>24.85</v>
      </c>
      <c r="E13709" s="548">
        <v>24.85</v>
      </c>
    </row>
    <row r="13710" spans="1:5" hidden="1">
      <c r="A13710" s="547" t="s">
        <v>1635</v>
      </c>
      <c r="B13710" s="547">
        <v>2021</v>
      </c>
      <c r="C13710" s="547" t="s">
        <v>1603</v>
      </c>
      <c r="D13710" s="548"/>
      <c r="E13710" s="548"/>
    </row>
    <row r="13711" spans="1:5" hidden="1">
      <c r="A13711" s="547" t="s">
        <v>1635</v>
      </c>
      <c r="B13711" s="547">
        <v>2021</v>
      </c>
      <c r="C13711" s="547" t="s">
        <v>1602</v>
      </c>
      <c r="D13711" s="548">
        <v>348.61</v>
      </c>
      <c r="E13711" s="548">
        <v>348.61</v>
      </c>
    </row>
    <row r="13712" spans="1:5" hidden="1">
      <c r="A13712" s="547" t="s">
        <v>1635</v>
      </c>
      <c r="B13712" s="547">
        <v>2021</v>
      </c>
      <c r="C13712" s="547" t="s">
        <v>1601</v>
      </c>
      <c r="D13712" s="548">
        <v>7648.19</v>
      </c>
      <c r="E13712" s="548">
        <v>7648.19</v>
      </c>
    </row>
    <row r="13713" spans="1:5" hidden="1">
      <c r="A13713" s="547" t="s">
        <v>1635</v>
      </c>
      <c r="B13713" s="547">
        <v>2021</v>
      </c>
      <c r="C13713" s="547" t="s">
        <v>1600</v>
      </c>
      <c r="D13713" s="548">
        <v>9.31</v>
      </c>
      <c r="E13713" s="548">
        <v>9.31</v>
      </c>
    </row>
    <row r="13714" spans="1:5" hidden="1">
      <c r="A13714" s="547" t="s">
        <v>1635</v>
      </c>
      <c r="B13714" s="547">
        <v>2021</v>
      </c>
      <c r="C13714" s="547" t="s">
        <v>1599</v>
      </c>
      <c r="D13714" s="548">
        <v>19187.939999999999</v>
      </c>
      <c r="E13714" s="548">
        <v>19190.61</v>
      </c>
    </row>
    <row r="13715" spans="1:5" hidden="1">
      <c r="A13715" s="547" t="s">
        <v>1635</v>
      </c>
      <c r="B13715" s="547">
        <v>2021</v>
      </c>
      <c r="C13715" s="547" t="s">
        <v>1597</v>
      </c>
      <c r="D13715" s="548">
        <v>8472.3799999999992</v>
      </c>
      <c r="E13715" s="548">
        <v>8475.06</v>
      </c>
    </row>
    <row r="13716" spans="1:5" hidden="1">
      <c r="A13716" s="547" t="s">
        <v>1635</v>
      </c>
      <c r="B13716" s="547">
        <v>2021</v>
      </c>
      <c r="C13716" s="547" t="s">
        <v>1633</v>
      </c>
      <c r="D13716" s="548"/>
      <c r="E13716" s="548">
        <v>269.58999999999997</v>
      </c>
    </row>
    <row r="13717" spans="1:5" hidden="1">
      <c r="A13717" s="547" t="s">
        <v>1635</v>
      </c>
      <c r="B13717" s="547">
        <v>2021</v>
      </c>
      <c r="C13717" s="547" t="s">
        <v>1632</v>
      </c>
      <c r="D13717" s="548"/>
      <c r="E13717" s="548"/>
    </row>
    <row r="13718" spans="1:5" hidden="1">
      <c r="A13718" s="547" t="s">
        <v>1635</v>
      </c>
      <c r="B13718" s="547">
        <v>2021</v>
      </c>
      <c r="C13718" s="547" t="s">
        <v>1631</v>
      </c>
      <c r="D13718" s="548"/>
      <c r="E13718" s="548">
        <v>0.33</v>
      </c>
    </row>
    <row r="13719" spans="1:5" hidden="1">
      <c r="A13719" s="547" t="s">
        <v>1635</v>
      </c>
      <c r="B13719" s="547">
        <v>2021</v>
      </c>
      <c r="C13719" s="547" t="s">
        <v>1630</v>
      </c>
      <c r="D13719" s="548"/>
      <c r="E13719" s="548"/>
    </row>
    <row r="13720" spans="1:5" hidden="1">
      <c r="A13720" s="547" t="s">
        <v>1635</v>
      </c>
      <c r="B13720" s="547">
        <v>2021</v>
      </c>
      <c r="C13720" s="547" t="s">
        <v>1629</v>
      </c>
      <c r="D13720" s="548"/>
      <c r="E13720" s="548"/>
    </row>
    <row r="13721" spans="1:5" hidden="1">
      <c r="A13721" s="547" t="s">
        <v>1635</v>
      </c>
      <c r="B13721" s="547">
        <v>2022</v>
      </c>
      <c r="C13721" s="547" t="s">
        <v>1628</v>
      </c>
      <c r="D13721" s="548">
        <v>313.45999999999998</v>
      </c>
      <c r="E13721" s="548">
        <v>315.22000000000003</v>
      </c>
    </row>
    <row r="13722" spans="1:5" hidden="1">
      <c r="A13722" s="547" t="s">
        <v>1635</v>
      </c>
      <c r="B13722" s="547">
        <v>2022</v>
      </c>
      <c r="C13722" s="547" t="s">
        <v>1627</v>
      </c>
      <c r="D13722" s="548">
        <v>307.61</v>
      </c>
      <c r="E13722" s="548"/>
    </row>
    <row r="13723" spans="1:5" hidden="1">
      <c r="A13723" s="547" t="s">
        <v>1635</v>
      </c>
      <c r="B13723" s="547">
        <v>2022</v>
      </c>
      <c r="C13723" s="547" t="s">
        <v>1626</v>
      </c>
      <c r="D13723" s="548">
        <v>5.84</v>
      </c>
      <c r="E13723" s="548"/>
    </row>
    <row r="13724" spans="1:5" hidden="1">
      <c r="A13724" s="547" t="s">
        <v>1635</v>
      </c>
      <c r="B13724" s="547">
        <v>2022</v>
      </c>
      <c r="C13724" s="547" t="s">
        <v>1625</v>
      </c>
      <c r="D13724" s="548">
        <v>78.87</v>
      </c>
      <c r="E13724" s="548">
        <v>78.87</v>
      </c>
    </row>
    <row r="13725" spans="1:5" hidden="1">
      <c r="A13725" s="547" t="s">
        <v>1635</v>
      </c>
      <c r="B13725" s="547">
        <v>2022</v>
      </c>
      <c r="C13725" s="547" t="s">
        <v>1624</v>
      </c>
      <c r="D13725" s="548">
        <v>17.11</v>
      </c>
      <c r="E13725" s="548">
        <v>17.11</v>
      </c>
    </row>
    <row r="13726" spans="1:5" hidden="1">
      <c r="A13726" s="547" t="s">
        <v>1635</v>
      </c>
      <c r="B13726" s="547">
        <v>2022</v>
      </c>
      <c r="C13726" s="547" t="s">
        <v>1623</v>
      </c>
      <c r="D13726" s="548"/>
      <c r="E13726" s="548"/>
    </row>
    <row r="13727" spans="1:5" hidden="1">
      <c r="A13727" s="547" t="s">
        <v>1635</v>
      </c>
      <c r="B13727" s="547">
        <v>2022</v>
      </c>
      <c r="C13727" s="547" t="s">
        <v>1622</v>
      </c>
      <c r="D13727" s="548"/>
      <c r="E13727" s="548"/>
    </row>
    <row r="13728" spans="1:5" hidden="1">
      <c r="A13728" s="547" t="s">
        <v>1635</v>
      </c>
      <c r="B13728" s="547">
        <v>2022</v>
      </c>
      <c r="C13728" s="547" t="s">
        <v>1621</v>
      </c>
      <c r="D13728" s="548"/>
      <c r="E13728" s="548"/>
    </row>
    <row r="13729" spans="1:5" hidden="1">
      <c r="A13729" s="547" t="s">
        <v>1635</v>
      </c>
      <c r="B13729" s="547">
        <v>2022</v>
      </c>
      <c r="C13729" s="547" t="s">
        <v>1620</v>
      </c>
      <c r="D13729" s="548">
        <v>0.21</v>
      </c>
      <c r="E13729" s="548">
        <v>0.21</v>
      </c>
    </row>
    <row r="13730" spans="1:5" hidden="1">
      <c r="A13730" s="547" t="s">
        <v>1635</v>
      </c>
      <c r="B13730" s="547">
        <v>2022</v>
      </c>
      <c r="C13730" s="547" t="s">
        <v>1619</v>
      </c>
      <c r="D13730" s="548">
        <v>106.63</v>
      </c>
      <c r="E13730" s="548">
        <v>106.63</v>
      </c>
    </row>
    <row r="13731" spans="1:5" hidden="1">
      <c r="A13731" s="547" t="s">
        <v>1635</v>
      </c>
      <c r="B13731" s="547">
        <v>2022</v>
      </c>
      <c r="C13731" s="547" t="s">
        <v>1618</v>
      </c>
      <c r="D13731" s="548">
        <v>0.3</v>
      </c>
      <c r="E13731" s="548">
        <v>0.3</v>
      </c>
    </row>
    <row r="13732" spans="1:5" hidden="1">
      <c r="A13732" s="547" t="s">
        <v>1635</v>
      </c>
      <c r="B13732" s="547">
        <v>2022</v>
      </c>
      <c r="C13732" s="547" t="s">
        <v>1617</v>
      </c>
      <c r="D13732" s="548">
        <v>23.46</v>
      </c>
      <c r="E13732" s="548">
        <v>23.46</v>
      </c>
    </row>
    <row r="13733" spans="1:5" hidden="1">
      <c r="A13733" s="547" t="s">
        <v>1635</v>
      </c>
      <c r="B13733" s="547">
        <v>2022</v>
      </c>
      <c r="C13733" s="547" t="s">
        <v>1616</v>
      </c>
      <c r="D13733" s="548"/>
      <c r="E13733" s="548"/>
    </row>
    <row r="13734" spans="1:5" hidden="1">
      <c r="A13734" s="547" t="s">
        <v>1635</v>
      </c>
      <c r="B13734" s="547">
        <v>2022</v>
      </c>
      <c r="C13734" s="547" t="s">
        <v>1615</v>
      </c>
      <c r="D13734" s="548">
        <v>72.260000000000005</v>
      </c>
      <c r="E13734" s="548">
        <v>72.260000000000005</v>
      </c>
    </row>
    <row r="13735" spans="1:5" hidden="1">
      <c r="A13735" s="547" t="s">
        <v>1635</v>
      </c>
      <c r="B13735" s="547">
        <v>2022</v>
      </c>
      <c r="C13735" s="547" t="s">
        <v>1614</v>
      </c>
      <c r="D13735" s="548">
        <v>5.49</v>
      </c>
      <c r="E13735" s="548">
        <v>5.49</v>
      </c>
    </row>
    <row r="13736" spans="1:5" hidden="1">
      <c r="A13736" s="547" t="s">
        <v>1635</v>
      </c>
      <c r="B13736" s="547">
        <v>2022</v>
      </c>
      <c r="C13736" s="547" t="s">
        <v>1613</v>
      </c>
      <c r="D13736" s="548"/>
      <c r="E13736" s="548"/>
    </row>
    <row r="13737" spans="1:5" hidden="1">
      <c r="A13737" s="547" t="s">
        <v>1635</v>
      </c>
      <c r="B13737" s="547">
        <v>2022</v>
      </c>
      <c r="C13737" s="547" t="s">
        <v>1612</v>
      </c>
      <c r="D13737" s="548">
        <v>0.45</v>
      </c>
      <c r="E13737" s="548">
        <v>0.45</v>
      </c>
    </row>
    <row r="13738" spans="1:5" hidden="1">
      <c r="A13738" s="547" t="s">
        <v>1635</v>
      </c>
      <c r="B13738" s="547">
        <v>2022</v>
      </c>
      <c r="C13738" s="547" t="s">
        <v>1611</v>
      </c>
      <c r="D13738" s="548"/>
      <c r="E13738" s="548"/>
    </row>
    <row r="13739" spans="1:5" hidden="1">
      <c r="A13739" s="547" t="s">
        <v>1635</v>
      </c>
      <c r="B13739" s="547">
        <v>2022</v>
      </c>
      <c r="C13739" s="547" t="s">
        <v>1610</v>
      </c>
      <c r="D13739" s="548"/>
      <c r="E13739" s="548"/>
    </row>
    <row r="13740" spans="1:5" hidden="1">
      <c r="A13740" s="547" t="s">
        <v>1635</v>
      </c>
      <c r="B13740" s="547">
        <v>2022</v>
      </c>
      <c r="C13740" s="547" t="s">
        <v>1609</v>
      </c>
      <c r="D13740" s="548"/>
      <c r="E13740" s="548"/>
    </row>
    <row r="13741" spans="1:5" hidden="1">
      <c r="A13741" s="547" t="s">
        <v>1635</v>
      </c>
      <c r="B13741" s="547">
        <v>2022</v>
      </c>
      <c r="C13741" s="547" t="s">
        <v>1608</v>
      </c>
      <c r="D13741" s="548">
        <v>0.04</v>
      </c>
      <c r="E13741" s="548">
        <v>0.04</v>
      </c>
    </row>
    <row r="13742" spans="1:5" hidden="1">
      <c r="A13742" s="547" t="s">
        <v>1635</v>
      </c>
      <c r="B13742" s="547">
        <v>2022</v>
      </c>
      <c r="C13742" s="547" t="s">
        <v>1607</v>
      </c>
      <c r="D13742" s="548">
        <v>0.01</v>
      </c>
      <c r="E13742" s="548">
        <v>0.01</v>
      </c>
    </row>
    <row r="13743" spans="1:5" hidden="1">
      <c r="A13743" s="547" t="s">
        <v>1635</v>
      </c>
      <c r="B13743" s="547">
        <v>2022</v>
      </c>
      <c r="C13743" s="547" t="s">
        <v>1606</v>
      </c>
      <c r="D13743" s="548">
        <v>4.5999999999999996</v>
      </c>
      <c r="E13743" s="548">
        <v>4.5999999999999996</v>
      </c>
    </row>
    <row r="13744" spans="1:5" hidden="1">
      <c r="A13744" s="547" t="s">
        <v>1635</v>
      </c>
      <c r="B13744" s="547">
        <v>2022</v>
      </c>
      <c r="C13744" s="547" t="s">
        <v>1605</v>
      </c>
      <c r="D13744" s="548">
        <v>0.02</v>
      </c>
      <c r="E13744" s="548">
        <v>0.02</v>
      </c>
    </row>
    <row r="13745" spans="1:5" hidden="1">
      <c r="A13745" s="547" t="s">
        <v>1635</v>
      </c>
      <c r="B13745" s="547">
        <v>2022</v>
      </c>
      <c r="C13745" s="547" t="s">
        <v>1604</v>
      </c>
      <c r="D13745" s="548">
        <v>34.700000000000003</v>
      </c>
      <c r="E13745" s="548">
        <v>34.700000000000003</v>
      </c>
    </row>
    <row r="13746" spans="1:5" hidden="1">
      <c r="A13746" s="547" t="s">
        <v>1635</v>
      </c>
      <c r="B13746" s="547">
        <v>2022</v>
      </c>
      <c r="C13746" s="547" t="s">
        <v>1603</v>
      </c>
      <c r="D13746" s="548"/>
      <c r="E13746" s="548"/>
    </row>
    <row r="13747" spans="1:5" hidden="1">
      <c r="A13747" s="547" t="s">
        <v>1635</v>
      </c>
      <c r="B13747" s="547">
        <v>2022</v>
      </c>
      <c r="C13747" s="547" t="s">
        <v>1602</v>
      </c>
      <c r="D13747" s="548">
        <v>348.66</v>
      </c>
      <c r="E13747" s="548">
        <v>348.66</v>
      </c>
    </row>
    <row r="13748" spans="1:5" hidden="1">
      <c r="A13748" s="547" t="s">
        <v>1635</v>
      </c>
      <c r="B13748" s="547">
        <v>2022</v>
      </c>
      <c r="C13748" s="547" t="s">
        <v>1601</v>
      </c>
      <c r="D13748" s="548">
        <v>7962.3</v>
      </c>
      <c r="E13748" s="548">
        <v>7962.3</v>
      </c>
    </row>
    <row r="13749" spans="1:5" hidden="1">
      <c r="A13749" s="547" t="s">
        <v>1635</v>
      </c>
      <c r="B13749" s="547">
        <v>2022</v>
      </c>
      <c r="C13749" s="547" t="s">
        <v>1600</v>
      </c>
      <c r="D13749" s="548">
        <v>14.85</v>
      </c>
      <c r="E13749" s="548">
        <v>14.85</v>
      </c>
    </row>
    <row r="13750" spans="1:5" hidden="1">
      <c r="A13750" s="547" t="s">
        <v>1635</v>
      </c>
      <c r="B13750" s="547">
        <v>2022</v>
      </c>
      <c r="C13750" s="547" t="s">
        <v>1599</v>
      </c>
      <c r="D13750" s="548">
        <v>20026.97</v>
      </c>
      <c r="E13750" s="548">
        <v>20028.740000000002</v>
      </c>
    </row>
    <row r="13751" spans="1:5" hidden="1">
      <c r="A13751" s="547" t="s">
        <v>1635</v>
      </c>
      <c r="B13751" s="547">
        <v>2022</v>
      </c>
      <c r="C13751" s="547" t="s">
        <v>1597</v>
      </c>
      <c r="D13751" s="548">
        <v>8876.7800000000007</v>
      </c>
      <c r="E13751" s="548">
        <v>8878.5400000000009</v>
      </c>
    </row>
    <row r="13752" spans="1:5" hidden="1">
      <c r="A13752" s="547" t="s">
        <v>1635</v>
      </c>
      <c r="B13752" s="547">
        <v>2022</v>
      </c>
      <c r="C13752" s="547" t="s">
        <v>1633</v>
      </c>
      <c r="D13752" s="548"/>
      <c r="E13752" s="548">
        <v>294.75</v>
      </c>
    </row>
    <row r="13753" spans="1:5" hidden="1">
      <c r="A13753" s="547" t="s">
        <v>1635</v>
      </c>
      <c r="B13753" s="547">
        <v>2022</v>
      </c>
      <c r="C13753" s="547" t="s">
        <v>1632</v>
      </c>
      <c r="D13753" s="548"/>
      <c r="E13753" s="548"/>
    </row>
    <row r="13754" spans="1:5" hidden="1">
      <c r="A13754" s="547" t="s">
        <v>1635</v>
      </c>
      <c r="B13754" s="547">
        <v>2022</v>
      </c>
      <c r="C13754" s="547" t="s">
        <v>1631</v>
      </c>
      <c r="D13754" s="548"/>
      <c r="E13754" s="548">
        <v>14.62</v>
      </c>
    </row>
    <row r="13755" spans="1:5" hidden="1">
      <c r="A13755" s="547" t="s">
        <v>1635</v>
      </c>
      <c r="B13755" s="547">
        <v>2022</v>
      </c>
      <c r="C13755" s="547" t="s">
        <v>1630</v>
      </c>
      <c r="D13755" s="548"/>
      <c r="E13755" s="548"/>
    </row>
    <row r="13756" spans="1:5" hidden="1">
      <c r="A13756" s="547" t="s">
        <v>1635</v>
      </c>
      <c r="B13756" s="547">
        <v>2022</v>
      </c>
      <c r="C13756" s="547" t="s">
        <v>1629</v>
      </c>
      <c r="D13756" s="548"/>
      <c r="E13756" s="548"/>
    </row>
    <row r="13757" spans="1:5" hidden="1">
      <c r="A13757" s="547" t="s">
        <v>1635</v>
      </c>
      <c r="B13757" s="547">
        <v>2023</v>
      </c>
      <c r="C13757" s="547" t="s">
        <v>1628</v>
      </c>
      <c r="D13757" s="548">
        <v>220.75</v>
      </c>
      <c r="E13757" s="548"/>
    </row>
    <row r="13758" spans="1:5" hidden="1">
      <c r="A13758" s="547" t="s">
        <v>1635</v>
      </c>
      <c r="B13758" s="547">
        <v>2023</v>
      </c>
      <c r="C13758" s="547" t="s">
        <v>1627</v>
      </c>
      <c r="D13758" s="548">
        <v>219.04</v>
      </c>
      <c r="E13758" s="548"/>
    </row>
    <row r="13759" spans="1:5" hidden="1">
      <c r="A13759" s="547" t="s">
        <v>1635</v>
      </c>
      <c r="B13759" s="547">
        <v>2023</v>
      </c>
      <c r="C13759" s="547" t="s">
        <v>1626</v>
      </c>
      <c r="D13759" s="548">
        <v>1.7</v>
      </c>
      <c r="E13759" s="548"/>
    </row>
    <row r="13760" spans="1:5" hidden="1">
      <c r="A13760" s="547" t="s">
        <v>1635</v>
      </c>
      <c r="B13760" s="547">
        <v>2023</v>
      </c>
      <c r="C13760" s="547" t="s">
        <v>1625</v>
      </c>
      <c r="D13760" s="548">
        <v>12.67</v>
      </c>
      <c r="E13760" s="548"/>
    </row>
    <row r="13761" spans="1:5" hidden="1">
      <c r="A13761" s="547" t="s">
        <v>1635</v>
      </c>
      <c r="B13761" s="547">
        <v>2023</v>
      </c>
      <c r="C13761" s="547" t="s">
        <v>1624</v>
      </c>
      <c r="D13761" s="548">
        <v>13.22</v>
      </c>
      <c r="E13761" s="548"/>
    </row>
    <row r="13762" spans="1:5" hidden="1">
      <c r="A13762" s="547" t="s">
        <v>1635</v>
      </c>
      <c r="B13762" s="547">
        <v>2023</v>
      </c>
      <c r="C13762" s="547" t="s">
        <v>1623</v>
      </c>
      <c r="D13762" s="548"/>
      <c r="E13762" s="548"/>
    </row>
    <row r="13763" spans="1:5" hidden="1">
      <c r="A13763" s="547" t="s">
        <v>1635</v>
      </c>
      <c r="B13763" s="547">
        <v>2023</v>
      </c>
      <c r="C13763" s="547" t="s">
        <v>1622</v>
      </c>
      <c r="D13763" s="548"/>
      <c r="E13763" s="548"/>
    </row>
    <row r="13764" spans="1:5" hidden="1">
      <c r="A13764" s="547" t="s">
        <v>1635</v>
      </c>
      <c r="B13764" s="547">
        <v>2023</v>
      </c>
      <c r="C13764" s="547" t="s">
        <v>1621</v>
      </c>
      <c r="D13764" s="548"/>
      <c r="E13764" s="548"/>
    </row>
    <row r="13765" spans="1:5" hidden="1">
      <c r="A13765" s="547" t="s">
        <v>1635</v>
      </c>
      <c r="B13765" s="547">
        <v>2023</v>
      </c>
      <c r="C13765" s="547" t="s">
        <v>1620</v>
      </c>
      <c r="D13765" s="548"/>
      <c r="E13765" s="548"/>
    </row>
    <row r="13766" spans="1:5" hidden="1">
      <c r="A13766" s="547" t="s">
        <v>1635</v>
      </c>
      <c r="B13766" s="547">
        <v>2023</v>
      </c>
      <c r="C13766" s="547" t="s">
        <v>1619</v>
      </c>
      <c r="D13766" s="548">
        <v>98.36</v>
      </c>
      <c r="E13766" s="548"/>
    </row>
    <row r="13767" spans="1:5" hidden="1">
      <c r="A13767" s="547" t="s">
        <v>1635</v>
      </c>
      <c r="B13767" s="547">
        <v>2023</v>
      </c>
      <c r="C13767" s="547" t="s">
        <v>1618</v>
      </c>
      <c r="D13767" s="548">
        <v>0.04</v>
      </c>
      <c r="E13767" s="548"/>
    </row>
    <row r="13768" spans="1:5" hidden="1">
      <c r="A13768" s="547" t="s">
        <v>1635</v>
      </c>
      <c r="B13768" s="547">
        <v>2023</v>
      </c>
      <c r="C13768" s="547" t="s">
        <v>1617</v>
      </c>
      <c r="D13768" s="548">
        <v>25.41</v>
      </c>
      <c r="E13768" s="548"/>
    </row>
    <row r="13769" spans="1:5" hidden="1">
      <c r="A13769" s="547" t="s">
        <v>1635</v>
      </c>
      <c r="B13769" s="547">
        <v>2023</v>
      </c>
      <c r="C13769" s="547" t="s">
        <v>1616</v>
      </c>
      <c r="D13769" s="548"/>
      <c r="E13769" s="548"/>
    </row>
    <row r="13770" spans="1:5" hidden="1">
      <c r="A13770" s="547" t="s">
        <v>1635</v>
      </c>
      <c r="B13770" s="547">
        <v>2023</v>
      </c>
      <c r="C13770" s="547" t="s">
        <v>1615</v>
      </c>
      <c r="D13770" s="548">
        <v>66.55</v>
      </c>
      <c r="E13770" s="548"/>
    </row>
    <row r="13771" spans="1:5" hidden="1">
      <c r="A13771" s="547" t="s">
        <v>1635</v>
      </c>
      <c r="B13771" s="547">
        <v>2023</v>
      </c>
      <c r="C13771" s="547" t="s">
        <v>1614</v>
      </c>
      <c r="D13771" s="548">
        <v>2.98</v>
      </c>
      <c r="E13771" s="548"/>
    </row>
    <row r="13772" spans="1:5" hidden="1">
      <c r="A13772" s="547" t="s">
        <v>1635</v>
      </c>
      <c r="B13772" s="547">
        <v>2023</v>
      </c>
      <c r="C13772" s="547" t="s">
        <v>1613</v>
      </c>
      <c r="D13772" s="548"/>
      <c r="E13772" s="548"/>
    </row>
    <row r="13773" spans="1:5" hidden="1">
      <c r="A13773" s="547" t="s">
        <v>1635</v>
      </c>
      <c r="B13773" s="547">
        <v>2023</v>
      </c>
      <c r="C13773" s="547" t="s">
        <v>1612</v>
      </c>
      <c r="D13773" s="548">
        <v>2.84</v>
      </c>
      <c r="E13773" s="548"/>
    </row>
    <row r="13774" spans="1:5" hidden="1">
      <c r="A13774" s="547" t="s">
        <v>1635</v>
      </c>
      <c r="B13774" s="547">
        <v>2023</v>
      </c>
      <c r="C13774" s="547" t="s">
        <v>1611</v>
      </c>
      <c r="D13774" s="548"/>
      <c r="E13774" s="548"/>
    </row>
    <row r="13775" spans="1:5" hidden="1">
      <c r="A13775" s="547" t="s">
        <v>1635</v>
      </c>
      <c r="B13775" s="547">
        <v>2023</v>
      </c>
      <c r="C13775" s="547" t="s">
        <v>1610</v>
      </c>
      <c r="D13775" s="548"/>
      <c r="E13775" s="548"/>
    </row>
    <row r="13776" spans="1:5" hidden="1">
      <c r="A13776" s="547" t="s">
        <v>1635</v>
      </c>
      <c r="B13776" s="547">
        <v>2023</v>
      </c>
      <c r="C13776" s="547" t="s">
        <v>1609</v>
      </c>
      <c r="D13776" s="548"/>
      <c r="E13776" s="548"/>
    </row>
    <row r="13777" spans="1:5" hidden="1">
      <c r="A13777" s="547" t="s">
        <v>1635</v>
      </c>
      <c r="B13777" s="547">
        <v>2023</v>
      </c>
      <c r="C13777" s="547" t="s">
        <v>1608</v>
      </c>
      <c r="D13777" s="548"/>
      <c r="E13777" s="548"/>
    </row>
    <row r="13778" spans="1:5" hidden="1">
      <c r="A13778" s="547" t="s">
        <v>1635</v>
      </c>
      <c r="B13778" s="547">
        <v>2023</v>
      </c>
      <c r="C13778" s="547" t="s">
        <v>1607</v>
      </c>
      <c r="D13778" s="548">
        <v>0.01</v>
      </c>
      <c r="E13778" s="548"/>
    </row>
    <row r="13779" spans="1:5" hidden="1">
      <c r="A13779" s="547" t="s">
        <v>1635</v>
      </c>
      <c r="B13779" s="547">
        <v>2023</v>
      </c>
      <c r="C13779" s="547" t="s">
        <v>1606</v>
      </c>
      <c r="D13779" s="548">
        <v>0.49</v>
      </c>
      <c r="E13779" s="548"/>
    </row>
    <row r="13780" spans="1:5" hidden="1">
      <c r="A13780" s="547" t="s">
        <v>1635</v>
      </c>
      <c r="B13780" s="547">
        <v>2023</v>
      </c>
      <c r="C13780" s="547" t="s">
        <v>1605</v>
      </c>
      <c r="D13780" s="548">
        <v>0.04</v>
      </c>
      <c r="E13780" s="548"/>
    </row>
    <row r="13781" spans="1:5" hidden="1">
      <c r="A13781" s="547" t="s">
        <v>1635</v>
      </c>
      <c r="B13781" s="547">
        <v>2023</v>
      </c>
      <c r="C13781" s="547" t="s">
        <v>1604</v>
      </c>
      <c r="D13781" s="548">
        <v>49.29</v>
      </c>
      <c r="E13781" s="548"/>
    </row>
    <row r="13782" spans="1:5" hidden="1">
      <c r="A13782" s="547" t="s">
        <v>1635</v>
      </c>
      <c r="B13782" s="547">
        <v>2023</v>
      </c>
      <c r="C13782" s="547" t="s">
        <v>1603</v>
      </c>
      <c r="D13782" s="548"/>
      <c r="E13782" s="548"/>
    </row>
    <row r="13783" spans="1:5" hidden="1">
      <c r="A13783" s="547" t="s">
        <v>1635</v>
      </c>
      <c r="B13783" s="547">
        <v>2023</v>
      </c>
      <c r="C13783" s="547" t="s">
        <v>1602</v>
      </c>
      <c r="D13783" s="548">
        <v>406.93</v>
      </c>
      <c r="E13783" s="548"/>
    </row>
    <row r="13784" spans="1:5" hidden="1">
      <c r="A13784" s="547" t="s">
        <v>1635</v>
      </c>
      <c r="B13784" s="547">
        <v>2023</v>
      </c>
      <c r="C13784" s="547" t="s">
        <v>1601</v>
      </c>
      <c r="D13784" s="548">
        <v>8158.86</v>
      </c>
      <c r="E13784" s="548"/>
    </row>
    <row r="13785" spans="1:5" hidden="1">
      <c r="A13785" s="547" t="s">
        <v>1635</v>
      </c>
      <c r="B13785" s="547">
        <v>2023</v>
      </c>
      <c r="C13785" s="547" t="s">
        <v>1600</v>
      </c>
      <c r="D13785" s="548">
        <v>6.91</v>
      </c>
      <c r="E13785" s="548"/>
    </row>
    <row r="13786" spans="1:5" hidden="1">
      <c r="A13786" s="547" t="s">
        <v>1635</v>
      </c>
      <c r="B13786" s="547">
        <v>2023</v>
      </c>
      <c r="C13786" s="547" t="s">
        <v>1599</v>
      </c>
      <c r="D13786" s="548">
        <v>20391.919999999998</v>
      </c>
      <c r="E13786" s="548"/>
    </row>
    <row r="13787" spans="1:5" hidden="1">
      <c r="A13787" s="547" t="s">
        <v>1635</v>
      </c>
      <c r="B13787" s="547">
        <v>2023</v>
      </c>
      <c r="C13787" s="547" t="s">
        <v>1597</v>
      </c>
      <c r="D13787" s="548">
        <v>8966.99</v>
      </c>
      <c r="E13787" s="548"/>
    </row>
    <row r="13788" spans="1:5" hidden="1">
      <c r="A13788" s="547" t="s">
        <v>1634</v>
      </c>
      <c r="B13788" s="547">
        <v>2019</v>
      </c>
      <c r="C13788" s="547" t="s">
        <v>1628</v>
      </c>
      <c r="D13788" s="548">
        <v>70.36</v>
      </c>
      <c r="E13788" s="548">
        <v>73.91</v>
      </c>
    </row>
    <row r="13789" spans="1:5" hidden="1">
      <c r="A13789" s="547" t="s">
        <v>1634</v>
      </c>
      <c r="B13789" s="547">
        <v>2019</v>
      </c>
      <c r="C13789" s="547" t="s">
        <v>1627</v>
      </c>
      <c r="D13789" s="548">
        <v>70.36</v>
      </c>
      <c r="E13789" s="548"/>
    </row>
    <row r="13790" spans="1:5" hidden="1">
      <c r="A13790" s="547" t="s">
        <v>1634</v>
      </c>
      <c r="B13790" s="547">
        <v>2019</v>
      </c>
      <c r="C13790" s="547" t="s">
        <v>1626</v>
      </c>
      <c r="D13790" s="548"/>
      <c r="E13790" s="548"/>
    </row>
    <row r="13791" spans="1:5" hidden="1">
      <c r="A13791" s="547" t="s">
        <v>1634</v>
      </c>
      <c r="B13791" s="547">
        <v>2019</v>
      </c>
      <c r="C13791" s="547" t="s">
        <v>1625</v>
      </c>
      <c r="D13791" s="548"/>
      <c r="E13791" s="548"/>
    </row>
    <row r="13792" spans="1:5" hidden="1">
      <c r="A13792" s="547" t="s">
        <v>1634</v>
      </c>
      <c r="B13792" s="547">
        <v>2019</v>
      </c>
      <c r="C13792" s="547" t="s">
        <v>1624</v>
      </c>
      <c r="D13792" s="548">
        <v>5.12</v>
      </c>
      <c r="E13792" s="548">
        <v>5.12</v>
      </c>
    </row>
    <row r="13793" spans="1:5" hidden="1">
      <c r="A13793" s="547" t="s">
        <v>1634</v>
      </c>
      <c r="B13793" s="547">
        <v>2019</v>
      </c>
      <c r="C13793" s="547" t="s">
        <v>1623</v>
      </c>
      <c r="D13793" s="548">
        <v>3.64</v>
      </c>
      <c r="E13793" s="548">
        <v>3.64</v>
      </c>
    </row>
    <row r="13794" spans="1:5" hidden="1">
      <c r="A13794" s="547" t="s">
        <v>1634</v>
      </c>
      <c r="B13794" s="547">
        <v>2019</v>
      </c>
      <c r="C13794" s="547" t="s">
        <v>1622</v>
      </c>
      <c r="D13794" s="548"/>
      <c r="E13794" s="548"/>
    </row>
    <row r="13795" spans="1:5" hidden="1">
      <c r="A13795" s="547" t="s">
        <v>1634</v>
      </c>
      <c r="B13795" s="547">
        <v>2019</v>
      </c>
      <c r="C13795" s="547" t="s">
        <v>1621</v>
      </c>
      <c r="D13795" s="548">
        <v>0.53</v>
      </c>
      <c r="E13795" s="548">
        <v>0.53</v>
      </c>
    </row>
    <row r="13796" spans="1:5" hidden="1">
      <c r="A13796" s="547" t="s">
        <v>1634</v>
      </c>
      <c r="B13796" s="547">
        <v>2019</v>
      </c>
      <c r="C13796" s="547" t="s">
        <v>1620</v>
      </c>
      <c r="D13796" s="548"/>
      <c r="E13796" s="548"/>
    </row>
    <row r="13797" spans="1:5" hidden="1">
      <c r="A13797" s="547" t="s">
        <v>1634</v>
      </c>
      <c r="B13797" s="547">
        <v>2019</v>
      </c>
      <c r="C13797" s="547" t="s">
        <v>1619</v>
      </c>
      <c r="D13797" s="548">
        <v>6.02</v>
      </c>
      <c r="E13797" s="548">
        <v>6.02</v>
      </c>
    </row>
    <row r="13798" spans="1:5" hidden="1">
      <c r="A13798" s="547" t="s">
        <v>1634</v>
      </c>
      <c r="B13798" s="547">
        <v>2019</v>
      </c>
      <c r="C13798" s="547" t="s">
        <v>1618</v>
      </c>
      <c r="D13798" s="548"/>
      <c r="E13798" s="548"/>
    </row>
    <row r="13799" spans="1:5" hidden="1">
      <c r="A13799" s="547" t="s">
        <v>1634</v>
      </c>
      <c r="B13799" s="547">
        <v>2019</v>
      </c>
      <c r="C13799" s="547" t="s">
        <v>1617</v>
      </c>
      <c r="D13799" s="548">
        <v>3.76</v>
      </c>
      <c r="E13799" s="548">
        <v>3.76</v>
      </c>
    </row>
    <row r="13800" spans="1:5" hidden="1">
      <c r="A13800" s="547" t="s">
        <v>1634</v>
      </c>
      <c r="B13800" s="547">
        <v>2019</v>
      </c>
      <c r="C13800" s="547" t="s">
        <v>1616</v>
      </c>
      <c r="D13800" s="548"/>
      <c r="E13800" s="548"/>
    </row>
    <row r="13801" spans="1:5" hidden="1">
      <c r="A13801" s="547" t="s">
        <v>1634</v>
      </c>
      <c r="B13801" s="547">
        <v>2019</v>
      </c>
      <c r="C13801" s="547" t="s">
        <v>1615</v>
      </c>
      <c r="D13801" s="548">
        <v>2.0099999999999998</v>
      </c>
      <c r="E13801" s="548">
        <v>2.0099999999999998</v>
      </c>
    </row>
    <row r="13802" spans="1:5" hidden="1">
      <c r="A13802" s="547" t="s">
        <v>1634</v>
      </c>
      <c r="B13802" s="547">
        <v>2019</v>
      </c>
      <c r="C13802" s="547" t="s">
        <v>1614</v>
      </c>
      <c r="D13802" s="548">
        <v>0.15</v>
      </c>
      <c r="E13802" s="548">
        <v>0.15</v>
      </c>
    </row>
    <row r="13803" spans="1:5" hidden="1">
      <c r="A13803" s="547" t="s">
        <v>1634</v>
      </c>
      <c r="B13803" s="547">
        <v>2019</v>
      </c>
      <c r="C13803" s="547" t="s">
        <v>1613</v>
      </c>
      <c r="D13803" s="548"/>
      <c r="E13803" s="548"/>
    </row>
    <row r="13804" spans="1:5" hidden="1">
      <c r="A13804" s="547" t="s">
        <v>1634</v>
      </c>
      <c r="B13804" s="547">
        <v>2019</v>
      </c>
      <c r="C13804" s="547" t="s">
        <v>1612</v>
      </c>
      <c r="D13804" s="548">
        <v>0.03</v>
      </c>
      <c r="E13804" s="548">
        <v>0.03</v>
      </c>
    </row>
    <row r="13805" spans="1:5" hidden="1">
      <c r="A13805" s="547" t="s">
        <v>1634</v>
      </c>
      <c r="B13805" s="547">
        <v>2019</v>
      </c>
      <c r="C13805" s="547" t="s">
        <v>1611</v>
      </c>
      <c r="D13805" s="548"/>
      <c r="E13805" s="548"/>
    </row>
    <row r="13806" spans="1:5" hidden="1">
      <c r="A13806" s="547" t="s">
        <v>1634</v>
      </c>
      <c r="B13806" s="547">
        <v>2019</v>
      </c>
      <c r="C13806" s="547" t="s">
        <v>1610</v>
      </c>
      <c r="D13806" s="548"/>
      <c r="E13806" s="548"/>
    </row>
    <row r="13807" spans="1:5" hidden="1">
      <c r="A13807" s="547" t="s">
        <v>1634</v>
      </c>
      <c r="B13807" s="547">
        <v>2019</v>
      </c>
      <c r="C13807" s="547" t="s">
        <v>1609</v>
      </c>
      <c r="D13807" s="548"/>
      <c r="E13807" s="548"/>
    </row>
    <row r="13808" spans="1:5" hidden="1">
      <c r="A13808" s="547" t="s">
        <v>1634</v>
      </c>
      <c r="B13808" s="547">
        <v>2019</v>
      </c>
      <c r="C13808" s="547" t="s">
        <v>1608</v>
      </c>
      <c r="D13808" s="548"/>
      <c r="E13808" s="548"/>
    </row>
    <row r="13809" spans="1:5" hidden="1">
      <c r="A13809" s="547" t="s">
        <v>1634</v>
      </c>
      <c r="B13809" s="547">
        <v>2019</v>
      </c>
      <c r="C13809" s="547" t="s">
        <v>1607</v>
      </c>
      <c r="D13809" s="548">
        <v>7.0000000000000007E-2</v>
      </c>
      <c r="E13809" s="548">
        <v>7.0000000000000007E-2</v>
      </c>
    </row>
    <row r="13810" spans="1:5" hidden="1">
      <c r="A13810" s="547" t="s">
        <v>1634</v>
      </c>
      <c r="B13810" s="547">
        <v>2019</v>
      </c>
      <c r="C13810" s="547" t="s">
        <v>1606</v>
      </c>
      <c r="D13810" s="548"/>
      <c r="E13810" s="548"/>
    </row>
    <row r="13811" spans="1:5" hidden="1">
      <c r="A13811" s="547" t="s">
        <v>1634</v>
      </c>
      <c r="B13811" s="547">
        <v>2019</v>
      </c>
      <c r="C13811" s="547" t="s">
        <v>1605</v>
      </c>
      <c r="D13811" s="548">
        <v>0.01</v>
      </c>
      <c r="E13811" s="548">
        <v>0.01</v>
      </c>
    </row>
    <row r="13812" spans="1:5" hidden="1">
      <c r="A13812" s="547" t="s">
        <v>1634</v>
      </c>
      <c r="B13812" s="547">
        <v>2019</v>
      </c>
      <c r="C13812" s="547" t="s">
        <v>1604</v>
      </c>
      <c r="D13812" s="548">
        <v>92.56</v>
      </c>
      <c r="E13812" s="548">
        <v>92.56</v>
      </c>
    </row>
    <row r="13813" spans="1:5" hidden="1">
      <c r="A13813" s="547" t="s">
        <v>1634</v>
      </c>
      <c r="B13813" s="547">
        <v>2019</v>
      </c>
      <c r="C13813" s="547" t="s">
        <v>1603</v>
      </c>
      <c r="D13813" s="548">
        <v>93.91</v>
      </c>
      <c r="E13813" s="548">
        <v>93.91</v>
      </c>
    </row>
    <row r="13814" spans="1:5" hidden="1">
      <c r="A13814" s="547" t="s">
        <v>1634</v>
      </c>
      <c r="B13814" s="547">
        <v>2019</v>
      </c>
      <c r="C13814" s="547" t="s">
        <v>1602</v>
      </c>
      <c r="D13814" s="548">
        <v>75.06</v>
      </c>
      <c r="E13814" s="548">
        <v>75.06</v>
      </c>
    </row>
    <row r="13815" spans="1:5" hidden="1">
      <c r="A13815" s="547" t="s">
        <v>1634</v>
      </c>
      <c r="B13815" s="547">
        <v>2019</v>
      </c>
      <c r="C13815" s="547" t="s">
        <v>1601</v>
      </c>
      <c r="D13815" s="548">
        <v>228.41</v>
      </c>
      <c r="E13815" s="548">
        <v>228.41</v>
      </c>
    </row>
    <row r="13816" spans="1:5" hidden="1">
      <c r="A13816" s="547" t="s">
        <v>1634</v>
      </c>
      <c r="B13816" s="547">
        <v>2019</v>
      </c>
      <c r="C13816" s="547" t="s">
        <v>1600</v>
      </c>
      <c r="D13816" s="548"/>
      <c r="E13816" s="548"/>
    </row>
    <row r="13817" spans="1:5" hidden="1">
      <c r="A13817" s="547" t="s">
        <v>1634</v>
      </c>
      <c r="B13817" s="547">
        <v>2019</v>
      </c>
      <c r="C13817" s="547" t="s">
        <v>1599</v>
      </c>
      <c r="D13817" s="548">
        <v>902.73</v>
      </c>
      <c r="E13817" s="548">
        <v>906.27</v>
      </c>
    </row>
    <row r="13818" spans="1:5" hidden="1">
      <c r="A13818" s="547" t="s">
        <v>1634</v>
      </c>
      <c r="B13818" s="547">
        <v>2019</v>
      </c>
      <c r="C13818" s="547" t="s">
        <v>1597</v>
      </c>
      <c r="D13818" s="548">
        <v>575.62</v>
      </c>
      <c r="E13818" s="548">
        <v>579.16</v>
      </c>
    </row>
    <row r="13819" spans="1:5" hidden="1">
      <c r="A13819" s="547" t="s">
        <v>1634</v>
      </c>
      <c r="B13819" s="547">
        <v>2019</v>
      </c>
      <c r="C13819" s="547" t="s">
        <v>1633</v>
      </c>
      <c r="D13819" s="548"/>
      <c r="E13819" s="548">
        <v>73.900000000000006</v>
      </c>
    </row>
    <row r="13820" spans="1:5" hidden="1">
      <c r="A13820" s="547" t="s">
        <v>1634</v>
      </c>
      <c r="B13820" s="547">
        <v>2019</v>
      </c>
      <c r="C13820" s="547" t="s">
        <v>1632</v>
      </c>
      <c r="D13820" s="548"/>
      <c r="E13820" s="548"/>
    </row>
    <row r="13821" spans="1:5" hidden="1">
      <c r="A13821" s="547" t="s">
        <v>1634</v>
      </c>
      <c r="B13821" s="547">
        <v>2019</v>
      </c>
      <c r="C13821" s="547" t="s">
        <v>1631</v>
      </c>
      <c r="D13821" s="548"/>
      <c r="E13821" s="548"/>
    </row>
    <row r="13822" spans="1:5" hidden="1">
      <c r="A13822" s="547" t="s">
        <v>1634</v>
      </c>
      <c r="B13822" s="547">
        <v>2019</v>
      </c>
      <c r="C13822" s="547" t="s">
        <v>1630</v>
      </c>
      <c r="D13822" s="548"/>
      <c r="E13822" s="548"/>
    </row>
    <row r="13823" spans="1:5" hidden="1">
      <c r="A13823" s="547" t="s">
        <v>1634</v>
      </c>
      <c r="B13823" s="547">
        <v>2019</v>
      </c>
      <c r="C13823" s="547" t="s">
        <v>1629</v>
      </c>
      <c r="D13823" s="548"/>
      <c r="E13823" s="548"/>
    </row>
    <row r="13824" spans="1:5" hidden="1">
      <c r="A13824" s="547" t="s">
        <v>1634</v>
      </c>
      <c r="B13824" s="547">
        <v>2020</v>
      </c>
      <c r="C13824" s="547" t="s">
        <v>1628</v>
      </c>
      <c r="D13824" s="548">
        <v>81.62</v>
      </c>
      <c r="E13824" s="548">
        <v>86.98</v>
      </c>
    </row>
    <row r="13825" spans="1:5" hidden="1">
      <c r="A13825" s="547" t="s">
        <v>1634</v>
      </c>
      <c r="B13825" s="547">
        <v>2020</v>
      </c>
      <c r="C13825" s="547" t="s">
        <v>1627</v>
      </c>
      <c r="D13825" s="548">
        <v>81.62</v>
      </c>
      <c r="E13825" s="548"/>
    </row>
    <row r="13826" spans="1:5" hidden="1">
      <c r="A13826" s="547" t="s">
        <v>1634</v>
      </c>
      <c r="B13826" s="547">
        <v>2020</v>
      </c>
      <c r="C13826" s="547" t="s">
        <v>1626</v>
      </c>
      <c r="D13826" s="548"/>
      <c r="E13826" s="548"/>
    </row>
    <row r="13827" spans="1:5" hidden="1">
      <c r="A13827" s="547" t="s">
        <v>1634</v>
      </c>
      <c r="B13827" s="547">
        <v>2020</v>
      </c>
      <c r="C13827" s="547" t="s">
        <v>1625</v>
      </c>
      <c r="D13827" s="548"/>
      <c r="E13827" s="548"/>
    </row>
    <row r="13828" spans="1:5" hidden="1">
      <c r="A13828" s="547" t="s">
        <v>1634</v>
      </c>
      <c r="B13828" s="547">
        <v>2020</v>
      </c>
      <c r="C13828" s="547" t="s">
        <v>1624</v>
      </c>
      <c r="D13828" s="548">
        <v>9.65</v>
      </c>
      <c r="E13828" s="548">
        <v>9.65</v>
      </c>
    </row>
    <row r="13829" spans="1:5" hidden="1">
      <c r="A13829" s="547" t="s">
        <v>1634</v>
      </c>
      <c r="B13829" s="547">
        <v>2020</v>
      </c>
      <c r="C13829" s="547" t="s">
        <v>1623</v>
      </c>
      <c r="D13829" s="548">
        <v>1.99</v>
      </c>
      <c r="E13829" s="548">
        <v>1.99</v>
      </c>
    </row>
    <row r="13830" spans="1:5" hidden="1">
      <c r="A13830" s="547" t="s">
        <v>1634</v>
      </c>
      <c r="B13830" s="547">
        <v>2020</v>
      </c>
      <c r="C13830" s="547" t="s">
        <v>1622</v>
      </c>
      <c r="D13830" s="548"/>
      <c r="E13830" s="548"/>
    </row>
    <row r="13831" spans="1:5" hidden="1">
      <c r="A13831" s="547" t="s">
        <v>1634</v>
      </c>
      <c r="B13831" s="547">
        <v>2020</v>
      </c>
      <c r="C13831" s="547" t="s">
        <v>1621</v>
      </c>
      <c r="D13831" s="548">
        <v>0.5</v>
      </c>
      <c r="E13831" s="548">
        <v>0.5</v>
      </c>
    </row>
    <row r="13832" spans="1:5" hidden="1">
      <c r="A13832" s="547" t="s">
        <v>1634</v>
      </c>
      <c r="B13832" s="547">
        <v>2020</v>
      </c>
      <c r="C13832" s="547" t="s">
        <v>1620</v>
      </c>
      <c r="D13832" s="548"/>
      <c r="E13832" s="548"/>
    </row>
    <row r="13833" spans="1:5" hidden="1">
      <c r="A13833" s="547" t="s">
        <v>1634</v>
      </c>
      <c r="B13833" s="547">
        <v>2020</v>
      </c>
      <c r="C13833" s="547" t="s">
        <v>1619</v>
      </c>
      <c r="D13833" s="548">
        <v>4.53</v>
      </c>
      <c r="E13833" s="548">
        <v>4.53</v>
      </c>
    </row>
    <row r="13834" spans="1:5" hidden="1">
      <c r="A13834" s="547" t="s">
        <v>1634</v>
      </c>
      <c r="B13834" s="547">
        <v>2020</v>
      </c>
      <c r="C13834" s="547" t="s">
        <v>1618</v>
      </c>
      <c r="D13834" s="548"/>
      <c r="E13834" s="548"/>
    </row>
    <row r="13835" spans="1:5" hidden="1">
      <c r="A13835" s="547" t="s">
        <v>1634</v>
      </c>
      <c r="B13835" s="547">
        <v>2020</v>
      </c>
      <c r="C13835" s="547" t="s">
        <v>1617</v>
      </c>
      <c r="D13835" s="548">
        <v>3.35</v>
      </c>
      <c r="E13835" s="548">
        <v>3.35</v>
      </c>
    </row>
    <row r="13836" spans="1:5" hidden="1">
      <c r="A13836" s="547" t="s">
        <v>1634</v>
      </c>
      <c r="B13836" s="547">
        <v>2020</v>
      </c>
      <c r="C13836" s="547" t="s">
        <v>1616</v>
      </c>
      <c r="D13836" s="548"/>
      <c r="E13836" s="548"/>
    </row>
    <row r="13837" spans="1:5" hidden="1">
      <c r="A13837" s="547" t="s">
        <v>1634</v>
      </c>
      <c r="B13837" s="547">
        <v>2020</v>
      </c>
      <c r="C13837" s="547" t="s">
        <v>1615</v>
      </c>
      <c r="D13837" s="548">
        <v>1.08</v>
      </c>
      <c r="E13837" s="548">
        <v>1.08</v>
      </c>
    </row>
    <row r="13838" spans="1:5" hidden="1">
      <c r="A13838" s="547" t="s">
        <v>1634</v>
      </c>
      <c r="B13838" s="547">
        <v>2020</v>
      </c>
      <c r="C13838" s="547" t="s">
        <v>1614</v>
      </c>
      <c r="D13838" s="548"/>
      <c r="E13838" s="548"/>
    </row>
    <row r="13839" spans="1:5" hidden="1">
      <c r="A13839" s="547" t="s">
        <v>1634</v>
      </c>
      <c r="B13839" s="547">
        <v>2020</v>
      </c>
      <c r="C13839" s="547" t="s">
        <v>1613</v>
      </c>
      <c r="D13839" s="548"/>
      <c r="E13839" s="548"/>
    </row>
    <row r="13840" spans="1:5" hidden="1">
      <c r="A13840" s="547" t="s">
        <v>1634</v>
      </c>
      <c r="B13840" s="547">
        <v>2020</v>
      </c>
      <c r="C13840" s="547" t="s">
        <v>1612</v>
      </c>
      <c r="D13840" s="548">
        <v>0.04</v>
      </c>
      <c r="E13840" s="548">
        <v>0.04</v>
      </c>
    </row>
    <row r="13841" spans="1:5" hidden="1">
      <c r="A13841" s="547" t="s">
        <v>1634</v>
      </c>
      <c r="B13841" s="547">
        <v>2020</v>
      </c>
      <c r="C13841" s="547" t="s">
        <v>1611</v>
      </c>
      <c r="D13841" s="548"/>
      <c r="E13841" s="548"/>
    </row>
    <row r="13842" spans="1:5" hidden="1">
      <c r="A13842" s="547" t="s">
        <v>1634</v>
      </c>
      <c r="B13842" s="547">
        <v>2020</v>
      </c>
      <c r="C13842" s="547" t="s">
        <v>1610</v>
      </c>
      <c r="D13842" s="548"/>
      <c r="E13842" s="548"/>
    </row>
    <row r="13843" spans="1:5" hidden="1">
      <c r="A13843" s="547" t="s">
        <v>1634</v>
      </c>
      <c r="B13843" s="547">
        <v>2020</v>
      </c>
      <c r="C13843" s="547" t="s">
        <v>1609</v>
      </c>
      <c r="D13843" s="548"/>
      <c r="E13843" s="548"/>
    </row>
    <row r="13844" spans="1:5" hidden="1">
      <c r="A13844" s="547" t="s">
        <v>1634</v>
      </c>
      <c r="B13844" s="547">
        <v>2020</v>
      </c>
      <c r="C13844" s="547" t="s">
        <v>1608</v>
      </c>
      <c r="D13844" s="548"/>
      <c r="E13844" s="548"/>
    </row>
    <row r="13845" spans="1:5" hidden="1">
      <c r="A13845" s="547" t="s">
        <v>1634</v>
      </c>
      <c r="B13845" s="547">
        <v>2020</v>
      </c>
      <c r="C13845" s="547" t="s">
        <v>1607</v>
      </c>
      <c r="D13845" s="548">
        <v>0.05</v>
      </c>
      <c r="E13845" s="548">
        <v>0.05</v>
      </c>
    </row>
    <row r="13846" spans="1:5" hidden="1">
      <c r="A13846" s="547" t="s">
        <v>1634</v>
      </c>
      <c r="B13846" s="547">
        <v>2020</v>
      </c>
      <c r="C13846" s="547" t="s">
        <v>1606</v>
      </c>
      <c r="D13846" s="548"/>
      <c r="E13846" s="548"/>
    </row>
    <row r="13847" spans="1:5" hidden="1">
      <c r="A13847" s="547" t="s">
        <v>1634</v>
      </c>
      <c r="B13847" s="547">
        <v>2020</v>
      </c>
      <c r="C13847" s="547" t="s">
        <v>1605</v>
      </c>
      <c r="D13847" s="548">
        <v>0.01</v>
      </c>
      <c r="E13847" s="548">
        <v>0.01</v>
      </c>
    </row>
    <row r="13848" spans="1:5" hidden="1">
      <c r="A13848" s="547" t="s">
        <v>1634</v>
      </c>
      <c r="B13848" s="547">
        <v>2020</v>
      </c>
      <c r="C13848" s="547" t="s">
        <v>1604</v>
      </c>
      <c r="D13848" s="548">
        <v>48.27</v>
      </c>
      <c r="E13848" s="548">
        <v>48.27</v>
      </c>
    </row>
    <row r="13849" spans="1:5" hidden="1">
      <c r="A13849" s="547" t="s">
        <v>1634</v>
      </c>
      <c r="B13849" s="547">
        <v>2020</v>
      </c>
      <c r="C13849" s="547" t="s">
        <v>1603</v>
      </c>
      <c r="D13849" s="548">
        <v>118.05</v>
      </c>
      <c r="E13849" s="548">
        <v>118.05</v>
      </c>
    </row>
    <row r="13850" spans="1:5" hidden="1">
      <c r="A13850" s="547" t="s">
        <v>1634</v>
      </c>
      <c r="B13850" s="547">
        <v>2020</v>
      </c>
      <c r="C13850" s="547" t="s">
        <v>1602</v>
      </c>
      <c r="D13850" s="548">
        <v>138.79</v>
      </c>
      <c r="E13850" s="548">
        <v>138.79</v>
      </c>
    </row>
    <row r="13851" spans="1:5" hidden="1">
      <c r="A13851" s="547" t="s">
        <v>1634</v>
      </c>
      <c r="B13851" s="547">
        <v>2020</v>
      </c>
      <c r="C13851" s="547" t="s">
        <v>1601</v>
      </c>
      <c r="D13851" s="548">
        <v>208.35</v>
      </c>
      <c r="E13851" s="548">
        <v>208.35</v>
      </c>
    </row>
    <row r="13852" spans="1:5" hidden="1">
      <c r="A13852" s="547" t="s">
        <v>1634</v>
      </c>
      <c r="B13852" s="547">
        <v>2020</v>
      </c>
      <c r="C13852" s="547" t="s">
        <v>1600</v>
      </c>
      <c r="D13852" s="548"/>
      <c r="E13852" s="548"/>
    </row>
    <row r="13853" spans="1:5" hidden="1">
      <c r="A13853" s="547" t="s">
        <v>1634</v>
      </c>
      <c r="B13853" s="547">
        <v>2020</v>
      </c>
      <c r="C13853" s="547" t="s">
        <v>1599</v>
      </c>
      <c r="D13853" s="548">
        <v>908.57</v>
      </c>
      <c r="E13853" s="548">
        <v>913.93</v>
      </c>
    </row>
    <row r="13854" spans="1:5" hidden="1">
      <c r="A13854" s="547" t="s">
        <v>1634</v>
      </c>
      <c r="B13854" s="547">
        <v>2020</v>
      </c>
      <c r="C13854" s="547" t="s">
        <v>1597</v>
      </c>
      <c r="D13854" s="548">
        <v>611.74</v>
      </c>
      <c r="E13854" s="548">
        <v>617.11</v>
      </c>
    </row>
    <row r="13855" spans="1:5" hidden="1">
      <c r="A13855" s="547" t="s">
        <v>1634</v>
      </c>
      <c r="B13855" s="547">
        <v>2020</v>
      </c>
      <c r="C13855" s="547" t="s">
        <v>1633</v>
      </c>
      <c r="D13855" s="548"/>
      <c r="E13855" s="548">
        <v>86.98</v>
      </c>
    </row>
    <row r="13856" spans="1:5" hidden="1">
      <c r="A13856" s="547" t="s">
        <v>1634</v>
      </c>
      <c r="B13856" s="547">
        <v>2020</v>
      </c>
      <c r="C13856" s="547" t="s">
        <v>1632</v>
      </c>
      <c r="D13856" s="548"/>
      <c r="E13856" s="548"/>
    </row>
    <row r="13857" spans="1:5" hidden="1">
      <c r="A13857" s="547" t="s">
        <v>1634</v>
      </c>
      <c r="B13857" s="547">
        <v>2020</v>
      </c>
      <c r="C13857" s="547" t="s">
        <v>1631</v>
      </c>
      <c r="D13857" s="548"/>
      <c r="E13857" s="548"/>
    </row>
    <row r="13858" spans="1:5" hidden="1">
      <c r="A13858" s="547" t="s">
        <v>1634</v>
      </c>
      <c r="B13858" s="547">
        <v>2020</v>
      </c>
      <c r="C13858" s="547" t="s">
        <v>1630</v>
      </c>
      <c r="D13858" s="548"/>
      <c r="E13858" s="548"/>
    </row>
    <row r="13859" spans="1:5" hidden="1">
      <c r="A13859" s="547" t="s">
        <v>1634</v>
      </c>
      <c r="B13859" s="547">
        <v>2020</v>
      </c>
      <c r="C13859" s="547" t="s">
        <v>1629</v>
      </c>
      <c r="D13859" s="548"/>
      <c r="E13859" s="548"/>
    </row>
    <row r="13860" spans="1:5" hidden="1">
      <c r="A13860" s="547" t="s">
        <v>1634</v>
      </c>
      <c r="B13860" s="547">
        <v>2021</v>
      </c>
      <c r="C13860" s="547" t="s">
        <v>1628</v>
      </c>
      <c r="D13860" s="548">
        <v>2.74</v>
      </c>
      <c r="E13860" s="548">
        <v>2.93</v>
      </c>
    </row>
    <row r="13861" spans="1:5" hidden="1">
      <c r="A13861" s="547" t="s">
        <v>1634</v>
      </c>
      <c r="B13861" s="547">
        <v>2021</v>
      </c>
      <c r="C13861" s="547" t="s">
        <v>1627</v>
      </c>
      <c r="D13861" s="548">
        <v>2.74</v>
      </c>
      <c r="E13861" s="548"/>
    </row>
    <row r="13862" spans="1:5" hidden="1">
      <c r="A13862" s="547" t="s">
        <v>1634</v>
      </c>
      <c r="B13862" s="547">
        <v>2021</v>
      </c>
      <c r="C13862" s="547" t="s">
        <v>1626</v>
      </c>
      <c r="D13862" s="548"/>
      <c r="E13862" s="548"/>
    </row>
    <row r="13863" spans="1:5" hidden="1">
      <c r="A13863" s="547" t="s">
        <v>1634</v>
      </c>
      <c r="B13863" s="547">
        <v>2021</v>
      </c>
      <c r="C13863" s="547" t="s">
        <v>1625</v>
      </c>
      <c r="D13863" s="548"/>
      <c r="E13863" s="548"/>
    </row>
    <row r="13864" spans="1:5" hidden="1">
      <c r="A13864" s="547" t="s">
        <v>1634</v>
      </c>
      <c r="B13864" s="547">
        <v>2021</v>
      </c>
      <c r="C13864" s="547" t="s">
        <v>1624</v>
      </c>
      <c r="D13864" s="548">
        <v>4.53</v>
      </c>
      <c r="E13864" s="548">
        <v>4.53</v>
      </c>
    </row>
    <row r="13865" spans="1:5" hidden="1">
      <c r="A13865" s="547" t="s">
        <v>1634</v>
      </c>
      <c r="B13865" s="547">
        <v>2021</v>
      </c>
      <c r="C13865" s="547" t="s">
        <v>1623</v>
      </c>
      <c r="D13865" s="548">
        <v>1.1399999999999999</v>
      </c>
      <c r="E13865" s="548">
        <v>1.1399999999999999</v>
      </c>
    </row>
    <row r="13866" spans="1:5" hidden="1">
      <c r="A13866" s="547" t="s">
        <v>1634</v>
      </c>
      <c r="B13866" s="547">
        <v>2021</v>
      </c>
      <c r="C13866" s="547" t="s">
        <v>1622</v>
      </c>
      <c r="D13866" s="548">
        <v>0.27</v>
      </c>
      <c r="E13866" s="548">
        <v>0.27</v>
      </c>
    </row>
    <row r="13867" spans="1:5" hidden="1">
      <c r="A13867" s="547" t="s">
        <v>1634</v>
      </c>
      <c r="B13867" s="547">
        <v>2021</v>
      </c>
      <c r="C13867" s="547" t="s">
        <v>1621</v>
      </c>
      <c r="D13867" s="548">
        <v>0.67</v>
      </c>
      <c r="E13867" s="548">
        <v>0.67</v>
      </c>
    </row>
    <row r="13868" spans="1:5" hidden="1">
      <c r="A13868" s="547" t="s">
        <v>1634</v>
      </c>
      <c r="B13868" s="547">
        <v>2021</v>
      </c>
      <c r="C13868" s="547" t="s">
        <v>1620</v>
      </c>
      <c r="D13868" s="548"/>
      <c r="E13868" s="548"/>
    </row>
    <row r="13869" spans="1:5" hidden="1">
      <c r="A13869" s="547" t="s">
        <v>1634</v>
      </c>
      <c r="B13869" s="547">
        <v>2021</v>
      </c>
      <c r="C13869" s="547" t="s">
        <v>1619</v>
      </c>
      <c r="D13869" s="548">
        <v>4.92</v>
      </c>
      <c r="E13869" s="548">
        <v>4.92</v>
      </c>
    </row>
    <row r="13870" spans="1:5" hidden="1">
      <c r="A13870" s="547" t="s">
        <v>1634</v>
      </c>
      <c r="B13870" s="547">
        <v>2021</v>
      </c>
      <c r="C13870" s="547" t="s">
        <v>1618</v>
      </c>
      <c r="D13870" s="548"/>
      <c r="E13870" s="548"/>
    </row>
    <row r="13871" spans="1:5" hidden="1">
      <c r="A13871" s="547" t="s">
        <v>1634</v>
      </c>
      <c r="B13871" s="547">
        <v>2021</v>
      </c>
      <c r="C13871" s="547" t="s">
        <v>1617</v>
      </c>
      <c r="D13871" s="548">
        <v>3.39</v>
      </c>
      <c r="E13871" s="548">
        <v>3.39</v>
      </c>
    </row>
    <row r="13872" spans="1:5" hidden="1">
      <c r="A13872" s="547" t="s">
        <v>1634</v>
      </c>
      <c r="B13872" s="547">
        <v>2021</v>
      </c>
      <c r="C13872" s="547" t="s">
        <v>1616</v>
      </c>
      <c r="D13872" s="548"/>
      <c r="E13872" s="548"/>
    </row>
    <row r="13873" spans="1:5" hidden="1">
      <c r="A13873" s="547" t="s">
        <v>1634</v>
      </c>
      <c r="B13873" s="547">
        <v>2021</v>
      </c>
      <c r="C13873" s="547" t="s">
        <v>1615</v>
      </c>
      <c r="D13873" s="548">
        <v>1.37</v>
      </c>
      <c r="E13873" s="548">
        <v>1.37</v>
      </c>
    </row>
    <row r="13874" spans="1:5" hidden="1">
      <c r="A13874" s="547" t="s">
        <v>1634</v>
      </c>
      <c r="B13874" s="547">
        <v>2021</v>
      </c>
      <c r="C13874" s="547" t="s">
        <v>1614</v>
      </c>
      <c r="D13874" s="548"/>
      <c r="E13874" s="548"/>
    </row>
    <row r="13875" spans="1:5" hidden="1">
      <c r="A13875" s="547" t="s">
        <v>1634</v>
      </c>
      <c r="B13875" s="547">
        <v>2021</v>
      </c>
      <c r="C13875" s="547" t="s">
        <v>1613</v>
      </c>
      <c r="D13875" s="548"/>
      <c r="E13875" s="548"/>
    </row>
    <row r="13876" spans="1:5" hidden="1">
      <c r="A13876" s="547" t="s">
        <v>1634</v>
      </c>
      <c r="B13876" s="547">
        <v>2021</v>
      </c>
      <c r="C13876" s="547" t="s">
        <v>1612</v>
      </c>
      <c r="D13876" s="548">
        <v>0.02</v>
      </c>
      <c r="E13876" s="548">
        <v>0.02</v>
      </c>
    </row>
    <row r="13877" spans="1:5" hidden="1">
      <c r="A13877" s="547" t="s">
        <v>1634</v>
      </c>
      <c r="B13877" s="547">
        <v>2021</v>
      </c>
      <c r="C13877" s="547" t="s">
        <v>1611</v>
      </c>
      <c r="D13877" s="548"/>
      <c r="E13877" s="548"/>
    </row>
    <row r="13878" spans="1:5" hidden="1">
      <c r="A13878" s="547" t="s">
        <v>1634</v>
      </c>
      <c r="B13878" s="547">
        <v>2021</v>
      </c>
      <c r="C13878" s="547" t="s">
        <v>1610</v>
      </c>
      <c r="D13878" s="548"/>
      <c r="E13878" s="548"/>
    </row>
    <row r="13879" spans="1:5" hidden="1">
      <c r="A13879" s="547" t="s">
        <v>1634</v>
      </c>
      <c r="B13879" s="547">
        <v>2021</v>
      </c>
      <c r="C13879" s="547" t="s">
        <v>1609</v>
      </c>
      <c r="D13879" s="548"/>
      <c r="E13879" s="548"/>
    </row>
    <row r="13880" spans="1:5" hidden="1">
      <c r="A13880" s="547" t="s">
        <v>1634</v>
      </c>
      <c r="B13880" s="547">
        <v>2021</v>
      </c>
      <c r="C13880" s="547" t="s">
        <v>1608</v>
      </c>
      <c r="D13880" s="548"/>
      <c r="E13880" s="548"/>
    </row>
    <row r="13881" spans="1:5" hidden="1">
      <c r="A13881" s="547" t="s">
        <v>1634</v>
      </c>
      <c r="B13881" s="547">
        <v>2021</v>
      </c>
      <c r="C13881" s="547" t="s">
        <v>1607</v>
      </c>
      <c r="D13881" s="548">
        <v>0.13</v>
      </c>
      <c r="E13881" s="548">
        <v>0.13</v>
      </c>
    </row>
    <row r="13882" spans="1:5" hidden="1">
      <c r="A13882" s="547" t="s">
        <v>1634</v>
      </c>
      <c r="B13882" s="547">
        <v>2021</v>
      </c>
      <c r="C13882" s="547" t="s">
        <v>1606</v>
      </c>
      <c r="D13882" s="548"/>
      <c r="E13882" s="548"/>
    </row>
    <row r="13883" spans="1:5" hidden="1">
      <c r="A13883" s="547" t="s">
        <v>1634</v>
      </c>
      <c r="B13883" s="547">
        <v>2021</v>
      </c>
      <c r="C13883" s="547" t="s">
        <v>1605</v>
      </c>
      <c r="D13883" s="548">
        <v>0.01</v>
      </c>
      <c r="E13883" s="548">
        <v>0.01</v>
      </c>
    </row>
    <row r="13884" spans="1:5" hidden="1">
      <c r="A13884" s="547" t="s">
        <v>1634</v>
      </c>
      <c r="B13884" s="547">
        <v>2021</v>
      </c>
      <c r="C13884" s="547" t="s">
        <v>1604</v>
      </c>
      <c r="D13884" s="548">
        <v>55.21</v>
      </c>
      <c r="E13884" s="548">
        <v>55.21</v>
      </c>
    </row>
    <row r="13885" spans="1:5" hidden="1">
      <c r="A13885" s="547" t="s">
        <v>1634</v>
      </c>
      <c r="B13885" s="547">
        <v>2021</v>
      </c>
      <c r="C13885" s="547" t="s">
        <v>1603</v>
      </c>
      <c r="D13885" s="548">
        <v>88.66</v>
      </c>
      <c r="E13885" s="548">
        <v>88.66</v>
      </c>
    </row>
    <row r="13886" spans="1:5" hidden="1">
      <c r="A13886" s="547" t="s">
        <v>1634</v>
      </c>
      <c r="B13886" s="547">
        <v>2021</v>
      </c>
      <c r="C13886" s="547" t="s">
        <v>1602</v>
      </c>
      <c r="D13886" s="548">
        <v>147.91</v>
      </c>
      <c r="E13886" s="548">
        <v>147.91</v>
      </c>
    </row>
    <row r="13887" spans="1:5" hidden="1">
      <c r="A13887" s="547" t="s">
        <v>1634</v>
      </c>
      <c r="B13887" s="547">
        <v>2021</v>
      </c>
      <c r="C13887" s="547" t="s">
        <v>1601</v>
      </c>
      <c r="D13887" s="548">
        <v>229.23</v>
      </c>
      <c r="E13887" s="548">
        <v>229.23</v>
      </c>
    </row>
    <row r="13888" spans="1:5" hidden="1">
      <c r="A13888" s="547" t="s">
        <v>1634</v>
      </c>
      <c r="B13888" s="547">
        <v>2021</v>
      </c>
      <c r="C13888" s="547" t="s">
        <v>1600</v>
      </c>
      <c r="D13888" s="548"/>
      <c r="E13888" s="548"/>
    </row>
    <row r="13889" spans="1:5" hidden="1">
      <c r="A13889" s="547" t="s">
        <v>1634</v>
      </c>
      <c r="B13889" s="547">
        <v>2021</v>
      </c>
      <c r="C13889" s="547" t="s">
        <v>1599</v>
      </c>
      <c r="D13889" s="548">
        <v>856.46</v>
      </c>
      <c r="E13889" s="548">
        <v>856.65</v>
      </c>
    </row>
    <row r="13890" spans="1:5" hidden="1">
      <c r="A13890" s="547" t="s">
        <v>1634</v>
      </c>
      <c r="B13890" s="547">
        <v>2021</v>
      </c>
      <c r="C13890" s="547" t="s">
        <v>1597</v>
      </c>
      <c r="D13890" s="548">
        <v>535.29</v>
      </c>
      <c r="E13890" s="548">
        <v>535.48</v>
      </c>
    </row>
    <row r="13891" spans="1:5" hidden="1">
      <c r="A13891" s="547" t="s">
        <v>1634</v>
      </c>
      <c r="B13891" s="547">
        <v>2021</v>
      </c>
      <c r="C13891" s="547" t="s">
        <v>1633</v>
      </c>
      <c r="D13891" s="548"/>
      <c r="E13891" s="548">
        <v>2.93</v>
      </c>
    </row>
    <row r="13892" spans="1:5" hidden="1">
      <c r="A13892" s="547" t="s">
        <v>1634</v>
      </c>
      <c r="B13892" s="547">
        <v>2021</v>
      </c>
      <c r="C13892" s="547" t="s">
        <v>1632</v>
      </c>
      <c r="D13892" s="548"/>
      <c r="E13892" s="548"/>
    </row>
    <row r="13893" spans="1:5" hidden="1">
      <c r="A13893" s="547" t="s">
        <v>1634</v>
      </c>
      <c r="B13893" s="547">
        <v>2021</v>
      </c>
      <c r="C13893" s="547" t="s">
        <v>1631</v>
      </c>
      <c r="D13893" s="548"/>
      <c r="E13893" s="548"/>
    </row>
    <row r="13894" spans="1:5" hidden="1">
      <c r="A13894" s="547" t="s">
        <v>1634</v>
      </c>
      <c r="B13894" s="547">
        <v>2021</v>
      </c>
      <c r="C13894" s="547" t="s">
        <v>1630</v>
      </c>
      <c r="D13894" s="548"/>
      <c r="E13894" s="548"/>
    </row>
    <row r="13895" spans="1:5" hidden="1">
      <c r="A13895" s="547" t="s">
        <v>1634</v>
      </c>
      <c r="B13895" s="547">
        <v>2021</v>
      </c>
      <c r="C13895" s="547" t="s">
        <v>1629</v>
      </c>
      <c r="D13895" s="548"/>
      <c r="E13895" s="548"/>
    </row>
    <row r="13896" spans="1:5" hidden="1">
      <c r="A13896" s="547" t="s">
        <v>1634</v>
      </c>
      <c r="B13896" s="547">
        <v>2022</v>
      </c>
      <c r="C13896" s="547" t="s">
        <v>1628</v>
      </c>
      <c r="D13896" s="548">
        <v>0.94</v>
      </c>
      <c r="E13896" s="548">
        <v>0.94</v>
      </c>
    </row>
    <row r="13897" spans="1:5" hidden="1">
      <c r="A13897" s="547" t="s">
        <v>1634</v>
      </c>
      <c r="B13897" s="547">
        <v>2022</v>
      </c>
      <c r="C13897" s="547" t="s">
        <v>1627</v>
      </c>
      <c r="D13897" s="548">
        <v>0.94</v>
      </c>
      <c r="E13897" s="548"/>
    </row>
    <row r="13898" spans="1:5" hidden="1">
      <c r="A13898" s="547" t="s">
        <v>1634</v>
      </c>
      <c r="B13898" s="547">
        <v>2022</v>
      </c>
      <c r="C13898" s="547" t="s">
        <v>1626</v>
      </c>
      <c r="D13898" s="548"/>
      <c r="E13898" s="548"/>
    </row>
    <row r="13899" spans="1:5" hidden="1">
      <c r="A13899" s="547" t="s">
        <v>1634</v>
      </c>
      <c r="B13899" s="547">
        <v>2022</v>
      </c>
      <c r="C13899" s="547" t="s">
        <v>1625</v>
      </c>
      <c r="D13899" s="548"/>
      <c r="E13899" s="548"/>
    </row>
    <row r="13900" spans="1:5" hidden="1">
      <c r="A13900" s="547" t="s">
        <v>1634</v>
      </c>
      <c r="B13900" s="547">
        <v>2022</v>
      </c>
      <c r="C13900" s="547" t="s">
        <v>1624</v>
      </c>
      <c r="D13900" s="548">
        <v>4.13</v>
      </c>
      <c r="E13900" s="548">
        <v>4.13</v>
      </c>
    </row>
    <row r="13901" spans="1:5" hidden="1">
      <c r="A13901" s="547" t="s">
        <v>1634</v>
      </c>
      <c r="B13901" s="547">
        <v>2022</v>
      </c>
      <c r="C13901" s="547" t="s">
        <v>1623</v>
      </c>
      <c r="D13901" s="548"/>
      <c r="E13901" s="548"/>
    </row>
    <row r="13902" spans="1:5" hidden="1">
      <c r="A13902" s="547" t="s">
        <v>1634</v>
      </c>
      <c r="B13902" s="547">
        <v>2022</v>
      </c>
      <c r="C13902" s="547" t="s">
        <v>1622</v>
      </c>
      <c r="D13902" s="548">
        <v>0.09</v>
      </c>
      <c r="E13902" s="548">
        <v>0.09</v>
      </c>
    </row>
    <row r="13903" spans="1:5" hidden="1">
      <c r="A13903" s="547" t="s">
        <v>1634</v>
      </c>
      <c r="B13903" s="547">
        <v>2022</v>
      </c>
      <c r="C13903" s="547" t="s">
        <v>1621</v>
      </c>
      <c r="D13903" s="548">
        <v>0.32</v>
      </c>
      <c r="E13903" s="548">
        <v>0.32</v>
      </c>
    </row>
    <row r="13904" spans="1:5" hidden="1">
      <c r="A13904" s="547" t="s">
        <v>1634</v>
      </c>
      <c r="B13904" s="547">
        <v>2022</v>
      </c>
      <c r="C13904" s="547" t="s">
        <v>1620</v>
      </c>
      <c r="D13904" s="548"/>
      <c r="E13904" s="548"/>
    </row>
    <row r="13905" spans="1:5" hidden="1">
      <c r="A13905" s="547" t="s">
        <v>1634</v>
      </c>
      <c r="B13905" s="547">
        <v>2022</v>
      </c>
      <c r="C13905" s="547" t="s">
        <v>1619</v>
      </c>
      <c r="D13905" s="548">
        <v>6.84</v>
      </c>
      <c r="E13905" s="548">
        <v>6.84</v>
      </c>
    </row>
    <row r="13906" spans="1:5" hidden="1">
      <c r="A13906" s="547" t="s">
        <v>1634</v>
      </c>
      <c r="B13906" s="547">
        <v>2022</v>
      </c>
      <c r="C13906" s="547" t="s">
        <v>1618</v>
      </c>
      <c r="D13906" s="548"/>
      <c r="E13906" s="548"/>
    </row>
    <row r="13907" spans="1:5" hidden="1">
      <c r="A13907" s="547" t="s">
        <v>1634</v>
      </c>
      <c r="B13907" s="547">
        <v>2022</v>
      </c>
      <c r="C13907" s="547" t="s">
        <v>1617</v>
      </c>
      <c r="D13907" s="548">
        <v>3.2</v>
      </c>
      <c r="E13907" s="548">
        <v>3.2</v>
      </c>
    </row>
    <row r="13908" spans="1:5" hidden="1">
      <c r="A13908" s="547" t="s">
        <v>1634</v>
      </c>
      <c r="B13908" s="547">
        <v>2022</v>
      </c>
      <c r="C13908" s="547" t="s">
        <v>1616</v>
      </c>
      <c r="D13908" s="548"/>
      <c r="E13908" s="548"/>
    </row>
    <row r="13909" spans="1:5" hidden="1">
      <c r="A13909" s="547" t="s">
        <v>1634</v>
      </c>
      <c r="B13909" s="547">
        <v>2022</v>
      </c>
      <c r="C13909" s="547" t="s">
        <v>1615</v>
      </c>
      <c r="D13909" s="548">
        <v>2.16</v>
      </c>
      <c r="E13909" s="548">
        <v>2.16</v>
      </c>
    </row>
    <row r="13910" spans="1:5" hidden="1">
      <c r="A13910" s="547" t="s">
        <v>1634</v>
      </c>
      <c r="B13910" s="547">
        <v>2022</v>
      </c>
      <c r="C13910" s="547" t="s">
        <v>1614</v>
      </c>
      <c r="D13910" s="548"/>
      <c r="E13910" s="548"/>
    </row>
    <row r="13911" spans="1:5" hidden="1">
      <c r="A13911" s="547" t="s">
        <v>1634</v>
      </c>
      <c r="B13911" s="547">
        <v>2022</v>
      </c>
      <c r="C13911" s="547" t="s">
        <v>1613</v>
      </c>
      <c r="D13911" s="548"/>
      <c r="E13911" s="548"/>
    </row>
    <row r="13912" spans="1:5" hidden="1">
      <c r="A13912" s="547" t="s">
        <v>1634</v>
      </c>
      <c r="B13912" s="547">
        <v>2022</v>
      </c>
      <c r="C13912" s="547" t="s">
        <v>1612</v>
      </c>
      <c r="D13912" s="548">
        <v>0.04</v>
      </c>
      <c r="E13912" s="548">
        <v>0.04</v>
      </c>
    </row>
    <row r="13913" spans="1:5" hidden="1">
      <c r="A13913" s="547" t="s">
        <v>1634</v>
      </c>
      <c r="B13913" s="547">
        <v>2022</v>
      </c>
      <c r="C13913" s="547" t="s">
        <v>1611</v>
      </c>
      <c r="D13913" s="548"/>
      <c r="E13913" s="548"/>
    </row>
    <row r="13914" spans="1:5" hidden="1">
      <c r="A13914" s="547" t="s">
        <v>1634</v>
      </c>
      <c r="B13914" s="547">
        <v>2022</v>
      </c>
      <c r="C13914" s="547" t="s">
        <v>1610</v>
      </c>
      <c r="D13914" s="548"/>
      <c r="E13914" s="548"/>
    </row>
    <row r="13915" spans="1:5" hidden="1">
      <c r="A13915" s="547" t="s">
        <v>1634</v>
      </c>
      <c r="B13915" s="547">
        <v>2022</v>
      </c>
      <c r="C13915" s="547" t="s">
        <v>1609</v>
      </c>
      <c r="D13915" s="548"/>
      <c r="E13915" s="548"/>
    </row>
    <row r="13916" spans="1:5" hidden="1">
      <c r="A13916" s="547" t="s">
        <v>1634</v>
      </c>
      <c r="B13916" s="547">
        <v>2022</v>
      </c>
      <c r="C13916" s="547" t="s">
        <v>1608</v>
      </c>
      <c r="D13916" s="548"/>
      <c r="E13916" s="548"/>
    </row>
    <row r="13917" spans="1:5" hidden="1">
      <c r="A13917" s="547" t="s">
        <v>1634</v>
      </c>
      <c r="B13917" s="547">
        <v>2022</v>
      </c>
      <c r="C13917" s="547" t="s">
        <v>1607</v>
      </c>
      <c r="D13917" s="548">
        <v>1.44</v>
      </c>
      <c r="E13917" s="548">
        <v>1.44</v>
      </c>
    </row>
    <row r="13918" spans="1:5" hidden="1">
      <c r="A13918" s="547" t="s">
        <v>1634</v>
      </c>
      <c r="B13918" s="547">
        <v>2022</v>
      </c>
      <c r="C13918" s="547" t="s">
        <v>1606</v>
      </c>
      <c r="D13918" s="548"/>
      <c r="E13918" s="548"/>
    </row>
    <row r="13919" spans="1:5" hidden="1">
      <c r="A13919" s="547" t="s">
        <v>1634</v>
      </c>
      <c r="B13919" s="547">
        <v>2022</v>
      </c>
      <c r="C13919" s="547" t="s">
        <v>1605</v>
      </c>
      <c r="D13919" s="548">
        <v>0.02</v>
      </c>
      <c r="E13919" s="548">
        <v>0.02</v>
      </c>
    </row>
    <row r="13920" spans="1:5" hidden="1">
      <c r="A13920" s="547" t="s">
        <v>1634</v>
      </c>
      <c r="B13920" s="547">
        <v>2022</v>
      </c>
      <c r="C13920" s="547" t="s">
        <v>1604</v>
      </c>
      <c r="D13920" s="548">
        <v>86.98</v>
      </c>
      <c r="E13920" s="548">
        <v>86.98</v>
      </c>
    </row>
    <row r="13921" spans="1:5" hidden="1">
      <c r="A13921" s="547" t="s">
        <v>1634</v>
      </c>
      <c r="B13921" s="547">
        <v>2022</v>
      </c>
      <c r="C13921" s="547" t="s">
        <v>1603</v>
      </c>
      <c r="D13921" s="548">
        <v>163.28</v>
      </c>
      <c r="E13921" s="548">
        <v>163.28</v>
      </c>
    </row>
    <row r="13922" spans="1:5" hidden="1">
      <c r="A13922" s="547" t="s">
        <v>1634</v>
      </c>
      <c r="B13922" s="547">
        <v>2022</v>
      </c>
      <c r="C13922" s="547" t="s">
        <v>1602</v>
      </c>
      <c r="D13922" s="548">
        <v>167.32</v>
      </c>
      <c r="E13922" s="548">
        <v>167.32</v>
      </c>
    </row>
    <row r="13923" spans="1:5" hidden="1">
      <c r="A13923" s="547" t="s">
        <v>1634</v>
      </c>
      <c r="B13923" s="547">
        <v>2022</v>
      </c>
      <c r="C13923" s="547" t="s">
        <v>1601</v>
      </c>
      <c r="D13923" s="548">
        <v>237.17</v>
      </c>
      <c r="E13923" s="548">
        <v>237.17</v>
      </c>
    </row>
    <row r="13924" spans="1:5" hidden="1">
      <c r="A13924" s="547" t="s">
        <v>1634</v>
      </c>
      <c r="B13924" s="547">
        <v>2022</v>
      </c>
      <c r="C13924" s="547" t="s">
        <v>1600</v>
      </c>
      <c r="D13924" s="548"/>
      <c r="E13924" s="548"/>
    </row>
    <row r="13925" spans="1:5" hidden="1">
      <c r="A13925" s="547" t="s">
        <v>1634</v>
      </c>
      <c r="B13925" s="547">
        <v>2022</v>
      </c>
      <c r="C13925" s="547" t="s">
        <v>1599</v>
      </c>
      <c r="D13925" s="548">
        <v>999.2</v>
      </c>
      <c r="E13925" s="548">
        <v>999.21</v>
      </c>
    </row>
    <row r="13926" spans="1:5" hidden="1">
      <c r="A13926" s="547" t="s">
        <v>1634</v>
      </c>
      <c r="B13926" s="547">
        <v>2022</v>
      </c>
      <c r="C13926" s="547" t="s">
        <v>1597</v>
      </c>
      <c r="D13926" s="548">
        <v>667.08</v>
      </c>
      <c r="E13926" s="548">
        <v>667.08</v>
      </c>
    </row>
    <row r="13927" spans="1:5" hidden="1">
      <c r="A13927" s="547" t="s">
        <v>1634</v>
      </c>
      <c r="B13927" s="547">
        <v>2022</v>
      </c>
      <c r="C13927" s="547" t="s">
        <v>1633</v>
      </c>
      <c r="D13927" s="548"/>
      <c r="E13927" s="548">
        <v>0.94</v>
      </c>
    </row>
    <row r="13928" spans="1:5" hidden="1">
      <c r="A13928" s="547" t="s">
        <v>1634</v>
      </c>
      <c r="B13928" s="547">
        <v>2022</v>
      </c>
      <c r="C13928" s="547" t="s">
        <v>1632</v>
      </c>
      <c r="D13928" s="548"/>
      <c r="E13928" s="548"/>
    </row>
    <row r="13929" spans="1:5" hidden="1">
      <c r="A13929" s="547" t="s">
        <v>1634</v>
      </c>
      <c r="B13929" s="547">
        <v>2022</v>
      </c>
      <c r="C13929" s="547" t="s">
        <v>1631</v>
      </c>
      <c r="D13929" s="548"/>
      <c r="E13929" s="548"/>
    </row>
    <row r="13930" spans="1:5" hidden="1">
      <c r="A13930" s="547" t="s">
        <v>1634</v>
      </c>
      <c r="B13930" s="547">
        <v>2022</v>
      </c>
      <c r="C13930" s="547" t="s">
        <v>1630</v>
      </c>
      <c r="D13930" s="548"/>
      <c r="E13930" s="548"/>
    </row>
    <row r="13931" spans="1:5" hidden="1">
      <c r="A13931" s="547" t="s">
        <v>1634</v>
      </c>
      <c r="B13931" s="547">
        <v>2022</v>
      </c>
      <c r="C13931" s="547" t="s">
        <v>1629</v>
      </c>
      <c r="D13931" s="548"/>
      <c r="E13931" s="548"/>
    </row>
    <row r="13932" spans="1:5" hidden="1">
      <c r="A13932" s="547" t="s">
        <v>1634</v>
      </c>
      <c r="B13932" s="547">
        <v>2023</v>
      </c>
      <c r="C13932" s="547" t="s">
        <v>1628</v>
      </c>
      <c r="D13932" s="548">
        <v>76.930000000000007</v>
      </c>
      <c r="E13932" s="548"/>
    </row>
    <row r="13933" spans="1:5" hidden="1">
      <c r="A13933" s="547" t="s">
        <v>1634</v>
      </c>
      <c r="B13933" s="547">
        <v>2023</v>
      </c>
      <c r="C13933" s="547" t="s">
        <v>1627</v>
      </c>
      <c r="D13933" s="548">
        <v>76.930000000000007</v>
      </c>
      <c r="E13933" s="548"/>
    </row>
    <row r="13934" spans="1:5" hidden="1">
      <c r="A13934" s="547" t="s">
        <v>1634</v>
      </c>
      <c r="B13934" s="547">
        <v>2023</v>
      </c>
      <c r="C13934" s="547" t="s">
        <v>1626</v>
      </c>
      <c r="D13934" s="548"/>
      <c r="E13934" s="548"/>
    </row>
    <row r="13935" spans="1:5" hidden="1">
      <c r="A13935" s="547" t="s">
        <v>1634</v>
      </c>
      <c r="B13935" s="547">
        <v>2023</v>
      </c>
      <c r="C13935" s="547" t="s">
        <v>1625</v>
      </c>
      <c r="D13935" s="548"/>
      <c r="E13935" s="548"/>
    </row>
    <row r="13936" spans="1:5" hidden="1">
      <c r="A13936" s="547" t="s">
        <v>1634</v>
      </c>
      <c r="B13936" s="547">
        <v>2023</v>
      </c>
      <c r="C13936" s="547" t="s">
        <v>1624</v>
      </c>
      <c r="D13936" s="548">
        <v>7.71</v>
      </c>
      <c r="E13936" s="548"/>
    </row>
    <row r="13937" spans="1:5" hidden="1">
      <c r="A13937" s="547" t="s">
        <v>1634</v>
      </c>
      <c r="B13937" s="547">
        <v>2023</v>
      </c>
      <c r="C13937" s="547" t="s">
        <v>1623</v>
      </c>
      <c r="D13937" s="548">
        <v>0.46</v>
      </c>
      <c r="E13937" s="548"/>
    </row>
    <row r="13938" spans="1:5" hidden="1">
      <c r="A13938" s="547" t="s">
        <v>1634</v>
      </c>
      <c r="B13938" s="547">
        <v>2023</v>
      </c>
      <c r="C13938" s="547" t="s">
        <v>1622</v>
      </c>
      <c r="D13938" s="548">
        <v>2.33</v>
      </c>
      <c r="E13938" s="548"/>
    </row>
    <row r="13939" spans="1:5" hidden="1">
      <c r="A13939" s="547" t="s">
        <v>1634</v>
      </c>
      <c r="B13939" s="547">
        <v>2023</v>
      </c>
      <c r="C13939" s="547" t="s">
        <v>1621</v>
      </c>
      <c r="D13939" s="548"/>
      <c r="E13939" s="548"/>
    </row>
    <row r="13940" spans="1:5" hidden="1">
      <c r="A13940" s="547" t="s">
        <v>1634</v>
      </c>
      <c r="B13940" s="547">
        <v>2023</v>
      </c>
      <c r="C13940" s="547" t="s">
        <v>1620</v>
      </c>
      <c r="D13940" s="548"/>
      <c r="E13940" s="548"/>
    </row>
    <row r="13941" spans="1:5" hidden="1">
      <c r="A13941" s="547" t="s">
        <v>1634</v>
      </c>
      <c r="B13941" s="547">
        <v>2023</v>
      </c>
      <c r="C13941" s="547" t="s">
        <v>1619</v>
      </c>
      <c r="D13941" s="548">
        <v>5.9</v>
      </c>
      <c r="E13941" s="548"/>
    </row>
    <row r="13942" spans="1:5" hidden="1">
      <c r="A13942" s="547" t="s">
        <v>1634</v>
      </c>
      <c r="B13942" s="547">
        <v>2023</v>
      </c>
      <c r="C13942" s="547" t="s">
        <v>1618</v>
      </c>
      <c r="D13942" s="548"/>
      <c r="E13942" s="548"/>
    </row>
    <row r="13943" spans="1:5" hidden="1">
      <c r="A13943" s="547" t="s">
        <v>1634</v>
      </c>
      <c r="B13943" s="547">
        <v>2023</v>
      </c>
      <c r="C13943" s="547" t="s">
        <v>1617</v>
      </c>
      <c r="D13943" s="548">
        <v>3.45</v>
      </c>
      <c r="E13943" s="548"/>
    </row>
    <row r="13944" spans="1:5" hidden="1">
      <c r="A13944" s="547" t="s">
        <v>1634</v>
      </c>
      <c r="B13944" s="547">
        <v>2023</v>
      </c>
      <c r="C13944" s="547" t="s">
        <v>1616</v>
      </c>
      <c r="D13944" s="548"/>
      <c r="E13944" s="548"/>
    </row>
    <row r="13945" spans="1:5" hidden="1">
      <c r="A13945" s="547" t="s">
        <v>1634</v>
      </c>
      <c r="B13945" s="547">
        <v>2023</v>
      </c>
      <c r="C13945" s="547" t="s">
        <v>1615</v>
      </c>
      <c r="D13945" s="548">
        <v>1.47</v>
      </c>
      <c r="E13945" s="548"/>
    </row>
    <row r="13946" spans="1:5" hidden="1">
      <c r="A13946" s="547" t="s">
        <v>1634</v>
      </c>
      <c r="B13946" s="547">
        <v>2023</v>
      </c>
      <c r="C13946" s="547" t="s">
        <v>1614</v>
      </c>
      <c r="D13946" s="548"/>
      <c r="E13946" s="548"/>
    </row>
    <row r="13947" spans="1:5" hidden="1">
      <c r="A13947" s="547" t="s">
        <v>1634</v>
      </c>
      <c r="B13947" s="547">
        <v>2023</v>
      </c>
      <c r="C13947" s="547" t="s">
        <v>1613</v>
      </c>
      <c r="D13947" s="548"/>
      <c r="E13947" s="548"/>
    </row>
    <row r="13948" spans="1:5" hidden="1">
      <c r="A13948" s="547" t="s">
        <v>1634</v>
      </c>
      <c r="B13948" s="547">
        <v>2023</v>
      </c>
      <c r="C13948" s="547" t="s">
        <v>1612</v>
      </c>
      <c r="D13948" s="548">
        <v>0.09</v>
      </c>
      <c r="E13948" s="548"/>
    </row>
    <row r="13949" spans="1:5" hidden="1">
      <c r="A13949" s="547" t="s">
        <v>1634</v>
      </c>
      <c r="B13949" s="547">
        <v>2023</v>
      </c>
      <c r="C13949" s="547" t="s">
        <v>1611</v>
      </c>
      <c r="D13949" s="548"/>
      <c r="E13949" s="548"/>
    </row>
    <row r="13950" spans="1:5" hidden="1">
      <c r="A13950" s="547" t="s">
        <v>1634</v>
      </c>
      <c r="B13950" s="547">
        <v>2023</v>
      </c>
      <c r="C13950" s="547" t="s">
        <v>1610</v>
      </c>
      <c r="D13950" s="548"/>
      <c r="E13950" s="548"/>
    </row>
    <row r="13951" spans="1:5" hidden="1">
      <c r="A13951" s="547" t="s">
        <v>1634</v>
      </c>
      <c r="B13951" s="547">
        <v>2023</v>
      </c>
      <c r="C13951" s="547" t="s">
        <v>1609</v>
      </c>
      <c r="D13951" s="548"/>
      <c r="E13951" s="548"/>
    </row>
    <row r="13952" spans="1:5" hidden="1">
      <c r="A13952" s="547" t="s">
        <v>1634</v>
      </c>
      <c r="B13952" s="547">
        <v>2023</v>
      </c>
      <c r="C13952" s="547" t="s">
        <v>1608</v>
      </c>
      <c r="D13952" s="548"/>
      <c r="E13952" s="548"/>
    </row>
    <row r="13953" spans="1:5" hidden="1">
      <c r="A13953" s="547" t="s">
        <v>1634</v>
      </c>
      <c r="B13953" s="547">
        <v>2023</v>
      </c>
      <c r="C13953" s="547" t="s">
        <v>1607</v>
      </c>
      <c r="D13953" s="548">
        <v>0.89</v>
      </c>
      <c r="E13953" s="548"/>
    </row>
    <row r="13954" spans="1:5" hidden="1">
      <c r="A13954" s="547" t="s">
        <v>1634</v>
      </c>
      <c r="B13954" s="547">
        <v>2023</v>
      </c>
      <c r="C13954" s="547" t="s">
        <v>1606</v>
      </c>
      <c r="D13954" s="548"/>
      <c r="E13954" s="548"/>
    </row>
    <row r="13955" spans="1:5" hidden="1">
      <c r="A13955" s="547" t="s">
        <v>1634</v>
      </c>
      <c r="B13955" s="547">
        <v>2023</v>
      </c>
      <c r="C13955" s="547" t="s">
        <v>1605</v>
      </c>
      <c r="D13955" s="548"/>
      <c r="E13955" s="548"/>
    </row>
    <row r="13956" spans="1:5" hidden="1">
      <c r="A13956" s="547" t="s">
        <v>1634</v>
      </c>
      <c r="B13956" s="547">
        <v>2023</v>
      </c>
      <c r="C13956" s="547" t="s">
        <v>1604</v>
      </c>
      <c r="D13956" s="548">
        <v>87.57</v>
      </c>
      <c r="E13956" s="548"/>
    </row>
    <row r="13957" spans="1:5" hidden="1">
      <c r="A13957" s="547" t="s">
        <v>1634</v>
      </c>
      <c r="B13957" s="547">
        <v>2023</v>
      </c>
      <c r="C13957" s="547" t="s">
        <v>1603</v>
      </c>
      <c r="D13957" s="548">
        <v>174.1</v>
      </c>
      <c r="E13957" s="548"/>
    </row>
    <row r="13958" spans="1:5" hidden="1">
      <c r="A13958" s="547" t="s">
        <v>1634</v>
      </c>
      <c r="B13958" s="547">
        <v>2023</v>
      </c>
      <c r="C13958" s="547" t="s">
        <v>1602</v>
      </c>
      <c r="D13958" s="548">
        <v>259.22000000000003</v>
      </c>
      <c r="E13958" s="548"/>
    </row>
    <row r="13959" spans="1:5" hidden="1">
      <c r="A13959" s="547" t="s">
        <v>1634</v>
      </c>
      <c r="B13959" s="547">
        <v>2023</v>
      </c>
      <c r="C13959" s="547" t="s">
        <v>1601</v>
      </c>
      <c r="D13959" s="548">
        <v>245.52</v>
      </c>
      <c r="E13959" s="548"/>
    </row>
    <row r="13960" spans="1:5" hidden="1">
      <c r="A13960" s="547" t="s">
        <v>1634</v>
      </c>
      <c r="B13960" s="547">
        <v>2023</v>
      </c>
      <c r="C13960" s="547" t="s">
        <v>1600</v>
      </c>
      <c r="D13960" s="548"/>
      <c r="E13960" s="548"/>
    </row>
    <row r="13961" spans="1:5" hidden="1">
      <c r="A13961" s="547" t="s">
        <v>1634</v>
      </c>
      <c r="B13961" s="547">
        <v>2023</v>
      </c>
      <c r="C13961" s="547" t="s">
        <v>1599</v>
      </c>
      <c r="D13961" s="548">
        <v>1203.54</v>
      </c>
      <c r="E13961" s="548"/>
    </row>
    <row r="13962" spans="1:5" hidden="1">
      <c r="A13962" s="547" t="s">
        <v>1634</v>
      </c>
      <c r="B13962" s="547">
        <v>2023</v>
      </c>
      <c r="C13962" s="547" t="s">
        <v>1597</v>
      </c>
      <c r="D13962" s="548">
        <v>859.73</v>
      </c>
      <c r="E13962" s="548"/>
    </row>
    <row r="13963" spans="1:5" hidden="1">
      <c r="A13963" s="547" t="s">
        <v>1598</v>
      </c>
      <c r="B13963" s="547">
        <v>2019</v>
      </c>
      <c r="C13963" s="547" t="s">
        <v>1628</v>
      </c>
      <c r="D13963" s="548">
        <v>3.28</v>
      </c>
      <c r="E13963" s="548">
        <v>3.29</v>
      </c>
    </row>
    <row r="13964" spans="1:5" hidden="1">
      <c r="A13964" s="547" t="s">
        <v>1598</v>
      </c>
      <c r="B13964" s="547">
        <v>2019</v>
      </c>
      <c r="C13964" s="547" t="s">
        <v>1627</v>
      </c>
      <c r="D13964" s="548">
        <v>3.25</v>
      </c>
      <c r="E13964" s="548"/>
    </row>
    <row r="13965" spans="1:5" hidden="1">
      <c r="A13965" s="547" t="s">
        <v>1598</v>
      </c>
      <c r="B13965" s="547">
        <v>2019</v>
      </c>
      <c r="C13965" s="547" t="s">
        <v>1626</v>
      </c>
      <c r="D13965" s="548">
        <v>0.03</v>
      </c>
      <c r="E13965" s="548"/>
    </row>
    <row r="13966" spans="1:5" hidden="1">
      <c r="A13966" s="547" t="s">
        <v>1598</v>
      </c>
      <c r="B13966" s="547">
        <v>2019</v>
      </c>
      <c r="C13966" s="547" t="s">
        <v>1625</v>
      </c>
      <c r="D13966" s="548"/>
      <c r="E13966" s="548"/>
    </row>
    <row r="13967" spans="1:5" hidden="1">
      <c r="A13967" s="547" t="s">
        <v>1598</v>
      </c>
      <c r="B13967" s="547">
        <v>2019</v>
      </c>
      <c r="C13967" s="547" t="s">
        <v>1624</v>
      </c>
      <c r="D13967" s="548"/>
      <c r="E13967" s="548"/>
    </row>
    <row r="13968" spans="1:5" hidden="1">
      <c r="A13968" s="547" t="s">
        <v>1598</v>
      </c>
      <c r="B13968" s="547">
        <v>2019</v>
      </c>
      <c r="C13968" s="547" t="s">
        <v>1623</v>
      </c>
      <c r="D13968" s="548"/>
      <c r="E13968" s="548"/>
    </row>
    <row r="13969" spans="1:5" hidden="1">
      <c r="A13969" s="547" t="s">
        <v>1598</v>
      </c>
      <c r="B13969" s="547">
        <v>2019</v>
      </c>
      <c r="C13969" s="547" t="s">
        <v>1622</v>
      </c>
      <c r="D13969" s="548"/>
      <c r="E13969" s="548"/>
    </row>
    <row r="13970" spans="1:5" hidden="1">
      <c r="A13970" s="547" t="s">
        <v>1598</v>
      </c>
      <c r="B13970" s="547">
        <v>2019</v>
      </c>
      <c r="C13970" s="547" t="s">
        <v>1621</v>
      </c>
      <c r="D13970" s="548"/>
      <c r="E13970" s="548"/>
    </row>
    <row r="13971" spans="1:5" hidden="1">
      <c r="A13971" s="547" t="s">
        <v>1598</v>
      </c>
      <c r="B13971" s="547">
        <v>2019</v>
      </c>
      <c r="C13971" s="547" t="s">
        <v>1620</v>
      </c>
      <c r="D13971" s="548"/>
      <c r="E13971" s="548"/>
    </row>
    <row r="13972" spans="1:5" hidden="1">
      <c r="A13972" s="547" t="s">
        <v>1598</v>
      </c>
      <c r="B13972" s="547">
        <v>2019</v>
      </c>
      <c r="C13972" s="547" t="s">
        <v>1619</v>
      </c>
      <c r="D13972" s="548">
        <v>7.81</v>
      </c>
      <c r="E13972" s="548">
        <v>7.81</v>
      </c>
    </row>
    <row r="13973" spans="1:5" hidden="1">
      <c r="A13973" s="547" t="s">
        <v>1598</v>
      </c>
      <c r="B13973" s="547">
        <v>2019</v>
      </c>
      <c r="C13973" s="547" t="s">
        <v>1618</v>
      </c>
      <c r="D13973" s="548"/>
      <c r="E13973" s="548"/>
    </row>
    <row r="13974" spans="1:5" hidden="1">
      <c r="A13974" s="547" t="s">
        <v>1598</v>
      </c>
      <c r="B13974" s="547">
        <v>2019</v>
      </c>
      <c r="C13974" s="547" t="s">
        <v>1617</v>
      </c>
      <c r="D13974" s="548">
        <v>4.3499999999999996</v>
      </c>
      <c r="E13974" s="548">
        <v>4.3499999999999996</v>
      </c>
    </row>
    <row r="13975" spans="1:5" hidden="1">
      <c r="A13975" s="547" t="s">
        <v>1598</v>
      </c>
      <c r="B13975" s="547">
        <v>2019</v>
      </c>
      <c r="C13975" s="547" t="s">
        <v>1616</v>
      </c>
      <c r="D13975" s="548"/>
      <c r="E13975" s="548"/>
    </row>
    <row r="13976" spans="1:5" hidden="1">
      <c r="A13976" s="547" t="s">
        <v>1598</v>
      </c>
      <c r="B13976" s="547">
        <v>2019</v>
      </c>
      <c r="C13976" s="547" t="s">
        <v>1615</v>
      </c>
      <c r="D13976" s="548">
        <v>2.92</v>
      </c>
      <c r="E13976" s="548">
        <v>2.92</v>
      </c>
    </row>
    <row r="13977" spans="1:5" hidden="1">
      <c r="A13977" s="547" t="s">
        <v>1598</v>
      </c>
      <c r="B13977" s="547">
        <v>2019</v>
      </c>
      <c r="C13977" s="547" t="s">
        <v>1614</v>
      </c>
      <c r="D13977" s="548">
        <v>0.13</v>
      </c>
      <c r="E13977" s="548">
        <v>0.13</v>
      </c>
    </row>
    <row r="13978" spans="1:5" hidden="1">
      <c r="A13978" s="547" t="s">
        <v>1598</v>
      </c>
      <c r="B13978" s="547">
        <v>2019</v>
      </c>
      <c r="C13978" s="547" t="s">
        <v>1613</v>
      </c>
      <c r="D13978" s="548"/>
      <c r="E13978" s="548"/>
    </row>
    <row r="13979" spans="1:5" hidden="1">
      <c r="A13979" s="547" t="s">
        <v>1598</v>
      </c>
      <c r="B13979" s="547">
        <v>2019</v>
      </c>
      <c r="C13979" s="547" t="s">
        <v>1612</v>
      </c>
      <c r="D13979" s="548"/>
      <c r="E13979" s="548"/>
    </row>
    <row r="13980" spans="1:5" hidden="1">
      <c r="A13980" s="547" t="s">
        <v>1598</v>
      </c>
      <c r="B13980" s="547">
        <v>2019</v>
      </c>
      <c r="C13980" s="547" t="s">
        <v>1611</v>
      </c>
      <c r="D13980" s="548"/>
      <c r="E13980" s="548"/>
    </row>
    <row r="13981" spans="1:5" hidden="1">
      <c r="A13981" s="547" t="s">
        <v>1598</v>
      </c>
      <c r="B13981" s="547">
        <v>2019</v>
      </c>
      <c r="C13981" s="547" t="s">
        <v>1610</v>
      </c>
      <c r="D13981" s="548"/>
      <c r="E13981" s="548"/>
    </row>
    <row r="13982" spans="1:5" hidden="1">
      <c r="A13982" s="547" t="s">
        <v>1598</v>
      </c>
      <c r="B13982" s="547">
        <v>2019</v>
      </c>
      <c r="C13982" s="547" t="s">
        <v>1609</v>
      </c>
      <c r="D13982" s="548"/>
      <c r="E13982" s="548"/>
    </row>
    <row r="13983" spans="1:5" hidden="1">
      <c r="A13983" s="547" t="s">
        <v>1598</v>
      </c>
      <c r="B13983" s="547">
        <v>2019</v>
      </c>
      <c r="C13983" s="547" t="s">
        <v>1608</v>
      </c>
      <c r="D13983" s="548"/>
      <c r="E13983" s="548"/>
    </row>
    <row r="13984" spans="1:5" hidden="1">
      <c r="A13984" s="547" t="s">
        <v>1598</v>
      </c>
      <c r="B13984" s="547">
        <v>2019</v>
      </c>
      <c r="C13984" s="547" t="s">
        <v>1607</v>
      </c>
      <c r="D13984" s="548">
        <v>0.39</v>
      </c>
      <c r="E13984" s="548">
        <v>0.39</v>
      </c>
    </row>
    <row r="13985" spans="1:5" hidden="1">
      <c r="A13985" s="547" t="s">
        <v>1598</v>
      </c>
      <c r="B13985" s="547">
        <v>2019</v>
      </c>
      <c r="C13985" s="547" t="s">
        <v>1606</v>
      </c>
      <c r="D13985" s="548"/>
      <c r="E13985" s="548"/>
    </row>
    <row r="13986" spans="1:5" hidden="1">
      <c r="A13986" s="547" t="s">
        <v>1598</v>
      </c>
      <c r="B13986" s="547">
        <v>2019</v>
      </c>
      <c r="C13986" s="547" t="s">
        <v>1605</v>
      </c>
      <c r="D13986" s="548"/>
      <c r="E13986" s="548"/>
    </row>
    <row r="13987" spans="1:5" hidden="1">
      <c r="A13987" s="547" t="s">
        <v>1598</v>
      </c>
      <c r="B13987" s="547">
        <v>2019</v>
      </c>
      <c r="C13987" s="547" t="s">
        <v>1604</v>
      </c>
      <c r="D13987" s="548">
        <v>5.45</v>
      </c>
      <c r="E13987" s="548">
        <v>5.45</v>
      </c>
    </row>
    <row r="13988" spans="1:5" hidden="1">
      <c r="A13988" s="547" t="s">
        <v>1598</v>
      </c>
      <c r="B13988" s="547">
        <v>2019</v>
      </c>
      <c r="C13988" s="547" t="s">
        <v>1603</v>
      </c>
      <c r="D13988" s="548">
        <v>0.2</v>
      </c>
      <c r="E13988" s="548">
        <v>0.2</v>
      </c>
    </row>
    <row r="13989" spans="1:5" hidden="1">
      <c r="A13989" s="547" t="s">
        <v>1598</v>
      </c>
      <c r="B13989" s="547">
        <v>2019</v>
      </c>
      <c r="C13989" s="547" t="s">
        <v>1602</v>
      </c>
      <c r="D13989" s="548">
        <v>5.0199999999999996</v>
      </c>
      <c r="E13989" s="548">
        <v>5.0199999999999996</v>
      </c>
    </row>
    <row r="13990" spans="1:5" hidden="1">
      <c r="A13990" s="547" t="s">
        <v>1598</v>
      </c>
      <c r="B13990" s="547">
        <v>2019</v>
      </c>
      <c r="C13990" s="547" t="s">
        <v>1601</v>
      </c>
      <c r="D13990" s="548">
        <v>729.73</v>
      </c>
      <c r="E13990" s="548">
        <v>729.73</v>
      </c>
    </row>
    <row r="13991" spans="1:5" hidden="1">
      <c r="A13991" s="547" t="s">
        <v>1598</v>
      </c>
      <c r="B13991" s="547">
        <v>2019</v>
      </c>
      <c r="C13991" s="547" t="s">
        <v>1600</v>
      </c>
      <c r="D13991" s="548"/>
      <c r="E13991" s="548"/>
    </row>
    <row r="13992" spans="1:5" hidden="1">
      <c r="A13992" s="547" t="s">
        <v>1598</v>
      </c>
      <c r="B13992" s="547">
        <v>2019</v>
      </c>
      <c r="C13992" s="547" t="s">
        <v>1599</v>
      </c>
      <c r="D13992" s="548">
        <v>1796.53</v>
      </c>
      <c r="E13992" s="548">
        <v>1796.55</v>
      </c>
    </row>
    <row r="13993" spans="1:5" hidden="1">
      <c r="A13993" s="547" t="s">
        <v>1598</v>
      </c>
      <c r="B13993" s="547">
        <v>2019</v>
      </c>
      <c r="C13993" s="547" t="s">
        <v>1597</v>
      </c>
      <c r="D13993" s="548">
        <v>751.48</v>
      </c>
      <c r="E13993" s="548">
        <v>751.5</v>
      </c>
    </row>
    <row r="13994" spans="1:5" hidden="1">
      <c r="A13994" s="547" t="s">
        <v>1598</v>
      </c>
      <c r="B13994" s="547">
        <v>2019</v>
      </c>
      <c r="C13994" s="547" t="s">
        <v>1633</v>
      </c>
      <c r="D13994" s="548"/>
      <c r="E13994" s="548">
        <v>3.26</v>
      </c>
    </row>
    <row r="13995" spans="1:5" hidden="1">
      <c r="A13995" s="547" t="s">
        <v>1598</v>
      </c>
      <c r="B13995" s="547">
        <v>2019</v>
      </c>
      <c r="C13995" s="547" t="s">
        <v>1632</v>
      </c>
      <c r="D13995" s="548"/>
      <c r="E13995" s="548"/>
    </row>
    <row r="13996" spans="1:5" hidden="1">
      <c r="A13996" s="547" t="s">
        <v>1598</v>
      </c>
      <c r="B13996" s="547">
        <v>2019</v>
      </c>
      <c r="C13996" s="547" t="s">
        <v>1631</v>
      </c>
      <c r="D13996" s="548"/>
      <c r="E13996" s="548"/>
    </row>
    <row r="13997" spans="1:5" hidden="1">
      <c r="A13997" s="547" t="s">
        <v>1598</v>
      </c>
      <c r="B13997" s="547">
        <v>2019</v>
      </c>
      <c r="C13997" s="547" t="s">
        <v>1630</v>
      </c>
      <c r="D13997" s="548"/>
      <c r="E13997" s="548"/>
    </row>
    <row r="13998" spans="1:5" hidden="1">
      <c r="A13998" s="547" t="s">
        <v>1598</v>
      </c>
      <c r="B13998" s="547">
        <v>2019</v>
      </c>
      <c r="C13998" s="547" t="s">
        <v>1629</v>
      </c>
      <c r="D13998" s="548"/>
      <c r="E13998" s="548"/>
    </row>
    <row r="13999" spans="1:5" hidden="1">
      <c r="A13999" s="547" t="s">
        <v>1598</v>
      </c>
      <c r="B13999" s="547">
        <v>2020</v>
      </c>
      <c r="C13999" s="547" t="s">
        <v>1628</v>
      </c>
      <c r="D13999" s="548">
        <v>3.06</v>
      </c>
      <c r="E13999" s="548">
        <v>3.07</v>
      </c>
    </row>
    <row r="14000" spans="1:5" hidden="1">
      <c r="A14000" s="547" t="s">
        <v>1598</v>
      </c>
      <c r="B14000" s="547">
        <v>2020</v>
      </c>
      <c r="C14000" s="547" t="s">
        <v>1627</v>
      </c>
      <c r="D14000" s="548">
        <v>3.04</v>
      </c>
      <c r="E14000" s="548"/>
    </row>
    <row r="14001" spans="1:5" hidden="1">
      <c r="A14001" s="547" t="s">
        <v>1598</v>
      </c>
      <c r="B14001" s="547">
        <v>2020</v>
      </c>
      <c r="C14001" s="547" t="s">
        <v>1626</v>
      </c>
      <c r="D14001" s="548">
        <v>0.02</v>
      </c>
      <c r="E14001" s="548"/>
    </row>
    <row r="14002" spans="1:5" hidden="1">
      <c r="A14002" s="547" t="s">
        <v>1598</v>
      </c>
      <c r="B14002" s="547">
        <v>2020</v>
      </c>
      <c r="C14002" s="547" t="s">
        <v>1625</v>
      </c>
      <c r="D14002" s="548"/>
      <c r="E14002" s="548"/>
    </row>
    <row r="14003" spans="1:5" hidden="1">
      <c r="A14003" s="547" t="s">
        <v>1598</v>
      </c>
      <c r="B14003" s="547">
        <v>2020</v>
      </c>
      <c r="C14003" s="547" t="s">
        <v>1624</v>
      </c>
      <c r="D14003" s="548"/>
      <c r="E14003" s="548"/>
    </row>
    <row r="14004" spans="1:5" hidden="1">
      <c r="A14004" s="547" t="s">
        <v>1598</v>
      </c>
      <c r="B14004" s="547">
        <v>2020</v>
      </c>
      <c r="C14004" s="547" t="s">
        <v>1623</v>
      </c>
      <c r="D14004" s="548"/>
      <c r="E14004" s="548"/>
    </row>
    <row r="14005" spans="1:5" hidden="1">
      <c r="A14005" s="547" t="s">
        <v>1598</v>
      </c>
      <c r="B14005" s="547">
        <v>2020</v>
      </c>
      <c r="C14005" s="547" t="s">
        <v>1622</v>
      </c>
      <c r="D14005" s="548"/>
      <c r="E14005" s="548"/>
    </row>
    <row r="14006" spans="1:5" hidden="1">
      <c r="A14006" s="547" t="s">
        <v>1598</v>
      </c>
      <c r="B14006" s="547">
        <v>2020</v>
      </c>
      <c r="C14006" s="547" t="s">
        <v>1621</v>
      </c>
      <c r="D14006" s="548"/>
      <c r="E14006" s="548"/>
    </row>
    <row r="14007" spans="1:5" hidden="1">
      <c r="A14007" s="547" t="s">
        <v>1598</v>
      </c>
      <c r="B14007" s="547">
        <v>2020</v>
      </c>
      <c r="C14007" s="547" t="s">
        <v>1620</v>
      </c>
      <c r="D14007" s="548"/>
      <c r="E14007" s="548"/>
    </row>
    <row r="14008" spans="1:5" hidden="1">
      <c r="A14008" s="547" t="s">
        <v>1598</v>
      </c>
      <c r="B14008" s="547">
        <v>2020</v>
      </c>
      <c r="C14008" s="547" t="s">
        <v>1619</v>
      </c>
      <c r="D14008" s="548">
        <v>4.51</v>
      </c>
      <c r="E14008" s="548">
        <v>4.51</v>
      </c>
    </row>
    <row r="14009" spans="1:5" hidden="1">
      <c r="A14009" s="547" t="s">
        <v>1598</v>
      </c>
      <c r="B14009" s="547">
        <v>2020</v>
      </c>
      <c r="C14009" s="547" t="s">
        <v>1618</v>
      </c>
      <c r="D14009" s="548">
        <v>0.05</v>
      </c>
      <c r="E14009" s="548">
        <v>0.05</v>
      </c>
    </row>
    <row r="14010" spans="1:5" hidden="1">
      <c r="A14010" s="547" t="s">
        <v>1598</v>
      </c>
      <c r="B14010" s="547">
        <v>2020</v>
      </c>
      <c r="C14010" s="547" t="s">
        <v>1617</v>
      </c>
      <c r="D14010" s="548">
        <v>2.64</v>
      </c>
      <c r="E14010" s="548">
        <v>2.64</v>
      </c>
    </row>
    <row r="14011" spans="1:5" hidden="1">
      <c r="A14011" s="547" t="s">
        <v>1598</v>
      </c>
      <c r="B14011" s="547">
        <v>2020</v>
      </c>
      <c r="C14011" s="547" t="s">
        <v>1616</v>
      </c>
      <c r="D14011" s="548"/>
      <c r="E14011" s="548"/>
    </row>
    <row r="14012" spans="1:5" hidden="1">
      <c r="A14012" s="547" t="s">
        <v>1598</v>
      </c>
      <c r="B14012" s="547">
        <v>2020</v>
      </c>
      <c r="C14012" s="547" t="s">
        <v>1615</v>
      </c>
      <c r="D14012" s="548">
        <v>1.37</v>
      </c>
      <c r="E14012" s="548">
        <v>1.37</v>
      </c>
    </row>
    <row r="14013" spans="1:5" hidden="1">
      <c r="A14013" s="547" t="s">
        <v>1598</v>
      </c>
      <c r="B14013" s="547">
        <v>2020</v>
      </c>
      <c r="C14013" s="547" t="s">
        <v>1614</v>
      </c>
      <c r="D14013" s="548">
        <v>0.09</v>
      </c>
      <c r="E14013" s="548">
        <v>0.09</v>
      </c>
    </row>
    <row r="14014" spans="1:5" hidden="1">
      <c r="A14014" s="547" t="s">
        <v>1598</v>
      </c>
      <c r="B14014" s="547">
        <v>2020</v>
      </c>
      <c r="C14014" s="547" t="s">
        <v>1613</v>
      </c>
      <c r="D14014" s="548"/>
      <c r="E14014" s="548"/>
    </row>
    <row r="14015" spans="1:5" hidden="1">
      <c r="A14015" s="547" t="s">
        <v>1598</v>
      </c>
      <c r="B14015" s="547">
        <v>2020</v>
      </c>
      <c r="C14015" s="547" t="s">
        <v>1612</v>
      </c>
      <c r="D14015" s="548">
        <v>0.01</v>
      </c>
      <c r="E14015" s="548">
        <v>0.01</v>
      </c>
    </row>
    <row r="14016" spans="1:5" hidden="1">
      <c r="A14016" s="547" t="s">
        <v>1598</v>
      </c>
      <c r="B14016" s="547">
        <v>2020</v>
      </c>
      <c r="C14016" s="547" t="s">
        <v>1611</v>
      </c>
      <c r="D14016" s="548">
        <v>0.03</v>
      </c>
      <c r="E14016" s="548">
        <v>0.03</v>
      </c>
    </row>
    <row r="14017" spans="1:5" hidden="1">
      <c r="A14017" s="547" t="s">
        <v>1598</v>
      </c>
      <c r="B14017" s="547">
        <v>2020</v>
      </c>
      <c r="C14017" s="547" t="s">
        <v>1610</v>
      </c>
      <c r="D14017" s="548"/>
      <c r="E14017" s="548"/>
    </row>
    <row r="14018" spans="1:5" hidden="1">
      <c r="A14018" s="547" t="s">
        <v>1598</v>
      </c>
      <c r="B14018" s="547">
        <v>2020</v>
      </c>
      <c r="C14018" s="547" t="s">
        <v>1609</v>
      </c>
      <c r="D14018" s="548"/>
      <c r="E14018" s="548"/>
    </row>
    <row r="14019" spans="1:5" hidden="1">
      <c r="A14019" s="547" t="s">
        <v>1598</v>
      </c>
      <c r="B14019" s="547">
        <v>2020</v>
      </c>
      <c r="C14019" s="547" t="s">
        <v>1608</v>
      </c>
      <c r="D14019" s="548"/>
      <c r="E14019" s="548"/>
    </row>
    <row r="14020" spans="1:5" hidden="1">
      <c r="A14020" s="547" t="s">
        <v>1598</v>
      </c>
      <c r="B14020" s="547">
        <v>2020</v>
      </c>
      <c r="C14020" s="547" t="s">
        <v>1607</v>
      </c>
      <c r="D14020" s="548">
        <v>0.33</v>
      </c>
      <c r="E14020" s="548">
        <v>0.33</v>
      </c>
    </row>
    <row r="14021" spans="1:5" hidden="1">
      <c r="A14021" s="547" t="s">
        <v>1598</v>
      </c>
      <c r="B14021" s="547">
        <v>2020</v>
      </c>
      <c r="C14021" s="547" t="s">
        <v>1606</v>
      </c>
      <c r="D14021" s="548"/>
      <c r="E14021" s="548"/>
    </row>
    <row r="14022" spans="1:5" hidden="1">
      <c r="A14022" s="547" t="s">
        <v>1598</v>
      </c>
      <c r="B14022" s="547">
        <v>2020</v>
      </c>
      <c r="C14022" s="547" t="s">
        <v>1605</v>
      </c>
      <c r="D14022" s="548">
        <v>0.01</v>
      </c>
      <c r="E14022" s="548">
        <v>0.01</v>
      </c>
    </row>
    <row r="14023" spans="1:5" hidden="1">
      <c r="A14023" s="547" t="s">
        <v>1598</v>
      </c>
      <c r="B14023" s="547">
        <v>2020</v>
      </c>
      <c r="C14023" s="547" t="s">
        <v>1604</v>
      </c>
      <c r="D14023" s="548">
        <v>6.02</v>
      </c>
      <c r="E14023" s="548">
        <v>6.02</v>
      </c>
    </row>
    <row r="14024" spans="1:5" hidden="1">
      <c r="A14024" s="547" t="s">
        <v>1598</v>
      </c>
      <c r="B14024" s="547">
        <v>2020</v>
      </c>
      <c r="C14024" s="547" t="s">
        <v>1603</v>
      </c>
      <c r="D14024" s="548">
        <v>0.21</v>
      </c>
      <c r="E14024" s="548">
        <v>0.21</v>
      </c>
    </row>
    <row r="14025" spans="1:5" hidden="1">
      <c r="A14025" s="547" t="s">
        <v>1598</v>
      </c>
      <c r="B14025" s="547">
        <v>2020</v>
      </c>
      <c r="C14025" s="547" t="s">
        <v>1602</v>
      </c>
      <c r="D14025" s="548">
        <v>6.85</v>
      </c>
      <c r="E14025" s="548">
        <v>6.85</v>
      </c>
    </row>
    <row r="14026" spans="1:5" hidden="1">
      <c r="A14026" s="547" t="s">
        <v>1598</v>
      </c>
      <c r="B14026" s="547">
        <v>2020</v>
      </c>
      <c r="C14026" s="547" t="s">
        <v>1601</v>
      </c>
      <c r="D14026" s="548">
        <v>792.76</v>
      </c>
      <c r="E14026" s="548">
        <v>792.76</v>
      </c>
    </row>
    <row r="14027" spans="1:5" hidden="1">
      <c r="A14027" s="547" t="s">
        <v>1598</v>
      </c>
      <c r="B14027" s="547">
        <v>2020</v>
      </c>
      <c r="C14027" s="547" t="s">
        <v>1600</v>
      </c>
      <c r="D14027" s="548"/>
      <c r="E14027" s="548"/>
    </row>
    <row r="14028" spans="1:5" hidden="1">
      <c r="A14028" s="547" t="s">
        <v>1598</v>
      </c>
      <c r="B14028" s="547">
        <v>2020</v>
      </c>
      <c r="C14028" s="547" t="s">
        <v>1599</v>
      </c>
      <c r="D14028" s="548">
        <v>1942.81</v>
      </c>
      <c r="E14028" s="548">
        <v>1942.82</v>
      </c>
    </row>
    <row r="14029" spans="1:5" hidden="1">
      <c r="A14029" s="547" t="s">
        <v>1598</v>
      </c>
      <c r="B14029" s="547">
        <v>2020</v>
      </c>
      <c r="C14029" s="547" t="s">
        <v>1597</v>
      </c>
      <c r="D14029" s="548">
        <v>813.41</v>
      </c>
      <c r="E14029" s="548">
        <v>813.42</v>
      </c>
    </row>
    <row r="14030" spans="1:5" hidden="1">
      <c r="A14030" s="547" t="s">
        <v>1598</v>
      </c>
      <c r="B14030" s="547">
        <v>2020</v>
      </c>
      <c r="C14030" s="547" t="s">
        <v>1633</v>
      </c>
      <c r="D14030" s="548"/>
      <c r="E14030" s="548">
        <v>3.05</v>
      </c>
    </row>
    <row r="14031" spans="1:5" hidden="1">
      <c r="A14031" s="547" t="s">
        <v>1598</v>
      </c>
      <c r="B14031" s="547">
        <v>2020</v>
      </c>
      <c r="C14031" s="547" t="s">
        <v>1632</v>
      </c>
      <c r="D14031" s="548"/>
      <c r="E14031" s="548"/>
    </row>
    <row r="14032" spans="1:5" hidden="1">
      <c r="A14032" s="547" t="s">
        <v>1598</v>
      </c>
      <c r="B14032" s="547">
        <v>2020</v>
      </c>
      <c r="C14032" s="547" t="s">
        <v>1631</v>
      </c>
      <c r="D14032" s="548"/>
      <c r="E14032" s="548"/>
    </row>
    <row r="14033" spans="1:5" hidden="1">
      <c r="A14033" s="547" t="s">
        <v>1598</v>
      </c>
      <c r="B14033" s="547">
        <v>2020</v>
      </c>
      <c r="C14033" s="547" t="s">
        <v>1630</v>
      </c>
      <c r="D14033" s="548"/>
      <c r="E14033" s="548"/>
    </row>
    <row r="14034" spans="1:5" hidden="1">
      <c r="A14034" s="547" t="s">
        <v>1598</v>
      </c>
      <c r="B14034" s="547">
        <v>2020</v>
      </c>
      <c r="C14034" s="547" t="s">
        <v>1629</v>
      </c>
      <c r="D14034" s="548"/>
      <c r="E14034" s="548"/>
    </row>
    <row r="14035" spans="1:5" hidden="1">
      <c r="A14035" s="547" t="s">
        <v>1598</v>
      </c>
      <c r="B14035" s="547">
        <v>2021</v>
      </c>
      <c r="C14035" s="547" t="s">
        <v>1628</v>
      </c>
      <c r="D14035" s="548">
        <v>3.9</v>
      </c>
      <c r="E14035" s="548">
        <v>3.9</v>
      </c>
    </row>
    <row r="14036" spans="1:5" hidden="1">
      <c r="A14036" s="547" t="s">
        <v>1598</v>
      </c>
      <c r="B14036" s="547">
        <v>2021</v>
      </c>
      <c r="C14036" s="547" t="s">
        <v>1627</v>
      </c>
      <c r="D14036" s="548">
        <v>3.88</v>
      </c>
      <c r="E14036" s="548"/>
    </row>
    <row r="14037" spans="1:5" hidden="1">
      <c r="A14037" s="547" t="s">
        <v>1598</v>
      </c>
      <c r="B14037" s="547">
        <v>2021</v>
      </c>
      <c r="C14037" s="547" t="s">
        <v>1626</v>
      </c>
      <c r="D14037" s="548">
        <v>0.03</v>
      </c>
      <c r="E14037" s="548"/>
    </row>
    <row r="14038" spans="1:5" hidden="1">
      <c r="A14038" s="547" t="s">
        <v>1598</v>
      </c>
      <c r="B14038" s="547">
        <v>2021</v>
      </c>
      <c r="C14038" s="547" t="s">
        <v>1625</v>
      </c>
      <c r="D14038" s="548"/>
      <c r="E14038" s="548"/>
    </row>
    <row r="14039" spans="1:5" hidden="1">
      <c r="A14039" s="547" t="s">
        <v>1598</v>
      </c>
      <c r="B14039" s="547">
        <v>2021</v>
      </c>
      <c r="C14039" s="547" t="s">
        <v>1624</v>
      </c>
      <c r="D14039" s="548"/>
      <c r="E14039" s="548"/>
    </row>
    <row r="14040" spans="1:5" hidden="1">
      <c r="A14040" s="547" t="s">
        <v>1598</v>
      </c>
      <c r="B14040" s="547">
        <v>2021</v>
      </c>
      <c r="C14040" s="547" t="s">
        <v>1623</v>
      </c>
      <c r="D14040" s="548"/>
      <c r="E14040" s="548"/>
    </row>
    <row r="14041" spans="1:5" hidden="1">
      <c r="A14041" s="547" t="s">
        <v>1598</v>
      </c>
      <c r="B14041" s="547">
        <v>2021</v>
      </c>
      <c r="C14041" s="547" t="s">
        <v>1622</v>
      </c>
      <c r="D14041" s="548"/>
      <c r="E14041" s="548"/>
    </row>
    <row r="14042" spans="1:5" hidden="1">
      <c r="A14042" s="547" t="s">
        <v>1598</v>
      </c>
      <c r="B14042" s="547">
        <v>2021</v>
      </c>
      <c r="C14042" s="547" t="s">
        <v>1621</v>
      </c>
      <c r="D14042" s="548"/>
      <c r="E14042" s="548"/>
    </row>
    <row r="14043" spans="1:5" hidden="1">
      <c r="A14043" s="547" t="s">
        <v>1598</v>
      </c>
      <c r="B14043" s="547">
        <v>2021</v>
      </c>
      <c r="C14043" s="547" t="s">
        <v>1620</v>
      </c>
      <c r="D14043" s="548"/>
      <c r="E14043" s="548"/>
    </row>
    <row r="14044" spans="1:5" hidden="1">
      <c r="A14044" s="547" t="s">
        <v>1598</v>
      </c>
      <c r="B14044" s="547">
        <v>2021</v>
      </c>
      <c r="C14044" s="547" t="s">
        <v>1619</v>
      </c>
      <c r="D14044" s="548">
        <v>5.24</v>
      </c>
      <c r="E14044" s="548">
        <v>5.24</v>
      </c>
    </row>
    <row r="14045" spans="1:5" hidden="1">
      <c r="A14045" s="547" t="s">
        <v>1598</v>
      </c>
      <c r="B14045" s="547">
        <v>2021</v>
      </c>
      <c r="C14045" s="547" t="s">
        <v>1618</v>
      </c>
      <c r="D14045" s="548"/>
      <c r="E14045" s="548"/>
    </row>
    <row r="14046" spans="1:5" hidden="1">
      <c r="A14046" s="547" t="s">
        <v>1598</v>
      </c>
      <c r="B14046" s="547">
        <v>2021</v>
      </c>
      <c r="C14046" s="547" t="s">
        <v>1617</v>
      </c>
      <c r="D14046" s="548">
        <v>2.58</v>
      </c>
      <c r="E14046" s="548">
        <v>2.58</v>
      </c>
    </row>
    <row r="14047" spans="1:5" hidden="1">
      <c r="A14047" s="547" t="s">
        <v>1598</v>
      </c>
      <c r="B14047" s="547">
        <v>2021</v>
      </c>
      <c r="C14047" s="547" t="s">
        <v>1616</v>
      </c>
      <c r="D14047" s="548"/>
      <c r="E14047" s="548"/>
    </row>
    <row r="14048" spans="1:5" hidden="1">
      <c r="A14048" s="547" t="s">
        <v>1598</v>
      </c>
      <c r="B14048" s="547">
        <v>2021</v>
      </c>
      <c r="C14048" s="547" t="s">
        <v>1615</v>
      </c>
      <c r="D14048" s="548">
        <v>1.52</v>
      </c>
      <c r="E14048" s="548">
        <v>1.52</v>
      </c>
    </row>
    <row r="14049" spans="1:5" hidden="1">
      <c r="A14049" s="547" t="s">
        <v>1598</v>
      </c>
      <c r="B14049" s="547">
        <v>2021</v>
      </c>
      <c r="C14049" s="547" t="s">
        <v>1614</v>
      </c>
      <c r="D14049" s="548">
        <v>0.09</v>
      </c>
      <c r="E14049" s="548">
        <v>0.09</v>
      </c>
    </row>
    <row r="14050" spans="1:5" hidden="1">
      <c r="A14050" s="547" t="s">
        <v>1598</v>
      </c>
      <c r="B14050" s="547">
        <v>2021</v>
      </c>
      <c r="C14050" s="547" t="s">
        <v>1613</v>
      </c>
      <c r="D14050" s="548"/>
      <c r="E14050" s="548"/>
    </row>
    <row r="14051" spans="1:5" hidden="1">
      <c r="A14051" s="547" t="s">
        <v>1598</v>
      </c>
      <c r="B14051" s="547">
        <v>2021</v>
      </c>
      <c r="C14051" s="547" t="s">
        <v>1612</v>
      </c>
      <c r="D14051" s="548">
        <v>0.01</v>
      </c>
      <c r="E14051" s="548">
        <v>0.01</v>
      </c>
    </row>
    <row r="14052" spans="1:5" hidden="1">
      <c r="A14052" s="547" t="s">
        <v>1598</v>
      </c>
      <c r="B14052" s="547">
        <v>2021</v>
      </c>
      <c r="C14052" s="547" t="s">
        <v>1611</v>
      </c>
      <c r="D14052" s="548"/>
      <c r="E14052" s="548"/>
    </row>
    <row r="14053" spans="1:5" hidden="1">
      <c r="A14053" s="547" t="s">
        <v>1598</v>
      </c>
      <c r="B14053" s="547">
        <v>2021</v>
      </c>
      <c r="C14053" s="547" t="s">
        <v>1610</v>
      </c>
      <c r="D14053" s="548"/>
      <c r="E14053" s="548"/>
    </row>
    <row r="14054" spans="1:5" hidden="1">
      <c r="A14054" s="547" t="s">
        <v>1598</v>
      </c>
      <c r="B14054" s="547">
        <v>2021</v>
      </c>
      <c r="C14054" s="547" t="s">
        <v>1609</v>
      </c>
      <c r="D14054" s="548"/>
      <c r="E14054" s="548"/>
    </row>
    <row r="14055" spans="1:5" hidden="1">
      <c r="A14055" s="547" t="s">
        <v>1598</v>
      </c>
      <c r="B14055" s="547">
        <v>2021</v>
      </c>
      <c r="C14055" s="547" t="s">
        <v>1608</v>
      </c>
      <c r="D14055" s="548"/>
      <c r="E14055" s="548"/>
    </row>
    <row r="14056" spans="1:5" hidden="1">
      <c r="A14056" s="547" t="s">
        <v>1598</v>
      </c>
      <c r="B14056" s="547">
        <v>2021</v>
      </c>
      <c r="C14056" s="547" t="s">
        <v>1607</v>
      </c>
      <c r="D14056" s="548">
        <v>1.03</v>
      </c>
      <c r="E14056" s="548">
        <v>1.03</v>
      </c>
    </row>
    <row r="14057" spans="1:5" hidden="1">
      <c r="A14057" s="547" t="s">
        <v>1598</v>
      </c>
      <c r="B14057" s="547">
        <v>2021</v>
      </c>
      <c r="C14057" s="547" t="s">
        <v>1606</v>
      </c>
      <c r="D14057" s="548"/>
      <c r="E14057" s="548"/>
    </row>
    <row r="14058" spans="1:5" hidden="1">
      <c r="A14058" s="547" t="s">
        <v>1598</v>
      </c>
      <c r="B14058" s="547">
        <v>2021</v>
      </c>
      <c r="C14058" s="547" t="s">
        <v>1605</v>
      </c>
      <c r="D14058" s="548">
        <v>0.01</v>
      </c>
      <c r="E14058" s="548">
        <v>0.01</v>
      </c>
    </row>
    <row r="14059" spans="1:5" hidden="1">
      <c r="A14059" s="547" t="s">
        <v>1598</v>
      </c>
      <c r="B14059" s="547">
        <v>2021</v>
      </c>
      <c r="C14059" s="547" t="s">
        <v>1604</v>
      </c>
      <c r="D14059" s="548">
        <v>8.1999999999999993</v>
      </c>
      <c r="E14059" s="548">
        <v>8.1999999999999993</v>
      </c>
    </row>
    <row r="14060" spans="1:5" hidden="1">
      <c r="A14060" s="547" t="s">
        <v>1598</v>
      </c>
      <c r="B14060" s="547">
        <v>2021</v>
      </c>
      <c r="C14060" s="547" t="s">
        <v>1603</v>
      </c>
      <c r="D14060" s="548">
        <v>0.19</v>
      </c>
      <c r="E14060" s="548">
        <v>0.19</v>
      </c>
    </row>
    <row r="14061" spans="1:5" hidden="1">
      <c r="A14061" s="547" t="s">
        <v>1598</v>
      </c>
      <c r="B14061" s="547">
        <v>2021</v>
      </c>
      <c r="C14061" s="547" t="s">
        <v>1602</v>
      </c>
      <c r="D14061" s="548">
        <v>10.08</v>
      </c>
      <c r="E14061" s="548">
        <v>10.08</v>
      </c>
    </row>
    <row r="14062" spans="1:5" hidden="1">
      <c r="A14062" s="547" t="s">
        <v>1598</v>
      </c>
      <c r="B14062" s="547">
        <v>2021</v>
      </c>
      <c r="C14062" s="547" t="s">
        <v>1601</v>
      </c>
      <c r="D14062" s="548">
        <v>898.68</v>
      </c>
      <c r="E14062" s="548">
        <v>898.68</v>
      </c>
    </row>
    <row r="14063" spans="1:5" hidden="1">
      <c r="A14063" s="547" t="s">
        <v>1598</v>
      </c>
      <c r="B14063" s="547">
        <v>2021</v>
      </c>
      <c r="C14063" s="547" t="s">
        <v>1600</v>
      </c>
      <c r="D14063" s="548"/>
      <c r="E14063" s="548"/>
    </row>
    <row r="14064" spans="1:5" hidden="1">
      <c r="A14064" s="547" t="s">
        <v>1598</v>
      </c>
      <c r="B14064" s="547">
        <v>2021</v>
      </c>
      <c r="C14064" s="547" t="s">
        <v>1599</v>
      </c>
      <c r="D14064" s="548">
        <v>2185.4</v>
      </c>
      <c r="E14064" s="548">
        <v>2185.4</v>
      </c>
    </row>
    <row r="14065" spans="1:5" hidden="1">
      <c r="A14065" s="547" t="s">
        <v>1598</v>
      </c>
      <c r="B14065" s="547">
        <v>2021</v>
      </c>
      <c r="C14065" s="547" t="s">
        <v>1597</v>
      </c>
      <c r="D14065" s="548">
        <v>926.29</v>
      </c>
      <c r="E14065" s="548">
        <v>926.3</v>
      </c>
    </row>
    <row r="14066" spans="1:5" hidden="1">
      <c r="A14066" s="547" t="s">
        <v>1598</v>
      </c>
      <c r="B14066" s="547">
        <v>2021</v>
      </c>
      <c r="C14066" s="547" t="s">
        <v>1633</v>
      </c>
      <c r="D14066" s="548"/>
      <c r="E14066" s="548">
        <v>3.88</v>
      </c>
    </row>
    <row r="14067" spans="1:5" hidden="1">
      <c r="A14067" s="547" t="s">
        <v>1598</v>
      </c>
      <c r="B14067" s="547">
        <v>2021</v>
      </c>
      <c r="C14067" s="547" t="s">
        <v>1632</v>
      </c>
      <c r="D14067" s="548"/>
      <c r="E14067" s="548"/>
    </row>
    <row r="14068" spans="1:5" hidden="1">
      <c r="A14068" s="547" t="s">
        <v>1598</v>
      </c>
      <c r="B14068" s="547">
        <v>2021</v>
      </c>
      <c r="C14068" s="547" t="s">
        <v>1631</v>
      </c>
      <c r="D14068" s="548"/>
      <c r="E14068" s="548"/>
    </row>
    <row r="14069" spans="1:5" hidden="1">
      <c r="A14069" s="547" t="s">
        <v>1598</v>
      </c>
      <c r="B14069" s="547">
        <v>2021</v>
      </c>
      <c r="C14069" s="547" t="s">
        <v>1630</v>
      </c>
      <c r="D14069" s="548"/>
      <c r="E14069" s="548"/>
    </row>
    <row r="14070" spans="1:5" hidden="1">
      <c r="A14070" s="547" t="s">
        <v>1598</v>
      </c>
      <c r="B14070" s="547">
        <v>2021</v>
      </c>
      <c r="C14070" s="547" t="s">
        <v>1629</v>
      </c>
      <c r="D14070" s="548"/>
      <c r="E14070" s="548"/>
    </row>
    <row r="14071" spans="1:5" hidden="1">
      <c r="A14071" s="547" t="s">
        <v>1598</v>
      </c>
      <c r="B14071" s="547">
        <v>2022</v>
      </c>
      <c r="C14071" s="547" t="s">
        <v>1628</v>
      </c>
      <c r="D14071" s="548">
        <v>3.16</v>
      </c>
      <c r="E14071" s="548">
        <v>3.16</v>
      </c>
    </row>
    <row r="14072" spans="1:5" hidden="1">
      <c r="A14072" s="547" t="s">
        <v>1598</v>
      </c>
      <c r="B14072" s="547">
        <v>2022</v>
      </c>
      <c r="C14072" s="547" t="s">
        <v>1627</v>
      </c>
      <c r="D14072" s="548">
        <v>3.13</v>
      </c>
      <c r="E14072" s="548"/>
    </row>
    <row r="14073" spans="1:5" hidden="1">
      <c r="A14073" s="547" t="s">
        <v>1598</v>
      </c>
      <c r="B14073" s="547">
        <v>2022</v>
      </c>
      <c r="C14073" s="547" t="s">
        <v>1626</v>
      </c>
      <c r="D14073" s="548">
        <v>0.03</v>
      </c>
      <c r="E14073" s="548"/>
    </row>
    <row r="14074" spans="1:5" hidden="1">
      <c r="A14074" s="547" t="s">
        <v>1598</v>
      </c>
      <c r="B14074" s="547">
        <v>2022</v>
      </c>
      <c r="C14074" s="547" t="s">
        <v>1625</v>
      </c>
      <c r="D14074" s="548"/>
      <c r="E14074" s="548"/>
    </row>
    <row r="14075" spans="1:5" hidden="1">
      <c r="A14075" s="547" t="s">
        <v>1598</v>
      </c>
      <c r="B14075" s="547">
        <v>2022</v>
      </c>
      <c r="C14075" s="547" t="s">
        <v>1624</v>
      </c>
      <c r="D14075" s="548"/>
      <c r="E14075" s="548"/>
    </row>
    <row r="14076" spans="1:5" hidden="1">
      <c r="A14076" s="547" t="s">
        <v>1598</v>
      </c>
      <c r="B14076" s="547">
        <v>2022</v>
      </c>
      <c r="C14076" s="547" t="s">
        <v>1623</v>
      </c>
      <c r="D14076" s="548"/>
      <c r="E14076" s="548"/>
    </row>
    <row r="14077" spans="1:5" hidden="1">
      <c r="A14077" s="547" t="s">
        <v>1598</v>
      </c>
      <c r="B14077" s="547">
        <v>2022</v>
      </c>
      <c r="C14077" s="547" t="s">
        <v>1622</v>
      </c>
      <c r="D14077" s="548"/>
      <c r="E14077" s="548"/>
    </row>
    <row r="14078" spans="1:5" hidden="1">
      <c r="A14078" s="547" t="s">
        <v>1598</v>
      </c>
      <c r="B14078" s="547">
        <v>2022</v>
      </c>
      <c r="C14078" s="547" t="s">
        <v>1621</v>
      </c>
      <c r="D14078" s="548"/>
      <c r="E14078" s="548"/>
    </row>
    <row r="14079" spans="1:5" hidden="1">
      <c r="A14079" s="547" t="s">
        <v>1598</v>
      </c>
      <c r="B14079" s="547">
        <v>2022</v>
      </c>
      <c r="C14079" s="547" t="s">
        <v>1620</v>
      </c>
      <c r="D14079" s="548"/>
      <c r="E14079" s="548"/>
    </row>
    <row r="14080" spans="1:5" hidden="1">
      <c r="A14080" s="547" t="s">
        <v>1598</v>
      </c>
      <c r="B14080" s="547">
        <v>2022</v>
      </c>
      <c r="C14080" s="547" t="s">
        <v>1619</v>
      </c>
      <c r="D14080" s="548">
        <v>9.64</v>
      </c>
      <c r="E14080" s="548">
        <v>9.64</v>
      </c>
    </row>
    <row r="14081" spans="1:5" hidden="1">
      <c r="A14081" s="547" t="s">
        <v>1598</v>
      </c>
      <c r="B14081" s="547">
        <v>2022</v>
      </c>
      <c r="C14081" s="547" t="s">
        <v>1618</v>
      </c>
      <c r="D14081" s="548"/>
      <c r="E14081" s="548"/>
    </row>
    <row r="14082" spans="1:5" hidden="1">
      <c r="A14082" s="547" t="s">
        <v>1598</v>
      </c>
      <c r="B14082" s="547">
        <v>2022</v>
      </c>
      <c r="C14082" s="547" t="s">
        <v>1617</v>
      </c>
      <c r="D14082" s="548">
        <v>2.4500000000000002</v>
      </c>
      <c r="E14082" s="548">
        <v>2.4500000000000002</v>
      </c>
    </row>
    <row r="14083" spans="1:5" hidden="1">
      <c r="A14083" s="547" t="s">
        <v>1598</v>
      </c>
      <c r="B14083" s="547">
        <v>2022</v>
      </c>
      <c r="C14083" s="547" t="s">
        <v>1616</v>
      </c>
      <c r="D14083" s="548"/>
      <c r="E14083" s="548"/>
    </row>
    <row r="14084" spans="1:5" hidden="1">
      <c r="A14084" s="547" t="s">
        <v>1598</v>
      </c>
      <c r="B14084" s="547">
        <v>2022</v>
      </c>
      <c r="C14084" s="547" t="s">
        <v>1615</v>
      </c>
      <c r="D14084" s="548">
        <v>4.79</v>
      </c>
      <c r="E14084" s="548">
        <v>4.79</v>
      </c>
    </row>
    <row r="14085" spans="1:5" hidden="1">
      <c r="A14085" s="547" t="s">
        <v>1598</v>
      </c>
      <c r="B14085" s="547">
        <v>2022</v>
      </c>
      <c r="C14085" s="547" t="s">
        <v>1614</v>
      </c>
      <c r="D14085" s="548">
        <v>0.43</v>
      </c>
      <c r="E14085" s="548">
        <v>0.43</v>
      </c>
    </row>
    <row r="14086" spans="1:5" hidden="1">
      <c r="A14086" s="547" t="s">
        <v>1598</v>
      </c>
      <c r="B14086" s="547">
        <v>2022</v>
      </c>
      <c r="C14086" s="547" t="s">
        <v>1613</v>
      </c>
      <c r="D14086" s="548"/>
      <c r="E14086" s="548"/>
    </row>
    <row r="14087" spans="1:5" hidden="1">
      <c r="A14087" s="547" t="s">
        <v>1598</v>
      </c>
      <c r="B14087" s="547">
        <v>2022</v>
      </c>
      <c r="C14087" s="547" t="s">
        <v>1612</v>
      </c>
      <c r="D14087" s="548">
        <v>0.01</v>
      </c>
      <c r="E14087" s="548">
        <v>0.01</v>
      </c>
    </row>
    <row r="14088" spans="1:5" hidden="1">
      <c r="A14088" s="547" t="s">
        <v>1598</v>
      </c>
      <c r="B14088" s="547">
        <v>2022</v>
      </c>
      <c r="C14088" s="547" t="s">
        <v>1611</v>
      </c>
      <c r="D14088" s="548"/>
      <c r="E14088" s="548"/>
    </row>
    <row r="14089" spans="1:5" hidden="1">
      <c r="A14089" s="547" t="s">
        <v>1598</v>
      </c>
      <c r="B14089" s="547">
        <v>2022</v>
      </c>
      <c r="C14089" s="547" t="s">
        <v>1610</v>
      </c>
      <c r="D14089" s="548"/>
      <c r="E14089" s="548"/>
    </row>
    <row r="14090" spans="1:5" hidden="1">
      <c r="A14090" s="547" t="s">
        <v>1598</v>
      </c>
      <c r="B14090" s="547">
        <v>2022</v>
      </c>
      <c r="C14090" s="547" t="s">
        <v>1609</v>
      </c>
      <c r="D14090" s="548"/>
      <c r="E14090" s="548"/>
    </row>
    <row r="14091" spans="1:5" hidden="1">
      <c r="A14091" s="547" t="s">
        <v>1598</v>
      </c>
      <c r="B14091" s="547">
        <v>2022</v>
      </c>
      <c r="C14091" s="547" t="s">
        <v>1608</v>
      </c>
      <c r="D14091" s="548"/>
      <c r="E14091" s="548"/>
    </row>
    <row r="14092" spans="1:5" hidden="1">
      <c r="A14092" s="547" t="s">
        <v>1598</v>
      </c>
      <c r="B14092" s="547">
        <v>2022</v>
      </c>
      <c r="C14092" s="547" t="s">
        <v>1607</v>
      </c>
      <c r="D14092" s="548">
        <v>1.93</v>
      </c>
      <c r="E14092" s="548">
        <v>1.93</v>
      </c>
    </row>
    <row r="14093" spans="1:5" hidden="1">
      <c r="A14093" s="547" t="s">
        <v>1598</v>
      </c>
      <c r="B14093" s="547">
        <v>2022</v>
      </c>
      <c r="C14093" s="547" t="s">
        <v>1606</v>
      </c>
      <c r="D14093" s="548"/>
      <c r="E14093" s="548"/>
    </row>
    <row r="14094" spans="1:5" hidden="1">
      <c r="A14094" s="547" t="s">
        <v>1598</v>
      </c>
      <c r="B14094" s="547">
        <v>2022</v>
      </c>
      <c r="C14094" s="547" t="s">
        <v>1605</v>
      </c>
      <c r="D14094" s="548">
        <v>0.02</v>
      </c>
      <c r="E14094" s="548">
        <v>0.02</v>
      </c>
    </row>
    <row r="14095" spans="1:5" hidden="1">
      <c r="A14095" s="547" t="s">
        <v>1598</v>
      </c>
      <c r="B14095" s="547">
        <v>2022</v>
      </c>
      <c r="C14095" s="547" t="s">
        <v>1604</v>
      </c>
      <c r="D14095" s="548">
        <v>11.37</v>
      </c>
      <c r="E14095" s="548">
        <v>11.37</v>
      </c>
    </row>
    <row r="14096" spans="1:5" hidden="1">
      <c r="A14096" s="547" t="s">
        <v>1598</v>
      </c>
      <c r="B14096" s="547">
        <v>2022</v>
      </c>
      <c r="C14096" s="547" t="s">
        <v>1603</v>
      </c>
      <c r="D14096" s="548">
        <v>0.23</v>
      </c>
      <c r="E14096" s="548">
        <v>0.23</v>
      </c>
    </row>
    <row r="14097" spans="1:5" hidden="1">
      <c r="A14097" s="547" t="s">
        <v>1598</v>
      </c>
      <c r="B14097" s="547">
        <v>2022</v>
      </c>
      <c r="C14097" s="547" t="s">
        <v>1602</v>
      </c>
      <c r="D14097" s="548">
        <v>18.510000000000002</v>
      </c>
      <c r="E14097" s="548">
        <v>18.510000000000002</v>
      </c>
    </row>
    <row r="14098" spans="1:5" hidden="1">
      <c r="A14098" s="547" t="s">
        <v>1598</v>
      </c>
      <c r="B14098" s="547">
        <v>2022</v>
      </c>
      <c r="C14098" s="547" t="s">
        <v>1601</v>
      </c>
      <c r="D14098" s="548">
        <v>934.84</v>
      </c>
      <c r="E14098" s="548">
        <v>934.84</v>
      </c>
    </row>
    <row r="14099" spans="1:5" hidden="1">
      <c r="A14099" s="547" t="s">
        <v>1598</v>
      </c>
      <c r="B14099" s="547">
        <v>2022</v>
      </c>
      <c r="C14099" s="547" t="s">
        <v>1600</v>
      </c>
      <c r="D14099" s="548"/>
      <c r="E14099" s="548"/>
    </row>
    <row r="14100" spans="1:5" hidden="1">
      <c r="A14100" s="547" t="s">
        <v>1598</v>
      </c>
      <c r="B14100" s="547">
        <v>2022</v>
      </c>
      <c r="C14100" s="547" t="s">
        <v>1599</v>
      </c>
      <c r="D14100" s="548">
        <v>2286.89</v>
      </c>
      <c r="E14100" s="548">
        <v>2286.89</v>
      </c>
    </row>
    <row r="14101" spans="1:5" hidden="1">
      <c r="A14101" s="547" t="s">
        <v>1598</v>
      </c>
      <c r="B14101" s="547">
        <v>2022</v>
      </c>
      <c r="C14101" s="547" t="s">
        <v>1597</v>
      </c>
      <c r="D14101" s="548">
        <v>977.76</v>
      </c>
      <c r="E14101" s="548">
        <v>977.76</v>
      </c>
    </row>
    <row r="14102" spans="1:5" hidden="1">
      <c r="A14102" s="547" t="s">
        <v>1598</v>
      </c>
      <c r="B14102" s="547">
        <v>2022</v>
      </c>
      <c r="C14102" s="547" t="s">
        <v>1633</v>
      </c>
      <c r="D14102" s="548"/>
      <c r="E14102" s="548">
        <v>3.13</v>
      </c>
    </row>
    <row r="14103" spans="1:5" hidden="1">
      <c r="A14103" s="547" t="s">
        <v>1598</v>
      </c>
      <c r="B14103" s="547">
        <v>2022</v>
      </c>
      <c r="C14103" s="547" t="s">
        <v>1632</v>
      </c>
      <c r="D14103" s="548"/>
      <c r="E14103" s="548"/>
    </row>
    <row r="14104" spans="1:5" hidden="1">
      <c r="A14104" s="547" t="s">
        <v>1598</v>
      </c>
      <c r="B14104" s="547">
        <v>2022</v>
      </c>
      <c r="C14104" s="547" t="s">
        <v>1631</v>
      </c>
      <c r="D14104" s="548"/>
      <c r="E14104" s="548"/>
    </row>
    <row r="14105" spans="1:5" hidden="1">
      <c r="A14105" s="547" t="s">
        <v>1598</v>
      </c>
      <c r="B14105" s="547">
        <v>2022</v>
      </c>
      <c r="C14105" s="547" t="s">
        <v>1630</v>
      </c>
      <c r="D14105" s="548"/>
      <c r="E14105" s="548"/>
    </row>
    <row r="14106" spans="1:5" hidden="1">
      <c r="A14106" s="547" t="s">
        <v>1598</v>
      </c>
      <c r="B14106" s="547">
        <v>2022</v>
      </c>
      <c r="C14106" s="547" t="s">
        <v>1629</v>
      </c>
      <c r="D14106" s="548"/>
      <c r="E14106" s="548"/>
    </row>
    <row r="14107" spans="1:5" hidden="1">
      <c r="A14107" s="547" t="s">
        <v>1598</v>
      </c>
      <c r="B14107" s="547">
        <v>2023</v>
      </c>
      <c r="C14107" s="547" t="s">
        <v>1628</v>
      </c>
      <c r="D14107" s="548">
        <v>1.39</v>
      </c>
      <c r="E14107" s="548"/>
    </row>
    <row r="14108" spans="1:5" hidden="1">
      <c r="A14108" s="547" t="s">
        <v>1598</v>
      </c>
      <c r="B14108" s="547">
        <v>2023</v>
      </c>
      <c r="C14108" s="547" t="s">
        <v>1627</v>
      </c>
      <c r="D14108" s="548">
        <v>1.35</v>
      </c>
      <c r="E14108" s="548"/>
    </row>
    <row r="14109" spans="1:5" hidden="1">
      <c r="A14109" s="547" t="s">
        <v>1598</v>
      </c>
      <c r="B14109" s="547">
        <v>2023</v>
      </c>
      <c r="C14109" s="547" t="s">
        <v>1626</v>
      </c>
      <c r="D14109" s="548">
        <v>0.04</v>
      </c>
      <c r="E14109" s="548"/>
    </row>
    <row r="14110" spans="1:5" hidden="1">
      <c r="A14110" s="547" t="s">
        <v>1598</v>
      </c>
      <c r="B14110" s="547">
        <v>2023</v>
      </c>
      <c r="C14110" s="547" t="s">
        <v>1625</v>
      </c>
      <c r="D14110" s="548"/>
      <c r="E14110" s="548"/>
    </row>
    <row r="14111" spans="1:5" hidden="1">
      <c r="A14111" s="547" t="s">
        <v>1598</v>
      </c>
      <c r="B14111" s="547">
        <v>2023</v>
      </c>
      <c r="C14111" s="547" t="s">
        <v>1624</v>
      </c>
      <c r="D14111" s="548"/>
      <c r="E14111" s="548"/>
    </row>
    <row r="14112" spans="1:5" hidden="1">
      <c r="A14112" s="547" t="s">
        <v>1598</v>
      </c>
      <c r="B14112" s="547">
        <v>2023</v>
      </c>
      <c r="C14112" s="547" t="s">
        <v>1623</v>
      </c>
      <c r="D14112" s="548"/>
      <c r="E14112" s="548"/>
    </row>
    <row r="14113" spans="1:5" hidden="1">
      <c r="A14113" s="547" t="s">
        <v>1598</v>
      </c>
      <c r="B14113" s="547">
        <v>2023</v>
      </c>
      <c r="C14113" s="547" t="s">
        <v>1622</v>
      </c>
      <c r="D14113" s="548"/>
      <c r="E14113" s="548"/>
    </row>
    <row r="14114" spans="1:5" hidden="1">
      <c r="A14114" s="547" t="s">
        <v>1598</v>
      </c>
      <c r="B14114" s="547">
        <v>2023</v>
      </c>
      <c r="C14114" s="547" t="s">
        <v>1621</v>
      </c>
      <c r="D14114" s="548"/>
      <c r="E14114" s="548"/>
    </row>
    <row r="14115" spans="1:5" hidden="1">
      <c r="A14115" s="547" t="s">
        <v>1598</v>
      </c>
      <c r="B14115" s="547">
        <v>2023</v>
      </c>
      <c r="C14115" s="547" t="s">
        <v>1620</v>
      </c>
      <c r="D14115" s="548"/>
      <c r="E14115" s="548"/>
    </row>
    <row r="14116" spans="1:5" hidden="1">
      <c r="A14116" s="547" t="s">
        <v>1598</v>
      </c>
      <c r="B14116" s="547">
        <v>2023</v>
      </c>
      <c r="C14116" s="547" t="s">
        <v>1619</v>
      </c>
      <c r="D14116" s="548">
        <v>7.24</v>
      </c>
      <c r="E14116" s="548"/>
    </row>
    <row r="14117" spans="1:5" hidden="1">
      <c r="A14117" s="547" t="s">
        <v>1598</v>
      </c>
      <c r="B14117" s="547">
        <v>2023</v>
      </c>
      <c r="C14117" s="547" t="s">
        <v>1618</v>
      </c>
      <c r="D14117" s="548"/>
      <c r="E14117" s="548"/>
    </row>
    <row r="14118" spans="1:5" hidden="1">
      <c r="A14118" s="547" t="s">
        <v>1598</v>
      </c>
      <c r="B14118" s="547">
        <v>2023</v>
      </c>
      <c r="C14118" s="547" t="s">
        <v>1617</v>
      </c>
      <c r="D14118" s="548">
        <v>2.71</v>
      </c>
      <c r="E14118" s="548"/>
    </row>
    <row r="14119" spans="1:5" hidden="1">
      <c r="A14119" s="547" t="s">
        <v>1598</v>
      </c>
      <c r="B14119" s="547">
        <v>2023</v>
      </c>
      <c r="C14119" s="547" t="s">
        <v>1616</v>
      </c>
      <c r="D14119" s="548"/>
      <c r="E14119" s="548"/>
    </row>
    <row r="14120" spans="1:5" hidden="1">
      <c r="A14120" s="547" t="s">
        <v>1598</v>
      </c>
      <c r="B14120" s="547">
        <v>2023</v>
      </c>
      <c r="C14120" s="547" t="s">
        <v>1615</v>
      </c>
      <c r="D14120" s="548">
        <v>1.72</v>
      </c>
      <c r="E14120" s="548"/>
    </row>
    <row r="14121" spans="1:5" hidden="1">
      <c r="A14121" s="547" t="s">
        <v>1598</v>
      </c>
      <c r="B14121" s="547">
        <v>2023</v>
      </c>
      <c r="C14121" s="547" t="s">
        <v>1614</v>
      </c>
      <c r="D14121" s="548">
        <v>0.2</v>
      </c>
      <c r="E14121" s="548"/>
    </row>
    <row r="14122" spans="1:5" hidden="1">
      <c r="A14122" s="547" t="s">
        <v>1598</v>
      </c>
      <c r="B14122" s="547">
        <v>2023</v>
      </c>
      <c r="C14122" s="547" t="s">
        <v>1613</v>
      </c>
      <c r="D14122" s="548"/>
      <c r="E14122" s="548"/>
    </row>
    <row r="14123" spans="1:5" hidden="1">
      <c r="A14123" s="547" t="s">
        <v>1598</v>
      </c>
      <c r="B14123" s="547">
        <v>2023</v>
      </c>
      <c r="C14123" s="547" t="s">
        <v>1612</v>
      </c>
      <c r="D14123" s="548">
        <v>0.04</v>
      </c>
      <c r="E14123" s="548"/>
    </row>
    <row r="14124" spans="1:5" hidden="1">
      <c r="A14124" s="547" t="s">
        <v>1598</v>
      </c>
      <c r="B14124" s="547">
        <v>2023</v>
      </c>
      <c r="C14124" s="547" t="s">
        <v>1611</v>
      </c>
      <c r="D14124" s="548"/>
      <c r="E14124" s="548"/>
    </row>
    <row r="14125" spans="1:5" hidden="1">
      <c r="A14125" s="547" t="s">
        <v>1598</v>
      </c>
      <c r="B14125" s="547">
        <v>2023</v>
      </c>
      <c r="C14125" s="547" t="s">
        <v>1610</v>
      </c>
      <c r="D14125" s="548"/>
      <c r="E14125" s="548"/>
    </row>
    <row r="14126" spans="1:5" hidden="1">
      <c r="A14126" s="547" t="s">
        <v>1598</v>
      </c>
      <c r="B14126" s="547">
        <v>2023</v>
      </c>
      <c r="C14126" s="547" t="s">
        <v>1609</v>
      </c>
      <c r="D14126" s="548"/>
      <c r="E14126" s="548"/>
    </row>
    <row r="14127" spans="1:5" hidden="1">
      <c r="A14127" s="547" t="s">
        <v>1598</v>
      </c>
      <c r="B14127" s="547">
        <v>2023</v>
      </c>
      <c r="C14127" s="547" t="s">
        <v>1608</v>
      </c>
      <c r="D14127" s="548"/>
      <c r="E14127" s="548"/>
    </row>
    <row r="14128" spans="1:5" hidden="1">
      <c r="A14128" s="547" t="s">
        <v>1598</v>
      </c>
      <c r="B14128" s="547">
        <v>2023</v>
      </c>
      <c r="C14128" s="547" t="s">
        <v>1607</v>
      </c>
      <c r="D14128" s="548">
        <v>2.58</v>
      </c>
      <c r="E14128" s="548"/>
    </row>
    <row r="14129" spans="1:5" hidden="1">
      <c r="A14129" s="547" t="s">
        <v>1598</v>
      </c>
      <c r="B14129" s="547">
        <v>2023</v>
      </c>
      <c r="C14129" s="547" t="s">
        <v>1606</v>
      </c>
      <c r="D14129" s="548"/>
      <c r="E14129" s="548"/>
    </row>
    <row r="14130" spans="1:5" hidden="1">
      <c r="A14130" s="547" t="s">
        <v>1598</v>
      </c>
      <c r="B14130" s="547">
        <v>2023</v>
      </c>
      <c r="C14130" s="547" t="s">
        <v>1605</v>
      </c>
      <c r="D14130" s="548"/>
      <c r="E14130" s="548"/>
    </row>
    <row r="14131" spans="1:5" hidden="1">
      <c r="A14131" s="547" t="s">
        <v>1598</v>
      </c>
      <c r="B14131" s="547">
        <v>2023</v>
      </c>
      <c r="C14131" s="547" t="s">
        <v>1604</v>
      </c>
      <c r="D14131" s="548">
        <v>12.45</v>
      </c>
      <c r="E14131" s="548"/>
    </row>
    <row r="14132" spans="1:5" hidden="1">
      <c r="A14132" s="547" t="s">
        <v>1598</v>
      </c>
      <c r="B14132" s="547">
        <v>2023</v>
      </c>
      <c r="C14132" s="547" t="s">
        <v>1603</v>
      </c>
      <c r="D14132" s="548">
        <v>0.51</v>
      </c>
      <c r="E14132" s="548"/>
    </row>
    <row r="14133" spans="1:5" hidden="1">
      <c r="A14133" s="547" t="s">
        <v>1598</v>
      </c>
      <c r="B14133" s="547">
        <v>2023</v>
      </c>
      <c r="C14133" s="547" t="s">
        <v>1602</v>
      </c>
      <c r="D14133" s="548">
        <v>24.68</v>
      </c>
      <c r="E14133" s="548"/>
    </row>
    <row r="14134" spans="1:5" hidden="1">
      <c r="A14134" s="547" t="s">
        <v>1598</v>
      </c>
      <c r="B14134" s="547">
        <v>2023</v>
      </c>
      <c r="C14134" s="547" t="s">
        <v>1601</v>
      </c>
      <c r="D14134" s="548">
        <v>983.88</v>
      </c>
      <c r="E14134" s="548"/>
    </row>
    <row r="14135" spans="1:5" hidden="1">
      <c r="A14135" s="547" t="s">
        <v>1598</v>
      </c>
      <c r="B14135" s="547">
        <v>2023</v>
      </c>
      <c r="C14135" s="547" t="s">
        <v>1600</v>
      </c>
      <c r="D14135" s="548"/>
      <c r="E14135" s="548"/>
    </row>
    <row r="14136" spans="1:5" hidden="1">
      <c r="A14136" s="547" t="s">
        <v>1598</v>
      </c>
      <c r="B14136" s="547">
        <v>2023</v>
      </c>
      <c r="C14136" s="547" t="s">
        <v>1599</v>
      </c>
      <c r="D14136" s="548">
        <v>2407.89</v>
      </c>
      <c r="E14136" s="548"/>
    </row>
    <row r="14137" spans="1:5" hidden="1">
      <c r="A14137" s="547" t="s">
        <v>1598</v>
      </c>
      <c r="B14137" s="547">
        <v>2023</v>
      </c>
      <c r="C14137" s="547" t="s">
        <v>1597</v>
      </c>
      <c r="D14137" s="548">
        <v>1030.1500000000001</v>
      </c>
      <c r="E14137" s="548"/>
    </row>
  </sheetData>
  <autoFilter ref="A1:E14137" xr:uid="{4913E0C2-4CC7-49D6-AA0A-D5D2FC7A19BC}">
    <filterColumn colId="0">
      <filters>
        <filter val="2.2. 供热"/>
        <filter val="4.7. 生活消费"/>
        <filter val="4.7.1. 城镇"/>
        <filter val="4.7.2. 乡村"/>
      </filters>
    </filterColumn>
    <filterColumn colId="1">
      <filters>
        <filter val="2022"/>
      </filters>
    </filterColumn>
  </autoFilter>
  <phoneticPr fontId="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7EA90-42C3-4F2C-826B-FAED2E9572A8}">
  <dimension ref="A1:AE79"/>
  <sheetViews>
    <sheetView topLeftCell="C1" zoomScale="55" zoomScaleNormal="55" workbookViewId="0">
      <selection activeCell="G85" sqref="G85:G97"/>
    </sheetView>
  </sheetViews>
  <sheetFormatPr defaultRowHeight="13.5"/>
  <cols>
    <col min="1" max="2" width="19.75" style="524" customWidth="1"/>
    <col min="3" max="3" width="15.125" style="524" customWidth="1"/>
    <col min="4" max="4" width="28.75" style="524" bestFit="1" customWidth="1"/>
    <col min="5" max="5" width="13.375" style="550" bestFit="1" customWidth="1"/>
    <col min="6" max="6" width="14" style="550" bestFit="1" customWidth="1"/>
    <col min="7" max="7" width="14.375" style="550" bestFit="1" customWidth="1"/>
    <col min="8" max="9" width="9" style="524"/>
    <col min="10" max="10" width="15.125" style="524" bestFit="1" customWidth="1"/>
    <col min="11" max="11" width="28.75" style="524" bestFit="1" customWidth="1"/>
    <col min="12" max="12" width="13.375" style="524" bestFit="1" customWidth="1"/>
    <col min="13" max="13" width="14" style="524" bestFit="1" customWidth="1"/>
    <col min="14" max="14" width="14.375" style="524" bestFit="1" customWidth="1"/>
    <col min="15" max="15" width="9" style="524"/>
    <col min="16" max="16" width="17.75" style="524" bestFit="1" customWidth="1"/>
    <col min="17" max="17" width="15.125" style="524" bestFit="1" customWidth="1"/>
    <col min="18" max="18" width="28.75" style="524" bestFit="1" customWidth="1"/>
    <col min="19" max="19" width="13.375" style="524" bestFit="1" customWidth="1"/>
    <col min="20" max="20" width="14" style="524" bestFit="1" customWidth="1"/>
    <col min="21" max="21" width="14.375" style="524" bestFit="1" customWidth="1"/>
    <col min="22" max="22" width="9" style="524"/>
    <col min="23" max="23" width="14.75" style="524" bestFit="1" customWidth="1"/>
    <col min="24" max="24" width="16" style="524" bestFit="1" customWidth="1"/>
    <col min="25" max="25" width="31" style="524" bestFit="1" customWidth="1"/>
    <col min="26" max="26" width="14.625" style="524" bestFit="1" customWidth="1"/>
    <col min="27" max="27" width="15.375" style="524" bestFit="1" customWidth="1"/>
    <col min="28" max="28" width="15.75" style="524" bestFit="1" customWidth="1"/>
    <col min="29" max="16384" width="9" style="524"/>
  </cols>
  <sheetData>
    <row r="1" spans="1:31" ht="15">
      <c r="A1" s="554" t="s">
        <v>1762</v>
      </c>
      <c r="B1" s="554" t="s">
        <v>1761</v>
      </c>
      <c r="C1" s="553" t="s">
        <v>1760</v>
      </c>
      <c r="D1" s="555" t="s">
        <v>1524</v>
      </c>
      <c r="E1" s="543" t="s">
        <v>1592</v>
      </c>
      <c r="F1" s="543" t="s">
        <v>1591</v>
      </c>
      <c r="G1" s="543" t="s">
        <v>1590</v>
      </c>
      <c r="I1" s="554" t="s">
        <v>1761</v>
      </c>
      <c r="J1" s="553" t="s">
        <v>1760</v>
      </c>
      <c r="K1" s="543" t="s">
        <v>1524</v>
      </c>
      <c r="L1" s="543" t="s">
        <v>1592</v>
      </c>
      <c r="M1" s="543" t="s">
        <v>1591</v>
      </c>
      <c r="N1" s="543" t="s">
        <v>1590</v>
      </c>
      <c r="P1" s="554" t="s">
        <v>1761</v>
      </c>
      <c r="Q1" s="553" t="s">
        <v>1760</v>
      </c>
      <c r="R1" s="543" t="s">
        <v>1524</v>
      </c>
      <c r="S1" s="543" t="s">
        <v>1592</v>
      </c>
      <c r="T1" s="543" t="s">
        <v>1591</v>
      </c>
      <c r="U1" s="543" t="s">
        <v>1590</v>
      </c>
      <c r="W1" s="554" t="s">
        <v>1761</v>
      </c>
      <c r="X1" s="553" t="s">
        <v>1760</v>
      </c>
      <c r="Y1" s="543" t="s">
        <v>1524</v>
      </c>
      <c r="Z1" s="543" t="s">
        <v>1592</v>
      </c>
      <c r="AA1" s="543" t="s">
        <v>1591</v>
      </c>
      <c r="AB1" s="543" t="s">
        <v>1590</v>
      </c>
    </row>
    <row r="2" spans="1:31" ht="15">
      <c r="A2" s="542" t="s">
        <v>1759</v>
      </c>
      <c r="B2" s="542" t="s">
        <v>1766</v>
      </c>
      <c r="C2" s="542" t="s">
        <v>1559</v>
      </c>
      <c r="D2" s="543" t="s">
        <v>1576</v>
      </c>
      <c r="E2" s="552">
        <f>SUMIFS(NCSC!E:E,NCSC!$D:$D,$D2)</f>
        <v>96.2</v>
      </c>
      <c r="F2" s="552">
        <f>SUMIFS(NCSC!F:F,NCSC!$D:$D,$D2,NCSC!$C:$C,$C2)</f>
        <v>0</v>
      </c>
      <c r="G2" s="552">
        <f>SUMIFS(NCSC!G:G,NCSC!$D:$D,$D2)</f>
        <v>0</v>
      </c>
      <c r="I2" s="542" t="s">
        <v>1765</v>
      </c>
      <c r="J2" s="542" t="s">
        <v>1561</v>
      </c>
      <c r="K2" s="543" t="s">
        <v>1576</v>
      </c>
      <c r="L2" s="552">
        <f>SUMIFS(NCSC!E:E,NCSC!$D:$D,$D2)</f>
        <v>96.2</v>
      </c>
      <c r="M2" s="552">
        <f>SUMIFS(NCSC!F:F,NCSC!$D:$D,$K2,NCSC!$C:$C,$J2)</f>
        <v>0</v>
      </c>
      <c r="N2" s="552">
        <f>SUMIFS(NCSC!G:G,NCSC!$D:$D,$D2)</f>
        <v>0</v>
      </c>
      <c r="P2" s="542" t="s">
        <v>1764</v>
      </c>
      <c r="Q2" s="542" t="s">
        <v>1563</v>
      </c>
      <c r="R2" s="543" t="s">
        <v>1576</v>
      </c>
      <c r="S2" s="552">
        <f>SUMIFS(NCSC!E:E,NCSC!$D:$D,$R2)</f>
        <v>96.2</v>
      </c>
      <c r="T2" s="552">
        <f>SUMIFS(NCSC!F:F,NCSC!$D:$D,$R2,NCSC!$C:$C,$Q2)</f>
        <v>0</v>
      </c>
      <c r="U2" s="552">
        <f>SUMIFS(NCSC!G:G,NCSC!$D:$D,$R2)</f>
        <v>0</v>
      </c>
      <c r="W2" s="542" t="s">
        <v>1763</v>
      </c>
      <c r="X2" s="542" t="s">
        <v>1562</v>
      </c>
      <c r="Y2" s="543" t="s">
        <v>1576</v>
      </c>
      <c r="Z2" s="552">
        <f>SUMIFS(NCSC!E:E,NCSC!$D:$D,$R2)</f>
        <v>96.2</v>
      </c>
      <c r="AA2" s="552">
        <f>SUMIFS(NCSC!F:F,NCSC!$D:$D,$Y2,NCSC!$C:$C,$X2)</f>
        <v>0</v>
      </c>
      <c r="AB2" s="552">
        <f>SUMIFS(NCSC!G:G,NCSC!$D:$D,$Y2)</f>
        <v>0</v>
      </c>
      <c r="AE2" s="550">
        <f>SUM(L2:AB74)</f>
        <v>17673.55000000001</v>
      </c>
    </row>
    <row r="3" spans="1:31" ht="15">
      <c r="A3" s="542" t="s">
        <v>1758</v>
      </c>
      <c r="B3" s="542" t="s">
        <v>1766</v>
      </c>
      <c r="C3" s="542" t="s">
        <v>1559</v>
      </c>
      <c r="D3" s="543" t="s">
        <v>1558</v>
      </c>
      <c r="E3" s="552">
        <f>SUMIFS(NCSC!E:E,NCSC!$D:$D,$D3)</f>
        <v>98.3</v>
      </c>
      <c r="F3" s="552">
        <f>SUMIFS(NCSC!F:F,NCSC!$D:$D,$D3,NCSC!$C:$C,$C3)</f>
        <v>1</v>
      </c>
      <c r="G3" s="552">
        <f>SUMIFS(NCSC!G:G,NCSC!$D:$D,$D3)</f>
        <v>1.5</v>
      </c>
      <c r="I3" s="542" t="s">
        <v>1765</v>
      </c>
      <c r="J3" s="542" t="s">
        <v>1561</v>
      </c>
      <c r="K3" s="543" t="s">
        <v>1558</v>
      </c>
      <c r="L3" s="552">
        <f>SUMIFS(NCSC!E:E,NCSC!$D:$D,$D3)</f>
        <v>98.3</v>
      </c>
      <c r="M3" s="552">
        <f>SUMIFS(NCSC!F:F,NCSC!$D:$D,$K3,NCSC!$C:$C,$J3)</f>
        <v>10</v>
      </c>
      <c r="N3" s="552">
        <f>SUMIFS(NCSC!G:G,NCSC!$D:$D,$D3)</f>
        <v>1.5</v>
      </c>
      <c r="P3" s="542" t="s">
        <v>1764</v>
      </c>
      <c r="Q3" s="542" t="s">
        <v>1563</v>
      </c>
      <c r="R3" s="543" t="s">
        <v>1558</v>
      </c>
      <c r="S3" s="552">
        <f>SUMIFS(NCSC!E:E,NCSC!$D:$D,$R3)</f>
        <v>98.3</v>
      </c>
      <c r="T3" s="552">
        <f>SUMIFS(NCSC!F:F,NCSC!$D:$D,$R3,NCSC!$C:$C,$Q3)</f>
        <v>10</v>
      </c>
      <c r="U3" s="552">
        <f>SUMIFS(NCSC!G:G,NCSC!$D:$D,$R3)</f>
        <v>1.5</v>
      </c>
      <c r="W3" s="542" t="s">
        <v>1763</v>
      </c>
      <c r="X3" s="542" t="s">
        <v>1562</v>
      </c>
      <c r="Y3" s="543" t="s">
        <v>1558</v>
      </c>
      <c r="Z3" s="552">
        <f>SUMIFS(NCSC!E:E,NCSC!$D:$D,$R3)</f>
        <v>98.3</v>
      </c>
      <c r="AA3" s="552">
        <f>SUMIFS(NCSC!F:F,NCSC!$D:$D,$Y3,NCSC!$C:$C,$X3)</f>
        <v>300</v>
      </c>
      <c r="AB3" s="552">
        <f>SUMIFS(NCSC!G:G,NCSC!$D:$D,$Y3)</f>
        <v>1.5</v>
      </c>
    </row>
    <row r="4" spans="1:31" ht="15">
      <c r="A4" s="542" t="s">
        <v>1757</v>
      </c>
      <c r="B4" s="542" t="s">
        <v>1766</v>
      </c>
      <c r="C4" s="542" t="s">
        <v>1559</v>
      </c>
      <c r="D4" s="543" t="s">
        <v>1557</v>
      </c>
      <c r="E4" s="552">
        <f>SUMIFS(NCSC!E:E,NCSC!$D:$D,$D4)</f>
        <v>94.6</v>
      </c>
      <c r="F4" s="552">
        <f>SUMIFS(NCSC!F:F,NCSC!$D:$D,$D4,NCSC!$C:$C,$C4)</f>
        <v>1</v>
      </c>
      <c r="G4" s="552">
        <f>SUMIFS(NCSC!G:G,NCSC!$D:$D,$D4)</f>
        <v>1.5</v>
      </c>
      <c r="I4" s="542" t="s">
        <v>1765</v>
      </c>
      <c r="J4" s="542" t="s">
        <v>1561</v>
      </c>
      <c r="K4" s="543" t="s">
        <v>1557</v>
      </c>
      <c r="L4" s="552">
        <f>SUMIFS(NCSC!E:E,NCSC!$D:$D,$D4)</f>
        <v>94.6</v>
      </c>
      <c r="M4" s="552">
        <f>SUMIFS(NCSC!F:F,NCSC!$D:$D,$K4,NCSC!$C:$C,$J4)</f>
        <v>10</v>
      </c>
      <c r="N4" s="552">
        <f>SUMIFS(NCSC!G:G,NCSC!$D:$D,$D4)</f>
        <v>1.5</v>
      </c>
      <c r="P4" s="542" t="s">
        <v>1764</v>
      </c>
      <c r="Q4" s="542" t="s">
        <v>1563</v>
      </c>
      <c r="R4" s="543" t="s">
        <v>1557</v>
      </c>
      <c r="S4" s="552">
        <f>SUMIFS(NCSC!E:E,NCSC!$D:$D,$R4)</f>
        <v>94.6</v>
      </c>
      <c r="T4" s="552">
        <f>SUMIFS(NCSC!F:F,NCSC!$D:$D,$R4,NCSC!$C:$C,$Q4)</f>
        <v>10</v>
      </c>
      <c r="U4" s="552">
        <f>SUMIFS(NCSC!G:G,NCSC!$D:$D,$R4)</f>
        <v>1.5</v>
      </c>
      <c r="W4" s="542" t="s">
        <v>1763</v>
      </c>
      <c r="X4" s="542" t="s">
        <v>1562</v>
      </c>
      <c r="Y4" s="543" t="s">
        <v>1557</v>
      </c>
      <c r="Z4" s="552">
        <f>SUMIFS(NCSC!E:E,NCSC!$D:$D,$R4)</f>
        <v>94.6</v>
      </c>
      <c r="AA4" s="552">
        <f>SUMIFS(NCSC!F:F,NCSC!$D:$D,$Y4,NCSC!$C:$C,$X4)</f>
        <v>300</v>
      </c>
      <c r="AB4" s="552">
        <f>SUMIFS(NCSC!G:G,NCSC!$D:$D,$Y4)</f>
        <v>1.5</v>
      </c>
    </row>
    <row r="5" spans="1:31" ht="15">
      <c r="A5" s="542" t="s">
        <v>1756</v>
      </c>
      <c r="B5" s="542" t="s">
        <v>1766</v>
      </c>
      <c r="C5" s="542" t="s">
        <v>1559</v>
      </c>
      <c r="D5" s="543" t="s">
        <v>1556</v>
      </c>
      <c r="E5" s="552">
        <f>SUMIFS(NCSC!E:E,NCSC!$D:$D,$D5)</f>
        <v>94.6</v>
      </c>
      <c r="F5" s="552">
        <f>SUMIFS(NCSC!F:F,NCSC!$D:$D,$D5,NCSC!$C:$C,$C5)</f>
        <v>1</v>
      </c>
      <c r="G5" s="552">
        <f>SUMIFS(NCSC!G:G,NCSC!$D:$D,$D5)</f>
        <v>1.5</v>
      </c>
      <c r="I5" s="542" t="s">
        <v>1765</v>
      </c>
      <c r="J5" s="542" t="s">
        <v>1561</v>
      </c>
      <c r="K5" s="543" t="s">
        <v>1556</v>
      </c>
      <c r="L5" s="552">
        <f>SUMIFS(NCSC!E:E,NCSC!$D:$D,$D5)</f>
        <v>94.6</v>
      </c>
      <c r="M5" s="552">
        <f>SUMIFS(NCSC!F:F,NCSC!$D:$D,$K5,NCSC!$C:$C,$J5)</f>
        <v>10</v>
      </c>
      <c r="N5" s="552">
        <f>SUMIFS(NCSC!G:G,NCSC!$D:$D,$D5)</f>
        <v>1.5</v>
      </c>
      <c r="P5" s="542" t="s">
        <v>1764</v>
      </c>
      <c r="Q5" s="542" t="s">
        <v>1563</v>
      </c>
      <c r="R5" s="543" t="s">
        <v>1556</v>
      </c>
      <c r="S5" s="552">
        <f>SUMIFS(NCSC!E:E,NCSC!$D:$D,$R5)</f>
        <v>94.6</v>
      </c>
      <c r="T5" s="552">
        <f>SUMIFS(NCSC!F:F,NCSC!$D:$D,$R5,NCSC!$C:$C,$Q5)</f>
        <v>10</v>
      </c>
      <c r="U5" s="552">
        <f>SUMIFS(NCSC!G:G,NCSC!$D:$D,$R5)</f>
        <v>1.5</v>
      </c>
      <c r="W5" s="542" t="s">
        <v>1763</v>
      </c>
      <c r="X5" s="542" t="s">
        <v>1562</v>
      </c>
      <c r="Y5" s="543" t="s">
        <v>1556</v>
      </c>
      <c r="Z5" s="552">
        <f>SUMIFS(NCSC!E:E,NCSC!$D:$D,$R5)</f>
        <v>94.6</v>
      </c>
      <c r="AA5" s="552">
        <f>SUMIFS(NCSC!F:F,NCSC!$D:$D,$Y5,NCSC!$C:$C,$X5)</f>
        <v>300</v>
      </c>
      <c r="AB5" s="552">
        <f>SUMIFS(NCSC!G:G,NCSC!$D:$D,$Y5)</f>
        <v>1.5</v>
      </c>
    </row>
    <row r="6" spans="1:31" ht="15">
      <c r="A6" s="542" t="s">
        <v>1755</v>
      </c>
      <c r="B6" s="542" t="s">
        <v>1766</v>
      </c>
      <c r="C6" s="542" t="s">
        <v>1559</v>
      </c>
      <c r="D6" s="543" t="s">
        <v>1555</v>
      </c>
      <c r="E6" s="552">
        <f>SUMIFS(NCSC!E:E,NCSC!$D:$D,$D6)</f>
        <v>101.2</v>
      </c>
      <c r="F6" s="552">
        <f>SUMIFS(NCSC!F:F,NCSC!$D:$D,$D6,NCSC!$C:$C,$C6)</f>
        <v>1</v>
      </c>
      <c r="G6" s="552">
        <f>SUMIFS(NCSC!G:G,NCSC!$D:$D,$D6)</f>
        <v>1.5</v>
      </c>
      <c r="I6" s="542" t="s">
        <v>1765</v>
      </c>
      <c r="J6" s="542" t="s">
        <v>1561</v>
      </c>
      <c r="K6" s="543" t="s">
        <v>1555</v>
      </c>
      <c r="L6" s="552">
        <f>SUMIFS(NCSC!E:E,NCSC!$D:$D,$D6)</f>
        <v>101.2</v>
      </c>
      <c r="M6" s="552">
        <f>SUMIFS(NCSC!F:F,NCSC!$D:$D,$K6,NCSC!$C:$C,$J6)</f>
        <v>10</v>
      </c>
      <c r="N6" s="552">
        <f>SUMIFS(NCSC!G:G,NCSC!$D:$D,$D6)</f>
        <v>1.5</v>
      </c>
      <c r="P6" s="542" t="s">
        <v>1764</v>
      </c>
      <c r="Q6" s="542" t="s">
        <v>1563</v>
      </c>
      <c r="R6" s="543" t="s">
        <v>1555</v>
      </c>
      <c r="S6" s="552">
        <f>SUMIFS(NCSC!E:E,NCSC!$D:$D,$R6)</f>
        <v>101.2</v>
      </c>
      <c r="T6" s="552">
        <f>SUMIFS(NCSC!F:F,NCSC!$D:$D,$R6,NCSC!$C:$C,$Q6)</f>
        <v>10</v>
      </c>
      <c r="U6" s="552">
        <f>SUMIFS(NCSC!G:G,NCSC!$D:$D,$R6)</f>
        <v>1.5</v>
      </c>
      <c r="W6" s="542" t="s">
        <v>1763</v>
      </c>
      <c r="X6" s="542" t="s">
        <v>1562</v>
      </c>
      <c r="Y6" s="543" t="s">
        <v>1555</v>
      </c>
      <c r="Z6" s="552">
        <f>SUMIFS(NCSC!E:E,NCSC!$D:$D,$R6)</f>
        <v>101.2</v>
      </c>
      <c r="AA6" s="552">
        <f>SUMIFS(NCSC!F:F,NCSC!$D:$D,$Y6,NCSC!$C:$C,$X6)</f>
        <v>300</v>
      </c>
      <c r="AB6" s="552">
        <f>SUMIFS(NCSC!G:G,NCSC!$D:$D,$Y6)</f>
        <v>1.5</v>
      </c>
    </row>
    <row r="7" spans="1:31" ht="15">
      <c r="A7" s="542" t="s">
        <v>1754</v>
      </c>
      <c r="B7" s="542" t="s">
        <v>1766</v>
      </c>
      <c r="C7" s="542" t="s">
        <v>1559</v>
      </c>
      <c r="D7" s="543" t="s">
        <v>1486</v>
      </c>
      <c r="E7" s="552">
        <f>SUMIFS(NCSC!E:E,NCSC!$D:$D,$D7)</f>
        <v>97.5</v>
      </c>
      <c r="F7" s="552">
        <f>SUMIFS(NCSC!F:F,NCSC!$D:$D,$D7,NCSC!$C:$C,$C7)</f>
        <v>1</v>
      </c>
      <c r="G7" s="552">
        <f>SUMIFS(NCSC!G:G,NCSC!$D:$D,$D7)</f>
        <v>1.5</v>
      </c>
      <c r="I7" s="542" t="s">
        <v>1765</v>
      </c>
      <c r="J7" s="542" t="s">
        <v>1561</v>
      </c>
      <c r="K7" s="543" t="s">
        <v>1486</v>
      </c>
      <c r="L7" s="552">
        <f>SUMIFS(NCSC!E:E,NCSC!$D:$D,$D7)</f>
        <v>97.5</v>
      </c>
      <c r="M7" s="552">
        <f>SUMIFS(NCSC!F:F,NCSC!$D:$D,$K7,NCSC!$C:$C,$J7)</f>
        <v>10</v>
      </c>
      <c r="N7" s="552">
        <f>SUMIFS(NCSC!G:G,NCSC!$D:$D,$D7)</f>
        <v>1.5</v>
      </c>
      <c r="P7" s="542" t="s">
        <v>1764</v>
      </c>
      <c r="Q7" s="542" t="s">
        <v>1563</v>
      </c>
      <c r="R7" s="543" t="s">
        <v>1486</v>
      </c>
      <c r="S7" s="552">
        <f>SUMIFS(NCSC!E:E,NCSC!$D:$D,$R7)</f>
        <v>97.5</v>
      </c>
      <c r="T7" s="552">
        <f>SUMIFS(NCSC!F:F,NCSC!$D:$D,$R7,NCSC!$C:$C,$Q7)</f>
        <v>10</v>
      </c>
      <c r="U7" s="552">
        <f>SUMIFS(NCSC!G:G,NCSC!$D:$D,$R7)</f>
        <v>1.5</v>
      </c>
      <c r="W7" s="542" t="s">
        <v>1763</v>
      </c>
      <c r="X7" s="542" t="s">
        <v>1562</v>
      </c>
      <c r="Y7" s="543" t="s">
        <v>1486</v>
      </c>
      <c r="Z7" s="552">
        <f>SUMIFS(NCSC!E:E,NCSC!$D:$D,$R7)</f>
        <v>97.5</v>
      </c>
      <c r="AA7" s="552">
        <f>SUMIFS(NCSC!F:F,NCSC!$D:$D,$Y7,NCSC!$C:$C,$X7)</f>
        <v>300</v>
      </c>
      <c r="AB7" s="552">
        <f>SUMIFS(NCSC!G:G,NCSC!$D:$D,$Y7)</f>
        <v>1.5</v>
      </c>
    </row>
    <row r="8" spans="1:31" ht="15">
      <c r="A8" s="542" t="s">
        <v>1753</v>
      </c>
      <c r="B8" s="542" t="s">
        <v>1766</v>
      </c>
      <c r="C8" s="542" t="s">
        <v>1559</v>
      </c>
      <c r="D8" s="543" t="s">
        <v>1480</v>
      </c>
      <c r="E8" s="552">
        <f>SUMIFS(NCSC!E:E,NCSC!$D:$D,$D8)</f>
        <v>107.1</v>
      </c>
      <c r="F8" s="552">
        <f>SUMIFS(NCSC!F:F,NCSC!$D:$D,$D8,NCSC!$C:$C,$C8)</f>
        <v>1</v>
      </c>
      <c r="G8" s="552">
        <f>SUMIFS(NCSC!G:G,NCSC!$D:$D,$D8)</f>
        <v>1.5</v>
      </c>
      <c r="I8" s="542" t="s">
        <v>1765</v>
      </c>
      <c r="J8" s="542" t="s">
        <v>1561</v>
      </c>
      <c r="K8" s="543" t="s">
        <v>1480</v>
      </c>
      <c r="L8" s="552">
        <f>SUMIFS(NCSC!E:E,NCSC!$D:$D,$D8)</f>
        <v>107.1</v>
      </c>
      <c r="M8" s="552">
        <f>SUMIFS(NCSC!F:F,NCSC!$D:$D,$K8,NCSC!$C:$C,$J8)</f>
        <v>10</v>
      </c>
      <c r="N8" s="552">
        <f>SUMIFS(NCSC!G:G,NCSC!$D:$D,$D8)</f>
        <v>1.5</v>
      </c>
      <c r="P8" s="542" t="s">
        <v>1764</v>
      </c>
      <c r="Q8" s="542" t="s">
        <v>1563</v>
      </c>
      <c r="R8" s="543" t="s">
        <v>1480</v>
      </c>
      <c r="S8" s="552">
        <f>SUMIFS(NCSC!E:E,NCSC!$D:$D,$R8)</f>
        <v>107.1</v>
      </c>
      <c r="T8" s="552">
        <f>SUMIFS(NCSC!F:F,NCSC!$D:$D,$R8,NCSC!$C:$C,$Q8)</f>
        <v>10</v>
      </c>
      <c r="U8" s="552">
        <f>SUMIFS(NCSC!G:G,NCSC!$D:$D,$R8)</f>
        <v>1.5</v>
      </c>
      <c r="W8" s="542" t="s">
        <v>1763</v>
      </c>
      <c r="X8" s="542" t="s">
        <v>1562</v>
      </c>
      <c r="Y8" s="543" t="s">
        <v>1480</v>
      </c>
      <c r="Z8" s="552">
        <f>SUMIFS(NCSC!E:E,NCSC!$D:$D,$R8)</f>
        <v>107.1</v>
      </c>
      <c r="AA8" s="552">
        <f>SUMIFS(NCSC!F:F,NCSC!$D:$D,$Y8,NCSC!$C:$C,$X8)</f>
        <v>300</v>
      </c>
      <c r="AB8" s="552">
        <f>SUMIFS(NCSC!G:G,NCSC!$D:$D,$Y8)</f>
        <v>1.5</v>
      </c>
    </row>
    <row r="9" spans="1:31" ht="15">
      <c r="A9" s="542" t="s">
        <v>1752</v>
      </c>
      <c r="B9" s="542" t="s">
        <v>1766</v>
      </c>
      <c r="C9" s="542" t="s">
        <v>1559</v>
      </c>
      <c r="D9" s="543" t="s">
        <v>1479</v>
      </c>
      <c r="E9" s="552">
        <f>SUMIFS(NCSC!E:E,NCSC!$D:$D,$D9)</f>
        <v>44.4</v>
      </c>
      <c r="F9" s="552">
        <f>SUMIFS(NCSC!F:F,NCSC!$D:$D,$D9,NCSC!$C:$C,$C9)</f>
        <v>1</v>
      </c>
      <c r="G9" s="552">
        <f>SUMIFS(NCSC!G:G,NCSC!$D:$D,$D9)</f>
        <v>0.1</v>
      </c>
      <c r="I9" s="542" t="s">
        <v>1765</v>
      </c>
      <c r="J9" s="542" t="s">
        <v>1561</v>
      </c>
      <c r="K9" s="543" t="s">
        <v>1479</v>
      </c>
      <c r="L9" s="552">
        <f>SUMIFS(NCSC!E:E,NCSC!$D:$D,$D9)</f>
        <v>44.4</v>
      </c>
      <c r="M9" s="552">
        <f>SUMIFS(NCSC!F:F,NCSC!$D:$D,$K9,NCSC!$C:$C,$J9)</f>
        <v>1</v>
      </c>
      <c r="N9" s="552">
        <f>SUMIFS(NCSC!G:G,NCSC!$D:$D,$D9)</f>
        <v>0.1</v>
      </c>
      <c r="P9" s="542" t="s">
        <v>1764</v>
      </c>
      <c r="Q9" s="542" t="s">
        <v>1563</v>
      </c>
      <c r="R9" s="543" t="s">
        <v>1479</v>
      </c>
      <c r="S9" s="552">
        <f>SUMIFS(NCSC!E:E,NCSC!$D:$D,$R9)</f>
        <v>44.4</v>
      </c>
      <c r="T9" s="552">
        <f>SUMIFS(NCSC!F:F,NCSC!$D:$D,$R9,NCSC!$C:$C,$Q9)</f>
        <v>5</v>
      </c>
      <c r="U9" s="552">
        <f>SUMIFS(NCSC!G:G,NCSC!$D:$D,$R9)</f>
        <v>0.1</v>
      </c>
      <c r="W9" s="542" t="s">
        <v>1763</v>
      </c>
      <c r="X9" s="542" t="s">
        <v>1562</v>
      </c>
      <c r="Y9" s="543" t="s">
        <v>1479</v>
      </c>
      <c r="Z9" s="552">
        <f>SUMIFS(NCSC!E:E,NCSC!$D:$D,$R9)</f>
        <v>44.4</v>
      </c>
      <c r="AA9" s="552">
        <f>SUMIFS(NCSC!F:F,NCSC!$D:$D,$Y9,NCSC!$C:$C,$X9)</f>
        <v>5</v>
      </c>
      <c r="AB9" s="552">
        <f>SUMIFS(NCSC!G:G,NCSC!$D:$D,$Y9)</f>
        <v>0.1</v>
      </c>
    </row>
    <row r="10" spans="1:31" ht="15">
      <c r="A10" s="542" t="s">
        <v>1751</v>
      </c>
      <c r="B10" s="542" t="s">
        <v>1766</v>
      </c>
      <c r="C10" s="542" t="s">
        <v>1559</v>
      </c>
      <c r="D10" s="543" t="s">
        <v>1477</v>
      </c>
      <c r="E10" s="552">
        <f>SUMIFS(NCSC!E:E,NCSC!$D:$D,$D10)</f>
        <v>259.60000000000002</v>
      </c>
      <c r="F10" s="552">
        <f>SUMIFS(NCSC!F:F,NCSC!$D:$D,$D10,NCSC!$C:$C,$C10)</f>
        <v>1</v>
      </c>
      <c r="G10" s="552">
        <f>SUMIFS(NCSC!G:G,NCSC!$D:$D,$D10)</f>
        <v>0.1</v>
      </c>
      <c r="I10" s="542" t="s">
        <v>1765</v>
      </c>
      <c r="J10" s="542" t="s">
        <v>1561</v>
      </c>
      <c r="K10" s="543" t="s">
        <v>1477</v>
      </c>
      <c r="L10" s="552">
        <f>SUMIFS(NCSC!E:E,NCSC!$D:$D,$D10)</f>
        <v>259.60000000000002</v>
      </c>
      <c r="M10" s="552">
        <f>SUMIFS(NCSC!F:F,NCSC!$D:$D,$K10,NCSC!$C:$C,$J10)</f>
        <v>1</v>
      </c>
      <c r="N10" s="552">
        <f>SUMIFS(NCSC!G:G,NCSC!$D:$D,$D10)</f>
        <v>0.1</v>
      </c>
      <c r="P10" s="542" t="s">
        <v>1764</v>
      </c>
      <c r="Q10" s="542" t="s">
        <v>1563</v>
      </c>
      <c r="R10" s="543" t="s">
        <v>1477</v>
      </c>
      <c r="S10" s="552">
        <f>SUMIFS(NCSC!E:E,NCSC!$D:$D,$R10)</f>
        <v>259.60000000000002</v>
      </c>
      <c r="T10" s="552">
        <f>SUMIFS(NCSC!F:F,NCSC!$D:$D,$R10,NCSC!$C:$C,$Q10)</f>
        <v>5</v>
      </c>
      <c r="U10" s="552">
        <f>SUMIFS(NCSC!G:G,NCSC!$D:$D,$R10)</f>
        <v>0.1</v>
      </c>
      <c r="W10" s="542" t="s">
        <v>1763</v>
      </c>
      <c r="X10" s="542" t="s">
        <v>1562</v>
      </c>
      <c r="Y10" s="543" t="s">
        <v>1477</v>
      </c>
      <c r="Z10" s="552">
        <f>SUMIFS(NCSC!E:E,NCSC!$D:$D,$R10)</f>
        <v>259.60000000000002</v>
      </c>
      <c r="AA10" s="552">
        <f>SUMIFS(NCSC!F:F,NCSC!$D:$D,$Y10,NCSC!$C:$C,$X10)</f>
        <v>5</v>
      </c>
      <c r="AB10" s="552">
        <f>SUMIFS(NCSC!G:G,NCSC!$D:$D,$Y10)</f>
        <v>0.1</v>
      </c>
    </row>
    <row r="11" spans="1:31" ht="15">
      <c r="A11" s="542" t="s">
        <v>1750</v>
      </c>
      <c r="B11" s="542" t="s">
        <v>1766</v>
      </c>
      <c r="C11" s="542" t="s">
        <v>1559</v>
      </c>
      <c r="D11" s="543" t="s">
        <v>1475</v>
      </c>
      <c r="E11" s="552">
        <f>SUMIFS(NCSC!E:E,NCSC!$D:$D,$D11)</f>
        <v>181.9</v>
      </c>
      <c r="F11" s="552">
        <f>SUMIFS(NCSC!F:F,NCSC!$D:$D,$D11,NCSC!$C:$C,$C11)</f>
        <v>1</v>
      </c>
      <c r="G11" s="552">
        <f>SUMIFS(NCSC!G:G,NCSC!$D:$D,$D11)</f>
        <v>0.1</v>
      </c>
      <c r="I11" s="542" t="s">
        <v>1765</v>
      </c>
      <c r="J11" s="542" t="s">
        <v>1561</v>
      </c>
      <c r="K11" s="543" t="s">
        <v>1475</v>
      </c>
      <c r="L11" s="552">
        <f>SUMIFS(NCSC!E:E,NCSC!$D:$D,$D11)</f>
        <v>181.9</v>
      </c>
      <c r="M11" s="552">
        <f>SUMIFS(NCSC!F:F,NCSC!$D:$D,$K11,NCSC!$C:$C,$J11)</f>
        <v>1</v>
      </c>
      <c r="N11" s="552">
        <f>SUMIFS(NCSC!G:G,NCSC!$D:$D,$D11)</f>
        <v>0.1</v>
      </c>
      <c r="P11" s="542" t="s">
        <v>1764</v>
      </c>
      <c r="Q11" s="542" t="s">
        <v>1563</v>
      </c>
      <c r="R11" s="543" t="s">
        <v>1475</v>
      </c>
      <c r="S11" s="552">
        <f>SUMIFS(NCSC!E:E,NCSC!$D:$D,$R11)</f>
        <v>181.9</v>
      </c>
      <c r="T11" s="552">
        <f>SUMIFS(NCSC!F:F,NCSC!$D:$D,$R11,NCSC!$C:$C,$Q11)</f>
        <v>5</v>
      </c>
      <c r="U11" s="552">
        <f>SUMIFS(NCSC!G:G,NCSC!$D:$D,$R11)</f>
        <v>0.1</v>
      </c>
      <c r="W11" s="542" t="s">
        <v>1763</v>
      </c>
      <c r="X11" s="542" t="s">
        <v>1562</v>
      </c>
      <c r="Y11" s="543" t="s">
        <v>1475</v>
      </c>
      <c r="Z11" s="552">
        <f>SUMIFS(NCSC!E:E,NCSC!$D:$D,$R11)</f>
        <v>181.9</v>
      </c>
      <c r="AA11" s="552">
        <f>SUMIFS(NCSC!F:F,NCSC!$D:$D,$Y11,NCSC!$C:$C,$X11)</f>
        <v>5</v>
      </c>
      <c r="AB11" s="552">
        <f>SUMIFS(NCSC!G:G,NCSC!$D:$D,$Y11)</f>
        <v>0.1</v>
      </c>
    </row>
    <row r="12" spans="1:31" ht="15">
      <c r="A12" s="542" t="s">
        <v>1749</v>
      </c>
      <c r="B12" s="542" t="s">
        <v>1766</v>
      </c>
      <c r="C12" s="542" t="s">
        <v>1559</v>
      </c>
      <c r="D12" s="543" t="s">
        <v>1473</v>
      </c>
      <c r="E12" s="552">
        <f>SUMIFS(NCSC!E:E,NCSC!$D:$D,$D12)</f>
        <v>44.4</v>
      </c>
      <c r="F12" s="552">
        <f>SUMIFS(NCSC!F:F,NCSC!$D:$D,$D12,NCSC!$C:$C,$C12)</f>
        <v>1</v>
      </c>
      <c r="G12" s="552">
        <f>SUMIFS(NCSC!G:G,NCSC!$D:$D,$D12)</f>
        <v>0.1</v>
      </c>
      <c r="I12" s="542" t="s">
        <v>1765</v>
      </c>
      <c r="J12" s="542" t="s">
        <v>1561</v>
      </c>
      <c r="K12" s="543" t="s">
        <v>1473</v>
      </c>
      <c r="L12" s="552">
        <f>SUMIFS(NCSC!E:E,NCSC!$D:$D,$D12)</f>
        <v>44.4</v>
      </c>
      <c r="M12" s="552">
        <f>SUMIFS(NCSC!F:F,NCSC!$D:$D,$K12,NCSC!$C:$C,$J12)</f>
        <v>1</v>
      </c>
      <c r="N12" s="552">
        <f>SUMIFS(NCSC!G:G,NCSC!$D:$D,$D12)</f>
        <v>0.1</v>
      </c>
      <c r="P12" s="542" t="s">
        <v>1764</v>
      </c>
      <c r="Q12" s="542" t="s">
        <v>1563</v>
      </c>
      <c r="R12" s="543" t="s">
        <v>1473</v>
      </c>
      <c r="S12" s="552">
        <f>SUMIFS(NCSC!E:E,NCSC!$D:$D,$R12)</f>
        <v>44.4</v>
      </c>
      <c r="T12" s="552">
        <f>SUMIFS(NCSC!F:F,NCSC!$D:$D,$R12,NCSC!$C:$C,$Q12)</f>
        <v>5</v>
      </c>
      <c r="U12" s="552">
        <f>SUMIFS(NCSC!G:G,NCSC!$D:$D,$R12)</f>
        <v>0.1</v>
      </c>
      <c r="W12" s="542" t="s">
        <v>1763</v>
      </c>
      <c r="X12" s="542" t="s">
        <v>1562</v>
      </c>
      <c r="Y12" s="543" t="s">
        <v>1473</v>
      </c>
      <c r="Z12" s="552">
        <f>SUMIFS(NCSC!E:E,NCSC!$D:$D,$R12)</f>
        <v>44.4</v>
      </c>
      <c r="AA12" s="552">
        <f>SUMIFS(NCSC!F:F,NCSC!$D:$D,$Y12,NCSC!$C:$C,$X12)</f>
        <v>5</v>
      </c>
      <c r="AB12" s="552">
        <f>SUMIFS(NCSC!G:G,NCSC!$D:$D,$Y12)</f>
        <v>0.1</v>
      </c>
    </row>
    <row r="13" spans="1:31" ht="15">
      <c r="A13" s="542" t="s">
        <v>1748</v>
      </c>
      <c r="B13" s="542" t="s">
        <v>1766</v>
      </c>
      <c r="C13" s="542" t="s">
        <v>1559</v>
      </c>
      <c r="D13" s="543" t="s">
        <v>1469</v>
      </c>
      <c r="E13" s="552">
        <f>SUMIFS(NCSC!E:E,NCSC!$D:$D,$D13)</f>
        <v>73.3</v>
      </c>
      <c r="F13" s="552">
        <f>SUMIFS(NCSC!F:F,NCSC!$D:$D,$D13,NCSC!$C:$C,$C13)</f>
        <v>3</v>
      </c>
      <c r="G13" s="552">
        <f>SUMIFS(NCSC!G:G,NCSC!$D:$D,$D13,NCSC!$C:$C,"固定源")</f>
        <v>0.6</v>
      </c>
      <c r="I13" s="542" t="s">
        <v>1765</v>
      </c>
      <c r="J13" s="542" t="s">
        <v>1561</v>
      </c>
      <c r="K13" s="543" t="s">
        <v>1469</v>
      </c>
      <c r="L13" s="552">
        <f>SUMIFS(NCSC!E:E,NCSC!$D:$D,$D13)</f>
        <v>73.3</v>
      </c>
      <c r="M13" s="552">
        <f>SUMIFS(NCSC!F:F,NCSC!$D:$D,$K13,NCSC!$C:$C,$J13)</f>
        <v>3</v>
      </c>
      <c r="N13" s="552">
        <f>SUMIFS(NCSC!G:G,NCSC!$D:$D,$D13,NCSC!$C:$C,"固定源")</f>
        <v>0.6</v>
      </c>
      <c r="P13" s="542" t="s">
        <v>1764</v>
      </c>
      <c r="Q13" s="542" t="s">
        <v>1563</v>
      </c>
      <c r="R13" s="543" t="s">
        <v>1469</v>
      </c>
      <c r="S13" s="552">
        <f>SUMIFS(NCSC!E:E,NCSC!$D:$D,$R13)</f>
        <v>73.3</v>
      </c>
      <c r="T13" s="552">
        <f>SUMIFS(NCSC!F:F,NCSC!$D:$D,$R13,NCSC!$C:$C,$Q13)</f>
        <v>10</v>
      </c>
      <c r="U13" s="552">
        <f>SUMIFS(NCSC!G:G,NCSC!$D:$D,$R13,NCSC!$C:$C,"固定源")</f>
        <v>0.6</v>
      </c>
      <c r="W13" s="542" t="s">
        <v>1763</v>
      </c>
      <c r="X13" s="542" t="s">
        <v>1562</v>
      </c>
      <c r="Y13" s="543" t="s">
        <v>1469</v>
      </c>
      <c r="Z13" s="552">
        <f>SUMIFS(NCSC!E:E,NCSC!$D:$D,$R13)</f>
        <v>73.3</v>
      </c>
      <c r="AA13" s="552">
        <f>SUMIFS(NCSC!F:F,NCSC!$D:$D,$Y13,NCSC!$C:$C,$X13)</f>
        <v>10</v>
      </c>
      <c r="AB13" s="552">
        <f>SUMIFS(NCSC!G:G,NCSC!$D:$D,$Y13,NCSC!$C:$C,"固定源")</f>
        <v>0.6</v>
      </c>
    </row>
    <row r="14" spans="1:31" ht="15">
      <c r="A14" s="542" t="s">
        <v>1747</v>
      </c>
      <c r="B14" s="542" t="s">
        <v>1766</v>
      </c>
      <c r="C14" s="542" t="s">
        <v>1559</v>
      </c>
      <c r="D14" s="543" t="s">
        <v>1467</v>
      </c>
      <c r="E14" s="552">
        <f>SUMIFS(NCSC!E:E,NCSC!$D:$D,$D14)</f>
        <v>69.3</v>
      </c>
      <c r="F14" s="552">
        <f>SUMIFS(NCSC!F:F,NCSC!$D:$D,$D14,NCSC!$C:$C,$C14)</f>
        <v>3</v>
      </c>
      <c r="G14" s="552">
        <f>SUMIFS(NCSC!G:G,NCSC!$D:$D,$D14,NCSC!$C:$C,"固定源")</f>
        <v>0.6</v>
      </c>
      <c r="I14" s="542" t="s">
        <v>1765</v>
      </c>
      <c r="J14" s="542" t="s">
        <v>1561</v>
      </c>
      <c r="K14" s="543" t="s">
        <v>1467</v>
      </c>
      <c r="L14" s="552">
        <f>SUMIFS(NCSC!E:E,NCSC!$D:$D,$D14)</f>
        <v>69.3</v>
      </c>
      <c r="M14" s="552">
        <f>SUMIFS(NCSC!F:F,NCSC!$D:$D,$K14,NCSC!$C:$C,$J14)</f>
        <v>3</v>
      </c>
      <c r="N14" s="552">
        <f>SUMIFS(NCSC!G:G,NCSC!$D:$D,$D14,NCSC!$C:$C,"固定源")</f>
        <v>0.6</v>
      </c>
      <c r="P14" s="542" t="s">
        <v>1764</v>
      </c>
      <c r="Q14" s="542" t="s">
        <v>1563</v>
      </c>
      <c r="R14" s="543" t="s">
        <v>1467</v>
      </c>
      <c r="S14" s="552">
        <f>SUMIFS(NCSC!E:E,NCSC!$D:$D,$R14)</f>
        <v>69.3</v>
      </c>
      <c r="T14" s="552">
        <f>SUMIFS(NCSC!F:F,NCSC!$D:$D,$R14,NCSC!$C:$C,$Q14)</f>
        <v>10</v>
      </c>
      <c r="U14" s="552">
        <f>SUMIFS(NCSC!G:G,NCSC!$D:$D,$R14,NCSC!$C:$C,"固定源")</f>
        <v>0.6</v>
      </c>
      <c r="W14" s="542" t="s">
        <v>1763</v>
      </c>
      <c r="X14" s="542" t="s">
        <v>1562</v>
      </c>
      <c r="Y14" s="543" t="s">
        <v>1467</v>
      </c>
      <c r="Z14" s="552">
        <f>SUMIFS(NCSC!E:E,NCSC!$D:$D,$R14)</f>
        <v>69.3</v>
      </c>
      <c r="AA14" s="552">
        <f>SUMIFS(NCSC!F:F,NCSC!$D:$D,$Y14,NCSC!$C:$C,$X14)</f>
        <v>10</v>
      </c>
      <c r="AB14" s="552">
        <f>SUMIFS(NCSC!G:G,NCSC!$D:$D,$Y14,NCSC!$C:$C,"固定源")</f>
        <v>0.6</v>
      </c>
    </row>
    <row r="15" spans="1:31" ht="15">
      <c r="A15" s="542" t="s">
        <v>1746</v>
      </c>
      <c r="B15" s="542" t="s">
        <v>1766</v>
      </c>
      <c r="C15" s="542" t="s">
        <v>1559</v>
      </c>
      <c r="D15" s="543" t="s">
        <v>1551</v>
      </c>
      <c r="E15" s="552">
        <f>SUMIFS(NCSC!E:E,NCSC!$D:$D,$D15)</f>
        <v>70</v>
      </c>
      <c r="F15" s="552">
        <f>SUMIFS(NCSC!F:F,NCSC!$D:$D,$D15,NCSC!$C:$C,$C15)</f>
        <v>0</v>
      </c>
      <c r="G15" s="552">
        <f>SUMIFS(NCSC!G:G,NCSC!$D:$D,$D15,NCSC!$C:$C,"固定源")</f>
        <v>0</v>
      </c>
      <c r="I15" s="542" t="s">
        <v>1765</v>
      </c>
      <c r="J15" s="542" t="s">
        <v>1561</v>
      </c>
      <c r="K15" s="543" t="s">
        <v>1551</v>
      </c>
      <c r="L15" s="552">
        <f>SUMIFS(NCSC!E:E,NCSC!$D:$D,$D15)</f>
        <v>70</v>
      </c>
      <c r="M15" s="552">
        <f>SUMIFS(NCSC!F:F,NCSC!$D:$D,$K15,NCSC!$C:$C,$J15)</f>
        <v>0</v>
      </c>
      <c r="N15" s="552">
        <f>SUMIFS(NCSC!G:G,NCSC!$D:$D,$D15,NCSC!$C:$C,"固定源")</f>
        <v>0</v>
      </c>
      <c r="P15" s="542" t="s">
        <v>1764</v>
      </c>
      <c r="Q15" s="542" t="s">
        <v>1563</v>
      </c>
      <c r="R15" s="543" t="s">
        <v>1551</v>
      </c>
      <c r="S15" s="552">
        <f>SUMIFS(NCSC!E:E,NCSC!$D:$D,$R15)</f>
        <v>70</v>
      </c>
      <c r="T15" s="552">
        <f>SUMIFS(NCSC!F:F,NCSC!$D:$D,$R15,NCSC!$C:$C,$Q15)</f>
        <v>0</v>
      </c>
      <c r="U15" s="552">
        <f>SUMIFS(NCSC!G:G,NCSC!$D:$D,$R15,NCSC!$C:$C,"固定源")</f>
        <v>0</v>
      </c>
      <c r="W15" s="542" t="s">
        <v>1763</v>
      </c>
      <c r="X15" s="542" t="s">
        <v>1562</v>
      </c>
      <c r="Y15" s="543" t="s">
        <v>1551</v>
      </c>
      <c r="Z15" s="552">
        <f>SUMIFS(NCSC!E:E,NCSC!$D:$D,$R15)</f>
        <v>70</v>
      </c>
      <c r="AA15" s="552">
        <f>SUMIFS(NCSC!F:F,NCSC!$D:$D,$Y15,NCSC!$C:$C,$X15)</f>
        <v>0</v>
      </c>
      <c r="AB15" s="552">
        <f>SUMIFS(NCSC!G:G,NCSC!$D:$D,$Y15,NCSC!$C:$C,"固定源")</f>
        <v>0</v>
      </c>
    </row>
    <row r="16" spans="1:31" ht="15">
      <c r="A16" s="542" t="s">
        <v>1745</v>
      </c>
      <c r="B16" s="542" t="s">
        <v>1766</v>
      </c>
      <c r="C16" s="542" t="s">
        <v>1559</v>
      </c>
      <c r="D16" s="543" t="s">
        <v>1465</v>
      </c>
      <c r="E16" s="552">
        <f>SUMIFS(NCSC!E:E,NCSC!$D:$D,$D16)</f>
        <v>71.900000000000006</v>
      </c>
      <c r="F16" s="552">
        <f>SUMIFS(NCSC!F:F,NCSC!$D:$D,$D16,NCSC!$C:$C,$C16)</f>
        <v>3</v>
      </c>
      <c r="G16" s="552">
        <f>SUMIFS(NCSC!G:G,NCSC!$D:$D,$D16,NCSC!$C:$C,"固定源")</f>
        <v>0.6</v>
      </c>
      <c r="I16" s="542" t="s">
        <v>1765</v>
      </c>
      <c r="J16" s="542" t="s">
        <v>1561</v>
      </c>
      <c r="K16" s="543" t="s">
        <v>1465</v>
      </c>
      <c r="L16" s="552">
        <f>SUMIFS(NCSC!E:E,NCSC!$D:$D,$D16)</f>
        <v>71.900000000000006</v>
      </c>
      <c r="M16" s="552">
        <f>SUMIFS(NCSC!F:F,NCSC!$D:$D,$K16,NCSC!$C:$C,$J16)</f>
        <v>3</v>
      </c>
      <c r="N16" s="552">
        <f>SUMIFS(NCSC!G:G,NCSC!$D:$D,$D16,NCSC!$C:$C,"固定源")</f>
        <v>0.6</v>
      </c>
      <c r="P16" s="542" t="s">
        <v>1764</v>
      </c>
      <c r="Q16" s="542" t="s">
        <v>1563</v>
      </c>
      <c r="R16" s="543" t="s">
        <v>1465</v>
      </c>
      <c r="S16" s="552">
        <f>SUMIFS(NCSC!E:E,NCSC!$D:$D,$R16)</f>
        <v>71.900000000000006</v>
      </c>
      <c r="T16" s="552">
        <f>SUMIFS(NCSC!F:F,NCSC!$D:$D,$R16,NCSC!$C:$C,$Q16)</f>
        <v>10</v>
      </c>
      <c r="U16" s="552">
        <f>SUMIFS(NCSC!G:G,NCSC!$D:$D,$R16,NCSC!$C:$C,"固定源")</f>
        <v>0.6</v>
      </c>
      <c r="W16" s="542" t="s">
        <v>1763</v>
      </c>
      <c r="X16" s="542" t="s">
        <v>1562</v>
      </c>
      <c r="Y16" s="543" t="s">
        <v>1465</v>
      </c>
      <c r="Z16" s="552">
        <f>SUMIFS(NCSC!E:E,NCSC!$D:$D,$R16)</f>
        <v>71.900000000000006</v>
      </c>
      <c r="AA16" s="552">
        <f>SUMIFS(NCSC!F:F,NCSC!$D:$D,$Y16,NCSC!$C:$C,$X16)</f>
        <v>10</v>
      </c>
      <c r="AB16" s="552">
        <f>SUMIFS(NCSC!G:G,NCSC!$D:$D,$Y16,NCSC!$C:$C,"固定源")</f>
        <v>0.6</v>
      </c>
    </row>
    <row r="17" spans="1:28" ht="15">
      <c r="A17" s="542" t="s">
        <v>1744</v>
      </c>
      <c r="B17" s="542" t="s">
        <v>1766</v>
      </c>
      <c r="C17" s="542" t="s">
        <v>1559</v>
      </c>
      <c r="D17" s="543" t="s">
        <v>1549</v>
      </c>
      <c r="E17" s="552">
        <f>SUMIFS(NCSC!E:E,NCSC!$D:$D,$D17)</f>
        <v>71.5</v>
      </c>
      <c r="F17" s="552">
        <f>SUMIFS(NCSC!F:F,NCSC!$D:$D,$D17,NCSC!$C:$C,$C17)</f>
        <v>0</v>
      </c>
      <c r="G17" s="552">
        <f>SUMIFS(NCSC!G:G,NCSC!$D:$D,$D17,NCSC!$C:$C,"固定源")</f>
        <v>0</v>
      </c>
      <c r="I17" s="542" t="s">
        <v>1765</v>
      </c>
      <c r="J17" s="542" t="s">
        <v>1561</v>
      </c>
      <c r="K17" s="543" t="s">
        <v>1549</v>
      </c>
      <c r="L17" s="552">
        <f>SUMIFS(NCSC!E:E,NCSC!$D:$D,$D17)</f>
        <v>71.5</v>
      </c>
      <c r="M17" s="552">
        <f>SUMIFS(NCSC!F:F,NCSC!$D:$D,$K17,NCSC!$C:$C,$J17)</f>
        <v>0</v>
      </c>
      <c r="N17" s="552">
        <f>SUMIFS(NCSC!G:G,NCSC!$D:$D,$D17,NCSC!$C:$C,"固定源")</f>
        <v>0</v>
      </c>
      <c r="P17" s="542" t="s">
        <v>1764</v>
      </c>
      <c r="Q17" s="542" t="s">
        <v>1563</v>
      </c>
      <c r="R17" s="543" t="s">
        <v>1549</v>
      </c>
      <c r="S17" s="552">
        <f>SUMIFS(NCSC!E:E,NCSC!$D:$D,$R17)</f>
        <v>71.5</v>
      </c>
      <c r="T17" s="552">
        <f>SUMIFS(NCSC!F:F,NCSC!$D:$D,$R17,NCSC!$C:$C,$Q17)</f>
        <v>0</v>
      </c>
      <c r="U17" s="552">
        <f>SUMIFS(NCSC!G:G,NCSC!$D:$D,$R17,NCSC!$C:$C,"固定源")</f>
        <v>0</v>
      </c>
      <c r="W17" s="542" t="s">
        <v>1763</v>
      </c>
      <c r="X17" s="542" t="s">
        <v>1562</v>
      </c>
      <c r="Y17" s="543" t="s">
        <v>1549</v>
      </c>
      <c r="Z17" s="552">
        <f>SUMIFS(NCSC!E:E,NCSC!$D:$D,$R17)</f>
        <v>71.5</v>
      </c>
      <c r="AA17" s="552">
        <f>SUMIFS(NCSC!F:F,NCSC!$D:$D,$Y17,NCSC!$C:$C,$X17)</f>
        <v>0</v>
      </c>
      <c r="AB17" s="552">
        <f>SUMIFS(NCSC!G:G,NCSC!$D:$D,$Y17,NCSC!$C:$C,"固定源")</f>
        <v>0</v>
      </c>
    </row>
    <row r="18" spans="1:28" ht="15">
      <c r="A18" s="542" t="s">
        <v>1743</v>
      </c>
      <c r="B18" s="542" t="s">
        <v>1766</v>
      </c>
      <c r="C18" s="542" t="s">
        <v>1559</v>
      </c>
      <c r="D18" s="543" t="s">
        <v>1466</v>
      </c>
      <c r="E18" s="552">
        <f>SUMIFS(NCSC!E:E,NCSC!$D:$D,$D18)</f>
        <v>74.099999999999994</v>
      </c>
      <c r="F18" s="552">
        <f>SUMIFS(NCSC!F:F,NCSC!$D:$D,$D18,NCSC!$C:$C,$C18)</f>
        <v>3</v>
      </c>
      <c r="G18" s="552">
        <f>SUMIFS(NCSC!G:G,NCSC!$D:$D,$D18,NCSC!$C:$C,"固定源")</f>
        <v>0.6</v>
      </c>
      <c r="I18" s="542" t="s">
        <v>1765</v>
      </c>
      <c r="J18" s="542" t="s">
        <v>1561</v>
      </c>
      <c r="K18" s="543" t="s">
        <v>1466</v>
      </c>
      <c r="L18" s="552">
        <f>SUMIFS(NCSC!E:E,NCSC!$D:$D,$D18)</f>
        <v>74.099999999999994</v>
      </c>
      <c r="M18" s="552">
        <f>SUMIFS(NCSC!F:F,NCSC!$D:$D,$K18,NCSC!$C:$C,$J18)</f>
        <v>3</v>
      </c>
      <c r="N18" s="552">
        <f>SUMIFS(NCSC!G:G,NCSC!$D:$D,$D18,NCSC!$C:$C,"固定源")</f>
        <v>0.6</v>
      </c>
      <c r="P18" s="542" t="s">
        <v>1764</v>
      </c>
      <c r="Q18" s="542" t="s">
        <v>1563</v>
      </c>
      <c r="R18" s="543" t="s">
        <v>1466</v>
      </c>
      <c r="S18" s="552">
        <f>SUMIFS(NCSC!E:E,NCSC!$D:$D,$R18)</f>
        <v>74.099999999999994</v>
      </c>
      <c r="T18" s="552">
        <f>SUMIFS(NCSC!F:F,NCSC!$D:$D,$R18,NCSC!$C:$C,$Q18)</f>
        <v>10</v>
      </c>
      <c r="U18" s="552">
        <f>SUMIFS(NCSC!G:G,NCSC!$D:$D,$R18,NCSC!$C:$C,"固定源")</f>
        <v>0.6</v>
      </c>
      <c r="W18" s="542" t="s">
        <v>1763</v>
      </c>
      <c r="X18" s="542" t="s">
        <v>1562</v>
      </c>
      <c r="Y18" s="543" t="s">
        <v>1466</v>
      </c>
      <c r="Z18" s="552">
        <f>SUMIFS(NCSC!E:E,NCSC!$D:$D,$R18)</f>
        <v>74.099999999999994</v>
      </c>
      <c r="AA18" s="552">
        <f>SUMIFS(NCSC!F:F,NCSC!$D:$D,$Y18,NCSC!$C:$C,$X18)</f>
        <v>10</v>
      </c>
      <c r="AB18" s="552">
        <f>SUMIFS(NCSC!G:G,NCSC!$D:$D,$Y18,NCSC!$C:$C,"固定源")</f>
        <v>0.6</v>
      </c>
    </row>
    <row r="19" spans="1:28" ht="15">
      <c r="A19" s="542" t="s">
        <v>1742</v>
      </c>
      <c r="B19" s="542" t="s">
        <v>1766</v>
      </c>
      <c r="C19" s="542" t="s">
        <v>1559</v>
      </c>
      <c r="D19" s="543" t="s">
        <v>1463</v>
      </c>
      <c r="E19" s="552">
        <f>SUMIFS(NCSC!E:E,NCSC!$D:$D,$D19)</f>
        <v>77.400000000000006</v>
      </c>
      <c r="F19" s="552">
        <f>SUMIFS(NCSC!F:F,NCSC!$D:$D,$D19,NCSC!$C:$C,$C19)</f>
        <v>3</v>
      </c>
      <c r="G19" s="552">
        <f>SUMIFS(NCSC!G:G,NCSC!$D:$D,$D19,NCSC!$C:$C,"固定源")</f>
        <v>0.6</v>
      </c>
      <c r="I19" s="542" t="s">
        <v>1765</v>
      </c>
      <c r="J19" s="542" t="s">
        <v>1561</v>
      </c>
      <c r="K19" s="543" t="s">
        <v>1463</v>
      </c>
      <c r="L19" s="552">
        <f>SUMIFS(NCSC!E:E,NCSC!$D:$D,$D19)</f>
        <v>77.400000000000006</v>
      </c>
      <c r="M19" s="552">
        <f>SUMIFS(NCSC!F:F,NCSC!$D:$D,$K19,NCSC!$C:$C,$J19)</f>
        <v>3</v>
      </c>
      <c r="N19" s="552">
        <f>SUMIFS(NCSC!G:G,NCSC!$D:$D,$D19,NCSC!$C:$C,"固定源")</f>
        <v>0.6</v>
      </c>
      <c r="P19" s="542" t="s">
        <v>1764</v>
      </c>
      <c r="Q19" s="542" t="s">
        <v>1563</v>
      </c>
      <c r="R19" s="543" t="s">
        <v>1463</v>
      </c>
      <c r="S19" s="552">
        <f>SUMIFS(NCSC!E:E,NCSC!$D:$D,$R19)</f>
        <v>77.400000000000006</v>
      </c>
      <c r="T19" s="552">
        <f>SUMIFS(NCSC!F:F,NCSC!$D:$D,$R19,NCSC!$C:$C,$Q19)</f>
        <v>10</v>
      </c>
      <c r="U19" s="552">
        <f>SUMIFS(NCSC!G:G,NCSC!$D:$D,$R19,NCSC!$C:$C,"固定源")</f>
        <v>0.6</v>
      </c>
      <c r="W19" s="542" t="s">
        <v>1763</v>
      </c>
      <c r="X19" s="542" t="s">
        <v>1562</v>
      </c>
      <c r="Y19" s="543" t="s">
        <v>1463</v>
      </c>
      <c r="Z19" s="552">
        <f>SUMIFS(NCSC!E:E,NCSC!$D:$D,$R19)</f>
        <v>77.400000000000006</v>
      </c>
      <c r="AA19" s="552">
        <f>SUMIFS(NCSC!F:F,NCSC!$D:$D,$Y19,NCSC!$C:$C,$X19)</f>
        <v>10</v>
      </c>
      <c r="AB19" s="552">
        <f>SUMIFS(NCSC!G:G,NCSC!$D:$D,$Y19,NCSC!$C:$C,"固定源")</f>
        <v>0.6</v>
      </c>
    </row>
    <row r="20" spans="1:28" ht="15">
      <c r="A20" s="542" t="s">
        <v>1741</v>
      </c>
      <c r="B20" s="542" t="s">
        <v>1766</v>
      </c>
      <c r="C20" s="542" t="s">
        <v>1559</v>
      </c>
      <c r="D20" s="543" t="s">
        <v>1461</v>
      </c>
      <c r="E20" s="552">
        <f>SUMIFS(NCSC!E:E,NCSC!$D:$D,$D20)</f>
        <v>73.3</v>
      </c>
      <c r="F20" s="552">
        <f>SUMIFS(NCSC!F:F,NCSC!$D:$D,$D20,NCSC!$C:$C,$C20)</f>
        <v>3</v>
      </c>
      <c r="G20" s="552">
        <f>SUMIFS(NCSC!G:G,NCSC!$D:$D,$D20,NCSC!$C:$C,"固定源")</f>
        <v>0.6</v>
      </c>
      <c r="I20" s="542" t="s">
        <v>1765</v>
      </c>
      <c r="J20" s="542" t="s">
        <v>1561</v>
      </c>
      <c r="K20" s="543" t="s">
        <v>1461</v>
      </c>
      <c r="L20" s="552">
        <f>SUMIFS(NCSC!E:E,NCSC!$D:$D,$D20)</f>
        <v>73.3</v>
      </c>
      <c r="M20" s="552">
        <f>SUMIFS(NCSC!F:F,NCSC!$D:$D,$K20,NCSC!$C:$C,$J20)</f>
        <v>3</v>
      </c>
      <c r="N20" s="552">
        <f>SUMIFS(NCSC!G:G,NCSC!$D:$D,$D20,NCSC!$C:$C,"固定源")</f>
        <v>0.6</v>
      </c>
      <c r="P20" s="542" t="s">
        <v>1764</v>
      </c>
      <c r="Q20" s="542" t="s">
        <v>1563</v>
      </c>
      <c r="R20" s="543" t="s">
        <v>1461</v>
      </c>
      <c r="S20" s="552">
        <f>SUMIFS(NCSC!E:E,NCSC!$D:$D,$R20)</f>
        <v>73.3</v>
      </c>
      <c r="T20" s="552">
        <f>SUMIFS(NCSC!F:F,NCSC!$D:$D,$R20,NCSC!$C:$C,$Q20)</f>
        <v>10</v>
      </c>
      <c r="U20" s="552">
        <f>SUMIFS(NCSC!G:G,NCSC!$D:$D,$R20,NCSC!$C:$C,"固定源")</f>
        <v>0.6</v>
      </c>
      <c r="W20" s="542" t="s">
        <v>1763</v>
      </c>
      <c r="X20" s="542" t="s">
        <v>1562</v>
      </c>
      <c r="Y20" s="543" t="s">
        <v>1461</v>
      </c>
      <c r="Z20" s="552">
        <f>SUMIFS(NCSC!E:E,NCSC!$D:$D,$R20)</f>
        <v>73.3</v>
      </c>
      <c r="AA20" s="552">
        <f>SUMIFS(NCSC!F:F,NCSC!$D:$D,$Y20,NCSC!$C:$C,$X20)</f>
        <v>10</v>
      </c>
      <c r="AB20" s="552">
        <f>SUMIFS(NCSC!G:G,NCSC!$D:$D,$Y20,NCSC!$C:$C,"固定源")</f>
        <v>0.6</v>
      </c>
    </row>
    <row r="21" spans="1:28" ht="15">
      <c r="A21" s="542" t="s">
        <v>1740</v>
      </c>
      <c r="B21" s="542" t="s">
        <v>1766</v>
      </c>
      <c r="C21" s="542" t="s">
        <v>1559</v>
      </c>
      <c r="D21" s="543" t="s">
        <v>1459</v>
      </c>
      <c r="E21" s="552">
        <f>SUMIFS(NCSC!E:E,NCSC!$D:$D,$D21)</f>
        <v>73.3</v>
      </c>
      <c r="F21" s="552">
        <f>SUMIFS(NCSC!F:F,NCSC!$D:$D,$D21,NCSC!$C:$C,$C21)</f>
        <v>3</v>
      </c>
      <c r="G21" s="552">
        <f>SUMIFS(NCSC!G:G,NCSC!$D:$D,$D21,NCSC!$C:$C,"固定源")</f>
        <v>0.6</v>
      </c>
      <c r="I21" s="542" t="s">
        <v>1765</v>
      </c>
      <c r="J21" s="542" t="s">
        <v>1561</v>
      </c>
      <c r="K21" s="543" t="s">
        <v>1459</v>
      </c>
      <c r="L21" s="552">
        <f>SUMIFS(NCSC!E:E,NCSC!$D:$D,$D21)</f>
        <v>73.3</v>
      </c>
      <c r="M21" s="552">
        <f>SUMIFS(NCSC!F:F,NCSC!$D:$D,$K21,NCSC!$C:$C,$J21)</f>
        <v>3</v>
      </c>
      <c r="N21" s="552">
        <f>SUMIFS(NCSC!G:G,NCSC!$D:$D,$D21,NCSC!$C:$C,"固定源")</f>
        <v>0.6</v>
      </c>
      <c r="P21" s="542" t="s">
        <v>1764</v>
      </c>
      <c r="Q21" s="542" t="s">
        <v>1563</v>
      </c>
      <c r="R21" s="543" t="s">
        <v>1459</v>
      </c>
      <c r="S21" s="552">
        <f>SUMIFS(NCSC!E:E,NCSC!$D:$D,$R21)</f>
        <v>73.3</v>
      </c>
      <c r="T21" s="552">
        <f>SUMIFS(NCSC!F:F,NCSC!$D:$D,$R21,NCSC!$C:$C,$Q21)</f>
        <v>10</v>
      </c>
      <c r="U21" s="552">
        <f>SUMIFS(NCSC!G:G,NCSC!$D:$D,$R21,NCSC!$C:$C,"固定源")</f>
        <v>0.6</v>
      </c>
      <c r="W21" s="542" t="s">
        <v>1763</v>
      </c>
      <c r="X21" s="542" t="s">
        <v>1562</v>
      </c>
      <c r="Y21" s="543" t="s">
        <v>1459</v>
      </c>
      <c r="Z21" s="552">
        <f>SUMIFS(NCSC!E:E,NCSC!$D:$D,$R21)</f>
        <v>73.3</v>
      </c>
      <c r="AA21" s="552">
        <f>SUMIFS(NCSC!F:F,NCSC!$D:$D,$Y21,NCSC!$C:$C,$X21)</f>
        <v>10</v>
      </c>
      <c r="AB21" s="552">
        <f>SUMIFS(NCSC!G:G,NCSC!$D:$D,$Y21,NCSC!$C:$C,"固定源")</f>
        <v>0.6</v>
      </c>
    </row>
    <row r="22" spans="1:28" ht="15">
      <c r="A22" s="542" t="s">
        <v>1739</v>
      </c>
      <c r="B22" s="542" t="s">
        <v>1766</v>
      </c>
      <c r="C22" s="542" t="s">
        <v>1559</v>
      </c>
      <c r="D22" s="543" t="s">
        <v>1457</v>
      </c>
      <c r="E22" s="552">
        <f>SUMIFS(NCSC!E:E,NCSC!$D:$D,$D22)</f>
        <v>73.3</v>
      </c>
      <c r="F22" s="552">
        <f>SUMIFS(NCSC!F:F,NCSC!$D:$D,$D22,NCSC!$C:$C,$C22)</f>
        <v>3</v>
      </c>
      <c r="G22" s="552">
        <f>SUMIFS(NCSC!G:G,NCSC!$D:$D,$D22,NCSC!$C:$C,"固定源")</f>
        <v>0.6</v>
      </c>
      <c r="I22" s="542" t="s">
        <v>1765</v>
      </c>
      <c r="J22" s="542" t="s">
        <v>1561</v>
      </c>
      <c r="K22" s="543" t="s">
        <v>1457</v>
      </c>
      <c r="L22" s="552">
        <f>SUMIFS(NCSC!E:E,NCSC!$D:$D,$D22)</f>
        <v>73.3</v>
      </c>
      <c r="M22" s="552">
        <f>SUMIFS(NCSC!F:F,NCSC!$D:$D,$K22,NCSC!$C:$C,$J22)</f>
        <v>3</v>
      </c>
      <c r="N22" s="552">
        <f>SUMIFS(NCSC!G:G,NCSC!$D:$D,$D22,NCSC!$C:$C,"固定源")</f>
        <v>0.6</v>
      </c>
      <c r="P22" s="542" t="s">
        <v>1764</v>
      </c>
      <c r="Q22" s="542" t="s">
        <v>1563</v>
      </c>
      <c r="R22" s="543" t="s">
        <v>1457</v>
      </c>
      <c r="S22" s="552">
        <f>SUMIFS(NCSC!E:E,NCSC!$D:$D,$R22)</f>
        <v>73.3</v>
      </c>
      <c r="T22" s="552">
        <f>SUMIFS(NCSC!F:F,NCSC!$D:$D,$R22,NCSC!$C:$C,$Q22)</f>
        <v>10</v>
      </c>
      <c r="U22" s="552">
        <f>SUMIFS(NCSC!G:G,NCSC!$D:$D,$R22,NCSC!$C:$C,"固定源")</f>
        <v>0.6</v>
      </c>
      <c r="W22" s="542" t="s">
        <v>1763</v>
      </c>
      <c r="X22" s="542" t="s">
        <v>1562</v>
      </c>
      <c r="Y22" s="543" t="s">
        <v>1457</v>
      </c>
      <c r="Z22" s="552">
        <f>SUMIFS(NCSC!E:E,NCSC!$D:$D,$R22)</f>
        <v>73.3</v>
      </c>
      <c r="AA22" s="552">
        <f>SUMIFS(NCSC!F:F,NCSC!$D:$D,$Y22,NCSC!$C:$C,$X22)</f>
        <v>10</v>
      </c>
      <c r="AB22" s="552">
        <f>SUMIFS(NCSC!G:G,NCSC!$D:$D,$Y22,NCSC!$C:$C,"固定源")</f>
        <v>0.6</v>
      </c>
    </row>
    <row r="23" spans="1:28" ht="15">
      <c r="A23" s="542" t="s">
        <v>1738</v>
      </c>
      <c r="B23" s="542" t="s">
        <v>1766</v>
      </c>
      <c r="C23" s="542" t="s">
        <v>1559</v>
      </c>
      <c r="D23" s="543" t="s">
        <v>1455</v>
      </c>
      <c r="E23" s="552">
        <f>SUMIFS(NCSC!E:E,NCSC!$D:$D,$D23)</f>
        <v>73.3</v>
      </c>
      <c r="F23" s="552">
        <f>SUMIFS(NCSC!F:F,NCSC!$D:$D,$D23,NCSC!$C:$C,$C23)</f>
        <v>3</v>
      </c>
      <c r="G23" s="552">
        <f>SUMIFS(NCSC!G:G,NCSC!$D:$D,$D23,NCSC!$C:$C,"固定源")</f>
        <v>0.6</v>
      </c>
      <c r="I23" s="542" t="s">
        <v>1765</v>
      </c>
      <c r="J23" s="542" t="s">
        <v>1561</v>
      </c>
      <c r="K23" s="543" t="s">
        <v>1455</v>
      </c>
      <c r="L23" s="552">
        <f>SUMIFS(NCSC!E:E,NCSC!$D:$D,$D23)</f>
        <v>73.3</v>
      </c>
      <c r="M23" s="552">
        <f>SUMIFS(NCSC!F:F,NCSC!$D:$D,$K23,NCSC!$C:$C,$J23)</f>
        <v>3</v>
      </c>
      <c r="N23" s="552">
        <f>SUMIFS(NCSC!G:G,NCSC!$D:$D,$D23,NCSC!$C:$C,"固定源")</f>
        <v>0.6</v>
      </c>
      <c r="P23" s="542" t="s">
        <v>1764</v>
      </c>
      <c r="Q23" s="542" t="s">
        <v>1563</v>
      </c>
      <c r="R23" s="543" t="s">
        <v>1455</v>
      </c>
      <c r="S23" s="552">
        <f>SUMIFS(NCSC!E:E,NCSC!$D:$D,$R23)</f>
        <v>73.3</v>
      </c>
      <c r="T23" s="552">
        <f>SUMIFS(NCSC!F:F,NCSC!$D:$D,$R23,NCSC!$C:$C,$Q23)</f>
        <v>10</v>
      </c>
      <c r="U23" s="552">
        <f>SUMIFS(NCSC!G:G,NCSC!$D:$D,$R23,NCSC!$C:$C,"固定源")</f>
        <v>0.6</v>
      </c>
      <c r="W23" s="542" t="s">
        <v>1763</v>
      </c>
      <c r="X23" s="542" t="s">
        <v>1562</v>
      </c>
      <c r="Y23" s="543" t="s">
        <v>1455</v>
      </c>
      <c r="Z23" s="552">
        <f>SUMIFS(NCSC!E:E,NCSC!$D:$D,$R23)</f>
        <v>73.3</v>
      </c>
      <c r="AA23" s="552">
        <f>SUMIFS(NCSC!F:F,NCSC!$D:$D,$Y23,NCSC!$C:$C,$X23)</f>
        <v>10</v>
      </c>
      <c r="AB23" s="552">
        <f>SUMIFS(NCSC!G:G,NCSC!$D:$D,$Y23,NCSC!$C:$C,"固定源")</f>
        <v>0.6</v>
      </c>
    </row>
    <row r="24" spans="1:28" ht="15">
      <c r="A24" s="542" t="s">
        <v>1737</v>
      </c>
      <c r="B24" s="542" t="s">
        <v>1766</v>
      </c>
      <c r="C24" s="542" t="s">
        <v>1559</v>
      </c>
      <c r="D24" s="543" t="s">
        <v>1453</v>
      </c>
      <c r="E24" s="552">
        <f>SUMIFS(NCSC!E:E,NCSC!$D:$D,$D24)</f>
        <v>80.7</v>
      </c>
      <c r="F24" s="552">
        <f>SUMIFS(NCSC!F:F,NCSC!$D:$D,$D24,NCSC!$C:$C,$C24)</f>
        <v>3</v>
      </c>
      <c r="G24" s="552">
        <f>SUMIFS(NCSC!G:G,NCSC!$D:$D,$D24,NCSC!$C:$C,"固定源")</f>
        <v>0.6</v>
      </c>
      <c r="I24" s="542" t="s">
        <v>1765</v>
      </c>
      <c r="J24" s="542" t="s">
        <v>1561</v>
      </c>
      <c r="K24" s="543" t="s">
        <v>1453</v>
      </c>
      <c r="L24" s="552">
        <f>SUMIFS(NCSC!E:E,NCSC!$D:$D,$D24)</f>
        <v>80.7</v>
      </c>
      <c r="M24" s="552">
        <f>SUMIFS(NCSC!F:F,NCSC!$D:$D,$K24,NCSC!$C:$C,$J24)</f>
        <v>3</v>
      </c>
      <c r="N24" s="552">
        <f>SUMIFS(NCSC!G:G,NCSC!$D:$D,$D24,NCSC!$C:$C,"固定源")</f>
        <v>0.6</v>
      </c>
      <c r="P24" s="542" t="s">
        <v>1764</v>
      </c>
      <c r="Q24" s="542" t="s">
        <v>1563</v>
      </c>
      <c r="R24" s="543" t="s">
        <v>1453</v>
      </c>
      <c r="S24" s="552">
        <f>SUMIFS(NCSC!E:E,NCSC!$D:$D,$R24)</f>
        <v>80.7</v>
      </c>
      <c r="T24" s="552">
        <f>SUMIFS(NCSC!F:F,NCSC!$D:$D,$R24,NCSC!$C:$C,$Q24)</f>
        <v>10</v>
      </c>
      <c r="U24" s="552">
        <f>SUMIFS(NCSC!G:G,NCSC!$D:$D,$R24,NCSC!$C:$C,"固定源")</f>
        <v>0.6</v>
      </c>
      <c r="W24" s="542" t="s">
        <v>1763</v>
      </c>
      <c r="X24" s="542" t="s">
        <v>1562</v>
      </c>
      <c r="Y24" s="543" t="s">
        <v>1453</v>
      </c>
      <c r="Z24" s="552">
        <f>SUMIFS(NCSC!E:E,NCSC!$D:$D,$R24)</f>
        <v>80.7</v>
      </c>
      <c r="AA24" s="552">
        <f>SUMIFS(NCSC!F:F,NCSC!$D:$D,$Y24,NCSC!$C:$C,$X24)</f>
        <v>10</v>
      </c>
      <c r="AB24" s="552">
        <f>SUMIFS(NCSC!G:G,NCSC!$D:$D,$Y24,NCSC!$C:$C,"固定源")</f>
        <v>0.6</v>
      </c>
    </row>
    <row r="25" spans="1:28" ht="15">
      <c r="A25" s="542" t="s">
        <v>1736</v>
      </c>
      <c r="B25" s="542" t="s">
        <v>1766</v>
      </c>
      <c r="C25" s="542" t="s">
        <v>1559</v>
      </c>
      <c r="D25" s="543" t="s">
        <v>1451</v>
      </c>
      <c r="E25" s="552">
        <f>SUMIFS(NCSC!E:E,NCSC!$D:$D,$D25)</f>
        <v>97.5</v>
      </c>
      <c r="F25" s="552">
        <f>SUMIFS(NCSC!F:F,NCSC!$D:$D,$D25,NCSC!$C:$C,$C25)</f>
        <v>3</v>
      </c>
      <c r="G25" s="552">
        <f>SUMIFS(NCSC!G:G,NCSC!$D:$D,$D25,NCSC!$C:$C,"固定源")</f>
        <v>0.6</v>
      </c>
      <c r="I25" s="542" t="s">
        <v>1765</v>
      </c>
      <c r="J25" s="542" t="s">
        <v>1561</v>
      </c>
      <c r="K25" s="543" t="s">
        <v>1451</v>
      </c>
      <c r="L25" s="552">
        <f>SUMIFS(NCSC!E:E,NCSC!$D:$D,$D25)</f>
        <v>97.5</v>
      </c>
      <c r="M25" s="552">
        <f>SUMIFS(NCSC!F:F,NCSC!$D:$D,$K25,NCSC!$C:$C,$J25)</f>
        <v>3</v>
      </c>
      <c r="N25" s="552">
        <f>SUMIFS(NCSC!G:G,NCSC!$D:$D,$D25,NCSC!$C:$C,"固定源")</f>
        <v>0.6</v>
      </c>
      <c r="P25" s="542" t="s">
        <v>1764</v>
      </c>
      <c r="Q25" s="542" t="s">
        <v>1563</v>
      </c>
      <c r="R25" s="543" t="s">
        <v>1451</v>
      </c>
      <c r="S25" s="552">
        <f>SUMIFS(NCSC!E:E,NCSC!$D:$D,$R25)</f>
        <v>97.5</v>
      </c>
      <c r="T25" s="552">
        <f>SUMIFS(NCSC!F:F,NCSC!$D:$D,$R25,NCSC!$C:$C,$Q25)</f>
        <v>10</v>
      </c>
      <c r="U25" s="552">
        <f>SUMIFS(NCSC!G:G,NCSC!$D:$D,$R25,NCSC!$C:$C,"固定源")</f>
        <v>0.6</v>
      </c>
      <c r="W25" s="542" t="s">
        <v>1763</v>
      </c>
      <c r="X25" s="542" t="s">
        <v>1562</v>
      </c>
      <c r="Y25" s="543" t="s">
        <v>1451</v>
      </c>
      <c r="Z25" s="552">
        <f>SUMIFS(NCSC!E:E,NCSC!$D:$D,$R25)</f>
        <v>97.5</v>
      </c>
      <c r="AA25" s="552">
        <f>SUMIFS(NCSC!F:F,NCSC!$D:$D,$Y25,NCSC!$C:$C,$X25)</f>
        <v>10</v>
      </c>
      <c r="AB25" s="552">
        <f>SUMIFS(NCSC!G:G,NCSC!$D:$D,$Y25,NCSC!$C:$C,"固定源")</f>
        <v>0.6</v>
      </c>
    </row>
    <row r="26" spans="1:28" ht="15">
      <c r="A26" s="542" t="s">
        <v>1735</v>
      </c>
      <c r="B26" s="542" t="s">
        <v>1766</v>
      </c>
      <c r="C26" s="542" t="s">
        <v>1559</v>
      </c>
      <c r="D26" s="543" t="s">
        <v>1449</v>
      </c>
      <c r="E26" s="552">
        <f>SUMIFS(NCSC!E:E,NCSC!$D:$D,$D26)</f>
        <v>63.1</v>
      </c>
      <c r="F26" s="552">
        <f>SUMIFS(NCSC!F:F,NCSC!$D:$D,$D26,NCSC!$C:$C,$C26)</f>
        <v>1</v>
      </c>
      <c r="G26" s="552">
        <f>SUMIFS(NCSC!G:G,NCSC!$D:$D,$D26,NCSC!$C:$C,"固定源")</f>
        <v>0.1</v>
      </c>
      <c r="I26" s="542" t="s">
        <v>1765</v>
      </c>
      <c r="J26" s="542" t="s">
        <v>1561</v>
      </c>
      <c r="K26" s="543" t="s">
        <v>1449</v>
      </c>
      <c r="L26" s="552">
        <f>SUMIFS(NCSC!E:E,NCSC!$D:$D,$D26)</f>
        <v>63.1</v>
      </c>
      <c r="M26" s="552">
        <f>SUMIFS(NCSC!F:F,NCSC!$D:$D,$K26,NCSC!$C:$C,$J26)</f>
        <v>1</v>
      </c>
      <c r="N26" s="552">
        <f>SUMIFS(NCSC!G:G,NCSC!$D:$D,$D26,NCSC!$C:$C,"固定源")</f>
        <v>0.1</v>
      </c>
      <c r="P26" s="542" t="s">
        <v>1764</v>
      </c>
      <c r="Q26" s="542" t="s">
        <v>1563</v>
      </c>
      <c r="R26" s="543" t="s">
        <v>1449</v>
      </c>
      <c r="S26" s="552">
        <f>SUMIFS(NCSC!E:E,NCSC!$D:$D,$R26)</f>
        <v>63.1</v>
      </c>
      <c r="T26" s="552">
        <f>SUMIFS(NCSC!F:F,NCSC!$D:$D,$R26,NCSC!$C:$C,$Q26)</f>
        <v>5</v>
      </c>
      <c r="U26" s="552">
        <f>SUMIFS(NCSC!G:G,NCSC!$D:$D,$R26,NCSC!$C:$C,"固定源")</f>
        <v>0.1</v>
      </c>
      <c r="W26" s="542" t="s">
        <v>1763</v>
      </c>
      <c r="X26" s="542" t="s">
        <v>1562</v>
      </c>
      <c r="Y26" s="543" t="s">
        <v>1449</v>
      </c>
      <c r="Z26" s="552">
        <f>SUMIFS(NCSC!E:E,NCSC!$D:$D,$R26)</f>
        <v>63.1</v>
      </c>
      <c r="AA26" s="552">
        <f>SUMIFS(NCSC!F:F,NCSC!$D:$D,$Y26,NCSC!$C:$C,$X26)</f>
        <v>5</v>
      </c>
      <c r="AB26" s="552">
        <f>SUMIFS(NCSC!G:G,NCSC!$D:$D,$Y26,NCSC!$C:$C,"固定源")</f>
        <v>0.1</v>
      </c>
    </row>
    <row r="27" spans="1:28" ht="15">
      <c r="A27" s="542" t="s">
        <v>1734</v>
      </c>
      <c r="B27" s="542" t="s">
        <v>1766</v>
      </c>
      <c r="C27" s="542" t="s">
        <v>1559</v>
      </c>
      <c r="D27" s="543" t="s">
        <v>1447</v>
      </c>
      <c r="E27" s="552">
        <f>SUMIFS(NCSC!E:E,NCSC!$D:$D,$D27)</f>
        <v>57.6</v>
      </c>
      <c r="F27" s="552">
        <f>SUMIFS(NCSC!F:F,NCSC!$D:$D,$D27,NCSC!$C:$C,$C27)</f>
        <v>1</v>
      </c>
      <c r="G27" s="552">
        <f>SUMIFS(NCSC!G:G,NCSC!$D:$D,$D27,NCSC!$C:$C,"固定源")</f>
        <v>0.1</v>
      </c>
      <c r="I27" s="542" t="s">
        <v>1765</v>
      </c>
      <c r="J27" s="542" t="s">
        <v>1561</v>
      </c>
      <c r="K27" s="543" t="s">
        <v>1447</v>
      </c>
      <c r="L27" s="552">
        <f>SUMIFS(NCSC!E:E,NCSC!$D:$D,$D27)</f>
        <v>57.6</v>
      </c>
      <c r="M27" s="552">
        <f>SUMIFS(NCSC!F:F,NCSC!$D:$D,$K27,NCSC!$C:$C,$J27)</f>
        <v>1</v>
      </c>
      <c r="N27" s="552">
        <f>SUMIFS(NCSC!G:G,NCSC!$D:$D,$D27,NCSC!$C:$C,"固定源")</f>
        <v>0.1</v>
      </c>
      <c r="P27" s="542" t="s">
        <v>1764</v>
      </c>
      <c r="Q27" s="542" t="s">
        <v>1563</v>
      </c>
      <c r="R27" s="543" t="s">
        <v>1447</v>
      </c>
      <c r="S27" s="552">
        <f>SUMIFS(NCSC!E:E,NCSC!$D:$D,$R27)</f>
        <v>57.6</v>
      </c>
      <c r="T27" s="552">
        <f>SUMIFS(NCSC!F:F,NCSC!$D:$D,$R27,NCSC!$C:$C,$Q27)</f>
        <v>5</v>
      </c>
      <c r="U27" s="552">
        <f>SUMIFS(NCSC!G:G,NCSC!$D:$D,$R27,NCSC!$C:$C,"固定源")</f>
        <v>0.1</v>
      </c>
      <c r="W27" s="542" t="s">
        <v>1763</v>
      </c>
      <c r="X27" s="542" t="s">
        <v>1562</v>
      </c>
      <c r="Y27" s="543" t="s">
        <v>1447</v>
      </c>
      <c r="Z27" s="552">
        <f>SUMIFS(NCSC!E:E,NCSC!$D:$D,$R27)</f>
        <v>57.6</v>
      </c>
      <c r="AA27" s="552">
        <f>SUMIFS(NCSC!F:F,NCSC!$D:$D,$Y27,NCSC!$C:$C,$X27)</f>
        <v>5</v>
      </c>
      <c r="AB27" s="552">
        <f>SUMIFS(NCSC!G:G,NCSC!$D:$D,$Y27,NCSC!$C:$C,"固定源")</f>
        <v>0.1</v>
      </c>
    </row>
    <row r="28" spans="1:28" ht="15">
      <c r="A28" s="542" t="s">
        <v>1733</v>
      </c>
      <c r="B28" s="542" t="s">
        <v>1766</v>
      </c>
      <c r="C28" s="542" t="s">
        <v>1559</v>
      </c>
      <c r="D28" s="543" t="s">
        <v>1445</v>
      </c>
      <c r="E28" s="552">
        <f>SUMIFS(NCSC!E:E,NCSC!$D:$D,$D28)</f>
        <v>73.3</v>
      </c>
      <c r="F28" s="552">
        <f>SUMIFS(NCSC!F:F,NCSC!$D:$D,$D28,NCSC!$C:$C,$C28)</f>
        <v>3</v>
      </c>
      <c r="G28" s="552">
        <f>SUMIFS(NCSC!G:G,NCSC!$D:$D,$D28,NCSC!$C:$C,"固定源")</f>
        <v>0.6</v>
      </c>
      <c r="I28" s="542" t="s">
        <v>1765</v>
      </c>
      <c r="J28" s="542" t="s">
        <v>1561</v>
      </c>
      <c r="K28" s="543" t="s">
        <v>1445</v>
      </c>
      <c r="L28" s="552">
        <f>SUMIFS(NCSC!E:E,NCSC!$D:$D,$D28)</f>
        <v>73.3</v>
      </c>
      <c r="M28" s="552">
        <f>SUMIFS(NCSC!F:F,NCSC!$D:$D,$K28,NCSC!$C:$C,$J28)</f>
        <v>3</v>
      </c>
      <c r="N28" s="552">
        <f>SUMIFS(NCSC!G:G,NCSC!$D:$D,$D28,NCSC!$C:$C,"固定源")</f>
        <v>0.6</v>
      </c>
      <c r="P28" s="542" t="s">
        <v>1764</v>
      </c>
      <c r="Q28" s="542" t="s">
        <v>1563</v>
      </c>
      <c r="R28" s="543" t="s">
        <v>1445</v>
      </c>
      <c r="S28" s="552">
        <f>SUMIFS(NCSC!E:E,NCSC!$D:$D,$R28)</f>
        <v>73.3</v>
      </c>
      <c r="T28" s="552">
        <f>SUMIFS(NCSC!F:F,NCSC!$D:$D,$R28,NCSC!$C:$C,$Q28)</f>
        <v>10</v>
      </c>
      <c r="U28" s="552">
        <f>SUMIFS(NCSC!G:G,NCSC!$D:$D,$R28,NCSC!$C:$C,"固定源")</f>
        <v>0.6</v>
      </c>
      <c r="W28" s="542" t="s">
        <v>1763</v>
      </c>
      <c r="X28" s="542" t="s">
        <v>1562</v>
      </c>
      <c r="Y28" s="543" t="s">
        <v>1445</v>
      </c>
      <c r="Z28" s="552">
        <f>SUMIFS(NCSC!E:E,NCSC!$D:$D,$R28)</f>
        <v>73.3</v>
      </c>
      <c r="AA28" s="552">
        <f>SUMIFS(NCSC!F:F,NCSC!$D:$D,$Y28,NCSC!$C:$C,$X28)</f>
        <v>10</v>
      </c>
      <c r="AB28" s="552">
        <f>SUMIFS(NCSC!G:G,NCSC!$D:$D,$Y28,NCSC!$C:$C,"固定源")</f>
        <v>0.6</v>
      </c>
    </row>
    <row r="29" spans="1:28" ht="15">
      <c r="A29" s="542" t="s">
        <v>1732</v>
      </c>
      <c r="B29" s="542" t="s">
        <v>1766</v>
      </c>
      <c r="C29" s="542" t="s">
        <v>1559</v>
      </c>
      <c r="D29" s="543" t="s">
        <v>1442</v>
      </c>
      <c r="E29" s="552">
        <f>SUMIFS(NCSC!E:E,NCSC!$D:$D,$D29)</f>
        <v>57.2</v>
      </c>
      <c r="F29" s="552">
        <f>SUMIFS(NCSC!F:F,NCSC!$D:$D,$D29,NCSC!$C:$C,$C29)</f>
        <v>1</v>
      </c>
      <c r="G29" s="552">
        <f>SUMIFS(NCSC!G:G,NCSC!$D:$D,$D29,NCSC!$C:$C,"固定源")</f>
        <v>0.1</v>
      </c>
      <c r="I29" s="542" t="s">
        <v>1765</v>
      </c>
      <c r="J29" s="542" t="s">
        <v>1561</v>
      </c>
      <c r="K29" s="543" t="s">
        <v>1442</v>
      </c>
      <c r="L29" s="552">
        <f>SUMIFS(NCSC!E:E,NCSC!$D:$D,$D29)</f>
        <v>57.2</v>
      </c>
      <c r="M29" s="552">
        <f>SUMIFS(NCSC!F:F,NCSC!$D:$D,$K29,NCSC!$C:$C,$J29)</f>
        <v>1</v>
      </c>
      <c r="N29" s="552">
        <f>SUMIFS(NCSC!G:G,NCSC!$D:$D,$D29,NCSC!$C:$C,"固定源")</f>
        <v>0.1</v>
      </c>
      <c r="P29" s="542" t="s">
        <v>1764</v>
      </c>
      <c r="Q29" s="542" t="s">
        <v>1563</v>
      </c>
      <c r="R29" s="543" t="s">
        <v>1442</v>
      </c>
      <c r="S29" s="552">
        <f>SUMIFS(NCSC!E:E,NCSC!$D:$D,$R29)</f>
        <v>57.2</v>
      </c>
      <c r="T29" s="552">
        <f>SUMIFS(NCSC!F:F,NCSC!$D:$D,$R29,NCSC!$C:$C,$Q29)</f>
        <v>5</v>
      </c>
      <c r="U29" s="552">
        <f>SUMIFS(NCSC!G:G,NCSC!$D:$D,$R29,NCSC!$C:$C,"固定源")</f>
        <v>0.1</v>
      </c>
      <c r="W29" s="542" t="s">
        <v>1763</v>
      </c>
      <c r="X29" s="542" t="s">
        <v>1562</v>
      </c>
      <c r="Y29" s="543" t="s">
        <v>1442</v>
      </c>
      <c r="Z29" s="552">
        <f>SUMIFS(NCSC!E:E,NCSC!$D:$D,$R29)</f>
        <v>57.2</v>
      </c>
      <c r="AA29" s="552">
        <f>SUMIFS(NCSC!F:F,NCSC!$D:$D,$Y29,NCSC!$C:$C,$X29)</f>
        <v>5</v>
      </c>
      <c r="AB29" s="552">
        <f>SUMIFS(NCSC!G:G,NCSC!$D:$D,$Y29,NCSC!$C:$C,"固定源")</f>
        <v>0.1</v>
      </c>
    </row>
    <row r="30" spans="1:28" ht="15">
      <c r="A30" s="542" t="s">
        <v>1731</v>
      </c>
      <c r="B30" s="542" t="s">
        <v>1766</v>
      </c>
      <c r="C30" s="542" t="s">
        <v>1559</v>
      </c>
      <c r="D30" s="543" t="s">
        <v>1441</v>
      </c>
      <c r="E30" s="552">
        <f>SUMIFS(NCSC!E:E,NCSC!$D:$D,$D30)</f>
        <v>56.8</v>
      </c>
      <c r="F30" s="552">
        <f>SUMIFS(NCSC!F:F,NCSC!$D:$D,$D30,NCSC!$C:$C,$C30)</f>
        <v>0</v>
      </c>
      <c r="G30" s="552">
        <f>SUMIFS(NCSC!G:G,NCSC!$D:$D,$D30,NCSC!$C:$C,"固定源")</f>
        <v>0</v>
      </c>
      <c r="I30" s="542" t="s">
        <v>1765</v>
      </c>
      <c r="J30" s="542" t="s">
        <v>1561</v>
      </c>
      <c r="K30" s="543" t="s">
        <v>1441</v>
      </c>
      <c r="L30" s="552">
        <f>SUMIFS(NCSC!E:E,NCSC!$D:$D,$D30)</f>
        <v>56.8</v>
      </c>
      <c r="M30" s="552">
        <f>SUMIFS(NCSC!F:F,NCSC!$D:$D,$D30,NCSC!$C:$C,$C30)</f>
        <v>0</v>
      </c>
      <c r="N30" s="552">
        <f>SUMIFS(NCSC!G:G,NCSC!$D:$D,$D30,NCSC!$C:$C,"固定源")</f>
        <v>0</v>
      </c>
      <c r="P30" s="542" t="s">
        <v>1764</v>
      </c>
      <c r="Q30" s="542" t="s">
        <v>1563</v>
      </c>
      <c r="R30" s="543" t="s">
        <v>1441</v>
      </c>
      <c r="S30" s="552">
        <f>SUMIFS(NCSC!E:E,NCSC!$D:$D,$R30)</f>
        <v>56.8</v>
      </c>
      <c r="T30" s="552">
        <f>SUMIFS(NCSC!F:F,NCSC!$D:$D,$R30,NCSC!$C:$C,$Q30)</f>
        <v>0</v>
      </c>
      <c r="U30" s="552">
        <f>SUMIFS(NCSC!G:G,NCSC!$D:$D,$R30,NCSC!$C:$C,"固定源")</f>
        <v>0</v>
      </c>
      <c r="W30" s="542" t="s">
        <v>1763</v>
      </c>
      <c r="X30" s="542" t="s">
        <v>1562</v>
      </c>
      <c r="Y30" s="543" t="s">
        <v>1441</v>
      </c>
      <c r="Z30" s="552">
        <f>SUMIFS(NCSC!E:E,NCSC!$D:$D,$R30)</f>
        <v>56.8</v>
      </c>
      <c r="AA30" s="552">
        <f>SUMIFS(NCSC!F:F,NCSC!$D:$D,$Y30,NCSC!$C:$C,$X30)</f>
        <v>0</v>
      </c>
      <c r="AB30" s="552">
        <f>SUMIFS(NCSC!G:G,NCSC!$D:$D,$Y30,NCSC!$C:$C,"固定源")</f>
        <v>0</v>
      </c>
    </row>
    <row r="31" spans="1:28" ht="15">
      <c r="A31" s="542" t="s">
        <v>1730</v>
      </c>
      <c r="B31" s="542" t="s">
        <v>1766</v>
      </c>
      <c r="C31" s="542" t="s">
        <v>1559</v>
      </c>
      <c r="D31" s="543" t="s">
        <v>1548</v>
      </c>
      <c r="E31" s="552">
        <f>SUMIFS(NCSC!E:E,NCSC!$D:$D,$D31)</f>
        <v>0</v>
      </c>
      <c r="F31" s="552">
        <f>SUMIFS(NCSC!F:F,NCSC!$D:$D,$D31,NCSC!$C:$C,$C31)</f>
        <v>0</v>
      </c>
      <c r="G31" s="552">
        <f>SUMIFS(NCSC!G:G,NCSC!$D:$D,$D31,NCSC!$C:$C,"固定源")</f>
        <v>0</v>
      </c>
      <c r="I31" s="542" t="s">
        <v>1765</v>
      </c>
      <c r="J31" s="542" t="s">
        <v>1561</v>
      </c>
      <c r="K31" s="543" t="s">
        <v>1548</v>
      </c>
      <c r="L31" s="552">
        <f>SUMIFS(NCSC!E:E,NCSC!$D:$D,$D31)</f>
        <v>0</v>
      </c>
      <c r="M31" s="552">
        <f>SUMIFS(NCSC!F:F,NCSC!$D:$D,$D31,NCSC!$C:$C,$C31)</f>
        <v>0</v>
      </c>
      <c r="N31" s="552">
        <f>SUMIFS(NCSC!G:G,NCSC!$D:$D,$D31,NCSC!$C:$C,"固定源")</f>
        <v>0</v>
      </c>
      <c r="P31" s="542" t="s">
        <v>1764</v>
      </c>
      <c r="Q31" s="542" t="s">
        <v>1563</v>
      </c>
      <c r="R31" s="543" t="s">
        <v>1548</v>
      </c>
      <c r="S31" s="552">
        <f>SUMIFS(NCSC!E:E,NCSC!$D:$D,$R31)</f>
        <v>0</v>
      </c>
      <c r="T31" s="552">
        <f>SUMIFS(NCSC!F:F,NCSC!$D:$D,$R31,NCSC!$C:$C,$Q31)</f>
        <v>0</v>
      </c>
      <c r="U31" s="552">
        <f>SUMIFS(NCSC!G:G,NCSC!$D:$D,$R31,NCSC!$C:$C,"固定源")</f>
        <v>0</v>
      </c>
      <c r="W31" s="542" t="s">
        <v>1763</v>
      </c>
      <c r="X31" s="542" t="s">
        <v>1562</v>
      </c>
      <c r="Y31" s="543" t="s">
        <v>1548</v>
      </c>
      <c r="Z31" s="552">
        <f>SUMIFS(NCSC!E:E,NCSC!$D:$D,$R31)</f>
        <v>0</v>
      </c>
      <c r="AA31" s="552">
        <f>SUMIFS(NCSC!F:F,NCSC!$D:$D,$Y31,NCSC!$C:$C,$X31)</f>
        <v>0</v>
      </c>
      <c r="AB31" s="552">
        <f>SUMIFS(NCSC!G:G,NCSC!$D:$D,$Y31,NCSC!$C:$C,"固定源")</f>
        <v>0</v>
      </c>
    </row>
    <row r="32" spans="1:28" ht="15">
      <c r="A32" s="542" t="s">
        <v>1729</v>
      </c>
      <c r="B32" s="542" t="s">
        <v>1766</v>
      </c>
      <c r="C32" s="542" t="s">
        <v>1559</v>
      </c>
      <c r="D32" s="543" t="s">
        <v>1546</v>
      </c>
      <c r="E32" s="552">
        <f>SUMIFS(NCSC!E:E,NCSC!$D:$D,$D32)</f>
        <v>0</v>
      </c>
      <c r="F32" s="552">
        <f>SUMIFS(NCSC!F:F,NCSC!$D:$D,$D32,NCSC!$C:$C,$C32)</f>
        <v>0</v>
      </c>
      <c r="G32" s="552">
        <f>SUMIFS(NCSC!G:G,NCSC!$D:$D,$D32,NCSC!$C:$C,"固定源")</f>
        <v>0</v>
      </c>
      <c r="I32" s="542" t="s">
        <v>1765</v>
      </c>
      <c r="J32" s="542" t="s">
        <v>1561</v>
      </c>
      <c r="K32" s="543" t="s">
        <v>1546</v>
      </c>
      <c r="L32" s="552">
        <f>SUMIFS(NCSC!E:E,NCSC!$D:$D,$D32)</f>
        <v>0</v>
      </c>
      <c r="M32" s="552">
        <f>SUMIFS(NCSC!F:F,NCSC!$D:$D,$D32,NCSC!$C:$C,$C32)</f>
        <v>0</v>
      </c>
      <c r="N32" s="552">
        <f>SUMIFS(NCSC!G:G,NCSC!$D:$D,$D32,NCSC!$C:$C,"固定源")</f>
        <v>0</v>
      </c>
      <c r="P32" s="542" t="s">
        <v>1764</v>
      </c>
      <c r="Q32" s="542" t="s">
        <v>1563</v>
      </c>
      <c r="R32" s="543" t="s">
        <v>1546</v>
      </c>
      <c r="S32" s="552">
        <f>SUMIFS(NCSC!E:E,NCSC!$D:$D,$R32)</f>
        <v>0</v>
      </c>
      <c r="T32" s="552">
        <f>SUMIFS(NCSC!F:F,NCSC!$D:$D,$R32,NCSC!$C:$C,$Q32)</f>
        <v>0</v>
      </c>
      <c r="U32" s="552">
        <f>SUMIFS(NCSC!G:G,NCSC!$D:$D,$R32,NCSC!$C:$C,"固定源")</f>
        <v>0</v>
      </c>
      <c r="W32" s="542" t="s">
        <v>1763</v>
      </c>
      <c r="X32" s="542" t="s">
        <v>1562</v>
      </c>
      <c r="Y32" s="543" t="s">
        <v>1546</v>
      </c>
      <c r="Z32" s="552">
        <f>SUMIFS(NCSC!E:E,NCSC!$D:$D,$R32)</f>
        <v>0</v>
      </c>
      <c r="AA32" s="552">
        <f>SUMIFS(NCSC!F:F,NCSC!$D:$D,$Y32,NCSC!$C:$C,$X32)</f>
        <v>0</v>
      </c>
      <c r="AB32" s="552">
        <f>SUMIFS(NCSC!G:G,NCSC!$D:$D,$Y32,NCSC!$C:$C,"固定源")</f>
        <v>0</v>
      </c>
    </row>
    <row r="33" spans="1:28" ht="15">
      <c r="A33" s="542" t="s">
        <v>1728</v>
      </c>
      <c r="B33" s="542" t="s">
        <v>1766</v>
      </c>
      <c r="C33" s="542" t="s">
        <v>1559</v>
      </c>
      <c r="D33" s="543" t="s">
        <v>1545</v>
      </c>
      <c r="E33" s="552">
        <f>SUMIFS(NCSC!E:E,NCSC!$D:$D,$D33)</f>
        <v>0</v>
      </c>
      <c r="F33" s="552">
        <f>SUMIFS(NCSC!F:F,NCSC!$D:$D,$D33,NCSC!$C:$C,$C33)</f>
        <v>0</v>
      </c>
      <c r="G33" s="552">
        <f>SUMIFS(NCSC!G:G,NCSC!$D:$D,$D33,NCSC!$C:$C,"固定源")</f>
        <v>0</v>
      </c>
      <c r="I33" s="542" t="s">
        <v>1765</v>
      </c>
      <c r="J33" s="542" t="s">
        <v>1561</v>
      </c>
      <c r="K33" s="543" t="s">
        <v>1545</v>
      </c>
      <c r="L33" s="552">
        <f>SUMIFS(NCSC!E:E,NCSC!$D:$D,$D33)</f>
        <v>0</v>
      </c>
      <c r="M33" s="552">
        <f>SUMIFS(NCSC!F:F,NCSC!$D:$D,$D33,NCSC!$C:$C,$C33)</f>
        <v>0</v>
      </c>
      <c r="N33" s="552">
        <f>SUMIFS(NCSC!G:G,NCSC!$D:$D,$D33,NCSC!$C:$C,"固定源")</f>
        <v>0</v>
      </c>
      <c r="P33" s="542" t="s">
        <v>1764</v>
      </c>
      <c r="Q33" s="542" t="s">
        <v>1563</v>
      </c>
      <c r="R33" s="543" t="s">
        <v>1545</v>
      </c>
      <c r="S33" s="552">
        <f>SUMIFS(NCSC!E:E,NCSC!$D:$D,$R33)</f>
        <v>0</v>
      </c>
      <c r="T33" s="552">
        <f>SUMIFS(NCSC!F:F,NCSC!$D:$D,$R33,NCSC!$C:$C,$Q33)</f>
        <v>0</v>
      </c>
      <c r="U33" s="552">
        <f>SUMIFS(NCSC!G:G,NCSC!$D:$D,$R33,NCSC!$C:$C,"固定源")</f>
        <v>0</v>
      </c>
      <c r="W33" s="542" t="s">
        <v>1763</v>
      </c>
      <c r="X33" s="542" t="s">
        <v>1562</v>
      </c>
      <c r="Y33" s="543" t="s">
        <v>1545</v>
      </c>
      <c r="Z33" s="552">
        <f>SUMIFS(NCSC!E:E,NCSC!$D:$D,$R33)</f>
        <v>0</v>
      </c>
      <c r="AA33" s="552">
        <f>SUMIFS(NCSC!F:F,NCSC!$D:$D,$Y33,NCSC!$C:$C,$X33)</f>
        <v>0</v>
      </c>
      <c r="AB33" s="552">
        <f>SUMIFS(NCSC!G:G,NCSC!$D:$D,$Y33,NCSC!$C:$C,"固定源")</f>
        <v>0</v>
      </c>
    </row>
    <row r="34" spans="1:28" ht="15">
      <c r="A34" s="542" t="s">
        <v>1727</v>
      </c>
      <c r="B34" s="542" t="s">
        <v>1766</v>
      </c>
      <c r="C34" s="542" t="s">
        <v>1559</v>
      </c>
      <c r="D34" s="543" t="s">
        <v>1544</v>
      </c>
      <c r="E34" s="552">
        <f>SUMIFS(NCSC!E:E,NCSC!$D:$D,$D34)</f>
        <v>0</v>
      </c>
      <c r="F34" s="552">
        <f>SUMIFS(NCSC!F:F,NCSC!$D:$D,$D34,NCSC!$C:$C,$C34)</f>
        <v>0</v>
      </c>
      <c r="G34" s="552">
        <f>SUMIFS(NCSC!G:G,NCSC!$D:$D,$D34,NCSC!$C:$C,"固定源")</f>
        <v>0</v>
      </c>
      <c r="I34" s="542" t="s">
        <v>1765</v>
      </c>
      <c r="J34" s="542" t="s">
        <v>1561</v>
      </c>
      <c r="K34" s="543" t="s">
        <v>1544</v>
      </c>
      <c r="L34" s="552">
        <f>SUMIFS(NCSC!E:E,NCSC!$D:$D,$D34)</f>
        <v>0</v>
      </c>
      <c r="M34" s="552">
        <f>SUMIFS(NCSC!F:F,NCSC!$D:$D,$D34,NCSC!$C:$C,$C34)</f>
        <v>0</v>
      </c>
      <c r="N34" s="552">
        <f>SUMIFS(NCSC!G:G,NCSC!$D:$D,$D34,NCSC!$C:$C,"固定源")</f>
        <v>0</v>
      </c>
      <c r="P34" s="542" t="s">
        <v>1764</v>
      </c>
      <c r="Q34" s="542" t="s">
        <v>1563</v>
      </c>
      <c r="R34" s="543" t="s">
        <v>1544</v>
      </c>
      <c r="S34" s="552">
        <f>SUMIFS(NCSC!E:E,NCSC!$D:$D,$R34)</f>
        <v>0</v>
      </c>
      <c r="T34" s="552">
        <f>SUMIFS(NCSC!F:F,NCSC!$D:$D,$R34,NCSC!$C:$C,$Q34)</f>
        <v>0</v>
      </c>
      <c r="U34" s="552">
        <f>SUMIFS(NCSC!G:G,NCSC!$D:$D,$R34,NCSC!$C:$C,"固定源")</f>
        <v>0</v>
      </c>
      <c r="W34" s="542" t="s">
        <v>1763</v>
      </c>
      <c r="X34" s="542" t="s">
        <v>1562</v>
      </c>
      <c r="Y34" s="543" t="s">
        <v>1544</v>
      </c>
      <c r="Z34" s="552">
        <f>SUMIFS(NCSC!E:E,NCSC!$D:$D,$R34)</f>
        <v>0</v>
      </c>
      <c r="AA34" s="552">
        <f>SUMIFS(NCSC!F:F,NCSC!$D:$D,$Y34,NCSC!$C:$C,$X34)</f>
        <v>0</v>
      </c>
      <c r="AB34" s="552">
        <f>SUMIFS(NCSC!G:G,NCSC!$D:$D,$Y34,NCSC!$C:$C,"固定源")</f>
        <v>0</v>
      </c>
    </row>
    <row r="35" spans="1:28" ht="15">
      <c r="A35" s="542" t="s">
        <v>1726</v>
      </c>
      <c r="B35" s="542" t="s">
        <v>1766</v>
      </c>
      <c r="C35" s="542" t="s">
        <v>1559</v>
      </c>
      <c r="D35" s="543" t="s">
        <v>1543</v>
      </c>
      <c r="E35" s="552">
        <f>SUMIFS(NCSC!E:E,NCSC!$D:$D,$D35)</f>
        <v>0</v>
      </c>
      <c r="F35" s="552">
        <f>SUMIFS(NCSC!F:F,NCSC!$D:$D,$D35,NCSC!$C:$C,$C35)</f>
        <v>0</v>
      </c>
      <c r="G35" s="552">
        <f>SUMIFS(NCSC!G:G,NCSC!$D:$D,$D35,NCSC!$C:$C,"固定源")</f>
        <v>0</v>
      </c>
      <c r="I35" s="542" t="s">
        <v>1765</v>
      </c>
      <c r="J35" s="542" t="s">
        <v>1561</v>
      </c>
      <c r="K35" s="543" t="s">
        <v>1543</v>
      </c>
      <c r="L35" s="552">
        <f>SUMIFS(NCSC!E:E,NCSC!$D:$D,$D35)</f>
        <v>0</v>
      </c>
      <c r="M35" s="552">
        <f>SUMIFS(NCSC!F:F,NCSC!$D:$D,$D35,NCSC!$C:$C,$C35)</f>
        <v>0</v>
      </c>
      <c r="N35" s="552">
        <f>SUMIFS(NCSC!G:G,NCSC!$D:$D,$D35,NCSC!$C:$C,"固定源")</f>
        <v>0</v>
      </c>
      <c r="P35" s="542" t="s">
        <v>1764</v>
      </c>
      <c r="Q35" s="542" t="s">
        <v>1563</v>
      </c>
      <c r="R35" s="543" t="s">
        <v>1543</v>
      </c>
      <c r="S35" s="552">
        <f>SUMIFS(NCSC!E:E,NCSC!$D:$D,$R35)</f>
        <v>0</v>
      </c>
      <c r="T35" s="552">
        <f>SUMIFS(NCSC!F:F,NCSC!$D:$D,$R35,NCSC!$C:$C,$Q35)</f>
        <v>0</v>
      </c>
      <c r="U35" s="552">
        <f>SUMIFS(NCSC!G:G,NCSC!$D:$D,$R35,NCSC!$C:$C,"固定源")</f>
        <v>0</v>
      </c>
      <c r="W35" s="542" t="s">
        <v>1763</v>
      </c>
      <c r="X35" s="542" t="s">
        <v>1562</v>
      </c>
      <c r="Y35" s="543" t="s">
        <v>1543</v>
      </c>
      <c r="Z35" s="552">
        <f>SUMIFS(NCSC!E:E,NCSC!$D:$D,$R35)</f>
        <v>0</v>
      </c>
      <c r="AA35" s="552">
        <f>SUMIFS(NCSC!F:F,NCSC!$D:$D,$Y35,NCSC!$C:$C,$X35)</f>
        <v>0</v>
      </c>
      <c r="AB35" s="552">
        <f>SUMIFS(NCSC!G:G,NCSC!$D:$D,$Y35,NCSC!$C:$C,"固定源")</f>
        <v>0</v>
      </c>
    </row>
    <row r="36" spans="1:28" ht="15">
      <c r="A36" s="542" t="s">
        <v>1725</v>
      </c>
      <c r="B36" s="542" t="s">
        <v>1766</v>
      </c>
      <c r="C36" s="542" t="s">
        <v>1559</v>
      </c>
      <c r="D36" s="543" t="s">
        <v>1535</v>
      </c>
      <c r="E36" s="552">
        <f>SUMIFS(NCSC!E:E,NCSC!$D:$D,$D36)</f>
        <v>0</v>
      </c>
      <c r="F36" s="552">
        <f>SUMIFS(NCSC!F:F,NCSC!$D:$D,$D36,NCSC!$C:$C,$C36)</f>
        <v>0</v>
      </c>
      <c r="G36" s="552">
        <f>SUMIFS(NCSC!G:G,NCSC!$D:$D,$D36,NCSC!$C:$C,"固定源")</f>
        <v>0</v>
      </c>
      <c r="I36" s="542" t="s">
        <v>1765</v>
      </c>
      <c r="J36" s="542" t="s">
        <v>1561</v>
      </c>
      <c r="K36" s="543" t="s">
        <v>1535</v>
      </c>
      <c r="L36" s="552">
        <f>SUMIFS(NCSC!E:E,NCSC!$D:$D,$D36)</f>
        <v>0</v>
      </c>
      <c r="M36" s="552">
        <f>SUMIFS(NCSC!F:F,NCSC!$D:$D,$D36,NCSC!$C:$C,$C36)</f>
        <v>0</v>
      </c>
      <c r="N36" s="552">
        <f>SUMIFS(NCSC!G:G,NCSC!$D:$D,$D36,NCSC!$C:$C,"固定源")</f>
        <v>0</v>
      </c>
      <c r="P36" s="542" t="s">
        <v>1764</v>
      </c>
      <c r="Q36" s="542" t="s">
        <v>1563</v>
      </c>
      <c r="R36" s="543" t="s">
        <v>1535</v>
      </c>
      <c r="S36" s="552">
        <f>SUMIFS(NCSC!E:E,NCSC!$D:$D,$R36)</f>
        <v>0</v>
      </c>
      <c r="T36" s="552">
        <f>SUMIFS(NCSC!F:F,NCSC!$D:$D,$R36,NCSC!$C:$C,$Q36)</f>
        <v>0</v>
      </c>
      <c r="U36" s="552">
        <f>SUMIFS(NCSC!G:G,NCSC!$D:$D,$R36,NCSC!$C:$C,"固定源")</f>
        <v>0</v>
      </c>
      <c r="W36" s="542" t="s">
        <v>1763</v>
      </c>
      <c r="X36" s="542" t="s">
        <v>1562</v>
      </c>
      <c r="Y36" s="543" t="s">
        <v>1535</v>
      </c>
      <c r="Z36" s="552">
        <f>SUMIFS(NCSC!E:E,NCSC!$D:$D,$R36)</f>
        <v>0</v>
      </c>
      <c r="AA36" s="552">
        <f>SUMIFS(NCSC!F:F,NCSC!$D:$D,$Y36,NCSC!$C:$C,$X36)</f>
        <v>0</v>
      </c>
      <c r="AB36" s="552">
        <f>SUMIFS(NCSC!G:G,NCSC!$D:$D,$Y36,NCSC!$C:$C,"固定源")</f>
        <v>0</v>
      </c>
    </row>
    <row r="39" spans="1:28" ht="15">
      <c r="A39" s="554" t="s">
        <v>1762</v>
      </c>
      <c r="B39" s="554" t="s">
        <v>1761</v>
      </c>
      <c r="C39" s="553" t="s">
        <v>1760</v>
      </c>
      <c r="D39" s="543" t="s">
        <v>1524</v>
      </c>
      <c r="E39" s="543" t="s">
        <v>1592</v>
      </c>
      <c r="F39" s="543" t="s">
        <v>1591</v>
      </c>
      <c r="G39" s="543" t="s">
        <v>1590</v>
      </c>
      <c r="I39" s="554" t="s">
        <v>1761</v>
      </c>
      <c r="J39" s="553" t="s">
        <v>1760</v>
      </c>
      <c r="K39" s="543" t="s">
        <v>1524</v>
      </c>
      <c r="L39" s="543" t="s">
        <v>1592</v>
      </c>
      <c r="M39" s="543" t="s">
        <v>1591</v>
      </c>
      <c r="N39" s="543" t="s">
        <v>1590</v>
      </c>
      <c r="P39" s="554" t="s">
        <v>1761</v>
      </c>
      <c r="Q39" s="553" t="s">
        <v>1760</v>
      </c>
      <c r="R39" s="543" t="s">
        <v>1524</v>
      </c>
      <c r="S39" s="543" t="s">
        <v>1592</v>
      </c>
      <c r="T39" s="543" t="s">
        <v>1591</v>
      </c>
      <c r="U39" s="543" t="s">
        <v>1590</v>
      </c>
      <c r="W39" s="554" t="s">
        <v>1761</v>
      </c>
      <c r="X39" s="553" t="s">
        <v>1760</v>
      </c>
      <c r="Y39" s="543" t="s">
        <v>1524</v>
      </c>
      <c r="Z39" s="543" t="s">
        <v>1592</v>
      </c>
      <c r="AA39" s="543" t="s">
        <v>1591</v>
      </c>
      <c r="AB39" s="543" t="s">
        <v>1590</v>
      </c>
    </row>
    <row r="40" spans="1:28" ht="15">
      <c r="A40" s="542" t="s">
        <v>1759</v>
      </c>
      <c r="B40" s="542" t="s">
        <v>1724</v>
      </c>
      <c r="C40" s="542" t="s">
        <v>1554</v>
      </c>
      <c r="D40" s="543" t="s">
        <v>1576</v>
      </c>
      <c r="E40" s="552">
        <f>SUMIFS(NCSC!E:E,NCSC!$D:$D,$D40)</f>
        <v>96.2</v>
      </c>
      <c r="F40" s="552">
        <f>SUMIFS(NCSC!F:F,NCSC!$D:$D,$D40,NCSC!$C:$C,$C40)</f>
        <v>0</v>
      </c>
      <c r="G40" s="552">
        <f>SUMIFS(NCSC!G:G,NCSC!$D:$D,$D40)</f>
        <v>0</v>
      </c>
      <c r="I40" s="542" t="s">
        <v>1723</v>
      </c>
      <c r="J40" s="542" t="s">
        <v>1552</v>
      </c>
      <c r="K40" s="543" t="s">
        <v>1576</v>
      </c>
      <c r="L40" s="552">
        <f>AVERAGEIFS(NCSC!E:E,NCSC!$D:$D,$D40)</f>
        <v>96.2</v>
      </c>
      <c r="M40" s="552">
        <f>SUMIFS(NCSC!F:F,NCSC!$D:$D,$K40,NCSC!$C:$C,$J40)</f>
        <v>0</v>
      </c>
      <c r="N40" s="552">
        <f>SUMIFS(NCSC!G:G,NCSC!$D:$D,$D40)</f>
        <v>0</v>
      </c>
      <c r="P40" s="542" t="s">
        <v>1722</v>
      </c>
      <c r="Q40" s="542" t="s">
        <v>1550</v>
      </c>
      <c r="R40" s="543" t="s">
        <v>1576</v>
      </c>
      <c r="S40" s="552">
        <f>SUMIFS(NCSC!E:E,NCSC!$D:$D,$R40)</f>
        <v>96.2</v>
      </c>
      <c r="T40" s="552">
        <f>SUMIFS(NCSC!F:F,NCSC!$D:$D,$R40,NCSC!$C:$C,$Q40)</f>
        <v>0</v>
      </c>
      <c r="U40" s="552">
        <f>SUMIFS(NCSC!G:G,NCSC!$D:$D,$R40)</f>
        <v>0</v>
      </c>
      <c r="W40" s="542" t="s">
        <v>1721</v>
      </c>
      <c r="X40" s="542" t="s">
        <v>1536</v>
      </c>
      <c r="Y40" s="543" t="s">
        <v>1576</v>
      </c>
      <c r="Z40" s="552">
        <f>SUMIFS(NCSC!E:E,NCSC!$D:$D,$R40)</f>
        <v>96.2</v>
      </c>
      <c r="AA40" s="552">
        <f>SUMIFS(NCSC!F:F,NCSC!$D:$D,$Y40,NCSC!$C:$C,$X40)</f>
        <v>0</v>
      </c>
      <c r="AB40" s="552">
        <f>SUMIFS(NCSC!G:G,NCSC!$D:$D,$Y40)</f>
        <v>0</v>
      </c>
    </row>
    <row r="41" spans="1:28" ht="15">
      <c r="A41" s="542" t="s">
        <v>1758</v>
      </c>
      <c r="B41" s="542" t="s">
        <v>1724</v>
      </c>
      <c r="C41" s="542" t="s">
        <v>1554</v>
      </c>
      <c r="D41" s="543" t="s">
        <v>1558</v>
      </c>
      <c r="E41" s="552">
        <f>SUMIFS(NCSC!E:E,NCSC!$D:$D,$D41)</f>
        <v>98.3</v>
      </c>
      <c r="F41" s="552">
        <f>SUMIFS(NCSC!F:F,NCSC!$D:$D,$D41,NCSC!$C:$C,$C41)</f>
        <v>0</v>
      </c>
      <c r="G41" s="552">
        <f>SUMIFS(NCSC!G:G,NCSC!$D:$D,$D41)</f>
        <v>1.5</v>
      </c>
      <c r="I41" s="542" t="s">
        <v>1723</v>
      </c>
      <c r="J41" s="542" t="s">
        <v>1552</v>
      </c>
      <c r="K41" s="543" t="s">
        <v>1558</v>
      </c>
      <c r="L41" s="552">
        <f>AVERAGEIFS(NCSC!E:E,NCSC!$D:$D,$D41)</f>
        <v>98.3</v>
      </c>
      <c r="M41" s="552">
        <f>SUMIFS(NCSC!F:F,NCSC!$D:$D,$K41,NCSC!$C:$C,$J41)</f>
        <v>0</v>
      </c>
      <c r="N41" s="552">
        <f>SUMIFS(NCSC!G:G,NCSC!$D:$D,$D41)</f>
        <v>1.5</v>
      </c>
      <c r="P41" s="542" t="s">
        <v>1722</v>
      </c>
      <c r="Q41" s="542" t="s">
        <v>1550</v>
      </c>
      <c r="R41" s="543" t="s">
        <v>1558</v>
      </c>
      <c r="S41" s="552">
        <f>SUMIFS(NCSC!E:E,NCSC!$D:$D,$R41)</f>
        <v>98.3</v>
      </c>
      <c r="T41" s="552">
        <f>SUMIFS(NCSC!F:F,NCSC!$D:$D,$R41,NCSC!$C:$C,$Q41)</f>
        <v>0</v>
      </c>
      <c r="U41" s="552">
        <f>SUMIFS(NCSC!G:G,NCSC!$D:$D,$R41)</f>
        <v>1.5</v>
      </c>
      <c r="W41" s="542" t="s">
        <v>1721</v>
      </c>
      <c r="X41" s="542" t="s">
        <v>1536</v>
      </c>
      <c r="Y41" s="543" t="s">
        <v>1558</v>
      </c>
      <c r="Z41" s="552">
        <f>SUMIFS(NCSC!E:E,NCSC!$D:$D,$R41)</f>
        <v>98.3</v>
      </c>
      <c r="AA41" s="552">
        <f>SUMIFS(NCSC!F:F,NCSC!$D:$D,$Y41,NCSC!$C:$C,$X41)</f>
        <v>0</v>
      </c>
      <c r="AB41" s="552">
        <f>SUMIFS(NCSC!G:G,NCSC!$D:$D,$Y41)</f>
        <v>1.5</v>
      </c>
    </row>
    <row r="42" spans="1:28" ht="15">
      <c r="A42" s="542" t="s">
        <v>1757</v>
      </c>
      <c r="B42" s="542" t="s">
        <v>1724</v>
      </c>
      <c r="C42" s="542" t="s">
        <v>1554</v>
      </c>
      <c r="D42" s="543" t="s">
        <v>1557</v>
      </c>
      <c r="E42" s="552">
        <f>SUMIFS(NCSC!E:E,NCSC!$D:$D,$D42)</f>
        <v>94.6</v>
      </c>
      <c r="F42" s="552">
        <f>SUMIFS(NCSC!F:F,NCSC!$D:$D,$D42,NCSC!$C:$C,$C42)</f>
        <v>0</v>
      </c>
      <c r="G42" s="552">
        <f>SUMIFS(NCSC!G:G,NCSC!$D:$D,$D42)</f>
        <v>1.5</v>
      </c>
      <c r="I42" s="542" t="s">
        <v>1723</v>
      </c>
      <c r="J42" s="542" t="s">
        <v>1552</v>
      </c>
      <c r="K42" s="543" t="s">
        <v>1557</v>
      </c>
      <c r="L42" s="552">
        <f>AVERAGEIFS(NCSC!E:E,NCSC!$D:$D,$D42)</f>
        <v>94.6</v>
      </c>
      <c r="M42" s="552">
        <f>SUMIFS(NCSC!F:F,NCSC!$D:$D,$K42,NCSC!$C:$C,$J42)</f>
        <v>0</v>
      </c>
      <c r="N42" s="552">
        <f>SUMIFS(NCSC!G:G,NCSC!$D:$D,$D42)</f>
        <v>1.5</v>
      </c>
      <c r="P42" s="542" t="s">
        <v>1722</v>
      </c>
      <c r="Q42" s="542" t="s">
        <v>1550</v>
      </c>
      <c r="R42" s="543" t="s">
        <v>1557</v>
      </c>
      <c r="S42" s="552">
        <f>SUMIFS(NCSC!E:E,NCSC!$D:$D,$R42)</f>
        <v>94.6</v>
      </c>
      <c r="T42" s="552">
        <f>SUMIFS(NCSC!F:F,NCSC!$D:$D,$R42,NCSC!$C:$C,$Q42)</f>
        <v>0</v>
      </c>
      <c r="U42" s="552">
        <f>SUMIFS(NCSC!G:G,NCSC!$D:$D,$R42)</f>
        <v>1.5</v>
      </c>
      <c r="W42" s="542" t="s">
        <v>1721</v>
      </c>
      <c r="X42" s="542" t="s">
        <v>1536</v>
      </c>
      <c r="Y42" s="543" t="s">
        <v>1557</v>
      </c>
      <c r="Z42" s="552">
        <f>SUMIFS(NCSC!E:E,NCSC!$D:$D,$R42)</f>
        <v>94.6</v>
      </c>
      <c r="AA42" s="552">
        <f>SUMIFS(NCSC!F:F,NCSC!$D:$D,$Y42,NCSC!$C:$C,$X42)</f>
        <v>0</v>
      </c>
      <c r="AB42" s="552">
        <f>SUMIFS(NCSC!G:G,NCSC!$D:$D,$Y42)</f>
        <v>1.5</v>
      </c>
    </row>
    <row r="43" spans="1:28" ht="15">
      <c r="A43" s="542" t="s">
        <v>1756</v>
      </c>
      <c r="B43" s="542" t="s">
        <v>1724</v>
      </c>
      <c r="C43" s="542" t="s">
        <v>1554</v>
      </c>
      <c r="D43" s="543" t="s">
        <v>1556</v>
      </c>
      <c r="E43" s="552">
        <f>SUMIFS(NCSC!E:E,NCSC!$D:$D,$D43)</f>
        <v>94.6</v>
      </c>
      <c r="F43" s="552">
        <f>SUMIFS(NCSC!F:F,NCSC!$D:$D,$D43,NCSC!$C:$C,$C43)</f>
        <v>0</v>
      </c>
      <c r="G43" s="552">
        <f>SUMIFS(NCSC!G:G,NCSC!$D:$D,$D43)</f>
        <v>1.5</v>
      </c>
      <c r="I43" s="542" t="s">
        <v>1723</v>
      </c>
      <c r="J43" s="542" t="s">
        <v>1552</v>
      </c>
      <c r="K43" s="543" t="s">
        <v>1556</v>
      </c>
      <c r="L43" s="552">
        <f>AVERAGEIFS(NCSC!E:E,NCSC!$D:$D,$D43)</f>
        <v>94.6</v>
      </c>
      <c r="M43" s="552">
        <f>SUMIFS(NCSC!F:F,NCSC!$D:$D,$K43,NCSC!$C:$C,$J43)</f>
        <v>0</v>
      </c>
      <c r="N43" s="552">
        <f>SUMIFS(NCSC!G:G,NCSC!$D:$D,$D43)</f>
        <v>1.5</v>
      </c>
      <c r="P43" s="542" t="s">
        <v>1722</v>
      </c>
      <c r="Q43" s="542" t="s">
        <v>1550</v>
      </c>
      <c r="R43" s="543" t="s">
        <v>1556</v>
      </c>
      <c r="S43" s="552">
        <f>SUMIFS(NCSC!E:E,NCSC!$D:$D,$R43)</f>
        <v>94.6</v>
      </c>
      <c r="T43" s="552">
        <f>SUMIFS(NCSC!F:F,NCSC!$D:$D,$R43,NCSC!$C:$C,$Q43)</f>
        <v>0</v>
      </c>
      <c r="U43" s="552">
        <f>SUMIFS(NCSC!G:G,NCSC!$D:$D,$R43)</f>
        <v>1.5</v>
      </c>
      <c r="W43" s="542" t="s">
        <v>1721</v>
      </c>
      <c r="X43" s="542" t="s">
        <v>1536</v>
      </c>
      <c r="Y43" s="543" t="s">
        <v>1556</v>
      </c>
      <c r="Z43" s="552">
        <f>SUMIFS(NCSC!E:E,NCSC!$D:$D,$R43)</f>
        <v>94.6</v>
      </c>
      <c r="AA43" s="552">
        <f>SUMIFS(NCSC!F:F,NCSC!$D:$D,$Y43,NCSC!$C:$C,$X43)</f>
        <v>0</v>
      </c>
      <c r="AB43" s="552">
        <f>SUMIFS(NCSC!G:G,NCSC!$D:$D,$Y43)</f>
        <v>1.5</v>
      </c>
    </row>
    <row r="44" spans="1:28" ht="15">
      <c r="A44" s="542" t="s">
        <v>1755</v>
      </c>
      <c r="B44" s="542" t="s">
        <v>1724</v>
      </c>
      <c r="C44" s="542" t="s">
        <v>1554</v>
      </c>
      <c r="D44" s="543" t="s">
        <v>1555</v>
      </c>
      <c r="E44" s="552">
        <f>SUMIFS(NCSC!E:E,NCSC!$D:$D,$D44)</f>
        <v>101.2</v>
      </c>
      <c r="F44" s="552">
        <f>SUMIFS(NCSC!F:F,NCSC!$D:$D,$D44,NCSC!$C:$C,$C44)</f>
        <v>0</v>
      </c>
      <c r="G44" s="552">
        <f>SUMIFS(NCSC!G:G,NCSC!$D:$D,$D44)</f>
        <v>1.5</v>
      </c>
      <c r="I44" s="542" t="s">
        <v>1723</v>
      </c>
      <c r="J44" s="542" t="s">
        <v>1552</v>
      </c>
      <c r="K44" s="543" t="s">
        <v>1555</v>
      </c>
      <c r="L44" s="552">
        <f>AVERAGEIFS(NCSC!E:E,NCSC!$D:$D,$D44)</f>
        <v>101.2</v>
      </c>
      <c r="M44" s="552">
        <f>SUMIFS(NCSC!F:F,NCSC!$D:$D,$K44,NCSC!$C:$C,$J44)</f>
        <v>0</v>
      </c>
      <c r="N44" s="552">
        <f>SUMIFS(NCSC!G:G,NCSC!$D:$D,$D44)</f>
        <v>1.5</v>
      </c>
      <c r="P44" s="542" t="s">
        <v>1722</v>
      </c>
      <c r="Q44" s="542" t="s">
        <v>1550</v>
      </c>
      <c r="R44" s="543" t="s">
        <v>1555</v>
      </c>
      <c r="S44" s="552">
        <f>SUMIFS(NCSC!E:E,NCSC!$D:$D,$R44)</f>
        <v>101.2</v>
      </c>
      <c r="T44" s="552">
        <f>SUMIFS(NCSC!F:F,NCSC!$D:$D,$R44,NCSC!$C:$C,$Q44)</f>
        <v>0</v>
      </c>
      <c r="U44" s="552">
        <f>SUMIFS(NCSC!G:G,NCSC!$D:$D,$R44)</f>
        <v>1.5</v>
      </c>
      <c r="W44" s="542" t="s">
        <v>1721</v>
      </c>
      <c r="X44" s="542" t="s">
        <v>1536</v>
      </c>
      <c r="Y44" s="543" t="s">
        <v>1555</v>
      </c>
      <c r="Z44" s="552">
        <f>SUMIFS(NCSC!E:E,NCSC!$D:$D,$R44)</f>
        <v>101.2</v>
      </c>
      <c r="AA44" s="552">
        <f>SUMIFS(NCSC!F:F,NCSC!$D:$D,$Y44,NCSC!$C:$C,$X44)</f>
        <v>0</v>
      </c>
      <c r="AB44" s="552">
        <f>SUMIFS(NCSC!G:G,NCSC!$D:$D,$Y44)</f>
        <v>1.5</v>
      </c>
    </row>
    <row r="45" spans="1:28" ht="15">
      <c r="A45" s="542" t="s">
        <v>1754</v>
      </c>
      <c r="B45" s="542" t="s">
        <v>1724</v>
      </c>
      <c r="C45" s="542" t="s">
        <v>1554</v>
      </c>
      <c r="D45" s="543" t="s">
        <v>1486</v>
      </c>
      <c r="E45" s="552">
        <f>SUMIFS(NCSC!E:E,NCSC!$D:$D,$D45)</f>
        <v>97.5</v>
      </c>
      <c r="F45" s="552">
        <f>SUMIFS(NCSC!F:F,NCSC!$D:$D,$D45,NCSC!$C:$C,$C45)</f>
        <v>0</v>
      </c>
      <c r="G45" s="552">
        <f>SUMIFS(NCSC!G:G,NCSC!$D:$D,$D45)</f>
        <v>1.5</v>
      </c>
      <c r="I45" s="542" t="s">
        <v>1723</v>
      </c>
      <c r="J45" s="542" t="s">
        <v>1552</v>
      </c>
      <c r="K45" s="543" t="s">
        <v>1486</v>
      </c>
      <c r="L45" s="552">
        <f>AVERAGEIFS(NCSC!E:E,NCSC!$D:$D,$D45)</f>
        <v>97.5</v>
      </c>
      <c r="M45" s="552">
        <f>SUMIFS(NCSC!F:F,NCSC!$D:$D,$K45,NCSC!$C:$C,$J45)</f>
        <v>0</v>
      </c>
      <c r="N45" s="552">
        <f>SUMIFS(NCSC!G:G,NCSC!$D:$D,$D45)</f>
        <v>1.5</v>
      </c>
      <c r="P45" s="542" t="s">
        <v>1722</v>
      </c>
      <c r="Q45" s="542" t="s">
        <v>1550</v>
      </c>
      <c r="R45" s="543" t="s">
        <v>1486</v>
      </c>
      <c r="S45" s="552">
        <f>SUMIFS(NCSC!E:E,NCSC!$D:$D,$R45)</f>
        <v>97.5</v>
      </c>
      <c r="T45" s="552">
        <f>SUMIFS(NCSC!F:F,NCSC!$D:$D,$R45,NCSC!$C:$C,$Q45)</f>
        <v>0</v>
      </c>
      <c r="U45" s="552">
        <f>SUMIFS(NCSC!G:G,NCSC!$D:$D,$R45)</f>
        <v>1.5</v>
      </c>
      <c r="W45" s="542" t="s">
        <v>1721</v>
      </c>
      <c r="X45" s="542" t="s">
        <v>1536</v>
      </c>
      <c r="Y45" s="543" t="s">
        <v>1486</v>
      </c>
      <c r="Z45" s="552">
        <f>SUMIFS(NCSC!E:E,NCSC!$D:$D,$R45)</f>
        <v>97.5</v>
      </c>
      <c r="AA45" s="552">
        <f>SUMIFS(NCSC!F:F,NCSC!$D:$D,$Y45,NCSC!$C:$C,$X45)</f>
        <v>0</v>
      </c>
      <c r="AB45" s="552">
        <f>SUMIFS(NCSC!G:G,NCSC!$D:$D,$Y45)</f>
        <v>1.5</v>
      </c>
    </row>
    <row r="46" spans="1:28" ht="15">
      <c r="A46" s="542" t="s">
        <v>1753</v>
      </c>
      <c r="B46" s="542" t="s">
        <v>1724</v>
      </c>
      <c r="C46" s="542" t="s">
        <v>1554</v>
      </c>
      <c r="D46" s="543" t="s">
        <v>1480</v>
      </c>
      <c r="E46" s="552">
        <f>SUMIFS(NCSC!E:E,NCSC!$D:$D,$D46)</f>
        <v>107.1</v>
      </c>
      <c r="F46" s="552">
        <f>SUMIFS(NCSC!F:F,NCSC!$D:$D,$D46,NCSC!$C:$C,$C46)</f>
        <v>0</v>
      </c>
      <c r="G46" s="552">
        <f>SUMIFS(NCSC!G:G,NCSC!$D:$D,$D46)</f>
        <v>1.5</v>
      </c>
      <c r="I46" s="542" t="s">
        <v>1723</v>
      </c>
      <c r="J46" s="542" t="s">
        <v>1552</v>
      </c>
      <c r="K46" s="543" t="s">
        <v>1480</v>
      </c>
      <c r="L46" s="552">
        <f>AVERAGEIFS(NCSC!E:E,NCSC!$D:$D,$D46)</f>
        <v>107.1</v>
      </c>
      <c r="M46" s="552">
        <f>SUMIFS(NCSC!F:F,NCSC!$D:$D,$K46,NCSC!$C:$C,$J46)</f>
        <v>0</v>
      </c>
      <c r="N46" s="552">
        <f>SUMIFS(NCSC!G:G,NCSC!$D:$D,$D46)</f>
        <v>1.5</v>
      </c>
      <c r="P46" s="542" t="s">
        <v>1722</v>
      </c>
      <c r="Q46" s="542" t="s">
        <v>1550</v>
      </c>
      <c r="R46" s="543" t="s">
        <v>1480</v>
      </c>
      <c r="S46" s="552">
        <f>SUMIFS(NCSC!E:E,NCSC!$D:$D,$R46)</f>
        <v>107.1</v>
      </c>
      <c r="T46" s="552">
        <f>SUMIFS(NCSC!F:F,NCSC!$D:$D,$R46,NCSC!$C:$C,$Q46)</f>
        <v>0</v>
      </c>
      <c r="U46" s="552">
        <f>SUMIFS(NCSC!G:G,NCSC!$D:$D,$R46)</f>
        <v>1.5</v>
      </c>
      <c r="W46" s="542" t="s">
        <v>1721</v>
      </c>
      <c r="X46" s="542" t="s">
        <v>1536</v>
      </c>
      <c r="Y46" s="543" t="s">
        <v>1480</v>
      </c>
      <c r="Z46" s="552">
        <f>SUMIFS(NCSC!E:E,NCSC!$D:$D,$R46)</f>
        <v>107.1</v>
      </c>
      <c r="AA46" s="552">
        <f>SUMIFS(NCSC!F:F,NCSC!$D:$D,$Y46,NCSC!$C:$C,$X46)</f>
        <v>0</v>
      </c>
      <c r="AB46" s="552">
        <f>SUMIFS(NCSC!G:G,NCSC!$D:$D,$Y46)</f>
        <v>1.5</v>
      </c>
    </row>
    <row r="47" spans="1:28" ht="15">
      <c r="A47" s="542" t="s">
        <v>1752</v>
      </c>
      <c r="B47" s="542" t="s">
        <v>1724</v>
      </c>
      <c r="C47" s="542" t="s">
        <v>1554</v>
      </c>
      <c r="D47" s="543" t="s">
        <v>1479</v>
      </c>
      <c r="E47" s="552">
        <f>SUMIFS(NCSC!E:E,NCSC!$D:$D,$D47)</f>
        <v>44.4</v>
      </c>
      <c r="F47" s="552">
        <f>SUMIFS(NCSC!F:F,NCSC!$D:$D,$D47,NCSC!$C:$C,$C47)</f>
        <v>0</v>
      </c>
      <c r="G47" s="552">
        <f>SUMIFS(NCSC!G:G,NCSC!$D:$D,$D47)</f>
        <v>0.1</v>
      </c>
      <c r="I47" s="542" t="s">
        <v>1723</v>
      </c>
      <c r="J47" s="542" t="s">
        <v>1552</v>
      </c>
      <c r="K47" s="543" t="s">
        <v>1479</v>
      </c>
      <c r="L47" s="552">
        <f>AVERAGEIFS(NCSC!E:E,NCSC!$D:$D,$D47)</f>
        <v>44.4</v>
      </c>
      <c r="M47" s="552">
        <f>SUMIFS(NCSC!F:F,NCSC!$D:$D,$K47,NCSC!$C:$C,$J47)</f>
        <v>0</v>
      </c>
      <c r="N47" s="552">
        <f>SUMIFS(NCSC!G:G,NCSC!$D:$D,$D47)</f>
        <v>0.1</v>
      </c>
      <c r="P47" s="542" t="s">
        <v>1722</v>
      </c>
      <c r="Q47" s="542" t="s">
        <v>1550</v>
      </c>
      <c r="R47" s="543" t="s">
        <v>1479</v>
      </c>
      <c r="S47" s="552">
        <f>SUMIFS(NCSC!E:E,NCSC!$D:$D,$R47)</f>
        <v>44.4</v>
      </c>
      <c r="T47" s="552">
        <f>SUMIFS(NCSC!F:F,NCSC!$D:$D,$R47,NCSC!$C:$C,$Q47)</f>
        <v>0</v>
      </c>
      <c r="U47" s="552">
        <f>SUMIFS(NCSC!G:G,NCSC!$D:$D,$R47)</f>
        <v>0.1</v>
      </c>
      <c r="W47" s="542" t="s">
        <v>1721</v>
      </c>
      <c r="X47" s="542" t="s">
        <v>1536</v>
      </c>
      <c r="Y47" s="543" t="s">
        <v>1479</v>
      </c>
      <c r="Z47" s="552">
        <f>SUMIFS(NCSC!E:E,NCSC!$D:$D,$R47)</f>
        <v>44.4</v>
      </c>
      <c r="AA47" s="552">
        <f>SUMIFS(NCSC!F:F,NCSC!$D:$D,$Y47,NCSC!$C:$C,$X47)</f>
        <v>0</v>
      </c>
      <c r="AB47" s="552">
        <f>SUMIFS(NCSC!G:G,NCSC!$D:$D,$Y47)</f>
        <v>0.1</v>
      </c>
    </row>
    <row r="48" spans="1:28" ht="15">
      <c r="A48" s="542" t="s">
        <v>1751</v>
      </c>
      <c r="B48" s="542" t="s">
        <v>1724</v>
      </c>
      <c r="C48" s="542" t="s">
        <v>1554</v>
      </c>
      <c r="D48" s="543" t="s">
        <v>1477</v>
      </c>
      <c r="E48" s="552">
        <f>SUMIFS(NCSC!E:E,NCSC!$D:$D,$D48)</f>
        <v>259.60000000000002</v>
      </c>
      <c r="F48" s="552">
        <f>SUMIFS(NCSC!F:F,NCSC!$D:$D,$D48,NCSC!$C:$C,$C48)</f>
        <v>0</v>
      </c>
      <c r="G48" s="552">
        <f>SUMIFS(NCSC!G:G,NCSC!$D:$D,$D48)</f>
        <v>0.1</v>
      </c>
      <c r="I48" s="542" t="s">
        <v>1723</v>
      </c>
      <c r="J48" s="542" t="s">
        <v>1552</v>
      </c>
      <c r="K48" s="543" t="s">
        <v>1477</v>
      </c>
      <c r="L48" s="552">
        <f>AVERAGEIFS(NCSC!E:E,NCSC!$D:$D,$D48)</f>
        <v>259.60000000000002</v>
      </c>
      <c r="M48" s="552">
        <f>SUMIFS(NCSC!F:F,NCSC!$D:$D,$K48,NCSC!$C:$C,$J48)</f>
        <v>0</v>
      </c>
      <c r="N48" s="552">
        <f>SUMIFS(NCSC!G:G,NCSC!$D:$D,$D48)</f>
        <v>0.1</v>
      </c>
      <c r="P48" s="542" t="s">
        <v>1722</v>
      </c>
      <c r="Q48" s="542" t="s">
        <v>1550</v>
      </c>
      <c r="R48" s="543" t="s">
        <v>1477</v>
      </c>
      <c r="S48" s="552">
        <f>SUMIFS(NCSC!E:E,NCSC!$D:$D,$R48)</f>
        <v>259.60000000000002</v>
      </c>
      <c r="T48" s="552">
        <f>SUMIFS(NCSC!F:F,NCSC!$D:$D,$R48,NCSC!$C:$C,$Q48)</f>
        <v>0</v>
      </c>
      <c r="U48" s="552">
        <f>SUMIFS(NCSC!G:G,NCSC!$D:$D,$R48)</f>
        <v>0.1</v>
      </c>
      <c r="W48" s="542" t="s">
        <v>1721</v>
      </c>
      <c r="X48" s="542" t="s">
        <v>1536</v>
      </c>
      <c r="Y48" s="543" t="s">
        <v>1477</v>
      </c>
      <c r="Z48" s="552">
        <f>SUMIFS(NCSC!E:E,NCSC!$D:$D,$R48)</f>
        <v>259.60000000000002</v>
      </c>
      <c r="AA48" s="552">
        <f>SUMIFS(NCSC!F:F,NCSC!$D:$D,$Y48,NCSC!$C:$C,$X48)</f>
        <v>0</v>
      </c>
      <c r="AB48" s="552">
        <f>SUMIFS(NCSC!G:G,NCSC!$D:$D,$Y48)</f>
        <v>0.1</v>
      </c>
    </row>
    <row r="49" spans="1:28" ht="15">
      <c r="A49" s="542" t="s">
        <v>1750</v>
      </c>
      <c r="B49" s="542" t="s">
        <v>1724</v>
      </c>
      <c r="C49" s="542" t="s">
        <v>1554</v>
      </c>
      <c r="D49" s="543" t="s">
        <v>1475</v>
      </c>
      <c r="E49" s="552">
        <f>SUMIFS(NCSC!E:E,NCSC!$D:$D,$D49)</f>
        <v>181.9</v>
      </c>
      <c r="F49" s="552">
        <f>SUMIFS(NCSC!F:F,NCSC!$D:$D,$D49,NCSC!$C:$C,$C49)</f>
        <v>0</v>
      </c>
      <c r="G49" s="552">
        <f>SUMIFS(NCSC!G:G,NCSC!$D:$D,$D49)</f>
        <v>0.1</v>
      </c>
      <c r="I49" s="542" t="s">
        <v>1723</v>
      </c>
      <c r="J49" s="542" t="s">
        <v>1552</v>
      </c>
      <c r="K49" s="543" t="s">
        <v>1475</v>
      </c>
      <c r="L49" s="552">
        <f>AVERAGEIFS(NCSC!E:E,NCSC!$D:$D,$D49)</f>
        <v>181.9</v>
      </c>
      <c r="M49" s="552">
        <f>SUMIFS(NCSC!F:F,NCSC!$D:$D,$K49,NCSC!$C:$C,$J49)</f>
        <v>0</v>
      </c>
      <c r="N49" s="552">
        <f>SUMIFS(NCSC!G:G,NCSC!$D:$D,$D49)</f>
        <v>0.1</v>
      </c>
      <c r="P49" s="542" t="s">
        <v>1722</v>
      </c>
      <c r="Q49" s="542" t="s">
        <v>1550</v>
      </c>
      <c r="R49" s="543" t="s">
        <v>1475</v>
      </c>
      <c r="S49" s="552">
        <f>SUMIFS(NCSC!E:E,NCSC!$D:$D,$R49)</f>
        <v>181.9</v>
      </c>
      <c r="T49" s="552">
        <f>SUMIFS(NCSC!F:F,NCSC!$D:$D,$R49,NCSC!$C:$C,$Q49)</f>
        <v>0</v>
      </c>
      <c r="U49" s="552">
        <f>SUMIFS(NCSC!G:G,NCSC!$D:$D,$R49)</f>
        <v>0.1</v>
      </c>
      <c r="W49" s="542" t="s">
        <v>1721</v>
      </c>
      <c r="X49" s="542" t="s">
        <v>1536</v>
      </c>
      <c r="Y49" s="543" t="s">
        <v>1475</v>
      </c>
      <c r="Z49" s="552">
        <f>SUMIFS(NCSC!E:E,NCSC!$D:$D,$R49)</f>
        <v>181.9</v>
      </c>
      <c r="AA49" s="552">
        <f>SUMIFS(NCSC!F:F,NCSC!$D:$D,$Y49,NCSC!$C:$C,$X49)</f>
        <v>0</v>
      </c>
      <c r="AB49" s="552">
        <f>SUMIFS(NCSC!G:G,NCSC!$D:$D,$Y49)</f>
        <v>0.1</v>
      </c>
    </row>
    <row r="50" spans="1:28" ht="15">
      <c r="A50" s="542" t="s">
        <v>1749</v>
      </c>
      <c r="B50" s="542" t="s">
        <v>1724</v>
      </c>
      <c r="C50" s="542" t="s">
        <v>1554</v>
      </c>
      <c r="D50" s="543" t="s">
        <v>1473</v>
      </c>
      <c r="E50" s="552">
        <f>SUMIFS(NCSC!E:E,NCSC!$D:$D,$D50)</f>
        <v>44.4</v>
      </c>
      <c r="F50" s="552">
        <f>SUMIFS(NCSC!F:F,NCSC!$D:$D,$D50,NCSC!$C:$C,$C50)</f>
        <v>0</v>
      </c>
      <c r="G50" s="552">
        <f>SUMIFS(NCSC!G:G,NCSC!$D:$D,$D50)</f>
        <v>0.1</v>
      </c>
      <c r="I50" s="542" t="s">
        <v>1723</v>
      </c>
      <c r="J50" s="542" t="s">
        <v>1552</v>
      </c>
      <c r="K50" s="543" t="s">
        <v>1473</v>
      </c>
      <c r="L50" s="552">
        <f>AVERAGEIFS(NCSC!E:E,NCSC!$D:$D,$D50)</f>
        <v>44.4</v>
      </c>
      <c r="M50" s="552">
        <f>SUMIFS(NCSC!F:F,NCSC!$D:$D,$K50,NCSC!$C:$C,$J50)</f>
        <v>0</v>
      </c>
      <c r="N50" s="552">
        <f>SUMIFS(NCSC!G:G,NCSC!$D:$D,$D50)</f>
        <v>0.1</v>
      </c>
      <c r="P50" s="542" t="s">
        <v>1722</v>
      </c>
      <c r="Q50" s="542" t="s">
        <v>1550</v>
      </c>
      <c r="R50" s="543" t="s">
        <v>1473</v>
      </c>
      <c r="S50" s="552">
        <f>SUMIFS(NCSC!E:E,NCSC!$D:$D,$R50)</f>
        <v>44.4</v>
      </c>
      <c r="T50" s="552">
        <f>SUMIFS(NCSC!F:F,NCSC!$D:$D,$R50,NCSC!$C:$C,$Q50)</f>
        <v>0</v>
      </c>
      <c r="U50" s="552">
        <f>SUMIFS(NCSC!G:G,NCSC!$D:$D,$R50)</f>
        <v>0.1</v>
      </c>
      <c r="W50" s="542" t="s">
        <v>1721</v>
      </c>
      <c r="X50" s="542" t="s">
        <v>1536</v>
      </c>
      <c r="Y50" s="543" t="s">
        <v>1473</v>
      </c>
      <c r="Z50" s="552">
        <f>SUMIFS(NCSC!E:E,NCSC!$D:$D,$R50)</f>
        <v>44.4</v>
      </c>
      <c r="AA50" s="552">
        <f>SUMIFS(NCSC!F:F,NCSC!$D:$D,$Y50,NCSC!$C:$C,$X50)</f>
        <v>0</v>
      </c>
      <c r="AB50" s="552">
        <f>SUMIFS(NCSC!G:G,NCSC!$D:$D,$Y50)</f>
        <v>0.1</v>
      </c>
    </row>
    <row r="51" spans="1:28" ht="15">
      <c r="A51" s="542" t="s">
        <v>1748</v>
      </c>
      <c r="B51" s="542" t="s">
        <v>1724</v>
      </c>
      <c r="C51" s="542" t="s">
        <v>1554</v>
      </c>
      <c r="D51" s="543" t="s">
        <v>1469</v>
      </c>
      <c r="E51" s="552">
        <f>SUMIFS(NCSC!E:E,NCSC!$D:$D,$D51)</f>
        <v>73.3</v>
      </c>
      <c r="F51" s="552">
        <f>SUMIFS(NCSC!F:F,NCSC!$D:$D,$D51,NCSC!$C:$C,$C51)</f>
        <v>0</v>
      </c>
      <c r="G51" s="552">
        <f>SUMIFS(NCSC!G:G,NCSC!$D:$D,$D51,NCSC!$C:$C,$C51)</f>
        <v>0</v>
      </c>
      <c r="I51" s="542" t="s">
        <v>1723</v>
      </c>
      <c r="J51" s="542" t="s">
        <v>1552</v>
      </c>
      <c r="K51" s="543" t="s">
        <v>1469</v>
      </c>
      <c r="L51" s="552">
        <f>AVERAGEIFS(NCSC!E:E,NCSC!$D:$D,$D51)</f>
        <v>73.3</v>
      </c>
      <c r="M51" s="552">
        <f>SUMIFS(NCSC!F:F,NCSC!$D:$D,$K51,NCSC!$C:$C,$J51)</f>
        <v>0</v>
      </c>
      <c r="N51" s="552">
        <f>SUMIFS(NCSC!G:G,NCSC!$D:$D,$D51,NCSC!$C:$C,$J51)</f>
        <v>0</v>
      </c>
      <c r="P51" s="542" t="s">
        <v>1722</v>
      </c>
      <c r="Q51" s="542" t="s">
        <v>1550</v>
      </c>
      <c r="R51" s="543" t="s">
        <v>1469</v>
      </c>
      <c r="S51" s="552">
        <f>SUMIFS(NCSC!E:E,NCSC!$D:$D,$R51)</f>
        <v>73.3</v>
      </c>
      <c r="T51" s="552">
        <f>SUMIFS(NCSC!F:F,NCSC!$D:$D,$R51,NCSC!$C:$C,$Q51)</f>
        <v>0</v>
      </c>
      <c r="U51" s="552">
        <f>SUMIFS(NCSC!G:G,NCSC!$D:$D,$R51,NCSC!$C:$C,$Q51)</f>
        <v>0</v>
      </c>
      <c r="W51" s="542" t="s">
        <v>1721</v>
      </c>
      <c r="X51" s="542" t="s">
        <v>1536</v>
      </c>
      <c r="Y51" s="543" t="s">
        <v>1469</v>
      </c>
      <c r="Z51" s="552">
        <f>SUMIFS(NCSC!E:E,NCSC!$D:$D,$R51)</f>
        <v>73.3</v>
      </c>
      <c r="AA51" s="552">
        <f>SUMIFS(NCSC!F:F,NCSC!$D:$D,$Y51,NCSC!$C:$C,$X51)</f>
        <v>0</v>
      </c>
      <c r="AB51" s="552">
        <f>SUMIFS(NCSC!G:G,NCSC!$D:$D,$Y51,NCSC!$C:$C,"道路交通")</f>
        <v>0</v>
      </c>
    </row>
    <row r="52" spans="1:28" ht="15">
      <c r="A52" s="542" t="s">
        <v>1747</v>
      </c>
      <c r="B52" s="542" t="s">
        <v>1724</v>
      </c>
      <c r="C52" s="542" t="s">
        <v>1554</v>
      </c>
      <c r="D52" s="543" t="s">
        <v>1467</v>
      </c>
      <c r="E52" s="552">
        <f>SUMIFS(NCSC!E:E,NCSC!$D:$D,$D52)</f>
        <v>69.3</v>
      </c>
      <c r="F52" s="552">
        <f>SUMIFS(NCSC!F:F,NCSC!$D:$D,$D52,NCSC!$C:$C,$C52)</f>
        <v>0</v>
      </c>
      <c r="G52" s="552">
        <f>SUMIFS(NCSC!G:G,NCSC!$D:$D,$D52,NCSC!$C:$C,$C52)</f>
        <v>0</v>
      </c>
      <c r="I52" s="542" t="s">
        <v>1723</v>
      </c>
      <c r="J52" s="542" t="s">
        <v>1552</v>
      </c>
      <c r="K52" s="543" t="s">
        <v>1467</v>
      </c>
      <c r="L52" s="552">
        <f>AVERAGEIFS(NCSC!E:E,NCSC!$D:$D,$D52)</f>
        <v>69.3</v>
      </c>
      <c r="M52" s="552">
        <f>SUMIFS(NCSC!F:F,NCSC!$D:$D,$K52,NCSC!$C:$C,$J52)</f>
        <v>0</v>
      </c>
      <c r="N52" s="552">
        <f>SUMIFS(NCSC!G:G,NCSC!$D:$D,$D52,NCSC!$C:$C,$J52)</f>
        <v>0</v>
      </c>
      <c r="P52" s="542" t="s">
        <v>1722</v>
      </c>
      <c r="Q52" s="542" t="s">
        <v>1550</v>
      </c>
      <c r="R52" s="543" t="s">
        <v>1467</v>
      </c>
      <c r="S52" s="552">
        <f>SUMIFS(NCSC!E:E,NCSC!$D:$D,$R52)</f>
        <v>69.3</v>
      </c>
      <c r="T52" s="552">
        <f>SUMIFS(NCSC!F:F,NCSC!$D:$D,$R52,NCSC!$C:$C,$Q52)</f>
        <v>0</v>
      </c>
      <c r="U52" s="552">
        <f>SUMIFS(NCSC!G:G,NCSC!$D:$D,$R52,NCSC!$C:$C,$Q52)</f>
        <v>0</v>
      </c>
      <c r="W52" s="542" t="s">
        <v>1721</v>
      </c>
      <c r="X52" s="542" t="s">
        <v>1536</v>
      </c>
      <c r="Y52" s="543" t="s">
        <v>1467</v>
      </c>
      <c r="Z52" s="552">
        <f>SUMIFS(NCSC!E:E,NCSC!$D:$D,$R52)</f>
        <v>69.3</v>
      </c>
      <c r="AA52" s="552">
        <f>SUMIFS(NCSC!F:F,NCSC!$D:$D,$Y52,NCSC!$C:$C,$X52)</f>
        <v>0</v>
      </c>
      <c r="AB52" s="552">
        <f>SUMIFS(NCSC!G:G,NCSC!$D:$D,$Y52,NCSC!$C:$C,"道路交通")</f>
        <v>0</v>
      </c>
    </row>
    <row r="53" spans="1:28" ht="15">
      <c r="A53" s="542" t="s">
        <v>1746</v>
      </c>
      <c r="B53" s="542" t="s">
        <v>1724</v>
      </c>
      <c r="C53" s="542" t="s">
        <v>1554</v>
      </c>
      <c r="D53" s="543" t="s">
        <v>1551</v>
      </c>
      <c r="E53" s="552">
        <f>SUMIFS(NCSC!E:E,NCSC!$D:$D,$D53)</f>
        <v>70</v>
      </c>
      <c r="F53" s="552">
        <f>SUMIFS(NCSC!F:F,NCSC!$D:$D,$D53,NCSC!$C:$C,$C53)</f>
        <v>0</v>
      </c>
      <c r="G53" s="552">
        <f>SUMIFS(NCSC!G:G,NCSC!$D:$D,$D53,NCSC!$C:$C,$C53)</f>
        <v>0</v>
      </c>
      <c r="I53" s="542" t="s">
        <v>1723</v>
      </c>
      <c r="J53" s="542" t="s">
        <v>1552</v>
      </c>
      <c r="K53" s="543" t="s">
        <v>1551</v>
      </c>
      <c r="L53" s="552">
        <f>AVERAGEIFS(NCSC!E:E,NCSC!$D:$D,$D53)</f>
        <v>70</v>
      </c>
      <c r="M53" s="552">
        <f>SUMIFS(NCSC!F:F,NCSC!$D:$D,$K53,NCSC!$C:$C,$J53)</f>
        <v>0</v>
      </c>
      <c r="N53" s="552">
        <f>SUMIFS(NCSC!G:G,NCSC!$D:$D,$D53,NCSC!$C:$C,$J53)</f>
        <v>0</v>
      </c>
      <c r="P53" s="542" t="s">
        <v>1722</v>
      </c>
      <c r="Q53" s="542" t="s">
        <v>1550</v>
      </c>
      <c r="R53" s="543" t="s">
        <v>1551</v>
      </c>
      <c r="S53" s="552">
        <f>SUMIFS(NCSC!E:E,NCSC!$D:$D,$R53)</f>
        <v>70</v>
      </c>
      <c r="T53" s="552">
        <f>SUMIFS(NCSC!F:F,NCSC!$D:$D,$R53,NCSC!$C:$C,$Q53)</f>
        <v>0.5</v>
      </c>
      <c r="U53" s="552">
        <f>SUMIFS(NCSC!G:G,NCSC!$D:$D,$R53,NCSC!$C:$C,$Q53)</f>
        <v>2</v>
      </c>
      <c r="W53" s="542" t="s">
        <v>1721</v>
      </c>
      <c r="X53" s="542" t="s">
        <v>1536</v>
      </c>
      <c r="Y53" s="543" t="s">
        <v>1551</v>
      </c>
      <c r="Z53" s="552">
        <f>SUMIFS(NCSC!E:E,NCSC!$D:$D,$R53)</f>
        <v>70</v>
      </c>
      <c r="AA53" s="552">
        <f>SUMIFS(NCSC!F:F,NCSC!$D:$D,$Y53,NCSC!$C:$C,$X53)</f>
        <v>0</v>
      </c>
      <c r="AB53" s="552">
        <f>SUMIFS(NCSC!G:G,NCSC!$D:$D,$Y53,NCSC!$C:$C,"道路交通")</f>
        <v>0</v>
      </c>
    </row>
    <row r="54" spans="1:28" ht="15">
      <c r="A54" s="542" t="s">
        <v>1745</v>
      </c>
      <c r="B54" s="542" t="s">
        <v>1724</v>
      </c>
      <c r="C54" s="542" t="s">
        <v>1554</v>
      </c>
      <c r="D54" s="543" t="s">
        <v>1465</v>
      </c>
      <c r="E54" s="552">
        <f>SUMIFS(NCSC!E:E,NCSC!$D:$D,$D54)</f>
        <v>71.900000000000006</v>
      </c>
      <c r="F54" s="552">
        <f>SUMIFS(NCSC!F:F,NCSC!$D:$D,$D54,NCSC!$C:$C,$C54)</f>
        <v>0</v>
      </c>
      <c r="G54" s="552">
        <f>SUMIFS(NCSC!G:G,NCSC!$D:$D,$D54,NCSC!$C:$C,$C54)</f>
        <v>0</v>
      </c>
      <c r="I54" s="542" t="s">
        <v>1723</v>
      </c>
      <c r="J54" s="542" t="s">
        <v>1552</v>
      </c>
      <c r="K54" s="543" t="s">
        <v>1465</v>
      </c>
      <c r="L54" s="552">
        <f>AVERAGEIFS(NCSC!E:E,NCSC!$D:$D,$D54)</f>
        <v>71.900000000000006</v>
      </c>
      <c r="M54" s="552">
        <f>SUMIFS(NCSC!F:F,NCSC!$D:$D,$K54,NCSC!$C:$C,$J54)</f>
        <v>0</v>
      </c>
      <c r="N54" s="552">
        <f>SUMIFS(NCSC!G:G,NCSC!$D:$D,$D54,NCSC!$C:$C,$J54)</f>
        <v>0</v>
      </c>
      <c r="P54" s="542" t="s">
        <v>1722</v>
      </c>
      <c r="Q54" s="542" t="s">
        <v>1550</v>
      </c>
      <c r="R54" s="543" t="s">
        <v>1465</v>
      </c>
      <c r="S54" s="552">
        <f>SUMIFS(NCSC!E:E,NCSC!$D:$D,$R54)</f>
        <v>71.900000000000006</v>
      </c>
      <c r="T54" s="552">
        <f>SUMIFS(NCSC!F:F,NCSC!$D:$D,$R54,NCSC!$C:$C,$Q54)</f>
        <v>0</v>
      </c>
      <c r="U54" s="552">
        <f>SUMIFS(NCSC!G:G,NCSC!$D:$D,$R54,NCSC!$C:$C,$Q54)</f>
        <v>0</v>
      </c>
      <c r="W54" s="542" t="s">
        <v>1721</v>
      </c>
      <c r="X54" s="542" t="s">
        <v>1536</v>
      </c>
      <c r="Y54" s="543" t="s">
        <v>1465</v>
      </c>
      <c r="Z54" s="552">
        <f>SUMIFS(NCSC!E:E,NCSC!$D:$D,$R54)</f>
        <v>71.900000000000006</v>
      </c>
      <c r="AA54" s="552">
        <f>SUMIFS(NCSC!F:F,NCSC!$D:$D,$Y54,NCSC!$C:$C,$X54)</f>
        <v>0</v>
      </c>
      <c r="AB54" s="552">
        <f>SUMIFS(NCSC!G:G,NCSC!$D:$D,$Y54,NCSC!$C:$C,"道路交通")</f>
        <v>0</v>
      </c>
    </row>
    <row r="55" spans="1:28" ht="15">
      <c r="A55" s="542" t="s">
        <v>1744</v>
      </c>
      <c r="B55" s="542" t="s">
        <v>1724</v>
      </c>
      <c r="C55" s="542" t="s">
        <v>1554</v>
      </c>
      <c r="D55" s="543" t="s">
        <v>1549</v>
      </c>
      <c r="E55" s="552">
        <f>SUMIFS(NCSC!E:E,NCSC!$D:$D,$D55)</f>
        <v>71.5</v>
      </c>
      <c r="F55" s="552">
        <f>SUMIFS(NCSC!F:F,NCSC!$D:$D,$D55,NCSC!$C:$C,$C55)</f>
        <v>0</v>
      </c>
      <c r="G55" s="552">
        <f>SUMIFS(NCSC!G:G,NCSC!$D:$D,$D55,NCSC!$C:$C,$C55)</f>
        <v>0</v>
      </c>
      <c r="I55" s="542" t="s">
        <v>1723</v>
      </c>
      <c r="J55" s="542" t="s">
        <v>1552</v>
      </c>
      <c r="K55" s="543" t="s">
        <v>1549</v>
      </c>
      <c r="L55" s="552">
        <f>AVERAGEIFS(NCSC!E:E,NCSC!$D:$D,$D55)</f>
        <v>71.5</v>
      </c>
      <c r="M55" s="552">
        <f>SUMIFS(NCSC!F:F,NCSC!$D:$D,$K55,NCSC!$C:$C,$J55)</f>
        <v>0</v>
      </c>
      <c r="N55" s="552">
        <f>SUMIFS(NCSC!G:G,NCSC!$D:$D,$D55,NCSC!$C:$C,$J55)</f>
        <v>0</v>
      </c>
      <c r="P55" s="542" t="s">
        <v>1722</v>
      </c>
      <c r="Q55" s="542" t="s">
        <v>1550</v>
      </c>
      <c r="R55" s="543" t="s">
        <v>1549</v>
      </c>
      <c r="S55" s="552">
        <f>SUMIFS(NCSC!E:E,NCSC!$D:$D,$R55)</f>
        <v>71.5</v>
      </c>
      <c r="T55" s="552">
        <f>SUMIFS(NCSC!F:F,NCSC!$D:$D,$R55,NCSC!$C:$C,$Q55)</f>
        <v>0.5</v>
      </c>
      <c r="U55" s="552">
        <f>SUMIFS(NCSC!G:G,NCSC!$D:$D,$R55,NCSC!$C:$C,$Q55)</f>
        <v>2</v>
      </c>
      <c r="W55" s="542" t="s">
        <v>1721</v>
      </c>
      <c r="X55" s="542" t="s">
        <v>1536</v>
      </c>
      <c r="Y55" s="543" t="s">
        <v>1549</v>
      </c>
      <c r="Z55" s="552">
        <f>SUMIFS(NCSC!E:E,NCSC!$D:$D,$R55)</f>
        <v>71.5</v>
      </c>
      <c r="AA55" s="552">
        <f>SUMIFS(NCSC!F:F,NCSC!$D:$D,$Y55,NCSC!$C:$C,$X55)</f>
        <v>0</v>
      </c>
      <c r="AB55" s="552">
        <f>SUMIFS(NCSC!G:G,NCSC!$D:$D,$Y55,NCSC!$C:$C,"道路交通")</f>
        <v>0</v>
      </c>
    </row>
    <row r="56" spans="1:28" ht="15">
      <c r="A56" s="542" t="s">
        <v>1743</v>
      </c>
      <c r="B56" s="542" t="s">
        <v>1724</v>
      </c>
      <c r="C56" s="542" t="s">
        <v>1554</v>
      </c>
      <c r="D56" s="543" t="s">
        <v>1466</v>
      </c>
      <c r="E56" s="552">
        <f>SUMIFS(NCSC!E:E,NCSC!$D:$D,$D56)</f>
        <v>74.099999999999994</v>
      </c>
      <c r="F56" s="552">
        <f>SUMIFS(NCSC!F:F,NCSC!$D:$D,$D56,NCSC!$C:$C,$C56)</f>
        <v>7</v>
      </c>
      <c r="G56" s="552">
        <f>SUMIFS(NCSC!G:G,NCSC!$D:$D,$D56,NCSC!$C:$C,$C56)</f>
        <v>2</v>
      </c>
      <c r="I56" s="542" t="s">
        <v>1723</v>
      </c>
      <c r="J56" s="542" t="s">
        <v>1552</v>
      </c>
      <c r="K56" s="543" t="s">
        <v>1466</v>
      </c>
      <c r="L56" s="552">
        <f>AVERAGEIFS(NCSC!E:E,NCSC!$D:$D,$D56)</f>
        <v>74.099999999999994</v>
      </c>
      <c r="M56" s="552">
        <v>4.1500000000000004</v>
      </c>
      <c r="N56" s="552">
        <f>SUMIFS(NCSC!G:G,NCSC!$D:$D,$D56,NCSC!$C:$C,$J56)</f>
        <v>28.6</v>
      </c>
      <c r="P56" s="542" t="s">
        <v>1722</v>
      </c>
      <c r="Q56" s="542" t="s">
        <v>1550</v>
      </c>
      <c r="R56" s="543" t="s">
        <v>1466</v>
      </c>
      <c r="S56" s="552">
        <f>SUMIFS(NCSC!E:E,NCSC!$D:$D,$R56)</f>
        <v>74.099999999999994</v>
      </c>
      <c r="T56" s="552">
        <f>SUMIFS(NCSC!F:F,NCSC!$D:$D,$R56,NCSC!$C:$C,$Q56)</f>
        <v>0</v>
      </c>
      <c r="U56" s="552">
        <f>SUMIFS(NCSC!G:G,NCSC!$D:$D,$R56,NCSC!$C:$C,$Q56)</f>
        <v>0</v>
      </c>
      <c r="W56" s="542" t="s">
        <v>1721</v>
      </c>
      <c r="X56" s="542" t="s">
        <v>1536</v>
      </c>
      <c r="Y56" s="543" t="s">
        <v>1466</v>
      </c>
      <c r="Z56" s="552">
        <f>SUMIFS(NCSC!E:E,NCSC!$D:$D,$R56)</f>
        <v>74.099999999999994</v>
      </c>
      <c r="AA56" s="552">
        <f>SUMIFS(NCSC!F:F,NCSC!$D:$D,$Y56,NCSC!$C:$C,$X56)</f>
        <v>0</v>
      </c>
      <c r="AB56" s="552">
        <f>SUMIFS(NCSC!G:G,NCSC!$D:$D,$Y56,NCSC!$C:$C,"道路交通")</f>
        <v>0</v>
      </c>
    </row>
    <row r="57" spans="1:28" ht="15">
      <c r="A57" s="542" t="s">
        <v>1742</v>
      </c>
      <c r="B57" s="542" t="s">
        <v>1724</v>
      </c>
      <c r="C57" s="542" t="s">
        <v>1554</v>
      </c>
      <c r="D57" s="543" t="s">
        <v>1463</v>
      </c>
      <c r="E57" s="552">
        <f>SUMIFS(NCSC!E:E,NCSC!$D:$D,$D57)</f>
        <v>77.400000000000006</v>
      </c>
      <c r="F57" s="552">
        <f>SUMIFS(NCSC!F:F,NCSC!$D:$D,$D57,NCSC!$C:$C,$C57)</f>
        <v>7</v>
      </c>
      <c r="G57" s="552">
        <f>SUMIFS(NCSC!G:G,NCSC!$D:$D,$D57,NCSC!$C:$C,$C57)</f>
        <v>2</v>
      </c>
      <c r="I57" s="542" t="s">
        <v>1723</v>
      </c>
      <c r="J57" s="542" t="s">
        <v>1552</v>
      </c>
      <c r="K57" s="543" t="s">
        <v>1463</v>
      </c>
      <c r="L57" s="552">
        <f>AVERAGEIFS(NCSC!E:E,NCSC!$D:$D,$D57)</f>
        <v>77.400000000000006</v>
      </c>
      <c r="M57" s="552">
        <f>SUMIFS(NCSC!F:F,NCSC!$D:$D,$K57,NCSC!$C:$C,$J57)</f>
        <v>0</v>
      </c>
      <c r="N57" s="552">
        <f>SUMIFS(NCSC!G:G,NCSC!$D:$D,$D57,NCSC!$C:$C,$J57)</f>
        <v>0</v>
      </c>
      <c r="P57" s="542" t="s">
        <v>1722</v>
      </c>
      <c r="Q57" s="542" t="s">
        <v>1550</v>
      </c>
      <c r="R57" s="543" t="s">
        <v>1463</v>
      </c>
      <c r="S57" s="552">
        <f>SUMIFS(NCSC!E:E,NCSC!$D:$D,$R57)</f>
        <v>77.400000000000006</v>
      </c>
      <c r="T57" s="552">
        <f>SUMIFS(NCSC!F:F,NCSC!$D:$D,$R57,NCSC!$C:$C,$Q57)</f>
        <v>0</v>
      </c>
      <c r="U57" s="552">
        <f>SUMIFS(NCSC!G:G,NCSC!$D:$D,$R57,NCSC!$C:$C,$Q57)</f>
        <v>0</v>
      </c>
      <c r="W57" s="542" t="s">
        <v>1721</v>
      </c>
      <c r="X57" s="542" t="s">
        <v>1536</v>
      </c>
      <c r="Y57" s="543" t="s">
        <v>1463</v>
      </c>
      <c r="Z57" s="552">
        <f>SUMIFS(NCSC!E:E,NCSC!$D:$D,$R57)</f>
        <v>77.400000000000006</v>
      </c>
      <c r="AA57" s="552">
        <f>SUMIFS(NCSC!F:F,NCSC!$D:$D,$Y57,NCSC!$C:$C,$X57)</f>
        <v>0</v>
      </c>
      <c r="AB57" s="552">
        <f>SUMIFS(NCSC!G:G,NCSC!$D:$D,$Y57,NCSC!$C:$C,"道路交通")</f>
        <v>0</v>
      </c>
    </row>
    <row r="58" spans="1:28" ht="15">
      <c r="A58" s="542" t="s">
        <v>1741</v>
      </c>
      <c r="B58" s="542" t="s">
        <v>1724</v>
      </c>
      <c r="C58" s="542" t="s">
        <v>1554</v>
      </c>
      <c r="D58" s="543" t="s">
        <v>1461</v>
      </c>
      <c r="E58" s="552">
        <f>SUMIFS(NCSC!E:E,NCSC!$D:$D,$D58)</f>
        <v>73.3</v>
      </c>
      <c r="F58" s="552">
        <f>SUMIFS(NCSC!F:F,NCSC!$D:$D,$D58,NCSC!$C:$C,$C58)</f>
        <v>0</v>
      </c>
      <c r="G58" s="552">
        <f>SUMIFS(NCSC!G:G,NCSC!$D:$D,$D58,NCSC!$C:$C,$C58)</f>
        <v>0</v>
      </c>
      <c r="I58" s="542" t="s">
        <v>1723</v>
      </c>
      <c r="J58" s="542" t="s">
        <v>1552</v>
      </c>
      <c r="K58" s="543" t="s">
        <v>1461</v>
      </c>
      <c r="L58" s="552">
        <f>AVERAGEIFS(NCSC!E:E,NCSC!$D:$D,$D58)</f>
        <v>73.3</v>
      </c>
      <c r="M58" s="552">
        <f>SUMIFS(NCSC!F:F,NCSC!$D:$D,$K58,NCSC!$C:$C,$J58)</f>
        <v>0</v>
      </c>
      <c r="N58" s="552">
        <f>SUMIFS(NCSC!G:G,NCSC!$D:$D,$D58,NCSC!$C:$C,$J58)</f>
        <v>0</v>
      </c>
      <c r="P58" s="542" t="s">
        <v>1722</v>
      </c>
      <c r="Q58" s="542" t="s">
        <v>1550</v>
      </c>
      <c r="R58" s="543" t="s">
        <v>1461</v>
      </c>
      <c r="S58" s="552">
        <f>SUMIFS(NCSC!E:E,NCSC!$D:$D,$R58)</f>
        <v>73.3</v>
      </c>
      <c r="T58" s="552">
        <f>SUMIFS(NCSC!F:F,NCSC!$D:$D,$R58,NCSC!$C:$C,$Q58)</f>
        <v>0</v>
      </c>
      <c r="U58" s="552">
        <f>SUMIFS(NCSC!G:G,NCSC!$D:$D,$R58,NCSC!$C:$C,$Q58)</f>
        <v>0</v>
      </c>
      <c r="W58" s="542" t="s">
        <v>1721</v>
      </c>
      <c r="X58" s="542" t="s">
        <v>1536</v>
      </c>
      <c r="Y58" s="543" t="s">
        <v>1461</v>
      </c>
      <c r="Z58" s="552">
        <f>SUMIFS(NCSC!E:E,NCSC!$D:$D,$R58)</f>
        <v>73.3</v>
      </c>
      <c r="AA58" s="552">
        <f>SUMIFS(NCSC!F:F,NCSC!$D:$D,$Y58,NCSC!$C:$C,$X58)</f>
        <v>0</v>
      </c>
      <c r="AB58" s="552">
        <f>SUMIFS(NCSC!G:G,NCSC!$D:$D,$Y58,NCSC!$C:$C,"道路交通")</f>
        <v>0</v>
      </c>
    </row>
    <row r="59" spans="1:28" ht="15">
      <c r="A59" s="542" t="s">
        <v>1740</v>
      </c>
      <c r="B59" s="542" t="s">
        <v>1724</v>
      </c>
      <c r="C59" s="542" t="s">
        <v>1554</v>
      </c>
      <c r="D59" s="543" t="s">
        <v>1459</v>
      </c>
      <c r="E59" s="552">
        <f>SUMIFS(NCSC!E:E,NCSC!$D:$D,$D59)</f>
        <v>73.3</v>
      </c>
      <c r="F59" s="552">
        <f>SUMIFS(NCSC!F:F,NCSC!$D:$D,$D59,NCSC!$C:$C,$C59)</f>
        <v>0</v>
      </c>
      <c r="G59" s="552">
        <f>SUMIFS(NCSC!G:G,NCSC!$D:$D,$D59,NCSC!$C:$C,$C59)</f>
        <v>0</v>
      </c>
      <c r="I59" s="542" t="s">
        <v>1723</v>
      </c>
      <c r="J59" s="542" t="s">
        <v>1552</v>
      </c>
      <c r="K59" s="543" t="s">
        <v>1459</v>
      </c>
      <c r="L59" s="552">
        <f>AVERAGEIFS(NCSC!E:E,NCSC!$D:$D,$D59)</f>
        <v>73.3</v>
      </c>
      <c r="M59" s="552">
        <f>SUMIFS(NCSC!F:F,NCSC!$D:$D,$K59,NCSC!$C:$C,$J59)</f>
        <v>0</v>
      </c>
      <c r="N59" s="552">
        <f>SUMIFS(NCSC!G:G,NCSC!$D:$D,$D59,NCSC!$C:$C,$J59)</f>
        <v>0</v>
      </c>
      <c r="P59" s="542" t="s">
        <v>1722</v>
      </c>
      <c r="Q59" s="542" t="s">
        <v>1550</v>
      </c>
      <c r="R59" s="543" t="s">
        <v>1459</v>
      </c>
      <c r="S59" s="552">
        <f>SUMIFS(NCSC!E:E,NCSC!$D:$D,$R59)</f>
        <v>73.3</v>
      </c>
      <c r="T59" s="552">
        <f>SUMIFS(NCSC!F:F,NCSC!$D:$D,$R59,NCSC!$C:$C,$Q59)</f>
        <v>0</v>
      </c>
      <c r="U59" s="552">
        <f>SUMIFS(NCSC!G:G,NCSC!$D:$D,$R59,NCSC!$C:$C,$Q59)</f>
        <v>0</v>
      </c>
      <c r="W59" s="542" t="s">
        <v>1721</v>
      </c>
      <c r="X59" s="542" t="s">
        <v>1536</v>
      </c>
      <c r="Y59" s="543" t="s">
        <v>1459</v>
      </c>
      <c r="Z59" s="552">
        <f>SUMIFS(NCSC!E:E,NCSC!$D:$D,$R59)</f>
        <v>73.3</v>
      </c>
      <c r="AA59" s="552">
        <f>SUMIFS(NCSC!F:F,NCSC!$D:$D,$Y59,NCSC!$C:$C,$X59)</f>
        <v>0</v>
      </c>
      <c r="AB59" s="552">
        <f>SUMIFS(NCSC!G:G,NCSC!$D:$D,$Y59,NCSC!$C:$C,"道路交通")</f>
        <v>0</v>
      </c>
    </row>
    <row r="60" spans="1:28" ht="15">
      <c r="A60" s="542" t="s">
        <v>1739</v>
      </c>
      <c r="B60" s="542" t="s">
        <v>1724</v>
      </c>
      <c r="C60" s="542" t="s">
        <v>1554</v>
      </c>
      <c r="D60" s="543" t="s">
        <v>1457</v>
      </c>
      <c r="E60" s="552">
        <f>SUMIFS(NCSC!E:E,NCSC!$D:$D,$D60)</f>
        <v>73.3</v>
      </c>
      <c r="F60" s="552">
        <f>SUMIFS(NCSC!F:F,NCSC!$D:$D,$D60,NCSC!$C:$C,$C60)</f>
        <v>0</v>
      </c>
      <c r="G60" s="552">
        <f>SUMIFS(NCSC!G:G,NCSC!$D:$D,$D60,NCSC!$C:$C,$C60)</f>
        <v>0</v>
      </c>
      <c r="I60" s="542" t="s">
        <v>1723</v>
      </c>
      <c r="J60" s="542" t="s">
        <v>1552</v>
      </c>
      <c r="K60" s="543" t="s">
        <v>1457</v>
      </c>
      <c r="L60" s="552">
        <f>AVERAGEIFS(NCSC!E:E,NCSC!$D:$D,$D60)</f>
        <v>73.3</v>
      </c>
      <c r="M60" s="552">
        <f>SUMIFS(NCSC!F:F,NCSC!$D:$D,$K60,NCSC!$C:$C,$J60)</f>
        <v>0</v>
      </c>
      <c r="N60" s="552">
        <f>SUMIFS(NCSC!G:G,NCSC!$D:$D,$D60,NCSC!$C:$C,$J60)</f>
        <v>0</v>
      </c>
      <c r="P60" s="542" t="s">
        <v>1722</v>
      </c>
      <c r="Q60" s="542" t="s">
        <v>1550</v>
      </c>
      <c r="R60" s="543" t="s">
        <v>1457</v>
      </c>
      <c r="S60" s="552">
        <f>SUMIFS(NCSC!E:E,NCSC!$D:$D,$R60)</f>
        <v>73.3</v>
      </c>
      <c r="T60" s="552">
        <f>SUMIFS(NCSC!F:F,NCSC!$D:$D,$R60,NCSC!$C:$C,$Q60)</f>
        <v>0</v>
      </c>
      <c r="U60" s="552">
        <f>SUMIFS(NCSC!G:G,NCSC!$D:$D,$R60,NCSC!$C:$C,$Q60)</f>
        <v>0</v>
      </c>
      <c r="W60" s="542" t="s">
        <v>1721</v>
      </c>
      <c r="X60" s="542" t="s">
        <v>1536</v>
      </c>
      <c r="Y60" s="543" t="s">
        <v>1457</v>
      </c>
      <c r="Z60" s="552">
        <f>SUMIFS(NCSC!E:E,NCSC!$D:$D,$R60)</f>
        <v>73.3</v>
      </c>
      <c r="AA60" s="552">
        <f>SUMIFS(NCSC!F:F,NCSC!$D:$D,$Y60,NCSC!$C:$C,$X60)</f>
        <v>0</v>
      </c>
      <c r="AB60" s="552">
        <f>SUMIFS(NCSC!G:G,NCSC!$D:$D,$Y60,NCSC!$C:$C,"道路交通")</f>
        <v>0</v>
      </c>
    </row>
    <row r="61" spans="1:28" ht="15">
      <c r="A61" s="542" t="s">
        <v>1738</v>
      </c>
      <c r="B61" s="542" t="s">
        <v>1724</v>
      </c>
      <c r="C61" s="542" t="s">
        <v>1554</v>
      </c>
      <c r="D61" s="543" t="s">
        <v>1455</v>
      </c>
      <c r="E61" s="552">
        <f>SUMIFS(NCSC!E:E,NCSC!$D:$D,$D61)</f>
        <v>73.3</v>
      </c>
      <c r="F61" s="552">
        <f>SUMIFS(NCSC!F:F,NCSC!$D:$D,$D61,NCSC!$C:$C,$C61)</f>
        <v>0</v>
      </c>
      <c r="G61" s="552">
        <f>SUMIFS(NCSC!G:G,NCSC!$D:$D,$D61,NCSC!$C:$C,$C61)</f>
        <v>0</v>
      </c>
      <c r="I61" s="542" t="s">
        <v>1723</v>
      </c>
      <c r="J61" s="542" t="s">
        <v>1552</v>
      </c>
      <c r="K61" s="543" t="s">
        <v>1455</v>
      </c>
      <c r="L61" s="552">
        <f>AVERAGEIFS(NCSC!E:E,NCSC!$D:$D,$D61)</f>
        <v>73.3</v>
      </c>
      <c r="M61" s="552">
        <f>SUMIFS(NCSC!F:F,NCSC!$D:$D,$K61,NCSC!$C:$C,$J61)</f>
        <v>0</v>
      </c>
      <c r="N61" s="552">
        <f>SUMIFS(NCSC!G:G,NCSC!$D:$D,$D61,NCSC!$C:$C,$J61)</f>
        <v>0</v>
      </c>
      <c r="P61" s="542" t="s">
        <v>1722</v>
      </c>
      <c r="Q61" s="542" t="s">
        <v>1550</v>
      </c>
      <c r="R61" s="543" t="s">
        <v>1455</v>
      </c>
      <c r="S61" s="552">
        <f>SUMIFS(NCSC!E:E,NCSC!$D:$D,$R61)</f>
        <v>73.3</v>
      </c>
      <c r="T61" s="552">
        <f>SUMIFS(NCSC!F:F,NCSC!$D:$D,$R61,NCSC!$C:$C,$Q61)</f>
        <v>0</v>
      </c>
      <c r="U61" s="552">
        <f>SUMIFS(NCSC!G:G,NCSC!$D:$D,$R61,NCSC!$C:$C,$Q61)</f>
        <v>0</v>
      </c>
      <c r="W61" s="542" t="s">
        <v>1721</v>
      </c>
      <c r="X61" s="542" t="s">
        <v>1536</v>
      </c>
      <c r="Y61" s="543" t="s">
        <v>1455</v>
      </c>
      <c r="Z61" s="552">
        <f>SUMIFS(NCSC!E:E,NCSC!$D:$D,$R61)</f>
        <v>73.3</v>
      </c>
      <c r="AA61" s="552">
        <f>SUMIFS(NCSC!F:F,NCSC!$D:$D,$Y61,NCSC!$C:$C,$X61)</f>
        <v>0</v>
      </c>
      <c r="AB61" s="552">
        <f>SUMIFS(NCSC!G:G,NCSC!$D:$D,$Y61,NCSC!$C:$C,"道路交通")</f>
        <v>0</v>
      </c>
    </row>
    <row r="62" spans="1:28" ht="15">
      <c r="A62" s="542" t="s">
        <v>1737</v>
      </c>
      <c r="B62" s="542" t="s">
        <v>1724</v>
      </c>
      <c r="C62" s="542" t="s">
        <v>1554</v>
      </c>
      <c r="D62" s="543" t="s">
        <v>1453</v>
      </c>
      <c r="E62" s="552">
        <f>SUMIFS(NCSC!E:E,NCSC!$D:$D,$D62)</f>
        <v>80.7</v>
      </c>
      <c r="F62" s="552">
        <f>SUMIFS(NCSC!F:F,NCSC!$D:$D,$D62,NCSC!$C:$C,$C62)</f>
        <v>0</v>
      </c>
      <c r="G62" s="552">
        <f>SUMIFS(NCSC!G:G,NCSC!$D:$D,$D62,NCSC!$C:$C,$C62)</f>
        <v>0</v>
      </c>
      <c r="I62" s="542" t="s">
        <v>1723</v>
      </c>
      <c r="J62" s="542" t="s">
        <v>1552</v>
      </c>
      <c r="K62" s="543" t="s">
        <v>1453</v>
      </c>
      <c r="L62" s="552">
        <f>AVERAGEIFS(NCSC!E:E,NCSC!$D:$D,$D62)</f>
        <v>80.7</v>
      </c>
      <c r="M62" s="552">
        <f>SUMIFS(NCSC!F:F,NCSC!$D:$D,$K62,NCSC!$C:$C,$J62)</f>
        <v>0</v>
      </c>
      <c r="N62" s="552">
        <f>SUMIFS(NCSC!G:G,NCSC!$D:$D,$D62,NCSC!$C:$C,$J62)</f>
        <v>0</v>
      </c>
      <c r="P62" s="542" t="s">
        <v>1722</v>
      </c>
      <c r="Q62" s="542" t="s">
        <v>1550</v>
      </c>
      <c r="R62" s="543" t="s">
        <v>1453</v>
      </c>
      <c r="S62" s="552">
        <f>SUMIFS(NCSC!E:E,NCSC!$D:$D,$R62)</f>
        <v>80.7</v>
      </c>
      <c r="T62" s="552">
        <f>SUMIFS(NCSC!F:F,NCSC!$D:$D,$R62,NCSC!$C:$C,$Q62)</f>
        <v>0</v>
      </c>
      <c r="U62" s="552">
        <f>SUMIFS(NCSC!G:G,NCSC!$D:$D,$R62,NCSC!$C:$C,$Q62)</f>
        <v>0</v>
      </c>
      <c r="W62" s="542" t="s">
        <v>1721</v>
      </c>
      <c r="X62" s="542" t="s">
        <v>1536</v>
      </c>
      <c r="Y62" s="543" t="s">
        <v>1453</v>
      </c>
      <c r="Z62" s="552">
        <f>SUMIFS(NCSC!E:E,NCSC!$D:$D,$R62)</f>
        <v>80.7</v>
      </c>
      <c r="AA62" s="552">
        <f>SUMIFS(NCSC!F:F,NCSC!$D:$D,$Y62,NCSC!$C:$C,$X62)</f>
        <v>0</v>
      </c>
      <c r="AB62" s="552">
        <f>SUMIFS(NCSC!G:G,NCSC!$D:$D,$Y62,NCSC!$C:$C,"道路交通")</f>
        <v>0</v>
      </c>
    </row>
    <row r="63" spans="1:28" ht="15">
      <c r="A63" s="542" t="s">
        <v>1736</v>
      </c>
      <c r="B63" s="542" t="s">
        <v>1724</v>
      </c>
      <c r="C63" s="542" t="s">
        <v>1554</v>
      </c>
      <c r="D63" s="543" t="s">
        <v>1451</v>
      </c>
      <c r="E63" s="552">
        <f>SUMIFS(NCSC!E:E,NCSC!$D:$D,$D63)</f>
        <v>97.5</v>
      </c>
      <c r="F63" s="552">
        <f>SUMIFS(NCSC!F:F,NCSC!$D:$D,$D63,NCSC!$C:$C,$C63)</f>
        <v>0</v>
      </c>
      <c r="G63" s="552">
        <f>SUMIFS(NCSC!G:G,NCSC!$D:$D,$D63,NCSC!$C:$C,$C63)</f>
        <v>0</v>
      </c>
      <c r="I63" s="542" t="s">
        <v>1723</v>
      </c>
      <c r="J63" s="542" t="s">
        <v>1552</v>
      </c>
      <c r="K63" s="543" t="s">
        <v>1451</v>
      </c>
      <c r="L63" s="552">
        <f>AVERAGEIFS(NCSC!E:E,NCSC!$D:$D,$D63)</f>
        <v>97.5</v>
      </c>
      <c r="M63" s="552">
        <f>SUMIFS(NCSC!F:F,NCSC!$D:$D,$K63,NCSC!$C:$C,$J63)</f>
        <v>0</v>
      </c>
      <c r="N63" s="552">
        <f>SUMIFS(NCSC!G:G,NCSC!$D:$D,$D63,NCSC!$C:$C,$J63)</f>
        <v>0</v>
      </c>
      <c r="P63" s="542" t="s">
        <v>1722</v>
      </c>
      <c r="Q63" s="542" t="s">
        <v>1550</v>
      </c>
      <c r="R63" s="543" t="s">
        <v>1451</v>
      </c>
      <c r="S63" s="552">
        <f>SUMIFS(NCSC!E:E,NCSC!$D:$D,$R63)</f>
        <v>97.5</v>
      </c>
      <c r="T63" s="552">
        <f>SUMIFS(NCSC!F:F,NCSC!$D:$D,$R63,NCSC!$C:$C,$Q63)</f>
        <v>0</v>
      </c>
      <c r="U63" s="552">
        <f>SUMIFS(NCSC!G:G,NCSC!$D:$D,$R63,NCSC!$C:$C,$Q63)</f>
        <v>0</v>
      </c>
      <c r="W63" s="542" t="s">
        <v>1721</v>
      </c>
      <c r="X63" s="542" t="s">
        <v>1536</v>
      </c>
      <c r="Y63" s="543" t="s">
        <v>1451</v>
      </c>
      <c r="Z63" s="552">
        <f>SUMIFS(NCSC!E:E,NCSC!$D:$D,$R63)</f>
        <v>97.5</v>
      </c>
      <c r="AA63" s="552">
        <f>SUMIFS(NCSC!F:F,NCSC!$D:$D,$Y63,NCSC!$C:$C,$X63)</f>
        <v>0</v>
      </c>
      <c r="AB63" s="552">
        <f>SUMIFS(NCSC!G:G,NCSC!$D:$D,$Y63,NCSC!$C:$C,"道路交通")</f>
        <v>0</v>
      </c>
    </row>
    <row r="64" spans="1:28" ht="15">
      <c r="A64" s="542" t="s">
        <v>1735</v>
      </c>
      <c r="B64" s="542" t="s">
        <v>1724</v>
      </c>
      <c r="C64" s="542" t="s">
        <v>1554</v>
      </c>
      <c r="D64" s="543" t="s">
        <v>1449</v>
      </c>
      <c r="E64" s="552">
        <f>SUMIFS(NCSC!E:E,NCSC!$D:$D,$D64)</f>
        <v>63.1</v>
      </c>
      <c r="F64" s="552">
        <f>SUMIFS(NCSC!F:F,NCSC!$D:$D,$D64,NCSC!$C:$C,$C64)</f>
        <v>7</v>
      </c>
      <c r="G64" s="552">
        <f>SUMIFS(NCSC!G:G,NCSC!$D:$D,$D64,NCSC!$C:$C,$C64)</f>
        <v>2</v>
      </c>
      <c r="I64" s="542" t="s">
        <v>1723</v>
      </c>
      <c r="J64" s="542" t="s">
        <v>1552</v>
      </c>
      <c r="K64" s="543" t="s">
        <v>1449</v>
      </c>
      <c r="L64" s="552">
        <f>AVERAGEIFS(NCSC!E:E,NCSC!$D:$D,$D64)</f>
        <v>63.1</v>
      </c>
      <c r="M64" s="552">
        <f>SUMIFS(NCSC!F:F,NCSC!$D:$D,$K64,NCSC!$C:$C,$J64)</f>
        <v>0</v>
      </c>
      <c r="N64" s="552">
        <f>SUMIFS(NCSC!G:G,NCSC!$D:$D,$D64,NCSC!$C:$C,$J64)</f>
        <v>0</v>
      </c>
      <c r="P64" s="542" t="s">
        <v>1722</v>
      </c>
      <c r="Q64" s="542" t="s">
        <v>1550</v>
      </c>
      <c r="R64" s="543" t="s">
        <v>1449</v>
      </c>
      <c r="S64" s="552">
        <f>SUMIFS(NCSC!E:E,NCSC!$D:$D,$R64)</f>
        <v>63.1</v>
      </c>
      <c r="T64" s="552">
        <f>SUMIFS(NCSC!F:F,NCSC!$D:$D,$R64,NCSC!$C:$C,$Q64)</f>
        <v>0</v>
      </c>
      <c r="U64" s="552">
        <f>SUMIFS(NCSC!G:G,NCSC!$D:$D,$R64,NCSC!$C:$C,$Q64)</f>
        <v>0</v>
      </c>
      <c r="W64" s="542" t="s">
        <v>1721</v>
      </c>
      <c r="X64" s="542" t="s">
        <v>1536</v>
      </c>
      <c r="Y64" s="543" t="s">
        <v>1449</v>
      </c>
      <c r="Z64" s="552">
        <f>SUMIFS(NCSC!E:E,NCSC!$D:$D,$R64)</f>
        <v>63.1</v>
      </c>
      <c r="AA64" s="552">
        <f>SUMIFS(NCSC!F:F,NCSC!$D:$D,$Y64,NCSC!$C:$C,$X64)</f>
        <v>0</v>
      </c>
      <c r="AB64" s="552">
        <f>SUMIFS(NCSC!G:G,NCSC!$D:$D,$Y64,NCSC!$C:$C,"道路交通")</f>
        <v>0</v>
      </c>
    </row>
    <row r="65" spans="1:28" ht="15">
      <c r="A65" s="542" t="s">
        <v>1734</v>
      </c>
      <c r="B65" s="542" t="s">
        <v>1724</v>
      </c>
      <c r="C65" s="542" t="s">
        <v>1554</v>
      </c>
      <c r="D65" s="543" t="s">
        <v>1447</v>
      </c>
      <c r="E65" s="552">
        <f>SUMIFS(NCSC!E:E,NCSC!$D:$D,$D65)</f>
        <v>57.6</v>
      </c>
      <c r="F65" s="552">
        <f>SUMIFS(NCSC!F:F,NCSC!$D:$D,$D65,NCSC!$C:$C,$C65)</f>
        <v>0</v>
      </c>
      <c r="G65" s="552">
        <f>SUMIFS(NCSC!G:G,NCSC!$D:$D,$D65,NCSC!$C:$C,$C65)</f>
        <v>0</v>
      </c>
      <c r="I65" s="542" t="s">
        <v>1723</v>
      </c>
      <c r="J65" s="542" t="s">
        <v>1552</v>
      </c>
      <c r="K65" s="543" t="s">
        <v>1447</v>
      </c>
      <c r="L65" s="552">
        <f>AVERAGEIFS(NCSC!E:E,NCSC!$D:$D,$D65)</f>
        <v>57.6</v>
      </c>
      <c r="M65" s="552">
        <f>SUMIFS(NCSC!F:F,NCSC!$D:$D,$K65,NCSC!$C:$C,$J65)</f>
        <v>0</v>
      </c>
      <c r="N65" s="552">
        <f>SUMIFS(NCSC!G:G,NCSC!$D:$D,$D65,NCSC!$C:$C,$J65)</f>
        <v>0</v>
      </c>
      <c r="P65" s="542" t="s">
        <v>1722</v>
      </c>
      <c r="Q65" s="542" t="s">
        <v>1550</v>
      </c>
      <c r="R65" s="543" t="s">
        <v>1447</v>
      </c>
      <c r="S65" s="552">
        <f>SUMIFS(NCSC!E:E,NCSC!$D:$D,$R65)</f>
        <v>57.6</v>
      </c>
      <c r="T65" s="552">
        <f>SUMIFS(NCSC!F:F,NCSC!$D:$D,$R65,NCSC!$C:$C,$Q65)</f>
        <v>0</v>
      </c>
      <c r="U65" s="552">
        <f>SUMIFS(NCSC!G:G,NCSC!$D:$D,$R65,NCSC!$C:$C,$Q65)</f>
        <v>0</v>
      </c>
      <c r="W65" s="542" t="s">
        <v>1721</v>
      </c>
      <c r="X65" s="542" t="s">
        <v>1536</v>
      </c>
      <c r="Y65" s="543" t="s">
        <v>1447</v>
      </c>
      <c r="Z65" s="552">
        <f>SUMIFS(NCSC!E:E,NCSC!$D:$D,$R65)</f>
        <v>57.6</v>
      </c>
      <c r="AA65" s="552">
        <f>SUMIFS(NCSC!F:F,NCSC!$D:$D,$Y65,NCSC!$C:$C,$X65)</f>
        <v>0</v>
      </c>
      <c r="AB65" s="552">
        <f>SUMIFS(NCSC!G:G,NCSC!$D:$D,$Y65,NCSC!$C:$C,"道路交通")</f>
        <v>0</v>
      </c>
    </row>
    <row r="66" spans="1:28" ht="15">
      <c r="A66" s="542" t="s">
        <v>1733</v>
      </c>
      <c r="B66" s="542" t="s">
        <v>1724</v>
      </c>
      <c r="C66" s="542" t="s">
        <v>1554</v>
      </c>
      <c r="D66" s="543" t="s">
        <v>1445</v>
      </c>
      <c r="E66" s="552">
        <f>SUMIFS(NCSC!E:E,NCSC!$D:$D,$D66)</f>
        <v>73.3</v>
      </c>
      <c r="F66" s="552">
        <f>SUMIFS(NCSC!F:F,NCSC!$D:$D,$D66,NCSC!$C:$C,$C66)</f>
        <v>0</v>
      </c>
      <c r="G66" s="552">
        <f>SUMIFS(NCSC!G:G,NCSC!$D:$D,$D66,NCSC!$C:$C,$C66)</f>
        <v>0</v>
      </c>
      <c r="I66" s="542" t="s">
        <v>1723</v>
      </c>
      <c r="J66" s="542" t="s">
        <v>1552</v>
      </c>
      <c r="K66" s="543" t="s">
        <v>1445</v>
      </c>
      <c r="L66" s="552">
        <f>AVERAGEIFS(NCSC!E:E,NCSC!$D:$D,$D66)</f>
        <v>73.3</v>
      </c>
      <c r="M66" s="552">
        <f>SUMIFS(NCSC!F:F,NCSC!$D:$D,$K66,NCSC!$C:$C,$J66)</f>
        <v>0</v>
      </c>
      <c r="N66" s="552">
        <f>SUMIFS(NCSC!G:G,NCSC!$D:$D,$D66,NCSC!$C:$C,$J66)</f>
        <v>0</v>
      </c>
      <c r="P66" s="542" t="s">
        <v>1722</v>
      </c>
      <c r="Q66" s="542" t="s">
        <v>1550</v>
      </c>
      <c r="R66" s="543" t="s">
        <v>1445</v>
      </c>
      <c r="S66" s="552">
        <f>SUMIFS(NCSC!E:E,NCSC!$D:$D,$R66)</f>
        <v>73.3</v>
      </c>
      <c r="T66" s="552">
        <f>SUMIFS(NCSC!F:F,NCSC!$D:$D,$R66,NCSC!$C:$C,$Q66)</f>
        <v>0</v>
      </c>
      <c r="U66" s="552">
        <f>SUMIFS(NCSC!G:G,NCSC!$D:$D,$R66,NCSC!$C:$C,$Q66)</f>
        <v>0</v>
      </c>
      <c r="W66" s="542" t="s">
        <v>1721</v>
      </c>
      <c r="X66" s="542" t="s">
        <v>1536</v>
      </c>
      <c r="Y66" s="543" t="s">
        <v>1445</v>
      </c>
      <c r="Z66" s="552">
        <f>SUMIFS(NCSC!E:E,NCSC!$D:$D,$R66)</f>
        <v>73.3</v>
      </c>
      <c r="AA66" s="552">
        <f>SUMIFS(NCSC!F:F,NCSC!$D:$D,$Y66,NCSC!$C:$C,$X66)</f>
        <v>0</v>
      </c>
      <c r="AB66" s="552">
        <f>SUMIFS(NCSC!G:G,NCSC!$D:$D,$Y66,NCSC!$C:$C,"道路交通")</f>
        <v>0</v>
      </c>
    </row>
    <row r="67" spans="1:28" ht="15">
      <c r="A67" s="542" t="s">
        <v>1732</v>
      </c>
      <c r="B67" s="542" t="s">
        <v>1724</v>
      </c>
      <c r="C67" s="542" t="s">
        <v>1554</v>
      </c>
      <c r="D67" s="543" t="s">
        <v>1442</v>
      </c>
      <c r="E67" s="552">
        <f>SUMIFS(NCSC!E:E,NCSC!$D:$D,$D67)</f>
        <v>57.2</v>
      </c>
      <c r="F67" s="552">
        <f>SUMIFS(NCSC!F:F,NCSC!$D:$D,$D67,NCSC!$C:$C,$C67)</f>
        <v>0</v>
      </c>
      <c r="G67" s="552">
        <f>SUMIFS(NCSC!G:G,NCSC!$D:$D,$D67,NCSC!$C:$C,$C67)</f>
        <v>0</v>
      </c>
      <c r="I67" s="542" t="s">
        <v>1723</v>
      </c>
      <c r="J67" s="542" t="s">
        <v>1552</v>
      </c>
      <c r="K67" s="543" t="s">
        <v>1442</v>
      </c>
      <c r="L67" s="552">
        <f>AVERAGEIFS(NCSC!E:E,NCSC!$D:$D,$D67)</f>
        <v>57.2</v>
      </c>
      <c r="M67" s="552">
        <f>SUMIFS(NCSC!F:F,NCSC!$D:$D,$K67,NCSC!$C:$C,$J67)</f>
        <v>0</v>
      </c>
      <c r="N67" s="552">
        <f>SUMIFS(NCSC!G:G,NCSC!$D:$D,$D67,NCSC!$C:$C,$J67)</f>
        <v>0</v>
      </c>
      <c r="P67" s="542" t="s">
        <v>1722</v>
      </c>
      <c r="Q67" s="542" t="s">
        <v>1550</v>
      </c>
      <c r="R67" s="543" t="s">
        <v>1442</v>
      </c>
      <c r="S67" s="552">
        <f>SUMIFS(NCSC!E:E,NCSC!$D:$D,$R67)</f>
        <v>57.2</v>
      </c>
      <c r="T67" s="552">
        <f>SUMIFS(NCSC!F:F,NCSC!$D:$D,$R67,NCSC!$C:$C,$Q67)</f>
        <v>0</v>
      </c>
      <c r="U67" s="552">
        <f>SUMIFS(NCSC!G:G,NCSC!$D:$D,$R67,NCSC!$C:$C,$Q67)</f>
        <v>0</v>
      </c>
      <c r="W67" s="542" t="s">
        <v>1721</v>
      </c>
      <c r="X67" s="542" t="s">
        <v>1536</v>
      </c>
      <c r="Y67" s="543" t="s">
        <v>1442</v>
      </c>
      <c r="Z67" s="552">
        <f>SUMIFS(NCSC!E:E,NCSC!$D:$D,$R67)</f>
        <v>57.2</v>
      </c>
      <c r="AA67" s="552">
        <f>SUMIFS(NCSC!F:F,NCSC!$D:$D,$Y67,NCSC!$C:$C,$X67)</f>
        <v>0</v>
      </c>
      <c r="AB67" s="552">
        <f>SUMIFS(NCSC!G:G,NCSC!$D:$D,$Y67,NCSC!$C:$C,"道路交通")</f>
        <v>0</v>
      </c>
    </row>
    <row r="68" spans="1:28" ht="15">
      <c r="A68" s="542" t="s">
        <v>1731</v>
      </c>
      <c r="B68" s="542" t="s">
        <v>1724</v>
      </c>
      <c r="C68" s="542" t="s">
        <v>1554</v>
      </c>
      <c r="D68" s="543" t="s">
        <v>1441</v>
      </c>
      <c r="E68" s="552">
        <f>SUMIFS(NCSC!E:E,NCSC!$D:$D,$D68)</f>
        <v>56.8</v>
      </c>
      <c r="F68" s="552">
        <f>SUMIFS(NCSC!F:F,NCSC!$D:$D,$D68,NCSC!$C:$C,$C68)</f>
        <v>0</v>
      </c>
      <c r="G68" s="552">
        <f>SUMIFS(NCSC!G:G,NCSC!$D:$D,$D68,NCSC!$C:$C,$C68)</f>
        <v>0</v>
      </c>
      <c r="I68" s="542" t="s">
        <v>1723</v>
      </c>
      <c r="J68" s="542" t="s">
        <v>1552</v>
      </c>
      <c r="K68" s="543" t="s">
        <v>1441</v>
      </c>
      <c r="L68" s="552">
        <f>AVERAGEIFS(NCSC!E:E,NCSC!$D:$D,$D68)</f>
        <v>56.8</v>
      </c>
      <c r="M68" s="552">
        <f>SUMIFS(NCSC!F:F,NCSC!$D:$D,$K68,NCSC!$C:$C,$J68)</f>
        <v>0</v>
      </c>
      <c r="N68" s="552">
        <f>SUMIFS(NCSC!G:G,NCSC!$D:$D,$D68,NCSC!$C:$C,$J68)</f>
        <v>0</v>
      </c>
      <c r="P68" s="542" t="s">
        <v>1722</v>
      </c>
      <c r="Q68" s="542" t="s">
        <v>1550</v>
      </c>
      <c r="R68" s="543" t="s">
        <v>1441</v>
      </c>
      <c r="S68" s="552">
        <f>SUMIFS(NCSC!E:E,NCSC!$D:$D,$R68)</f>
        <v>56.8</v>
      </c>
      <c r="T68" s="552">
        <f>SUMIFS(NCSC!F:F,NCSC!$D:$D,$R68,NCSC!$C:$C,$Q68)</f>
        <v>0</v>
      </c>
      <c r="U68" s="552">
        <f>SUMIFS(NCSC!G:G,NCSC!$D:$D,$R68,NCSC!$C:$C,$Q68)</f>
        <v>0</v>
      </c>
      <c r="W68" s="542" t="s">
        <v>1721</v>
      </c>
      <c r="X68" s="542" t="s">
        <v>1536</v>
      </c>
      <c r="Y68" s="543" t="s">
        <v>1441</v>
      </c>
      <c r="Z68" s="552">
        <f>SUMIFS(NCSC!E:E,NCSC!$D:$D,$R68)</f>
        <v>56.8</v>
      </c>
      <c r="AA68" s="552">
        <f>SUMIFS(NCSC!F:F,NCSC!$D:$D,$Y68,NCSC!$C:$C,$X68)</f>
        <v>0</v>
      </c>
      <c r="AB68" s="552">
        <f>SUMIFS(NCSC!G:G,NCSC!$D:$D,$Y68,NCSC!$C:$C,"道路交通")</f>
        <v>0</v>
      </c>
    </row>
    <row r="69" spans="1:28" ht="15">
      <c r="A69" s="542" t="s">
        <v>1730</v>
      </c>
      <c r="B69" s="542" t="s">
        <v>1724</v>
      </c>
      <c r="C69" s="542" t="s">
        <v>1554</v>
      </c>
      <c r="D69" s="543" t="s">
        <v>1548</v>
      </c>
      <c r="E69" s="552">
        <f>SUMIFS(NCSC!E:E,NCSC!$D:$D,$D69)</f>
        <v>0</v>
      </c>
      <c r="F69" s="552">
        <f>SUMIFS(NCSC!F:F,NCSC!$D:$D,$D69,NCSC!$C:$C,$C69)</f>
        <v>0</v>
      </c>
      <c r="G69" s="552">
        <f>SUMIFS(NCSC!G:G,NCSC!$D:$D,$D69,NCSC!$C:$C,$C69)</f>
        <v>0</v>
      </c>
      <c r="I69" s="542" t="s">
        <v>1723</v>
      </c>
      <c r="J69" s="542" t="s">
        <v>1552</v>
      </c>
      <c r="K69" s="543" t="s">
        <v>1548</v>
      </c>
      <c r="L69" s="552">
        <f>SUMIFS(NCSC!E:E,NCSC!$D:$D,$D69)</f>
        <v>0</v>
      </c>
      <c r="M69" s="552">
        <f>SUMIFS(NCSC!F:F,NCSC!$D:$D,$K69,NCSC!$C:$C,$J69)</f>
        <v>0</v>
      </c>
      <c r="N69" s="552">
        <f>SUMIFS(NCSC!G:G,NCSC!$D:$D,$D69,NCSC!$C:$C,$J69)</f>
        <v>0</v>
      </c>
      <c r="P69" s="542" t="s">
        <v>1722</v>
      </c>
      <c r="Q69" s="542" t="s">
        <v>1550</v>
      </c>
      <c r="R69" s="543" t="s">
        <v>1548</v>
      </c>
      <c r="S69" s="552">
        <f>SUMIFS(NCSC!E:E,NCSC!$D:$D,$R69)</f>
        <v>0</v>
      </c>
      <c r="T69" s="552">
        <f>SUMIFS(NCSC!F:F,NCSC!$D:$D,$R69,NCSC!$C:$C,$Q69)</f>
        <v>0</v>
      </c>
      <c r="U69" s="552">
        <f>SUMIFS(NCSC!G:G,NCSC!$D:$D,$R69,NCSC!$C:$C,$Q69)</f>
        <v>0</v>
      </c>
      <c r="W69" s="542" t="s">
        <v>1721</v>
      </c>
      <c r="X69" s="542" t="s">
        <v>1536</v>
      </c>
      <c r="Y69" s="543" t="s">
        <v>1548</v>
      </c>
      <c r="Z69" s="552">
        <f>SUMIFS(NCSC!E:E,NCSC!$D:$D,$R69)</f>
        <v>0</v>
      </c>
      <c r="AA69" s="552">
        <f>SUMIFS(NCSC!F:F,NCSC!$D:$D,$Y69,NCSC!$C:$C,$X69)</f>
        <v>33</v>
      </c>
      <c r="AB69" s="552">
        <f>SUMIFS(NCSC!G:G,NCSC!$D:$D,$Y69,NCSC!$C:$C,"道路交通")</f>
        <v>3.2</v>
      </c>
    </row>
    <row r="70" spans="1:28" ht="15">
      <c r="A70" s="542" t="s">
        <v>1729</v>
      </c>
      <c r="B70" s="542" t="s">
        <v>1724</v>
      </c>
      <c r="C70" s="542" t="s">
        <v>1554</v>
      </c>
      <c r="D70" s="543" t="s">
        <v>1546</v>
      </c>
      <c r="E70" s="552">
        <f>SUMIFS(NCSC!E:E,NCSC!$D:$D,$D70)</f>
        <v>0</v>
      </c>
      <c r="F70" s="552">
        <f>SUMIFS(NCSC!F:F,NCSC!$D:$D,$D70,NCSC!$C:$C,$C70)</f>
        <v>0</v>
      </c>
      <c r="G70" s="552">
        <f>SUMIFS(NCSC!G:G,NCSC!$D:$D,$D70,NCSC!$C:$C,$C70)</f>
        <v>0</v>
      </c>
      <c r="I70" s="542" t="s">
        <v>1723</v>
      </c>
      <c r="J70" s="542" t="s">
        <v>1552</v>
      </c>
      <c r="K70" s="543" t="s">
        <v>1546</v>
      </c>
      <c r="L70" s="552">
        <f>SUMIFS(NCSC!E:E,NCSC!$D:$D,$D70)</f>
        <v>0</v>
      </c>
      <c r="M70" s="552">
        <f>SUMIFS(NCSC!F:F,NCSC!$D:$D,$K70,NCSC!$C:$C,$J70)</f>
        <v>0</v>
      </c>
      <c r="N70" s="552">
        <f>SUMIFS(NCSC!G:G,NCSC!$D:$D,$D70,NCSC!$C:$C,$J70)</f>
        <v>0</v>
      </c>
      <c r="P70" s="542" t="s">
        <v>1722</v>
      </c>
      <c r="Q70" s="542" t="s">
        <v>1550</v>
      </c>
      <c r="R70" s="543" t="s">
        <v>1546</v>
      </c>
      <c r="S70" s="552">
        <f>SUMIFS(NCSC!E:E,NCSC!$D:$D,$R70)</f>
        <v>0</v>
      </c>
      <c r="T70" s="552">
        <f>SUMIFS(NCSC!F:F,NCSC!$D:$D,$R70,NCSC!$C:$C,$Q70)</f>
        <v>0</v>
      </c>
      <c r="U70" s="552">
        <f>SUMIFS(NCSC!G:G,NCSC!$D:$D,$R70,NCSC!$C:$C,$Q70)</f>
        <v>0</v>
      </c>
      <c r="W70" s="542" t="s">
        <v>1721</v>
      </c>
      <c r="X70" s="542" t="s">
        <v>1536</v>
      </c>
      <c r="Y70" s="543" t="s">
        <v>1546</v>
      </c>
      <c r="Z70" s="552">
        <f>SUMIFS(NCSC!E:E,NCSC!$D:$D,$R70)</f>
        <v>0</v>
      </c>
      <c r="AA70" s="552">
        <f>SUMIFS(NCSC!F:F,NCSC!$D:$D,$Y70,NCSC!$C:$C,$X70)</f>
        <v>25</v>
      </c>
      <c r="AB70" s="552">
        <f>SUMIFS(NCSC!G:G,NCSC!$D:$D,$Y70,NCSC!$C:$C,"道路交通")</f>
        <v>8</v>
      </c>
    </row>
    <row r="71" spans="1:28" ht="15">
      <c r="A71" s="542" t="s">
        <v>1728</v>
      </c>
      <c r="B71" s="542" t="s">
        <v>1724</v>
      </c>
      <c r="C71" s="542" t="s">
        <v>1554</v>
      </c>
      <c r="D71" s="543" t="s">
        <v>1545</v>
      </c>
      <c r="E71" s="552">
        <f>SUMIFS(NCSC!E:E,NCSC!$D:$D,$D71)</f>
        <v>0</v>
      </c>
      <c r="F71" s="552">
        <f>SUMIFS(NCSC!F:F,NCSC!$D:$D,$D71,NCSC!$C:$C,$C71)</f>
        <v>0</v>
      </c>
      <c r="G71" s="552">
        <f>SUMIFS(NCSC!G:G,NCSC!$D:$D,$D71,NCSC!$C:$C,$C71)</f>
        <v>0</v>
      </c>
      <c r="I71" s="542" t="s">
        <v>1723</v>
      </c>
      <c r="J71" s="542" t="s">
        <v>1552</v>
      </c>
      <c r="K71" s="543" t="s">
        <v>1545</v>
      </c>
      <c r="L71" s="552">
        <f>SUMIFS(NCSC!E:E,NCSC!$D:$D,$D71)</f>
        <v>0</v>
      </c>
      <c r="M71" s="552">
        <f>SUMIFS(NCSC!F:F,NCSC!$D:$D,$K71,NCSC!$C:$C,$J71)</f>
        <v>0</v>
      </c>
      <c r="N71" s="552">
        <f>SUMIFS(NCSC!G:G,NCSC!$D:$D,$D71,NCSC!$C:$C,$J71)</f>
        <v>0</v>
      </c>
      <c r="P71" s="542" t="s">
        <v>1722</v>
      </c>
      <c r="Q71" s="542" t="s">
        <v>1550</v>
      </c>
      <c r="R71" s="543" t="s">
        <v>1545</v>
      </c>
      <c r="S71" s="552">
        <f>SUMIFS(NCSC!E:E,NCSC!$D:$D,$R71)</f>
        <v>0</v>
      </c>
      <c r="T71" s="552">
        <f>SUMIFS(NCSC!F:F,NCSC!$D:$D,$R71,NCSC!$C:$C,$Q71)</f>
        <v>0</v>
      </c>
      <c r="U71" s="552">
        <f>SUMIFS(NCSC!G:G,NCSC!$D:$D,$R71,NCSC!$C:$C,$Q71)</f>
        <v>0</v>
      </c>
      <c r="W71" s="542" t="s">
        <v>1721</v>
      </c>
      <c r="X71" s="542" t="s">
        <v>1536</v>
      </c>
      <c r="Y71" s="543" t="s">
        <v>1545</v>
      </c>
      <c r="Z71" s="552">
        <f>SUMIFS(NCSC!E:E,NCSC!$D:$D,$R71)</f>
        <v>0</v>
      </c>
      <c r="AA71" s="552">
        <f>SUMIFS(NCSC!F:F,NCSC!$D:$D,$Y71,NCSC!$C:$C,$X71)</f>
        <v>3.8</v>
      </c>
      <c r="AB71" s="552">
        <f>SUMIFS(NCSC!G:G,NCSC!$D:$D,$Y71,NCSC!$C:$C,"道路交通")</f>
        <v>5.7</v>
      </c>
    </row>
    <row r="72" spans="1:28" ht="15">
      <c r="A72" s="542" t="s">
        <v>1727</v>
      </c>
      <c r="B72" s="542" t="s">
        <v>1724</v>
      </c>
      <c r="C72" s="542" t="s">
        <v>1554</v>
      </c>
      <c r="D72" s="543" t="s">
        <v>1544</v>
      </c>
      <c r="E72" s="552">
        <f>SUMIFS(NCSC!E:E,NCSC!$D:$D,$D72)</f>
        <v>0</v>
      </c>
      <c r="F72" s="552">
        <f>SUMIFS(NCSC!F:F,NCSC!$D:$D,$D72,NCSC!$C:$C,$C72)</f>
        <v>0</v>
      </c>
      <c r="G72" s="552">
        <f>SUMIFS(NCSC!G:G,NCSC!$D:$D,$D72,NCSC!$C:$C,$C72)</f>
        <v>0</v>
      </c>
      <c r="I72" s="542" t="s">
        <v>1723</v>
      </c>
      <c r="J72" s="542" t="s">
        <v>1552</v>
      </c>
      <c r="K72" s="543" t="s">
        <v>1544</v>
      </c>
      <c r="L72" s="552">
        <f>SUMIFS(NCSC!E:E,NCSC!$D:$D,$D72)</f>
        <v>0</v>
      </c>
      <c r="M72" s="552">
        <f>SUMIFS(NCSC!F:F,NCSC!$D:$D,$K72,NCSC!$C:$C,$J72)</f>
        <v>0</v>
      </c>
      <c r="N72" s="552">
        <f>SUMIFS(NCSC!G:G,NCSC!$D:$D,$D72,NCSC!$C:$C,$J72)</f>
        <v>0</v>
      </c>
      <c r="P72" s="542" t="s">
        <v>1722</v>
      </c>
      <c r="Q72" s="542" t="s">
        <v>1550</v>
      </c>
      <c r="R72" s="543" t="s">
        <v>1544</v>
      </c>
      <c r="S72" s="552">
        <f>SUMIFS(NCSC!E:E,NCSC!$D:$D,$R72)</f>
        <v>0</v>
      </c>
      <c r="T72" s="552">
        <f>SUMIFS(NCSC!F:F,NCSC!$D:$D,$R72,NCSC!$C:$C,$Q72)</f>
        <v>0</v>
      </c>
      <c r="U72" s="552">
        <f>SUMIFS(NCSC!G:G,NCSC!$D:$D,$R72,NCSC!$C:$C,$Q72)</f>
        <v>0</v>
      </c>
      <c r="W72" s="542" t="s">
        <v>1721</v>
      </c>
      <c r="X72" s="542" t="s">
        <v>1536</v>
      </c>
      <c r="Y72" s="543" t="s">
        <v>1544</v>
      </c>
      <c r="Z72" s="552">
        <f>SUMIFS(NCSC!E:E,NCSC!$D:$D,$R72)</f>
        <v>0</v>
      </c>
      <c r="AA72" s="552">
        <f>SUMIFS(NCSC!F:F,NCSC!$D:$D,$Y72,NCSC!$C:$C,$X72)</f>
        <v>3.9</v>
      </c>
      <c r="AB72" s="552">
        <f>SUMIFS(NCSC!G:G,NCSC!$D:$D,$Y72,NCSC!$C:$C,"道路交通")</f>
        <v>3.9</v>
      </c>
    </row>
    <row r="73" spans="1:28" ht="15">
      <c r="A73" s="542" t="s">
        <v>1726</v>
      </c>
      <c r="B73" s="542" t="s">
        <v>1724</v>
      </c>
      <c r="C73" s="542" t="s">
        <v>1554</v>
      </c>
      <c r="D73" s="543" t="s">
        <v>1543</v>
      </c>
      <c r="E73" s="552">
        <f>SUMIFS(NCSC!E:E,NCSC!$D:$D,$D73)</f>
        <v>0</v>
      </c>
      <c r="F73" s="552">
        <f>SUMIFS(NCSC!F:F,NCSC!$D:$D,$D73,NCSC!$C:$C,$C73)</f>
        <v>0</v>
      </c>
      <c r="G73" s="552">
        <f>SUMIFS(NCSC!G:G,NCSC!$D:$D,$D73,NCSC!$C:$C,$C73)</f>
        <v>0</v>
      </c>
      <c r="I73" s="542" t="s">
        <v>1723</v>
      </c>
      <c r="J73" s="542" t="s">
        <v>1552</v>
      </c>
      <c r="K73" s="543" t="s">
        <v>1543</v>
      </c>
      <c r="L73" s="552">
        <f>SUMIFS(NCSC!E:E,NCSC!$D:$D,$D73)</f>
        <v>0</v>
      </c>
      <c r="M73" s="552">
        <f>SUMIFS(NCSC!F:F,NCSC!$D:$D,$K73,NCSC!$C:$C,$J73)</f>
        <v>0</v>
      </c>
      <c r="N73" s="552">
        <f>SUMIFS(NCSC!G:G,NCSC!$D:$D,$D73,NCSC!$C:$C,$J73)</f>
        <v>0</v>
      </c>
      <c r="P73" s="542" t="s">
        <v>1722</v>
      </c>
      <c r="Q73" s="542" t="s">
        <v>1550</v>
      </c>
      <c r="R73" s="543" t="s">
        <v>1543</v>
      </c>
      <c r="S73" s="552">
        <f>SUMIFS(NCSC!E:E,NCSC!$D:$D,$R73)</f>
        <v>0</v>
      </c>
      <c r="T73" s="552">
        <f>SUMIFS(NCSC!F:F,NCSC!$D:$D,$R73,NCSC!$C:$C,$Q73)</f>
        <v>0</v>
      </c>
      <c r="U73" s="552">
        <f>SUMIFS(NCSC!G:G,NCSC!$D:$D,$R73,NCSC!$C:$C,$Q73)</f>
        <v>0</v>
      </c>
      <c r="W73" s="542" t="s">
        <v>1721</v>
      </c>
      <c r="X73" s="542" t="s">
        <v>1536</v>
      </c>
      <c r="Y73" s="543" t="s">
        <v>1543</v>
      </c>
      <c r="Z73" s="552">
        <f>SUMIFS(NCSC!E:E,NCSC!$D:$D,$R73)</f>
        <v>0</v>
      </c>
      <c r="AA73" s="552">
        <f>SUMIFS(NCSC!F:F,NCSC!$D:$D,$Y73,NCSC!$C:$C,$X73)</f>
        <v>62</v>
      </c>
      <c r="AB73" s="552">
        <f>SUMIFS(NCSC!G:G,NCSC!$D:$D,$Y73,NCSC!$C:$C,"道路交通")</f>
        <v>0.2</v>
      </c>
    </row>
    <row r="74" spans="1:28" ht="15">
      <c r="A74" s="542" t="s">
        <v>1725</v>
      </c>
      <c r="B74" s="542" t="s">
        <v>1724</v>
      </c>
      <c r="C74" s="542" t="s">
        <v>1554</v>
      </c>
      <c r="D74" s="543" t="s">
        <v>1535</v>
      </c>
      <c r="E74" s="552">
        <f>SUMIFS(NCSC!E:E,NCSC!$D:$D,$D74)</f>
        <v>0</v>
      </c>
      <c r="F74" s="552">
        <f>SUMIFS(NCSC!F:F,NCSC!$D:$D,$D74,NCSC!$C:$C,$C74)</f>
        <v>0</v>
      </c>
      <c r="G74" s="552">
        <f>SUMIFS(NCSC!G:G,NCSC!$D:$D,$D74,NCSC!$C:$C,$C74)</f>
        <v>0</v>
      </c>
      <c r="I74" s="542" t="s">
        <v>1723</v>
      </c>
      <c r="J74" s="542" t="s">
        <v>1552</v>
      </c>
      <c r="K74" s="543" t="s">
        <v>1535</v>
      </c>
      <c r="L74" s="552">
        <f>SUMIFS(NCSC!E:E,NCSC!$D:$D,$D74)</f>
        <v>0</v>
      </c>
      <c r="M74" s="552">
        <f>SUMIFS(NCSC!F:F,NCSC!$D:$D,$K74,NCSC!$C:$C,$J74)</f>
        <v>0</v>
      </c>
      <c r="N74" s="552">
        <f>SUMIFS(NCSC!G:G,NCSC!$D:$D,$D74,NCSC!$C:$C,$J74)</f>
        <v>0</v>
      </c>
      <c r="P74" s="542" t="s">
        <v>1722</v>
      </c>
      <c r="Q74" s="542" t="s">
        <v>1550</v>
      </c>
      <c r="R74" s="543" t="s">
        <v>1535</v>
      </c>
      <c r="S74" s="552">
        <f>SUMIFS(NCSC!E:E,NCSC!$D:$D,$R74)</f>
        <v>0</v>
      </c>
      <c r="T74" s="552">
        <f>SUMIFS(NCSC!F:F,NCSC!$D:$D,$R74,NCSC!$C:$C,$Q74)</f>
        <v>0</v>
      </c>
      <c r="U74" s="552">
        <f>SUMIFS(NCSC!G:G,NCSC!$D:$D,$R74,NCSC!$C:$C,$Q74)</f>
        <v>0</v>
      </c>
      <c r="W74" s="542" t="s">
        <v>1721</v>
      </c>
      <c r="X74" s="542" t="s">
        <v>1536</v>
      </c>
      <c r="Y74" s="543" t="s">
        <v>1535</v>
      </c>
      <c r="Z74" s="552">
        <f>SUMIFS(NCSC!E:E,NCSC!$D:$D,$R74)</f>
        <v>0</v>
      </c>
      <c r="AA74" s="552">
        <f>SUMIFS(NCSC!F:F,NCSC!$D:$D,$Y74,NCSC!$C:$C,$X74)</f>
        <v>92</v>
      </c>
      <c r="AB74" s="552">
        <f>SUMIFS(NCSC!G:G,NCSC!$D:$D,$Y74,NCSC!$C:$C,"道路交通")</f>
        <v>3</v>
      </c>
    </row>
    <row r="78" spans="1:28">
      <c r="C78" s="524" t="s">
        <v>1720</v>
      </c>
      <c r="E78" s="524"/>
      <c r="F78" s="524"/>
    </row>
    <row r="79" spans="1:28" ht="15">
      <c r="C79" s="524">
        <v>1</v>
      </c>
      <c r="D79" s="524" t="s">
        <v>1233</v>
      </c>
      <c r="E79" s="524" t="s">
        <v>1719</v>
      </c>
      <c r="F79" s="551">
        <f>1.0550559*10^-9</f>
        <v>1.0550559E-9</v>
      </c>
      <c r="G79" s="550" t="s">
        <v>1718</v>
      </c>
    </row>
  </sheetData>
  <phoneticPr fontId="7" type="noConversion"/>
  <conditionalFormatting sqref="E1:G36 R1:U36 E39:G74 R39:U74 Y39:AB74 Y1:AB36 K1:N36 K39:N74">
    <cfRule type="colorScale" priority="2">
      <colorScale>
        <cfvo type="min"/>
        <cfvo type="percentile" val="50"/>
        <cfvo type="max"/>
        <color rgb="FF5A8AC6"/>
        <color rgb="FFFCFCFF"/>
        <color rgb="FFF8696B"/>
      </colorScale>
    </cfRule>
  </conditionalFormatting>
  <conditionalFormatting sqref="E2:G36 K2:N36 R2:U36 Y2:AB36 E39:G74 K39:N74 R39:U74 Y39:AB74">
    <cfRule type="cellIs" dxfId="0" priority="1" operator="equal">
      <formula>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FE106-E012-48AC-925C-40DB7C517716}">
  <dimension ref="A1:Q111"/>
  <sheetViews>
    <sheetView topLeftCell="A73" workbookViewId="0">
      <selection activeCell="G85" sqref="G85:G97"/>
    </sheetView>
  </sheetViews>
  <sheetFormatPr defaultRowHeight="13.5"/>
  <cols>
    <col min="1" max="1" width="18" style="524" customWidth="1"/>
    <col min="2" max="6" width="12.5" style="524" customWidth="1"/>
    <col min="7" max="7" width="11.625" style="524" bestFit="1" customWidth="1"/>
    <col min="8" max="8" width="6" style="524" bestFit="1" customWidth="1"/>
    <col min="9" max="9" width="9.625" style="524" bestFit="1" customWidth="1"/>
    <col min="10" max="10" width="5.5" style="524" bestFit="1" customWidth="1"/>
    <col min="11" max="11" width="9.25" style="524" bestFit="1" customWidth="1"/>
    <col min="12" max="12" width="5.5" style="524" bestFit="1" customWidth="1"/>
    <col min="13" max="13" width="9.25" style="524" bestFit="1" customWidth="1"/>
    <col min="14" max="14" width="6" style="524" bestFit="1" customWidth="1"/>
    <col min="15" max="15" width="9.25" style="524" bestFit="1" customWidth="1"/>
    <col min="16" max="16" width="5.375" style="524" bestFit="1" customWidth="1"/>
    <col min="17" max="17" width="9.25" style="524" bestFit="1" customWidth="1"/>
    <col min="18" max="19" width="12" style="524" customWidth="1"/>
    <col min="20" max="16384" width="9" style="524"/>
  </cols>
  <sheetData>
    <row r="1" spans="1:8">
      <c r="A1" s="591" t="s">
        <v>1901</v>
      </c>
      <c r="B1" s="600"/>
      <c r="C1" s="600"/>
      <c r="D1" s="600"/>
      <c r="E1" s="600"/>
      <c r="F1" s="600"/>
    </row>
    <row r="2" spans="1:8">
      <c r="A2" s="599" t="s">
        <v>1900</v>
      </c>
      <c r="B2" s="598"/>
      <c r="C2" s="598"/>
      <c r="D2" s="598"/>
      <c r="E2" s="598"/>
      <c r="F2" s="598"/>
    </row>
    <row r="3" spans="1:8">
      <c r="A3" s="597" t="s">
        <v>1899</v>
      </c>
      <c r="B3" s="596" t="s">
        <v>1898</v>
      </c>
      <c r="C3" s="596" t="s">
        <v>1897</v>
      </c>
      <c r="D3" s="596" t="s">
        <v>1222</v>
      </c>
      <c r="E3" s="596" t="s">
        <v>1896</v>
      </c>
      <c r="F3" s="595" t="s">
        <v>107</v>
      </c>
    </row>
    <row r="4" spans="1:8">
      <c r="A4" s="594" t="s">
        <v>1895</v>
      </c>
      <c r="B4" s="593"/>
      <c r="C4" s="593"/>
      <c r="D4" s="593" t="s">
        <v>1894</v>
      </c>
      <c r="E4" s="593"/>
      <c r="F4" s="592"/>
    </row>
    <row r="5" spans="1:8">
      <c r="A5" s="594" t="s">
        <v>1893</v>
      </c>
      <c r="B5" s="593" t="s">
        <v>1882</v>
      </c>
      <c r="C5" s="593" t="s">
        <v>1881</v>
      </c>
      <c r="D5" s="593" t="s">
        <v>1892</v>
      </c>
      <c r="E5" s="593" t="s">
        <v>1879</v>
      </c>
      <c r="F5" s="592" t="s">
        <v>1878</v>
      </c>
      <c r="G5" s="524">
        <v>18817</v>
      </c>
      <c r="H5" s="591" t="s">
        <v>1839</v>
      </c>
    </row>
    <row r="6" spans="1:8">
      <c r="A6" s="594" t="s">
        <v>1891</v>
      </c>
      <c r="B6" s="593" t="s">
        <v>1856</v>
      </c>
      <c r="C6" s="593" t="s">
        <v>1855</v>
      </c>
      <c r="D6" s="593" t="s">
        <v>1890</v>
      </c>
      <c r="E6" s="593" t="s">
        <v>1853</v>
      </c>
      <c r="F6" s="592" t="s">
        <v>1852</v>
      </c>
      <c r="G6" s="524">
        <v>13799</v>
      </c>
      <c r="H6" s="591" t="s">
        <v>1839</v>
      </c>
    </row>
    <row r="7" spans="1:8">
      <c r="A7" s="594" t="s">
        <v>1889</v>
      </c>
      <c r="B7" s="593" t="s">
        <v>1870</v>
      </c>
      <c r="C7" s="593" t="s">
        <v>1869</v>
      </c>
      <c r="D7" s="593" t="s">
        <v>1888</v>
      </c>
      <c r="E7" s="593" t="s">
        <v>1887</v>
      </c>
      <c r="F7" s="592" t="s">
        <v>1866</v>
      </c>
      <c r="G7" s="524">
        <v>12545</v>
      </c>
      <c r="H7" s="591" t="s">
        <v>1839</v>
      </c>
    </row>
    <row r="8" spans="1:8">
      <c r="A8" s="594" t="s">
        <v>1886</v>
      </c>
      <c r="B8" s="593" t="s">
        <v>1862</v>
      </c>
      <c r="C8" s="593" t="s">
        <v>1861</v>
      </c>
      <c r="D8" s="593" t="s">
        <v>1885</v>
      </c>
      <c r="E8" s="593" t="s">
        <v>1884</v>
      </c>
      <c r="F8" s="592" t="s">
        <v>1858</v>
      </c>
      <c r="G8" s="524">
        <v>15472</v>
      </c>
      <c r="H8" s="591" t="s">
        <v>1839</v>
      </c>
    </row>
    <row r="9" spans="1:8">
      <c r="A9" s="594" t="s">
        <v>1883</v>
      </c>
      <c r="B9" s="593" t="s">
        <v>1882</v>
      </c>
      <c r="C9" s="593" t="s">
        <v>1881</v>
      </c>
      <c r="D9" s="593" t="s">
        <v>1880</v>
      </c>
      <c r="E9" s="593" t="s">
        <v>1879</v>
      </c>
      <c r="F9" s="592" t="s">
        <v>1878</v>
      </c>
      <c r="G9" s="524">
        <v>18817</v>
      </c>
      <c r="H9" s="591" t="s">
        <v>1839</v>
      </c>
    </row>
    <row r="10" spans="1:8">
      <c r="A10" s="594" t="s">
        <v>1877</v>
      </c>
      <c r="B10" s="593" t="s">
        <v>1876</v>
      </c>
      <c r="C10" s="593" t="s">
        <v>1875</v>
      </c>
      <c r="D10" s="593" t="s">
        <v>1874</v>
      </c>
      <c r="E10" s="593" t="s">
        <v>1873</v>
      </c>
      <c r="F10" s="592" t="s">
        <v>1872</v>
      </c>
      <c r="G10" s="524">
        <v>15890</v>
      </c>
      <c r="H10" s="591" t="s">
        <v>1839</v>
      </c>
    </row>
    <row r="11" spans="1:8">
      <c r="A11" s="594" t="s">
        <v>1871</v>
      </c>
      <c r="B11" s="593" t="s">
        <v>1870</v>
      </c>
      <c r="C11" s="593" t="s">
        <v>1869</v>
      </c>
      <c r="D11" s="593" t="s">
        <v>1868</v>
      </c>
      <c r="E11" s="593" t="s">
        <v>1867</v>
      </c>
      <c r="F11" s="592" t="s">
        <v>1866</v>
      </c>
      <c r="G11" s="524">
        <v>12545</v>
      </c>
      <c r="H11" s="591" t="s">
        <v>1839</v>
      </c>
    </row>
    <row r="12" spans="1:8">
      <c r="A12" s="594" t="s">
        <v>1865</v>
      </c>
      <c r="B12" s="593" t="s">
        <v>1850</v>
      </c>
      <c r="C12" s="593" t="s">
        <v>1849</v>
      </c>
      <c r="D12" s="593" t="s">
        <v>1864</v>
      </c>
      <c r="E12" s="593" t="s">
        <v>1847</v>
      </c>
      <c r="F12" s="592" t="s">
        <v>1846</v>
      </c>
      <c r="G12" s="524">
        <v>14635</v>
      </c>
      <c r="H12" s="591" t="s">
        <v>1839</v>
      </c>
    </row>
    <row r="13" spans="1:8">
      <c r="A13" s="594" t="s">
        <v>1863</v>
      </c>
      <c r="B13" s="593" t="s">
        <v>1862</v>
      </c>
      <c r="C13" s="593" t="s">
        <v>1861</v>
      </c>
      <c r="D13" s="593" t="s">
        <v>1860</v>
      </c>
      <c r="E13" s="593" t="s">
        <v>1859</v>
      </c>
      <c r="F13" s="592" t="s">
        <v>1858</v>
      </c>
      <c r="G13" s="524">
        <v>15472</v>
      </c>
      <c r="H13" s="591" t="s">
        <v>1839</v>
      </c>
    </row>
    <row r="14" spans="1:8">
      <c r="A14" s="594" t="s">
        <v>1857</v>
      </c>
      <c r="B14" s="593" t="s">
        <v>1856</v>
      </c>
      <c r="C14" s="593" t="s">
        <v>1855</v>
      </c>
      <c r="D14" s="593" t="s">
        <v>1854</v>
      </c>
      <c r="E14" s="593" t="s">
        <v>1853</v>
      </c>
      <c r="F14" s="592" t="s">
        <v>1852</v>
      </c>
      <c r="G14" s="524">
        <v>13799</v>
      </c>
      <c r="H14" s="591" t="s">
        <v>1839</v>
      </c>
    </row>
    <row r="15" spans="1:8">
      <c r="A15" s="594" t="s">
        <v>1851</v>
      </c>
      <c r="B15" s="593" t="s">
        <v>1850</v>
      </c>
      <c r="C15" s="593" t="s">
        <v>1849</v>
      </c>
      <c r="D15" s="593" t="s">
        <v>1848</v>
      </c>
      <c r="E15" s="593" t="s">
        <v>1847</v>
      </c>
      <c r="F15" s="592" t="s">
        <v>1846</v>
      </c>
      <c r="G15" s="524">
        <v>14635</v>
      </c>
      <c r="H15" s="591" t="s">
        <v>1839</v>
      </c>
    </row>
    <row r="16" spans="1:8">
      <c r="A16" s="594" t="s">
        <v>1845</v>
      </c>
      <c r="B16" s="593" t="s">
        <v>1844</v>
      </c>
      <c r="C16" s="593" t="s">
        <v>1843</v>
      </c>
      <c r="D16" s="593" t="s">
        <v>1842</v>
      </c>
      <c r="E16" s="593" t="s">
        <v>1841</v>
      </c>
      <c r="F16" s="592" t="s">
        <v>1840</v>
      </c>
      <c r="G16" s="524">
        <v>16726</v>
      </c>
      <c r="H16" s="591" t="s">
        <v>1839</v>
      </c>
    </row>
    <row r="17" spans="1:15">
      <c r="A17" s="590" t="s">
        <v>1838</v>
      </c>
      <c r="B17" s="589" t="s">
        <v>1837</v>
      </c>
      <c r="C17" s="589" t="s">
        <v>1836</v>
      </c>
      <c r="D17" s="589" t="s">
        <v>1835</v>
      </c>
      <c r="E17" s="589" t="s">
        <v>1834</v>
      </c>
      <c r="F17" s="588" t="s">
        <v>1833</v>
      </c>
    </row>
    <row r="19" spans="1:15">
      <c r="A19" s="525" t="s">
        <v>1832</v>
      </c>
      <c r="B19" s="525"/>
      <c r="C19" s="525"/>
      <c r="D19" s="525"/>
      <c r="E19" s="525"/>
      <c r="F19" s="525"/>
      <c r="G19" s="525"/>
      <c r="H19" s="525"/>
      <c r="I19" s="525"/>
      <c r="J19" s="525"/>
      <c r="K19" s="525"/>
      <c r="L19" s="525"/>
      <c r="M19" s="525"/>
      <c r="N19" s="525"/>
      <c r="O19" s="525"/>
    </row>
    <row r="20" spans="1:15">
      <c r="A20" s="587" t="s">
        <v>1831</v>
      </c>
      <c r="B20" s="587"/>
      <c r="C20" s="587"/>
      <c r="D20" s="587"/>
      <c r="E20" s="587"/>
      <c r="F20" s="587"/>
      <c r="G20" s="587"/>
      <c r="H20" s="587"/>
      <c r="I20" s="587"/>
      <c r="J20" s="587"/>
      <c r="K20" s="587"/>
      <c r="L20" s="587"/>
      <c r="M20" s="587"/>
      <c r="N20" s="587"/>
      <c r="O20" s="587"/>
    </row>
    <row r="21" spans="1:15">
      <c r="A21" s="587"/>
      <c r="B21" s="587"/>
      <c r="C21" s="587"/>
      <c r="D21" s="587"/>
      <c r="E21" s="587"/>
      <c r="F21" s="587"/>
      <c r="G21" s="587"/>
      <c r="H21" s="587"/>
      <c r="I21" s="587"/>
      <c r="J21" s="587"/>
      <c r="K21" s="587"/>
      <c r="L21" s="587"/>
      <c r="M21" s="587"/>
      <c r="N21" s="587"/>
      <c r="O21" s="587"/>
    </row>
    <row r="22" spans="1:15">
      <c r="A22" s="525"/>
      <c r="B22" s="525"/>
      <c r="C22" s="525"/>
      <c r="D22" s="525"/>
      <c r="E22" s="525"/>
      <c r="F22" s="525"/>
      <c r="G22" s="525"/>
      <c r="H22" s="525"/>
      <c r="I22" s="525"/>
      <c r="J22" s="525"/>
      <c r="K22" s="525"/>
      <c r="L22" s="525"/>
      <c r="M22" s="525"/>
      <c r="N22" s="525"/>
      <c r="O22" s="525"/>
    </row>
    <row r="23" spans="1:15">
      <c r="A23" s="585"/>
      <c r="B23" s="526">
        <v>2013</v>
      </c>
      <c r="C23" s="526">
        <v>2014</v>
      </c>
      <c r="D23" s="526">
        <v>2015</v>
      </c>
      <c r="E23" s="526">
        <v>2016</v>
      </c>
      <c r="F23" s="526">
        <v>2017</v>
      </c>
      <c r="G23" s="526">
        <v>2018</v>
      </c>
      <c r="H23" s="526">
        <v>2019</v>
      </c>
      <c r="I23" s="526">
        <v>2020</v>
      </c>
      <c r="J23" s="526">
        <v>2021</v>
      </c>
      <c r="K23" s="526">
        <v>2022</v>
      </c>
      <c r="L23" s="526">
        <v>2023</v>
      </c>
      <c r="M23" s="526">
        <v>2024</v>
      </c>
      <c r="N23" s="526">
        <v>2025</v>
      </c>
      <c r="O23" s="526" t="s">
        <v>1830</v>
      </c>
    </row>
    <row r="24" spans="1:15">
      <c r="A24" s="585" t="s">
        <v>1829</v>
      </c>
      <c r="B24" s="526"/>
      <c r="C24" s="526"/>
      <c r="D24" s="526"/>
      <c r="E24" s="526"/>
      <c r="F24" s="526"/>
      <c r="G24" s="526"/>
      <c r="H24" s="526"/>
      <c r="I24" s="526"/>
      <c r="J24" s="526"/>
      <c r="K24" s="526"/>
      <c r="L24" s="526"/>
      <c r="M24" s="526"/>
      <c r="N24" s="582">
        <v>2830</v>
      </c>
      <c r="O24" s="586">
        <f>$N24/SUM($N$24:$N$25)</f>
        <v>0.27903121152140764</v>
      </c>
    </row>
    <row r="25" spans="1:15">
      <c r="A25" s="585" t="s">
        <v>1828</v>
      </c>
      <c r="B25" s="582">
        <v>12271.09</v>
      </c>
      <c r="C25" s="582">
        <v>11883.46</v>
      </c>
      <c r="D25" s="582">
        <v>11518.49</v>
      </c>
      <c r="E25" s="582">
        <v>11201.4</v>
      </c>
      <c r="F25" s="582">
        <v>10676.05</v>
      </c>
      <c r="G25" s="582">
        <v>10134.700000000001</v>
      </c>
      <c r="H25" s="582"/>
      <c r="I25" s="582"/>
      <c r="J25" s="526"/>
      <c r="K25" s="526"/>
      <c r="L25" s="526"/>
      <c r="M25" s="526"/>
      <c r="N25" s="582">
        <f>FORECAST(N23,B25:G25,B23:G23)</f>
        <v>7312.2345714285038</v>
      </c>
      <c r="O25" s="586">
        <f>$N25/SUM($N$24:$N$25)</f>
        <v>0.72096878847859236</v>
      </c>
    </row>
    <row r="26" spans="1:15">
      <c r="A26" s="585" t="s">
        <v>1827</v>
      </c>
      <c r="B26" s="582">
        <v>1914.31</v>
      </c>
      <c r="C26" s="582">
        <v>1886.6</v>
      </c>
      <c r="D26" s="582">
        <v>1858.38</v>
      </c>
      <c r="E26" s="582">
        <v>1792.76</v>
      </c>
      <c r="F26" s="582">
        <v>1683.89</v>
      </c>
      <c r="G26" s="582">
        <v>1611.31</v>
      </c>
      <c r="H26" s="582"/>
      <c r="I26" s="582"/>
      <c r="J26" s="526"/>
      <c r="K26" s="526"/>
      <c r="L26" s="526"/>
      <c r="M26" s="526"/>
      <c r="N26" s="526"/>
      <c r="O26" s="526"/>
    </row>
    <row r="27" spans="1:15">
      <c r="A27" s="585" t="s">
        <v>1826</v>
      </c>
      <c r="B27" s="582">
        <v>3119.57</v>
      </c>
      <c r="C27" s="582">
        <v>3091.59</v>
      </c>
      <c r="D27" s="582">
        <v>3153.34</v>
      </c>
      <c r="E27" s="582">
        <v>3069.53</v>
      </c>
      <c r="F27" s="582">
        <v>2769.41</v>
      </c>
      <c r="G27" s="582">
        <v>2609.7800000000002</v>
      </c>
      <c r="H27" s="582">
        <v>2863.22</v>
      </c>
      <c r="I27" s="582">
        <v>2742.73</v>
      </c>
      <c r="J27" s="526"/>
      <c r="K27" s="526"/>
      <c r="L27" s="526"/>
      <c r="M27" s="526"/>
      <c r="N27" s="526"/>
      <c r="O27" s="526"/>
    </row>
    <row r="28" spans="1:15">
      <c r="A28" s="585" t="s">
        <v>1825</v>
      </c>
      <c r="B28" s="582"/>
      <c r="C28" s="582"/>
      <c r="D28" s="582"/>
      <c r="E28" s="582"/>
      <c r="F28" s="582">
        <v>615.63</v>
      </c>
      <c r="G28" s="582">
        <v>413.84</v>
      </c>
      <c r="H28" s="582">
        <v>1128.75</v>
      </c>
      <c r="I28" s="582">
        <v>1139.44</v>
      </c>
      <c r="J28" s="526"/>
      <c r="K28" s="526"/>
      <c r="L28" s="526"/>
      <c r="M28" s="526"/>
      <c r="N28" s="526"/>
      <c r="O28" s="526"/>
    </row>
    <row r="29" spans="1:15">
      <c r="A29" s="585" t="s">
        <v>1824</v>
      </c>
      <c r="B29" s="582"/>
      <c r="C29" s="582"/>
      <c r="D29" s="582"/>
      <c r="E29" s="582"/>
      <c r="F29" s="582">
        <v>223.18</v>
      </c>
      <c r="G29" s="582">
        <v>197.31</v>
      </c>
      <c r="H29" s="582">
        <v>325.64</v>
      </c>
      <c r="I29" s="582">
        <v>342.43</v>
      </c>
      <c r="J29" s="526"/>
      <c r="K29" s="526"/>
      <c r="L29" s="526"/>
      <c r="M29" s="526"/>
      <c r="N29" s="526"/>
      <c r="O29" s="526"/>
    </row>
    <row r="30" spans="1:15">
      <c r="A30" s="585" t="s">
        <v>1823</v>
      </c>
      <c r="B30" s="582"/>
      <c r="C30" s="582"/>
      <c r="D30" s="582"/>
      <c r="E30" s="582"/>
      <c r="F30" s="582">
        <v>1930.59</v>
      </c>
      <c r="G30" s="582">
        <v>1998.63</v>
      </c>
      <c r="H30" s="582">
        <v>1408.83</v>
      </c>
      <c r="I30" s="582">
        <v>1260.8599999999999</v>
      </c>
      <c r="J30" s="526"/>
      <c r="K30" s="526"/>
      <c r="L30" s="526"/>
      <c r="M30" s="526"/>
      <c r="N30" s="526"/>
      <c r="O30" s="526"/>
    </row>
    <row r="31" spans="1:15">
      <c r="A31" s="525"/>
      <c r="B31" s="525"/>
      <c r="C31" s="525"/>
      <c r="D31" s="525"/>
      <c r="E31" s="525"/>
      <c r="F31" s="525"/>
      <c r="G31" s="525"/>
      <c r="H31" s="525"/>
      <c r="I31" s="525"/>
      <c r="J31" s="525"/>
      <c r="K31" s="525"/>
      <c r="L31" s="525"/>
      <c r="M31" s="525"/>
      <c r="N31" s="525"/>
      <c r="O31" s="525"/>
    </row>
    <row r="32" spans="1:15">
      <c r="A32" s="525"/>
      <c r="B32" s="525"/>
      <c r="C32" s="525"/>
      <c r="D32" s="525"/>
      <c r="E32" s="525"/>
      <c r="F32" s="525"/>
      <c r="G32" s="525"/>
      <c r="H32" s="525"/>
      <c r="I32" s="525"/>
      <c r="J32" s="525"/>
      <c r="K32" s="525"/>
      <c r="L32" s="525"/>
      <c r="M32" s="525"/>
      <c r="N32" s="525"/>
      <c r="O32" s="525"/>
    </row>
    <row r="33" spans="1:15">
      <c r="A33" s="525"/>
      <c r="B33" s="525"/>
      <c r="C33" s="525"/>
      <c r="D33" s="525"/>
      <c r="E33" s="525"/>
      <c r="F33" s="525"/>
      <c r="G33" s="525"/>
      <c r="H33" s="525"/>
      <c r="I33" s="525"/>
      <c r="J33" s="525"/>
      <c r="K33" s="525"/>
      <c r="L33" s="525"/>
      <c r="M33" s="525"/>
      <c r="N33" s="525"/>
      <c r="O33" s="525"/>
    </row>
    <row r="34" spans="1:15">
      <c r="A34" s="525"/>
      <c r="B34" s="525"/>
      <c r="C34" s="525"/>
      <c r="D34" s="525"/>
      <c r="E34" s="525"/>
      <c r="F34" s="525"/>
      <c r="G34" s="525"/>
      <c r="H34" s="525"/>
      <c r="I34" s="525"/>
      <c r="J34" s="525"/>
      <c r="K34" s="525"/>
      <c r="L34" s="525"/>
      <c r="M34" s="525"/>
      <c r="N34" s="525"/>
      <c r="O34" s="525"/>
    </row>
    <row r="35" spans="1:15">
      <c r="A35" s="525"/>
      <c r="B35" s="525"/>
      <c r="C35" s="525"/>
      <c r="D35" s="525"/>
      <c r="E35" s="525"/>
      <c r="F35" s="525"/>
      <c r="G35" s="525"/>
      <c r="H35" s="525"/>
      <c r="I35" s="525"/>
      <c r="J35" s="525"/>
      <c r="K35" s="525"/>
      <c r="L35" s="525"/>
      <c r="M35" s="525"/>
      <c r="N35" s="525"/>
      <c r="O35" s="525"/>
    </row>
    <row r="36" spans="1:15">
      <c r="A36" s="525"/>
      <c r="B36" s="525"/>
      <c r="C36" s="525"/>
      <c r="D36" s="525"/>
      <c r="E36" s="525"/>
      <c r="F36" s="525"/>
      <c r="G36" s="525"/>
      <c r="H36" s="525"/>
      <c r="I36" s="525"/>
      <c r="J36" s="525"/>
      <c r="K36" s="525"/>
      <c r="L36" s="525"/>
      <c r="M36" s="525"/>
      <c r="N36" s="525"/>
      <c r="O36" s="525"/>
    </row>
    <row r="37" spans="1:15">
      <c r="A37" s="525"/>
      <c r="B37" s="525"/>
      <c r="C37" s="525"/>
      <c r="D37" s="525"/>
      <c r="E37" s="525"/>
      <c r="F37" s="525"/>
      <c r="G37" s="525"/>
      <c r="H37" s="525"/>
      <c r="I37" s="525"/>
      <c r="J37" s="525"/>
      <c r="K37" s="525"/>
      <c r="L37" s="525"/>
      <c r="M37" s="525"/>
      <c r="N37" s="525"/>
      <c r="O37" s="525"/>
    </row>
    <row r="38" spans="1:15">
      <c r="A38" s="525"/>
      <c r="B38" s="525"/>
      <c r="C38" s="525"/>
      <c r="D38" s="525"/>
      <c r="E38" s="525"/>
      <c r="F38" s="525"/>
      <c r="G38" s="525"/>
      <c r="H38" s="525"/>
      <c r="I38" s="525"/>
      <c r="J38" s="525"/>
      <c r="K38" s="525"/>
      <c r="L38" s="525"/>
      <c r="M38" s="525"/>
      <c r="N38" s="525"/>
      <c r="O38" s="525"/>
    </row>
    <row r="39" spans="1:15">
      <c r="A39" s="525"/>
      <c r="B39" s="525"/>
      <c r="C39" s="525"/>
      <c r="D39" s="525"/>
      <c r="E39" s="525"/>
      <c r="F39" s="525"/>
      <c r="G39" s="525"/>
      <c r="H39" s="525"/>
      <c r="I39" s="525"/>
      <c r="J39" s="525"/>
      <c r="K39" s="525"/>
      <c r="L39" s="525"/>
      <c r="M39" s="525"/>
      <c r="N39" s="525"/>
      <c r="O39" s="525"/>
    </row>
    <row r="40" spans="1:15">
      <c r="A40" s="525"/>
      <c r="B40" s="525"/>
      <c r="C40" s="525"/>
      <c r="D40" s="525"/>
      <c r="E40" s="525"/>
      <c r="F40" s="525"/>
      <c r="G40" s="525"/>
      <c r="H40" s="525"/>
      <c r="I40" s="525"/>
      <c r="J40" s="525"/>
      <c r="K40" s="525"/>
      <c r="L40" s="525"/>
      <c r="M40" s="525"/>
      <c r="N40" s="525"/>
      <c r="O40" s="525"/>
    </row>
    <row r="41" spans="1:15">
      <c r="A41" s="525"/>
      <c r="B41" s="525"/>
      <c r="C41" s="525"/>
      <c r="D41" s="525"/>
      <c r="E41" s="525"/>
      <c r="F41" s="525"/>
      <c r="G41" s="525"/>
      <c r="H41" s="525"/>
      <c r="I41" s="525"/>
      <c r="J41" s="525"/>
      <c r="K41" s="525"/>
      <c r="L41" s="525"/>
      <c r="M41" s="525"/>
      <c r="N41" s="525"/>
      <c r="O41" s="525"/>
    </row>
    <row r="42" spans="1:15">
      <c r="A42" s="525"/>
      <c r="B42" s="525"/>
      <c r="C42" s="525"/>
      <c r="D42" s="525"/>
      <c r="E42" s="525"/>
      <c r="F42" s="525"/>
      <c r="G42" s="525"/>
      <c r="H42" s="525"/>
      <c r="I42" s="525"/>
      <c r="J42" s="525"/>
      <c r="K42" s="525"/>
      <c r="L42" s="525"/>
      <c r="M42" s="525"/>
      <c r="N42" s="525"/>
      <c r="O42" s="525"/>
    </row>
    <row r="43" spans="1:15">
      <c r="A43" s="525"/>
      <c r="B43" s="525"/>
      <c r="C43" s="525"/>
      <c r="D43" s="525"/>
      <c r="E43" s="525"/>
      <c r="F43" s="525"/>
      <c r="G43" s="525"/>
      <c r="H43" s="525"/>
      <c r="I43" s="525"/>
      <c r="J43" s="525"/>
      <c r="K43" s="525"/>
      <c r="L43" s="525"/>
      <c r="M43" s="525"/>
      <c r="N43" s="525"/>
      <c r="O43" s="525"/>
    </row>
    <row r="44" spans="1:15">
      <c r="A44" s="525"/>
      <c r="B44" s="525"/>
      <c r="C44" s="525"/>
      <c r="D44" s="525"/>
      <c r="E44" s="525"/>
      <c r="F44" s="525"/>
      <c r="G44" s="525"/>
      <c r="H44" s="525"/>
      <c r="I44" s="525"/>
      <c r="J44" s="525"/>
      <c r="K44" s="525"/>
      <c r="L44" s="525"/>
      <c r="M44" s="525"/>
      <c r="N44" s="525"/>
      <c r="O44" s="525"/>
    </row>
    <row r="45" spans="1:15">
      <c r="A45" s="525"/>
      <c r="B45" s="525"/>
      <c r="C45" s="525"/>
      <c r="D45" s="525"/>
      <c r="E45" s="525"/>
      <c r="F45" s="525"/>
      <c r="G45" s="525"/>
      <c r="H45" s="525"/>
      <c r="I45" s="525"/>
      <c r="J45" s="525"/>
      <c r="K45" s="525"/>
      <c r="L45" s="525"/>
      <c r="M45" s="525"/>
      <c r="N45" s="525"/>
      <c r="O45" s="525"/>
    </row>
    <row r="46" spans="1:15">
      <c r="A46" s="525"/>
      <c r="B46" s="525"/>
      <c r="C46" s="525"/>
      <c r="D46" s="525"/>
      <c r="E46" s="525"/>
      <c r="F46" s="525"/>
      <c r="G46" s="525"/>
      <c r="H46" s="525"/>
      <c r="I46" s="525"/>
      <c r="J46" s="525"/>
      <c r="K46" s="525"/>
      <c r="L46" s="525"/>
      <c r="M46" s="525"/>
      <c r="N46" s="525"/>
      <c r="O46" s="525"/>
    </row>
    <row r="47" spans="1:15">
      <c r="C47" s="550"/>
      <c r="D47" s="550"/>
      <c r="E47" s="550"/>
    </row>
    <row r="48" spans="1:15">
      <c r="C48" s="550"/>
      <c r="D48" s="550"/>
      <c r="E48" s="550"/>
    </row>
    <row r="49" spans="1:17">
      <c r="C49" s="550"/>
      <c r="D49" s="550"/>
      <c r="E49" s="550"/>
    </row>
    <row r="51" spans="1:17">
      <c r="A51" s="540" t="s">
        <v>1525</v>
      </c>
      <c r="B51" s="540"/>
      <c r="C51" s="540"/>
      <c r="D51" s="540"/>
      <c r="E51" s="540"/>
      <c r="F51" s="540"/>
      <c r="G51" s="540"/>
      <c r="H51" s="540"/>
      <c r="I51" s="540"/>
      <c r="J51" s="540"/>
      <c r="K51" s="540"/>
      <c r="L51" s="540"/>
      <c r="M51" s="540"/>
      <c r="N51" s="540"/>
      <c r="O51" s="540"/>
      <c r="P51" s="540"/>
      <c r="Q51" s="540"/>
    </row>
    <row r="52" spans="1:17">
      <c r="A52" s="527" t="s">
        <v>1524</v>
      </c>
      <c r="B52" s="527" t="s">
        <v>1523</v>
      </c>
      <c r="C52" s="527" t="s">
        <v>1522</v>
      </c>
      <c r="D52" s="538" t="s">
        <v>1521</v>
      </c>
      <c r="E52" s="538"/>
      <c r="F52" s="538" t="s">
        <v>1520</v>
      </c>
      <c r="G52" s="538"/>
      <c r="H52" s="538" t="s">
        <v>1519</v>
      </c>
      <c r="I52" s="538"/>
      <c r="J52" s="538" t="s">
        <v>1520</v>
      </c>
      <c r="K52" s="538"/>
      <c r="L52" s="538" t="s">
        <v>1519</v>
      </c>
      <c r="M52" s="538"/>
      <c r="N52" s="538" t="s">
        <v>1520</v>
      </c>
      <c r="O52" s="538"/>
      <c r="P52" s="538" t="s">
        <v>1519</v>
      </c>
      <c r="Q52" s="538"/>
    </row>
    <row r="53" spans="1:17">
      <c r="A53" s="537" t="s">
        <v>1518</v>
      </c>
      <c r="B53" s="537" t="s">
        <v>1509</v>
      </c>
      <c r="C53" s="527" t="s">
        <v>1516</v>
      </c>
      <c r="D53" s="528">
        <v>100000</v>
      </c>
      <c r="E53" s="527" t="s">
        <v>1497</v>
      </c>
      <c r="F53" s="527">
        <v>5.15</v>
      </c>
      <c r="G53" s="527" t="s">
        <v>1514</v>
      </c>
      <c r="H53" s="527">
        <v>0.13</v>
      </c>
      <c r="I53" s="527" t="s">
        <v>1513</v>
      </c>
      <c r="J53" s="582">
        <f>NCSC!F185/AVERAGE(biomass!$G$10:$G$13)*10^6</f>
        <v>351.88411738580851</v>
      </c>
      <c r="K53" s="527" t="s">
        <v>1503</v>
      </c>
      <c r="L53" s="581">
        <f>NCSC!H185/AVERAGE(biomass!$G$10:$G$13)*10^6</f>
        <v>8.8825117010009915</v>
      </c>
      <c r="M53" s="527" t="s">
        <v>1503</v>
      </c>
      <c r="N53" s="584">
        <f>J53*biomass!$O$24+J54*biomass!$O$25</f>
        <v>238.58233654465084</v>
      </c>
      <c r="O53" s="527" t="s">
        <v>1503</v>
      </c>
      <c r="P53" s="583">
        <f>L53*biomass!$O$24+L54*biomass!$O$25</f>
        <v>8.8825117010009915</v>
      </c>
      <c r="Q53" s="527" t="s">
        <v>1503</v>
      </c>
    </row>
    <row r="54" spans="1:17">
      <c r="A54" s="539"/>
      <c r="B54" s="536"/>
      <c r="C54" s="527" t="s">
        <v>1515</v>
      </c>
      <c r="D54" s="528">
        <v>100000</v>
      </c>
      <c r="E54" s="527" t="s">
        <v>1497</v>
      </c>
      <c r="F54" s="527">
        <v>2.85</v>
      </c>
      <c r="G54" s="527" t="s">
        <v>1514</v>
      </c>
      <c r="H54" s="527">
        <v>0.13</v>
      </c>
      <c r="I54" s="527" t="s">
        <v>1513</v>
      </c>
      <c r="J54" s="582">
        <f>NCSC!F186/AVERAGE(biomass!$G$10:$G$13)*10^6</f>
        <v>194.73198729117556</v>
      </c>
      <c r="K54" s="527" t="s">
        <v>1503</v>
      </c>
      <c r="L54" s="581">
        <f>NCSC!H186/AVERAGE(biomass!$G$10:$G$13)*10^6</f>
        <v>8.8825117010009915</v>
      </c>
      <c r="M54" s="527" t="s">
        <v>1503</v>
      </c>
      <c r="N54" s="580"/>
      <c r="O54" s="527" t="s">
        <v>1503</v>
      </c>
      <c r="P54" s="579"/>
      <c r="Q54" s="527" t="s">
        <v>1503</v>
      </c>
    </row>
    <row r="55" spans="1:17">
      <c r="A55" s="536"/>
      <c r="B55" s="531" t="s">
        <v>1507</v>
      </c>
      <c r="C55" s="529"/>
      <c r="D55" s="528">
        <v>100000</v>
      </c>
      <c r="E55" s="527" t="s">
        <v>1497</v>
      </c>
      <c r="F55" s="527">
        <v>30</v>
      </c>
      <c r="G55" s="527" t="s">
        <v>1503</v>
      </c>
      <c r="H55" s="527">
        <v>4</v>
      </c>
      <c r="I55" s="527" t="s">
        <v>1502</v>
      </c>
      <c r="J55" s="526"/>
      <c r="K55" s="526"/>
      <c r="L55" s="581"/>
      <c r="M55" s="526"/>
      <c r="N55" s="526"/>
      <c r="O55" s="526"/>
      <c r="P55" s="581"/>
      <c r="Q55" s="526"/>
    </row>
    <row r="56" spans="1:17">
      <c r="A56" s="538" t="s">
        <v>1517</v>
      </c>
      <c r="B56" s="527" t="s">
        <v>1509</v>
      </c>
      <c r="C56" s="527" t="s">
        <v>1516</v>
      </c>
      <c r="D56" s="528">
        <v>112000</v>
      </c>
      <c r="E56" s="527" t="s">
        <v>1497</v>
      </c>
      <c r="F56" s="527">
        <v>2.72</v>
      </c>
      <c r="G56" s="527" t="s">
        <v>1514</v>
      </c>
      <c r="H56" s="527">
        <v>7.4999999999999997E-2</v>
      </c>
      <c r="I56" s="527" t="s">
        <v>1513</v>
      </c>
      <c r="J56" s="582">
        <f>NCSC!F188/biomass!$G$16*10^6</f>
        <v>162.62106899438001</v>
      </c>
      <c r="K56" s="527" t="s">
        <v>1503</v>
      </c>
      <c r="L56" s="581">
        <f>NCSC!H188/biomass!$G$16*10^6</f>
        <v>4.4840368288891543</v>
      </c>
      <c r="M56" s="527" t="s">
        <v>1503</v>
      </c>
      <c r="N56" s="584">
        <f>J56*biomass!$O$24+J57*biomass!$O$25</f>
        <v>150.55176008764761</v>
      </c>
      <c r="O56" s="527" t="s">
        <v>1503</v>
      </c>
      <c r="P56" s="583">
        <f>L56*biomass!$O$24+L57*biomass!$O$25</f>
        <v>4.4840368288891543</v>
      </c>
      <c r="Q56" s="527" t="s">
        <v>1503</v>
      </c>
    </row>
    <row r="57" spans="1:17">
      <c r="A57" s="538"/>
      <c r="B57" s="527" t="s">
        <v>1509</v>
      </c>
      <c r="C57" s="527" t="s">
        <v>1515</v>
      </c>
      <c r="D57" s="528">
        <v>112000</v>
      </c>
      <c r="E57" s="527" t="s">
        <v>1497</v>
      </c>
      <c r="F57" s="527">
        <v>2.44</v>
      </c>
      <c r="G57" s="527" t="s">
        <v>1514</v>
      </c>
      <c r="H57" s="527">
        <v>7.4999999999999997E-2</v>
      </c>
      <c r="I57" s="527" t="s">
        <v>1513</v>
      </c>
      <c r="J57" s="582">
        <f>NCSC!F189/biomass!$G$16*10^6</f>
        <v>145.88066483319383</v>
      </c>
      <c r="K57" s="527" t="s">
        <v>1503</v>
      </c>
      <c r="L57" s="581">
        <f>NCSC!H189/biomass!$G$16*10^6</f>
        <v>4.4840368288891543</v>
      </c>
      <c r="M57" s="527" t="s">
        <v>1503</v>
      </c>
      <c r="N57" s="580"/>
      <c r="O57" s="527" t="s">
        <v>1503</v>
      </c>
      <c r="P57" s="579"/>
      <c r="Q57" s="527" t="s">
        <v>1503</v>
      </c>
    </row>
    <row r="58" spans="1:17" ht="27">
      <c r="A58" s="527" t="s">
        <v>1512</v>
      </c>
      <c r="B58" s="527" t="s">
        <v>1509</v>
      </c>
      <c r="C58" s="527" t="s">
        <v>1511</v>
      </c>
      <c r="D58" s="528">
        <v>100000</v>
      </c>
      <c r="E58" s="527" t="s">
        <v>1497</v>
      </c>
      <c r="F58" s="527">
        <v>300</v>
      </c>
      <c r="G58" s="527" t="s">
        <v>1503</v>
      </c>
      <c r="H58" s="527">
        <v>4</v>
      </c>
      <c r="I58" s="527" t="s">
        <v>1502</v>
      </c>
      <c r="J58" s="525"/>
      <c r="K58" s="525"/>
      <c r="L58" s="525"/>
      <c r="M58" s="525"/>
      <c r="N58" s="525"/>
      <c r="O58" s="525"/>
      <c r="P58" s="525"/>
      <c r="Q58" s="525"/>
    </row>
    <row r="59" spans="1:17">
      <c r="A59" s="537" t="s">
        <v>1510</v>
      </c>
      <c r="B59" s="527" t="s">
        <v>1509</v>
      </c>
      <c r="C59" s="527" t="s">
        <v>1508</v>
      </c>
      <c r="D59" s="528">
        <v>54600</v>
      </c>
      <c r="E59" s="527" t="s">
        <v>1497</v>
      </c>
      <c r="F59" s="527">
        <v>5</v>
      </c>
      <c r="G59" s="527" t="s">
        <v>1503</v>
      </c>
      <c r="H59" s="527">
        <v>0.1</v>
      </c>
      <c r="I59" s="527" t="s">
        <v>1502</v>
      </c>
    </row>
    <row r="60" spans="1:17">
      <c r="A60" s="536"/>
      <c r="B60" s="531" t="s">
        <v>1507</v>
      </c>
      <c r="C60" s="529"/>
      <c r="D60" s="528">
        <v>54600</v>
      </c>
      <c r="E60" s="527" t="s">
        <v>1497</v>
      </c>
      <c r="F60" s="527">
        <v>1</v>
      </c>
      <c r="G60" s="527" t="s">
        <v>1503</v>
      </c>
      <c r="H60" s="527">
        <v>0.1</v>
      </c>
      <c r="I60" s="527" t="s">
        <v>1502</v>
      </c>
    </row>
    <row r="61" spans="1:17">
      <c r="A61" s="527" t="s">
        <v>1506</v>
      </c>
      <c r="B61" s="535" t="s">
        <v>1505</v>
      </c>
      <c r="C61" s="534"/>
      <c r="D61" s="528">
        <v>70800</v>
      </c>
      <c r="E61" s="527" t="s">
        <v>1497</v>
      </c>
      <c r="F61" s="527">
        <v>260</v>
      </c>
      <c r="G61" s="527" t="s">
        <v>1503</v>
      </c>
      <c r="H61" s="527">
        <v>41</v>
      </c>
      <c r="I61" s="527" t="s">
        <v>1502</v>
      </c>
    </row>
    <row r="62" spans="1:17">
      <c r="A62" s="527" t="s">
        <v>1504</v>
      </c>
      <c r="B62" s="533"/>
      <c r="C62" s="532"/>
      <c r="D62" s="528">
        <v>70800</v>
      </c>
      <c r="E62" s="527" t="s">
        <v>1497</v>
      </c>
      <c r="F62" s="527">
        <v>3.9</v>
      </c>
      <c r="G62" s="527" t="s">
        <v>1503</v>
      </c>
      <c r="H62" s="527">
        <v>3.9</v>
      </c>
      <c r="I62" s="527" t="s">
        <v>1502</v>
      </c>
      <c r="J62" s="525"/>
      <c r="K62" s="525"/>
      <c r="L62" s="525"/>
      <c r="M62" s="525"/>
      <c r="N62" s="525"/>
      <c r="O62" s="525"/>
      <c r="P62" s="525"/>
      <c r="Q62" s="525"/>
    </row>
    <row r="63" spans="1:17">
      <c r="A63" s="531" t="s">
        <v>1501</v>
      </c>
      <c r="B63" s="530"/>
      <c r="C63" s="529"/>
      <c r="D63" s="528">
        <v>112000</v>
      </c>
      <c r="E63" s="527" t="s">
        <v>1497</v>
      </c>
      <c r="F63" s="526"/>
      <c r="G63" s="526"/>
      <c r="H63" s="526"/>
      <c r="I63" s="526"/>
    </row>
    <row r="64" spans="1:17">
      <c r="A64" s="531" t="s">
        <v>1500</v>
      </c>
      <c r="B64" s="530"/>
      <c r="C64" s="529"/>
      <c r="D64" s="528">
        <v>100000</v>
      </c>
      <c r="E64" s="527" t="s">
        <v>1497</v>
      </c>
      <c r="F64" s="526"/>
      <c r="G64" s="526"/>
      <c r="H64" s="526"/>
      <c r="I64" s="526"/>
    </row>
    <row r="65" spans="1:11">
      <c r="A65" s="531" t="s">
        <v>1499</v>
      </c>
      <c r="B65" s="530"/>
      <c r="C65" s="529"/>
      <c r="D65" s="528">
        <v>546000</v>
      </c>
      <c r="E65" s="527" t="s">
        <v>1497</v>
      </c>
      <c r="F65" s="526"/>
      <c r="G65" s="526"/>
      <c r="H65" s="526"/>
      <c r="I65" s="526"/>
    </row>
    <row r="66" spans="1:11">
      <c r="A66" s="531" t="s">
        <v>1498</v>
      </c>
      <c r="B66" s="530"/>
      <c r="C66" s="529"/>
      <c r="D66" s="528">
        <v>79600</v>
      </c>
      <c r="E66" s="527" t="s">
        <v>1497</v>
      </c>
      <c r="F66" s="526"/>
      <c r="G66" s="526"/>
      <c r="H66" s="526"/>
      <c r="I66" s="526"/>
    </row>
    <row r="69" spans="1:11" ht="15" thickBot="1">
      <c r="A69" s="578" t="s">
        <v>1822</v>
      </c>
      <c r="B69" s="577"/>
      <c r="C69" s="577"/>
      <c r="D69" s="577"/>
      <c r="E69" s="577"/>
      <c r="F69" s="577"/>
      <c r="G69" s="577"/>
      <c r="H69" s="577"/>
      <c r="I69" s="577"/>
      <c r="J69" s="577"/>
      <c r="K69" s="577"/>
    </row>
    <row r="70" spans="1:11" ht="14.25" thickBot="1">
      <c r="A70" s="570" t="s">
        <v>1821</v>
      </c>
      <c r="B70" s="570" t="s">
        <v>1820</v>
      </c>
      <c r="C70" s="576" t="s">
        <v>1819</v>
      </c>
      <c r="D70" s="574"/>
      <c r="E70" s="574"/>
      <c r="F70" s="574"/>
      <c r="G70" s="574"/>
      <c r="H70" s="573"/>
      <c r="I70" s="575" t="s">
        <v>1818</v>
      </c>
      <c r="J70" s="574"/>
      <c r="K70" s="573"/>
    </row>
    <row r="71" spans="1:11" ht="26.25" thickBot="1">
      <c r="A71" s="572"/>
      <c r="B71" s="572"/>
      <c r="C71" s="571" t="s">
        <v>1817</v>
      </c>
      <c r="D71" s="571" t="s">
        <v>1816</v>
      </c>
      <c r="E71" s="571" t="s">
        <v>1815</v>
      </c>
      <c r="F71" s="571" t="s">
        <v>1517</v>
      </c>
      <c r="G71" s="571" t="s">
        <v>1814</v>
      </c>
      <c r="H71" s="571" t="s">
        <v>1442</v>
      </c>
      <c r="I71" s="570" t="s">
        <v>1813</v>
      </c>
      <c r="J71" s="570" t="s">
        <v>1812</v>
      </c>
      <c r="K71" s="570" t="s">
        <v>1811</v>
      </c>
    </row>
    <row r="72" spans="1:11" ht="27.75" thickBot="1">
      <c r="A72" s="567"/>
      <c r="B72" s="569" t="s">
        <v>1810</v>
      </c>
      <c r="C72" s="569" t="s">
        <v>1808</v>
      </c>
      <c r="D72" s="569" t="s">
        <v>1808</v>
      </c>
      <c r="E72" s="569" t="s">
        <v>1809</v>
      </c>
      <c r="F72" s="569" t="s">
        <v>1808</v>
      </c>
      <c r="G72" s="569" t="s">
        <v>1808</v>
      </c>
      <c r="H72" s="568" t="s">
        <v>1807</v>
      </c>
      <c r="I72" s="567"/>
      <c r="J72" s="567"/>
      <c r="K72" s="567"/>
    </row>
    <row r="73" spans="1:11" ht="14.25" thickBot="1">
      <c r="A73" s="566" t="s">
        <v>1806</v>
      </c>
      <c r="B73" s="564">
        <v>271.5</v>
      </c>
      <c r="C73" s="564">
        <v>29</v>
      </c>
      <c r="D73" s="564">
        <v>8.4</v>
      </c>
      <c r="E73" s="564">
        <v>67.8</v>
      </c>
      <c r="F73" s="564">
        <v>1.2</v>
      </c>
      <c r="G73" s="564">
        <v>0.8</v>
      </c>
      <c r="H73" s="564">
        <v>3.2</v>
      </c>
      <c r="I73" s="565">
        <v>277</v>
      </c>
      <c r="J73" s="564">
        <v>1</v>
      </c>
      <c r="K73" s="564">
        <v>279</v>
      </c>
    </row>
    <row r="74" spans="1:11" ht="14.25" thickBot="1">
      <c r="A74" s="566" t="s">
        <v>1805</v>
      </c>
      <c r="B74" s="564">
        <v>203</v>
      </c>
      <c r="C74" s="564">
        <v>10</v>
      </c>
      <c r="D74" s="564">
        <v>3.7</v>
      </c>
      <c r="E74" s="564">
        <v>37.5</v>
      </c>
      <c r="F74" s="564">
        <v>0.1</v>
      </c>
      <c r="G74" s="564">
        <v>1.2</v>
      </c>
      <c r="H74" s="564">
        <v>9</v>
      </c>
      <c r="I74" s="565">
        <v>235</v>
      </c>
      <c r="J74" s="564">
        <v>1</v>
      </c>
      <c r="K74" s="564">
        <v>236</v>
      </c>
    </row>
    <row r="75" spans="1:11" ht="14.25" thickBot="1">
      <c r="A75" s="566" t="s">
        <v>1804</v>
      </c>
      <c r="B75" s="564">
        <v>2845</v>
      </c>
      <c r="C75" s="564">
        <v>192</v>
      </c>
      <c r="D75" s="564">
        <v>11.5</v>
      </c>
      <c r="E75" s="564">
        <v>575.5</v>
      </c>
      <c r="F75" s="564">
        <v>4.2</v>
      </c>
      <c r="G75" s="564">
        <v>74.599999999999994</v>
      </c>
      <c r="H75" s="564">
        <v>38</v>
      </c>
      <c r="I75" s="565">
        <v>2348</v>
      </c>
      <c r="J75" s="564">
        <v>40</v>
      </c>
      <c r="K75" s="564">
        <v>2388</v>
      </c>
    </row>
    <row r="76" spans="1:11" ht="14.25" thickBot="1">
      <c r="A76" s="566" t="s">
        <v>1803</v>
      </c>
      <c r="B76" s="564">
        <v>1254.9000000000001</v>
      </c>
      <c r="C76" s="564">
        <v>380</v>
      </c>
      <c r="D76" s="564">
        <v>1.9</v>
      </c>
      <c r="E76" s="564">
        <v>277</v>
      </c>
      <c r="F76" s="564">
        <v>9.3000000000000007</v>
      </c>
      <c r="G76" s="564">
        <v>127</v>
      </c>
      <c r="H76" s="564">
        <v>14.6</v>
      </c>
      <c r="I76" s="565">
        <v>1283</v>
      </c>
      <c r="J76" s="564">
        <v>69</v>
      </c>
      <c r="K76" s="564">
        <v>1352</v>
      </c>
    </row>
    <row r="77" spans="1:11" ht="14.25" thickBot="1">
      <c r="A77" s="566" t="s">
        <v>1802</v>
      </c>
      <c r="B77" s="564">
        <v>7534</v>
      </c>
      <c r="C77" s="564">
        <v>929</v>
      </c>
      <c r="D77" s="564">
        <v>25.3</v>
      </c>
      <c r="E77" s="564">
        <v>62.7</v>
      </c>
      <c r="F77" s="564">
        <v>13.7</v>
      </c>
      <c r="G77" s="564">
        <v>111</v>
      </c>
      <c r="H77" s="564">
        <v>2.2999999999999998</v>
      </c>
      <c r="I77" s="565">
        <v>920</v>
      </c>
      <c r="J77" s="564">
        <v>64</v>
      </c>
      <c r="K77" s="564">
        <v>983</v>
      </c>
    </row>
    <row r="78" spans="1:11" ht="14.25" thickBot="1">
      <c r="A78" s="566" t="s">
        <v>1801</v>
      </c>
      <c r="B78" s="564">
        <v>1133</v>
      </c>
      <c r="C78" s="564">
        <v>668</v>
      </c>
      <c r="D78" s="564">
        <v>24.5</v>
      </c>
      <c r="E78" s="564">
        <v>83.5</v>
      </c>
      <c r="F78" s="564">
        <v>277</v>
      </c>
      <c r="G78" s="564">
        <v>1040</v>
      </c>
      <c r="H78" s="564">
        <v>2.8</v>
      </c>
      <c r="I78" s="565">
        <v>802</v>
      </c>
      <c r="J78" s="564">
        <v>686</v>
      </c>
      <c r="K78" s="564">
        <v>1488</v>
      </c>
    </row>
    <row r="79" spans="1:11" ht="14.25" thickBot="1">
      <c r="A79" s="566" t="s">
        <v>1800</v>
      </c>
      <c r="B79" s="564">
        <v>851.5</v>
      </c>
      <c r="C79" s="564">
        <v>331</v>
      </c>
      <c r="D79" s="564">
        <v>4</v>
      </c>
      <c r="E79" s="564">
        <v>18.899999999999999</v>
      </c>
      <c r="F79" s="564">
        <v>184</v>
      </c>
      <c r="G79" s="564">
        <v>473</v>
      </c>
      <c r="H79" s="564">
        <v>1.2</v>
      </c>
      <c r="I79" s="565">
        <v>313</v>
      </c>
      <c r="J79" s="564">
        <v>347</v>
      </c>
      <c r="K79" s="564">
        <v>660</v>
      </c>
    </row>
    <row r="80" spans="1:11" ht="14.25" thickBot="1">
      <c r="A80" s="566" t="s">
        <v>1799</v>
      </c>
      <c r="B80" s="564">
        <v>1047</v>
      </c>
      <c r="C80" s="564">
        <v>964</v>
      </c>
      <c r="D80" s="564">
        <v>8</v>
      </c>
      <c r="E80" s="564">
        <v>32.9</v>
      </c>
      <c r="F80" s="564">
        <v>1413</v>
      </c>
      <c r="G80" s="564">
        <v>877</v>
      </c>
      <c r="H80" s="564">
        <v>1.8</v>
      </c>
      <c r="I80" s="565">
        <v>819</v>
      </c>
      <c r="J80" s="564">
        <v>1286</v>
      </c>
      <c r="K80" s="564">
        <v>2105</v>
      </c>
    </row>
    <row r="81" spans="1:11" ht="14.25" thickBot="1">
      <c r="A81" s="566" t="s">
        <v>1798</v>
      </c>
      <c r="B81" s="564">
        <v>1204.5999999999999</v>
      </c>
      <c r="C81" s="564" t="s">
        <v>1781</v>
      </c>
      <c r="D81" s="564">
        <v>12</v>
      </c>
      <c r="E81" s="564">
        <v>14.8</v>
      </c>
      <c r="F81" s="564">
        <v>2.4</v>
      </c>
      <c r="G81" s="564">
        <v>4.8</v>
      </c>
      <c r="H81" s="564">
        <v>0.2</v>
      </c>
      <c r="I81" s="565">
        <v>67</v>
      </c>
      <c r="J81" s="564">
        <v>4</v>
      </c>
      <c r="K81" s="564">
        <v>71</v>
      </c>
    </row>
    <row r="82" spans="1:11" ht="14.25" thickBot="1">
      <c r="A82" s="566" t="s">
        <v>1797</v>
      </c>
      <c r="B82" s="564">
        <v>2180</v>
      </c>
      <c r="C82" s="564">
        <v>274</v>
      </c>
      <c r="D82" s="564">
        <v>71.3</v>
      </c>
      <c r="E82" s="564">
        <v>305</v>
      </c>
      <c r="F82" s="564">
        <v>227</v>
      </c>
      <c r="G82" s="564">
        <v>43.4</v>
      </c>
      <c r="H82" s="564">
        <v>1.4</v>
      </c>
      <c r="I82" s="565">
        <v>1252</v>
      </c>
      <c r="J82" s="564">
        <v>158</v>
      </c>
      <c r="K82" s="564">
        <v>1409</v>
      </c>
    </row>
    <row r="83" spans="1:11" ht="14.25" thickBot="1">
      <c r="A83" s="566" t="s">
        <v>1796</v>
      </c>
      <c r="B83" s="564">
        <v>1749</v>
      </c>
      <c r="C83" s="564">
        <v>228</v>
      </c>
      <c r="D83" s="564">
        <v>62.9</v>
      </c>
      <c r="E83" s="564">
        <v>139.5</v>
      </c>
      <c r="F83" s="564">
        <v>193</v>
      </c>
      <c r="G83" s="564">
        <v>122</v>
      </c>
      <c r="H83" s="564">
        <v>1.2</v>
      </c>
      <c r="I83" s="565">
        <v>704</v>
      </c>
      <c r="J83" s="564">
        <v>177</v>
      </c>
      <c r="K83" s="564">
        <v>881</v>
      </c>
    </row>
    <row r="84" spans="1:11" ht="14.25" thickBot="1">
      <c r="A84" s="566" t="s">
        <v>1795</v>
      </c>
      <c r="B84" s="564">
        <v>2441</v>
      </c>
      <c r="C84" s="564">
        <v>239</v>
      </c>
      <c r="D84" s="564">
        <v>70.7</v>
      </c>
      <c r="E84" s="564">
        <v>120.5</v>
      </c>
      <c r="F84" s="564">
        <v>847</v>
      </c>
      <c r="G84" s="564">
        <v>92.9</v>
      </c>
      <c r="H84" s="564">
        <v>0.8</v>
      </c>
      <c r="I84" s="565">
        <v>663</v>
      </c>
      <c r="J84" s="564">
        <v>554</v>
      </c>
      <c r="K84" s="564">
        <v>1218</v>
      </c>
    </row>
    <row r="85" spans="1:11" ht="14.25" thickBot="1">
      <c r="A85" s="566" t="s">
        <v>1794</v>
      </c>
      <c r="B85" s="564">
        <v>1251</v>
      </c>
      <c r="C85" s="564">
        <v>34</v>
      </c>
      <c r="D85" s="564">
        <v>29.8</v>
      </c>
      <c r="E85" s="564">
        <v>136.9</v>
      </c>
      <c r="F85" s="564">
        <v>463</v>
      </c>
      <c r="G85" s="564">
        <v>0.9</v>
      </c>
      <c r="H85" s="564">
        <v>0.8</v>
      </c>
      <c r="I85" s="565">
        <v>497</v>
      </c>
      <c r="J85" s="564">
        <v>278</v>
      </c>
      <c r="K85" s="564">
        <v>775</v>
      </c>
    </row>
    <row r="86" spans="1:11" ht="14.25" thickBot="1">
      <c r="A86" s="566" t="s">
        <v>1793</v>
      </c>
      <c r="B86" s="564">
        <v>1717.5</v>
      </c>
      <c r="C86" s="564">
        <v>279</v>
      </c>
      <c r="D86" s="564">
        <v>37.200000000000003</v>
      </c>
      <c r="E86" s="564">
        <v>80.099999999999994</v>
      </c>
      <c r="F86" s="564">
        <v>526</v>
      </c>
      <c r="G86" s="564">
        <v>85.3</v>
      </c>
      <c r="H86" s="564">
        <v>0.5</v>
      </c>
      <c r="I86" s="565">
        <v>508</v>
      </c>
      <c r="J86" s="564">
        <v>358</v>
      </c>
      <c r="K86" s="564">
        <v>867</v>
      </c>
    </row>
    <row r="87" spans="1:11" ht="14.25" thickBot="1">
      <c r="A87" s="566" t="s">
        <v>1792</v>
      </c>
      <c r="B87" s="564">
        <v>3603.7</v>
      </c>
      <c r="C87" s="564">
        <v>184</v>
      </c>
      <c r="D87" s="564">
        <v>45.7</v>
      </c>
      <c r="E87" s="564">
        <v>254</v>
      </c>
      <c r="F87" s="564">
        <v>213.6</v>
      </c>
      <c r="G87" s="564">
        <v>89.5</v>
      </c>
      <c r="H87" s="564">
        <v>18.7</v>
      </c>
      <c r="I87" s="565">
        <v>1200</v>
      </c>
      <c r="J87" s="564">
        <v>173</v>
      </c>
      <c r="K87" s="564">
        <v>1373</v>
      </c>
    </row>
    <row r="88" spans="1:11" ht="14.25" thickBot="1">
      <c r="A88" s="566" t="s">
        <v>1791</v>
      </c>
      <c r="B88" s="564">
        <v>4239</v>
      </c>
      <c r="C88" s="564">
        <v>312</v>
      </c>
      <c r="D88" s="564">
        <v>21.8</v>
      </c>
      <c r="E88" s="564">
        <v>182.1</v>
      </c>
      <c r="F88" s="564">
        <v>36.299999999999997</v>
      </c>
      <c r="G88" s="564">
        <v>31.3</v>
      </c>
      <c r="H88" s="564">
        <v>2.5</v>
      </c>
      <c r="I88" s="565">
        <v>837</v>
      </c>
      <c r="J88" s="564">
        <v>37</v>
      </c>
      <c r="K88" s="564">
        <v>875</v>
      </c>
    </row>
    <row r="89" spans="1:11" ht="14.25" thickBot="1">
      <c r="A89" s="566" t="s">
        <v>1790</v>
      </c>
      <c r="B89" s="564">
        <v>2065</v>
      </c>
      <c r="C89" s="564">
        <v>292</v>
      </c>
      <c r="D89" s="564">
        <v>14.1</v>
      </c>
      <c r="E89" s="564">
        <v>50.7</v>
      </c>
      <c r="F89" s="564">
        <v>44.4</v>
      </c>
      <c r="G89" s="564">
        <v>19.100000000000001</v>
      </c>
      <c r="H89" s="564">
        <v>0.4</v>
      </c>
      <c r="I89" s="565">
        <v>389</v>
      </c>
      <c r="J89" s="564">
        <v>36</v>
      </c>
      <c r="K89" s="564">
        <v>425</v>
      </c>
    </row>
    <row r="90" spans="1:11" ht="14.25" thickBot="1">
      <c r="A90" s="566" t="s">
        <v>1789</v>
      </c>
      <c r="B90" s="564">
        <v>2621</v>
      </c>
      <c r="C90" s="564">
        <v>447</v>
      </c>
      <c r="D90" s="564">
        <v>81.400000000000006</v>
      </c>
      <c r="E90" s="564">
        <v>110.1</v>
      </c>
      <c r="F90" s="564">
        <v>16</v>
      </c>
      <c r="G90" s="564">
        <v>44.9</v>
      </c>
      <c r="H90" s="564">
        <v>0.6</v>
      </c>
      <c r="I90" s="565">
        <v>796</v>
      </c>
      <c r="J90" s="564">
        <v>32</v>
      </c>
      <c r="K90" s="564">
        <v>828</v>
      </c>
    </row>
    <row r="91" spans="1:11" ht="14.25" thickBot="1">
      <c r="A91" s="566" t="s">
        <v>1788</v>
      </c>
      <c r="B91" s="564">
        <v>3191.4</v>
      </c>
      <c r="C91" s="564">
        <v>172</v>
      </c>
      <c r="D91" s="564">
        <v>69.400000000000006</v>
      </c>
      <c r="E91" s="564">
        <v>91.5</v>
      </c>
      <c r="F91" s="564">
        <v>29.4</v>
      </c>
      <c r="G91" s="564">
        <v>148</v>
      </c>
      <c r="H91" s="564">
        <v>2.1</v>
      </c>
      <c r="I91" s="565">
        <v>542</v>
      </c>
      <c r="J91" s="564">
        <v>91</v>
      </c>
      <c r="K91" s="564">
        <v>633</v>
      </c>
    </row>
    <row r="92" spans="1:11" ht="14.25" thickBot="1">
      <c r="A92" s="566" t="s">
        <v>1787</v>
      </c>
      <c r="B92" s="564">
        <v>2238</v>
      </c>
      <c r="C92" s="564">
        <v>220</v>
      </c>
      <c r="D92" s="564">
        <v>2.1</v>
      </c>
      <c r="E92" s="564">
        <v>100.8</v>
      </c>
      <c r="F92" s="564">
        <v>13.6</v>
      </c>
      <c r="G92" s="564">
        <v>12.4</v>
      </c>
      <c r="H92" s="564">
        <v>0.4</v>
      </c>
      <c r="I92" s="565">
        <v>468</v>
      </c>
      <c r="J92" s="564">
        <v>14</v>
      </c>
      <c r="K92" s="564">
        <v>482</v>
      </c>
    </row>
    <row r="93" spans="1:11" ht="14.25" thickBot="1">
      <c r="A93" s="566" t="s">
        <v>1786</v>
      </c>
      <c r="B93" s="564">
        <v>395.5</v>
      </c>
      <c r="C93" s="564">
        <v>38</v>
      </c>
      <c r="D93" s="564">
        <v>1</v>
      </c>
      <c r="E93" s="564">
        <v>10</v>
      </c>
      <c r="F93" s="564">
        <v>3.3</v>
      </c>
      <c r="G93" s="564">
        <v>11.1</v>
      </c>
      <c r="H93" s="564">
        <v>0.4</v>
      </c>
      <c r="I93" s="565">
        <v>64</v>
      </c>
      <c r="J93" s="564">
        <v>8</v>
      </c>
      <c r="K93" s="564">
        <v>71</v>
      </c>
    </row>
    <row r="94" spans="1:11" ht="14.25" thickBot="1">
      <c r="A94" s="566" t="s">
        <v>1785</v>
      </c>
      <c r="B94" s="564">
        <v>4420.8</v>
      </c>
      <c r="C94" s="564">
        <v>435</v>
      </c>
      <c r="D94" s="564">
        <v>169</v>
      </c>
      <c r="E94" s="564">
        <v>265.2</v>
      </c>
      <c r="F94" s="564">
        <v>117</v>
      </c>
      <c r="G94" s="564">
        <v>508</v>
      </c>
      <c r="H94" s="564">
        <v>2.9</v>
      </c>
      <c r="I94" s="565">
        <v>1431</v>
      </c>
      <c r="J94" s="564">
        <v>324</v>
      </c>
      <c r="K94" s="564">
        <v>1755</v>
      </c>
    </row>
    <row r="95" spans="1:11" ht="14.25" thickBot="1">
      <c r="A95" s="566" t="s">
        <v>1784</v>
      </c>
      <c r="B95" s="564">
        <v>1742</v>
      </c>
      <c r="C95" s="564">
        <v>834</v>
      </c>
      <c r="D95" s="564">
        <v>9.3000000000000007</v>
      </c>
      <c r="E95" s="564">
        <v>83.1</v>
      </c>
      <c r="F95" s="564">
        <v>42.9</v>
      </c>
      <c r="G95" s="564">
        <v>31.1</v>
      </c>
      <c r="H95" s="564">
        <v>0.5</v>
      </c>
      <c r="I95" s="565">
        <v>864</v>
      </c>
      <c r="J95" s="564">
        <v>41</v>
      </c>
      <c r="K95" s="564">
        <v>906</v>
      </c>
    </row>
    <row r="96" spans="1:11" ht="14.25" thickBot="1">
      <c r="A96" s="566" t="s">
        <v>1783</v>
      </c>
      <c r="B96" s="564">
        <v>2266</v>
      </c>
      <c r="C96" s="564">
        <v>13</v>
      </c>
      <c r="D96" s="564">
        <v>3.3</v>
      </c>
      <c r="E96" s="564">
        <v>59.1</v>
      </c>
      <c r="F96" s="564">
        <v>24.4</v>
      </c>
      <c r="G96" s="564">
        <v>194</v>
      </c>
      <c r="H96" s="564">
        <v>0.8</v>
      </c>
      <c r="I96" s="565">
        <v>203</v>
      </c>
      <c r="J96" s="564">
        <v>112</v>
      </c>
      <c r="K96" s="564">
        <v>315</v>
      </c>
    </row>
    <row r="97" spans="1:11" ht="14.25" thickBot="1">
      <c r="A97" s="566" t="s">
        <v>1782</v>
      </c>
      <c r="B97" s="564">
        <v>228</v>
      </c>
      <c r="C97" s="564" t="s">
        <v>1781</v>
      </c>
      <c r="D97" s="564" t="s">
        <v>1781</v>
      </c>
      <c r="E97" s="564" t="s">
        <v>1781</v>
      </c>
      <c r="F97" s="564">
        <v>26.5</v>
      </c>
      <c r="G97" s="564" t="s">
        <v>1781</v>
      </c>
      <c r="H97" s="564" t="s">
        <v>1781</v>
      </c>
      <c r="I97" s="564" t="s">
        <v>1781</v>
      </c>
      <c r="J97" s="564">
        <v>16</v>
      </c>
      <c r="K97" s="564">
        <v>16</v>
      </c>
    </row>
    <row r="98" spans="1:11" ht="14.25" thickBot="1">
      <c r="A98" s="566" t="s">
        <v>1780</v>
      </c>
      <c r="B98" s="564">
        <v>1424</v>
      </c>
      <c r="C98" s="564">
        <v>177</v>
      </c>
      <c r="D98" s="564">
        <v>12.2</v>
      </c>
      <c r="E98" s="564">
        <v>230</v>
      </c>
      <c r="F98" s="564">
        <v>13.4</v>
      </c>
      <c r="G98" s="564">
        <v>31.4</v>
      </c>
      <c r="H98" s="564">
        <v>10.5</v>
      </c>
      <c r="I98" s="565">
        <v>966</v>
      </c>
      <c r="J98" s="564">
        <v>24</v>
      </c>
      <c r="K98" s="564">
        <v>989</v>
      </c>
    </row>
    <row r="99" spans="1:11" ht="14.25" thickBot="1">
      <c r="A99" s="566" t="s">
        <v>1779</v>
      </c>
      <c r="B99" s="564">
        <v>1141.8</v>
      </c>
      <c r="C99" s="564">
        <v>368</v>
      </c>
      <c r="D99" s="564">
        <v>3.6</v>
      </c>
      <c r="E99" s="564">
        <v>46.3</v>
      </c>
      <c r="F99" s="564">
        <v>18.600000000000001</v>
      </c>
      <c r="G99" s="564">
        <v>33</v>
      </c>
      <c r="H99" s="564">
        <v>2.2000000000000002</v>
      </c>
      <c r="I99" s="565">
        <v>433</v>
      </c>
      <c r="J99" s="564">
        <v>28</v>
      </c>
      <c r="K99" s="564">
        <v>461</v>
      </c>
    </row>
    <row r="100" spans="1:11" ht="14.25" thickBot="1">
      <c r="A100" s="566" t="s">
        <v>1778</v>
      </c>
      <c r="B100" s="564">
        <v>229</v>
      </c>
      <c r="C100" s="564">
        <v>123</v>
      </c>
      <c r="D100" s="564">
        <v>1.1000000000000001</v>
      </c>
      <c r="E100" s="564">
        <v>12.7</v>
      </c>
      <c r="F100" s="564">
        <v>149</v>
      </c>
      <c r="G100" s="564">
        <v>58.4</v>
      </c>
      <c r="H100" s="564">
        <v>1.6</v>
      </c>
      <c r="I100" s="565">
        <v>147</v>
      </c>
      <c r="J100" s="564">
        <v>119</v>
      </c>
      <c r="K100" s="564">
        <v>265</v>
      </c>
    </row>
    <row r="101" spans="1:11" ht="14.25" thickBot="1">
      <c r="A101" s="566" t="s">
        <v>1777</v>
      </c>
      <c r="B101" s="564">
        <v>245</v>
      </c>
      <c r="C101" s="564">
        <v>64</v>
      </c>
      <c r="D101" s="564">
        <v>0.5</v>
      </c>
      <c r="E101" s="564">
        <v>13.1</v>
      </c>
      <c r="F101" s="564">
        <v>127</v>
      </c>
      <c r="G101" s="564">
        <v>76</v>
      </c>
      <c r="H101" s="564">
        <v>0.9</v>
      </c>
      <c r="I101" s="565">
        <v>97</v>
      </c>
      <c r="J101" s="564">
        <v>114</v>
      </c>
      <c r="K101" s="564">
        <v>211</v>
      </c>
    </row>
    <row r="102" spans="1:11" ht="14.25" thickBot="1">
      <c r="A102" s="566" t="s">
        <v>1776</v>
      </c>
      <c r="B102" s="564">
        <v>1089</v>
      </c>
      <c r="C102" s="564">
        <v>1249</v>
      </c>
      <c r="D102" s="564">
        <v>1.1000000000000001</v>
      </c>
      <c r="E102" s="564">
        <v>20</v>
      </c>
      <c r="F102" s="564">
        <v>18</v>
      </c>
      <c r="G102" s="564">
        <v>23.7</v>
      </c>
      <c r="H102" s="564">
        <v>1.2</v>
      </c>
      <c r="I102" s="565">
        <v>963</v>
      </c>
      <c r="J102" s="564">
        <v>23</v>
      </c>
      <c r="K102" s="564">
        <v>986</v>
      </c>
    </row>
    <row r="103" spans="1:11" ht="14.25" thickBot="1">
      <c r="A103" s="566" t="s">
        <v>1775</v>
      </c>
      <c r="B103" s="564">
        <v>20559</v>
      </c>
      <c r="C103" s="564">
        <v>5980</v>
      </c>
      <c r="D103" s="564">
        <v>173</v>
      </c>
      <c r="E103" s="564">
        <v>1914</v>
      </c>
      <c r="F103" s="564">
        <v>2479</v>
      </c>
      <c r="G103" s="564">
        <v>3047</v>
      </c>
      <c r="H103" s="564">
        <v>111</v>
      </c>
      <c r="I103" s="565">
        <v>11640</v>
      </c>
      <c r="J103" s="564">
        <v>3011</v>
      </c>
      <c r="K103" s="564">
        <v>14651</v>
      </c>
    </row>
    <row r="104" spans="1:11" ht="14.25" thickBot="1">
      <c r="A104" s="566" t="s">
        <v>1774</v>
      </c>
      <c r="B104" s="564">
        <v>29483</v>
      </c>
      <c r="C104" s="564">
        <v>3505</v>
      </c>
      <c r="D104" s="564">
        <v>633</v>
      </c>
      <c r="E104" s="564">
        <v>1567</v>
      </c>
      <c r="F104" s="564">
        <v>2548</v>
      </c>
      <c r="G104" s="564">
        <v>1319</v>
      </c>
      <c r="H104" s="564">
        <v>13</v>
      </c>
      <c r="I104" s="565">
        <v>8448</v>
      </c>
      <c r="J104" s="564">
        <v>2188</v>
      </c>
      <c r="K104" s="564">
        <v>10636</v>
      </c>
    </row>
    <row r="105" spans="1:11" ht="14.25" thickBot="1">
      <c r="A105" s="566" t="s">
        <v>1773</v>
      </c>
      <c r="B105" s="564">
        <v>50042</v>
      </c>
      <c r="C105" s="564">
        <v>9485</v>
      </c>
      <c r="D105" s="564">
        <v>807</v>
      </c>
      <c r="E105" s="564">
        <v>3481</v>
      </c>
      <c r="F105" s="564">
        <v>5053</v>
      </c>
      <c r="G105" s="564">
        <v>4365</v>
      </c>
      <c r="H105" s="564">
        <v>124</v>
      </c>
      <c r="I105" s="565">
        <v>20088</v>
      </c>
      <c r="J105" s="564">
        <v>5215</v>
      </c>
      <c r="K105" s="564">
        <v>25303</v>
      </c>
    </row>
    <row r="106" spans="1:11">
      <c r="A106" s="563"/>
      <c r="B106" s="561"/>
      <c r="C106" s="561"/>
      <c r="D106" s="561"/>
      <c r="E106" s="561"/>
      <c r="F106" s="561"/>
      <c r="G106" s="561"/>
      <c r="H106" s="561"/>
      <c r="I106" s="562"/>
      <c r="J106" s="561"/>
      <c r="K106" s="561"/>
    </row>
    <row r="107" spans="1:11">
      <c r="A107" s="560" t="s">
        <v>1772</v>
      </c>
      <c r="F107" s="524">
        <f>$F105*$G16/100</f>
        <v>845164.78</v>
      </c>
      <c r="G107" s="524">
        <f>$G$105*AVERAGE($G$10:$G$13)/100</f>
        <v>638839.57499999995</v>
      </c>
    </row>
    <row r="108" spans="1:11">
      <c r="F108" s="559">
        <f>F107/SUM($F107:$G107)</f>
        <v>0.56951637449877968</v>
      </c>
      <c r="G108" s="559">
        <f>G107/SUM($F107:$G107)</f>
        <v>0.43048362550122027</v>
      </c>
    </row>
    <row r="109" spans="1:11">
      <c r="C109" s="556" t="s">
        <v>1771</v>
      </c>
      <c r="D109" s="556" t="s">
        <v>1770</v>
      </c>
      <c r="E109" s="556" t="s">
        <v>1769</v>
      </c>
    </row>
    <row r="110" spans="1:11">
      <c r="A110" s="524" t="s">
        <v>1768</v>
      </c>
      <c r="C110" s="558">
        <f>F108*D56+D53*G108</f>
        <v>106834.19649398536</v>
      </c>
      <c r="D110" s="558">
        <f>F108*N56+N53*G108</f>
        <v>188.44748179582069</v>
      </c>
      <c r="E110" s="558">
        <f>F108*P56+P53*G108</f>
        <v>6.377508238511874</v>
      </c>
    </row>
    <row r="111" spans="1:11">
      <c r="A111" s="524" t="s">
        <v>1767</v>
      </c>
      <c r="C111" s="557">
        <f>D55</f>
        <v>100000</v>
      </c>
      <c r="D111" s="556">
        <f>F55</f>
        <v>30</v>
      </c>
      <c r="E111" s="556">
        <f>H55</f>
        <v>4</v>
      </c>
    </row>
  </sheetData>
  <mergeCells count="31">
    <mergeCell ref="I70:K70"/>
    <mergeCell ref="I71:I72"/>
    <mergeCell ref="J71:J72"/>
    <mergeCell ref="K71:K72"/>
    <mergeCell ref="A65:C65"/>
    <mergeCell ref="A53:A55"/>
    <mergeCell ref="B53:B54"/>
    <mergeCell ref="B55:C55"/>
    <mergeCell ref="A56:A57"/>
    <mergeCell ref="A70:A72"/>
    <mergeCell ref="B70:B71"/>
    <mergeCell ref="C70:H70"/>
    <mergeCell ref="A66:C66"/>
    <mergeCell ref="P53:P54"/>
    <mergeCell ref="N56:N57"/>
    <mergeCell ref="P56:P57"/>
    <mergeCell ref="N53:N54"/>
    <mergeCell ref="A59:A60"/>
    <mergeCell ref="B60:C60"/>
    <mergeCell ref="B61:C62"/>
    <mergeCell ref="A63:C63"/>
    <mergeCell ref="A64:C64"/>
    <mergeCell ref="A20:O21"/>
    <mergeCell ref="A51:Q51"/>
    <mergeCell ref="D52:E52"/>
    <mergeCell ref="F52:G52"/>
    <mergeCell ref="H52:I52"/>
    <mergeCell ref="J52:K52"/>
    <mergeCell ref="L52:M52"/>
    <mergeCell ref="N52:O52"/>
    <mergeCell ref="P52:Q52"/>
  </mergeCells>
  <phoneticPr fontId="7"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EEB42-B0A6-4947-834C-35DD4777FF9C}">
  <dimension ref="A1:AD14138"/>
  <sheetViews>
    <sheetView tabSelected="1" topLeftCell="A41" zoomScale="55" zoomScaleNormal="55" workbookViewId="0">
      <selection activeCell="J71" sqref="J71"/>
    </sheetView>
  </sheetViews>
  <sheetFormatPr defaultRowHeight="13.5"/>
  <cols>
    <col min="1" max="1" width="18.375" style="547" customWidth="1"/>
    <col min="2" max="2" width="10.25" style="524" customWidth="1"/>
    <col min="3" max="3" width="10.25" style="547" customWidth="1"/>
    <col min="4" max="14" width="10.25" style="524" customWidth="1"/>
    <col min="15" max="15" width="13.125" style="524" customWidth="1"/>
    <col min="16" max="16" width="16.875" style="524" customWidth="1"/>
    <col min="17" max="18" width="13.125" style="524" customWidth="1"/>
    <col min="19" max="27" width="12.625" style="524" customWidth="1"/>
    <col min="28" max="16384" width="9" style="524"/>
  </cols>
  <sheetData>
    <row r="1" spans="1:21">
      <c r="A1" s="653" t="s">
        <v>1938</v>
      </c>
      <c r="B1" s="657" t="s">
        <v>1937</v>
      </c>
      <c r="C1" s="657"/>
      <c r="D1" s="657"/>
      <c r="E1" s="657"/>
      <c r="F1" s="657"/>
      <c r="G1" s="657"/>
      <c r="H1" s="657"/>
      <c r="I1" s="657"/>
      <c r="J1" s="657"/>
      <c r="K1" s="657" t="s">
        <v>1936</v>
      </c>
      <c r="L1" s="657"/>
      <c r="M1" s="657"/>
      <c r="N1" s="657"/>
      <c r="P1" s="656" t="s">
        <v>1935</v>
      </c>
      <c r="Q1" s="655"/>
      <c r="R1" s="655"/>
      <c r="S1" s="655"/>
      <c r="T1" s="655"/>
      <c r="U1" s="654"/>
    </row>
    <row r="2" spans="1:21" ht="54">
      <c r="A2" s="653" t="s">
        <v>1717</v>
      </c>
      <c r="B2" s="622" t="s">
        <v>1702</v>
      </c>
      <c r="C2" s="622" t="s">
        <v>1701</v>
      </c>
      <c r="D2" s="622" t="s">
        <v>1689</v>
      </c>
      <c r="E2" s="622" t="s">
        <v>1688</v>
      </c>
      <c r="F2" s="622" t="s">
        <v>1687</v>
      </c>
      <c r="G2" s="622" t="s">
        <v>1686</v>
      </c>
      <c r="H2" s="622" t="s">
        <v>1685</v>
      </c>
      <c r="I2" s="622" t="s">
        <v>1684</v>
      </c>
      <c r="J2" s="622" t="s">
        <v>1682</v>
      </c>
      <c r="K2" s="622" t="s">
        <v>1934</v>
      </c>
      <c r="L2" s="622" t="s">
        <v>1933</v>
      </c>
      <c r="M2" s="622" t="s">
        <v>1932</v>
      </c>
      <c r="N2" s="622" t="s">
        <v>1931</v>
      </c>
      <c r="P2" s="652"/>
      <c r="Q2" s="651" t="s">
        <v>1934</v>
      </c>
      <c r="R2" s="651" t="s">
        <v>1933</v>
      </c>
      <c r="S2" s="651" t="s">
        <v>1932</v>
      </c>
      <c r="T2" s="651" t="s">
        <v>1931</v>
      </c>
      <c r="U2" s="622" t="s">
        <v>1930</v>
      </c>
    </row>
    <row r="3" spans="1:21">
      <c r="A3" s="629" t="s">
        <v>1599</v>
      </c>
      <c r="B3" s="650">
        <f>SUMIFS('Energy Yearbook 2023'!$E:$E,'Energy Yearbook 2023'!$C:$C,$A3,'Energy Yearbook 2023'!$A:$A,B$2)</f>
        <v>0</v>
      </c>
      <c r="C3" s="649">
        <f>SUMIFS('Energy Yearbook 2023'!$E:$E,'Energy Yearbook 2023'!$C:$C,$A3,'Energy Yearbook 2023'!$A:$A,C$2)</f>
        <v>-30944.43</v>
      </c>
      <c r="D3" s="649">
        <f>SUMIFS('Energy Yearbook 2023'!$E:$E,'Energy Yearbook 2023'!$C:$C,$A3,'Energy Yearbook 2023'!$A:$A,D$2)</f>
        <v>38031.78</v>
      </c>
      <c r="E3" s="649">
        <f>SUMIFS('Energy Yearbook 2023'!$E:$E,'Energy Yearbook 2023'!$C:$C,$A3,'Energy Yearbook 2023'!$A:$A,E$2)</f>
        <v>1325790.58</v>
      </c>
      <c r="F3" s="649">
        <f>SUMIFS('Energy Yearbook 2023'!$E:$E,'Energy Yearbook 2023'!$C:$C,$A3,'Energy Yearbook 2023'!$A:$A,F$2)</f>
        <v>144921.94999999998</v>
      </c>
      <c r="G3" s="649">
        <f>SUMIFS('Energy Yearbook 2023'!$E:$E,'Energy Yearbook 2023'!$C:$C,$A3,'Energy Yearbook 2023'!$A:$A,G$2)</f>
        <v>36440.660000000003</v>
      </c>
      <c r="H3" s="649">
        <f>SUMIFS('Energy Yearbook 2023'!$E:$E,'Energy Yearbook 2023'!$C:$C,$A3,'Energy Yearbook 2023'!$A:$A,H$2)</f>
        <v>168590.66</v>
      </c>
      <c r="I3" s="649">
        <f>SUMIFS('Energy Yearbook 2023'!$E:$E,'Energy Yearbook 2023'!$C:$C,$A3,'Energy Yearbook 2023'!$A:$A,I$2)</f>
        <v>57034.67</v>
      </c>
      <c r="J3" s="648">
        <f>SUMIFS('Energy Yearbook 2023'!$E:$E,'Energy Yearbook 2023'!$C:$C,$A3,'Energy Yearbook 2023'!$A:$A,J$2)</f>
        <v>264133.96999999997</v>
      </c>
      <c r="K3" s="632">
        <f>-B3</f>
        <v>0</v>
      </c>
      <c r="L3" s="631">
        <f>-C3+D3+E3-F3+G3</f>
        <v>1286285.5</v>
      </c>
      <c r="M3" s="631">
        <f>I3+H3+G3</f>
        <v>262065.99000000002</v>
      </c>
      <c r="N3" s="630">
        <f>J3</f>
        <v>264133.96999999997</v>
      </c>
      <c r="P3" s="629" t="s">
        <v>1633</v>
      </c>
      <c r="Q3" s="647">
        <f>K6/SUM(K$6:K$13)</f>
        <v>0.97699662430473122</v>
      </c>
      <c r="R3" s="647">
        <f>L6/SUM(L$6:L$13)</f>
        <v>0.45577746765583904</v>
      </c>
      <c r="S3" s="647">
        <f>M6/SUM(M$6:M$13)</f>
        <v>0.97158856731056376</v>
      </c>
      <c r="T3" s="647">
        <f>N6/SUM(N$6:N$13)</f>
        <v>0.90567851301907454</v>
      </c>
      <c r="U3" s="644"/>
    </row>
    <row r="4" spans="1:21">
      <c r="A4" s="629" t="s">
        <v>1597</v>
      </c>
      <c r="B4" s="635">
        <f>SUMIFS('Energy Yearbook 2023'!$E:$E,'Energy Yearbook 2023'!$C:$C,$A4,'Energy Yearbook 2023'!$A:$A,B$2)</f>
        <v>-386524.81000000006</v>
      </c>
      <c r="C4" s="634">
        <f>SUMIFS('Energy Yearbook 2023'!$E:$E,'Energy Yearbook 2023'!$C:$C,$A4,'Energy Yearbook 2023'!$A:$A,C$2)</f>
        <v>-30944.43</v>
      </c>
      <c r="D4" s="634">
        <f>SUMIFS('Energy Yearbook 2023'!$E:$E,'Energy Yearbook 2023'!$C:$C,$A4,'Energy Yearbook 2023'!$A:$A,D$2)</f>
        <v>27417.54</v>
      </c>
      <c r="E4" s="634">
        <f>SUMIFS('Energy Yearbook 2023'!$E:$E,'Energy Yearbook 2023'!$C:$C,$A4,'Energy Yearbook 2023'!$A:$A,E$2)</f>
        <v>970986.48</v>
      </c>
      <c r="F4" s="634">
        <f>SUMIFS('Energy Yearbook 2023'!$E:$E,'Energy Yearbook 2023'!$C:$C,$A4,'Energy Yearbook 2023'!$A:$A,F$2)</f>
        <v>144921.94999999998</v>
      </c>
      <c r="G4" s="634">
        <f>SUMIFS('Energy Yearbook 2023'!$E:$E,'Energy Yearbook 2023'!$C:$C,$A4,'Energy Yearbook 2023'!$A:$A,G$2)</f>
        <v>29097.23</v>
      </c>
      <c r="H4" s="634">
        <f>SUMIFS('Energy Yearbook 2023'!$E:$E,'Energy Yearbook 2023'!$C:$C,$A4,'Energy Yearbook 2023'!$A:$A,H$2)</f>
        <v>155495.51999999999</v>
      </c>
      <c r="I4" s="634">
        <f>SUMIFS('Energy Yearbook 2023'!$E:$E,'Energy Yearbook 2023'!$C:$C,$A4,'Energy Yearbook 2023'!$A:$A,I$2)</f>
        <v>32255.399999999998</v>
      </c>
      <c r="J4" s="633">
        <f>SUMIFS('Energy Yearbook 2023'!$E:$E,'Energy Yearbook 2023'!$C:$C,$A4,'Energy Yearbook 2023'!$A:$A,J$2)</f>
        <v>180330.5</v>
      </c>
      <c r="K4" s="632">
        <f>-B4</f>
        <v>386524.81000000006</v>
      </c>
      <c r="L4" s="631">
        <f>-C4+D4+E4-F4+G4</f>
        <v>913523.73</v>
      </c>
      <c r="M4" s="631">
        <f>I4+H4+G4</f>
        <v>216848.15</v>
      </c>
      <c r="N4" s="630">
        <f>J4</f>
        <v>180330.5</v>
      </c>
      <c r="P4" s="629" t="s">
        <v>1632</v>
      </c>
      <c r="Q4" s="646">
        <f>K7/SUM(K$6:K$13)</f>
        <v>0</v>
      </c>
      <c r="R4" s="646">
        <f>L7/SUM(L$6:L$13)</f>
        <v>0</v>
      </c>
      <c r="S4" s="646">
        <f>M7/SUM(M$6:M$13)</f>
        <v>0</v>
      </c>
      <c r="T4" s="646">
        <f>N7/SUM(N$6:N$13)</f>
        <v>0</v>
      </c>
      <c r="U4" s="640"/>
    </row>
    <row r="5" spans="1:21">
      <c r="A5" s="629" t="s">
        <v>1628</v>
      </c>
      <c r="B5" s="635">
        <f>SUMIFS('Energy Yearbook 2023'!$E:$E,'Energy Yearbook 2023'!$C:$C,$A5,'Energy Yearbook 2023'!$A:$A,B$2)</f>
        <v>-579707.34</v>
      </c>
      <c r="C5" s="634">
        <f>SUMIFS('Energy Yearbook 2023'!$E:$E,'Energy Yearbook 2023'!$C:$C,$A5,'Energy Yearbook 2023'!$A:$A,C$2)</f>
        <v>-102454.27</v>
      </c>
      <c r="D5" s="634">
        <f>SUMIFS('Energy Yearbook 2023'!$E:$E,'Energy Yearbook 2023'!$C:$C,$A5,'Energy Yearbook 2023'!$A:$A,D$2)</f>
        <v>6005.2800000000007</v>
      </c>
      <c r="E5" s="634">
        <f>SUMIFS('Energy Yearbook 2023'!$E:$E,'Energy Yearbook 2023'!$C:$C,$A5,'Energy Yearbook 2023'!$A:$A,E$2)</f>
        <v>167109.44999999998</v>
      </c>
      <c r="F5" s="634">
        <f>SUMIFS('Energy Yearbook 2023'!$E:$E,'Energy Yearbook 2023'!$C:$C,$A5,'Energy Yearbook 2023'!$A:$A,F$2)</f>
        <v>41508.230000000003</v>
      </c>
      <c r="G5" s="634">
        <f>SUMIFS('Energy Yearbook 2023'!$E:$E,'Energy Yearbook 2023'!$C:$C,$A5,'Energy Yearbook 2023'!$A:$A,G$2)</f>
        <v>1715.7499999999998</v>
      </c>
      <c r="H5" s="634">
        <f>SUMIFS('Energy Yearbook 2023'!$E:$E,'Energy Yearbook 2023'!$C:$C,$A5,'Energy Yearbook 2023'!$A:$A,H$2)</f>
        <v>548.59</v>
      </c>
      <c r="I5" s="634">
        <f>SUMIFS('Energy Yearbook 2023'!$E:$E,'Energy Yearbook 2023'!$C:$C,$A5,'Energy Yearbook 2023'!$A:$A,I$2)</f>
        <v>5803.09</v>
      </c>
      <c r="J5" s="633">
        <f>SUMIFS('Energy Yearbook 2023'!$E:$E,'Energy Yearbook 2023'!$C:$C,$A5,'Energy Yearbook 2023'!$A:$A,J$2)</f>
        <v>17988.57</v>
      </c>
      <c r="K5" s="632">
        <f>-B5</f>
        <v>579707.34</v>
      </c>
      <c r="L5" s="631">
        <f>-C5+D5+E5-F5+G5</f>
        <v>235776.52</v>
      </c>
      <c r="M5" s="631">
        <f>I5+H5+G5</f>
        <v>8067.43</v>
      </c>
      <c r="N5" s="630">
        <f>J5</f>
        <v>17988.57</v>
      </c>
      <c r="P5" s="629" t="s">
        <v>1631</v>
      </c>
      <c r="Q5" s="646">
        <f>K8/SUM(K$6:K$13)</f>
        <v>1.9030930517500311E-2</v>
      </c>
      <c r="R5" s="646">
        <f>L8/SUM(L$6:L$13)</f>
        <v>6.1700080792595507E-2</v>
      </c>
      <c r="S5" s="646">
        <f>M8/SUM(M$6:M$13)</f>
        <v>1.9870973792477088E-2</v>
      </c>
      <c r="T5" s="646">
        <f>N8/SUM(N$6:N$13)</f>
        <v>4.3001598838580568E-2</v>
      </c>
      <c r="U5" s="640"/>
    </row>
    <row r="6" spans="1:21">
      <c r="A6" s="629" t="s">
        <v>1633</v>
      </c>
      <c r="B6" s="635">
        <f>SUMIFS('Energy Yearbook 2023'!$E:$E,'Energy Yearbook 2023'!$C:$C,$A6,'Energy Yearbook 2023'!$A:$A,B$2)</f>
        <v>-568630.95000000007</v>
      </c>
      <c r="C6" s="634">
        <f>SUMIFS('Energy Yearbook 2023'!$E:$E,'Energy Yearbook 2023'!$C:$C,$A6,'Energy Yearbook 2023'!$A:$A,C$2)</f>
        <v>-99161.600000000006</v>
      </c>
      <c r="D6" s="634">
        <f>SUMIFS('Energy Yearbook 2023'!$E:$E,'Energy Yearbook 2023'!$C:$C,$A6,'Energy Yearbook 2023'!$A:$A,D$2)</f>
        <v>5845.6100000000006</v>
      </c>
      <c r="E6" s="634">
        <f>SUMIFS('Energy Yearbook 2023'!$E:$E,'Energy Yearbook 2023'!$C:$C,$A6,'Energy Yearbook 2023'!$A:$A,E$2)</f>
        <v>136080.31</v>
      </c>
      <c r="F6" s="634">
        <f>SUMIFS('Energy Yearbook 2023'!$E:$E,'Energy Yearbook 2023'!$C:$C,$A6,'Energy Yearbook 2023'!$A:$A,F$2)</f>
        <v>36866.81</v>
      </c>
      <c r="G6" s="634">
        <f>SUMIFS('Energy Yearbook 2023'!$E:$E,'Energy Yearbook 2023'!$C:$C,$A6,'Energy Yearbook 2023'!$A:$A,G$2)</f>
        <v>1631.32</v>
      </c>
      <c r="H6" s="634">
        <f>SUMIFS('Energy Yearbook 2023'!$E:$E,'Energy Yearbook 2023'!$C:$C,$A6,'Energy Yearbook 2023'!$A:$A,H$2)</f>
        <v>524.6</v>
      </c>
      <c r="I6" s="634">
        <f>SUMIFS('Energy Yearbook 2023'!$E:$E,'Energy Yearbook 2023'!$C:$C,$A6,'Energy Yearbook 2023'!$A:$A,I$2)</f>
        <v>5717.6200000000008</v>
      </c>
      <c r="J6" s="633">
        <f>SUMIFS('Energy Yearbook 2023'!$E:$E,'Energy Yearbook 2023'!$C:$C,$A6,'Energy Yearbook 2023'!$A:$A,J$2)</f>
        <v>16319.72</v>
      </c>
      <c r="K6" s="632">
        <f>-B6</f>
        <v>568630.95000000007</v>
      </c>
      <c r="L6" s="631">
        <f>-C6+D6+E6-F6+G6</f>
        <v>205852.03000000003</v>
      </c>
      <c r="M6" s="631">
        <f>I6+H6+G6</f>
        <v>7873.5400000000009</v>
      </c>
      <c r="N6" s="630">
        <f>J6</f>
        <v>16319.72</v>
      </c>
      <c r="P6" s="629" t="s">
        <v>1630</v>
      </c>
      <c r="Q6" s="646">
        <f>K9/SUM(K$6:K$13)</f>
        <v>0</v>
      </c>
      <c r="R6" s="646">
        <f>L9/SUM(L$6:L$13)</f>
        <v>4.5558477432650875E-3</v>
      </c>
      <c r="S6" s="646">
        <f>M9/SUM(M$6:M$13)</f>
        <v>4.0536638457608666E-3</v>
      </c>
      <c r="T6" s="646">
        <f>N9/SUM(N$6:N$13)</f>
        <v>4.9612277482015153E-2</v>
      </c>
      <c r="U6" s="640"/>
    </row>
    <row r="7" spans="1:21">
      <c r="A7" s="629" t="s">
        <v>1632</v>
      </c>
      <c r="B7" s="635">
        <f>SUMIFS('Energy Yearbook 2023'!$E:$E,'Energy Yearbook 2023'!$C:$C,$A7,'Energy Yearbook 2023'!$A:$A,B$2)</f>
        <v>0</v>
      </c>
      <c r="C7" s="634">
        <f>SUMIFS('Energy Yearbook 2023'!$E:$E,'Energy Yearbook 2023'!$C:$C,$A7,'Energy Yearbook 2023'!$A:$A,C$2)</f>
        <v>0</v>
      </c>
      <c r="D7" s="634">
        <f>SUMIFS('Energy Yearbook 2023'!$E:$E,'Energy Yearbook 2023'!$C:$C,$A7,'Energy Yearbook 2023'!$A:$A,D$2)</f>
        <v>0</v>
      </c>
      <c r="E7" s="634">
        <f>SUMIFS('Energy Yearbook 2023'!$E:$E,'Energy Yearbook 2023'!$C:$C,$A7,'Energy Yearbook 2023'!$A:$A,E$2)</f>
        <v>0</v>
      </c>
      <c r="F7" s="634">
        <f>SUMIFS('Energy Yearbook 2023'!$E:$E,'Energy Yearbook 2023'!$C:$C,$A7,'Energy Yearbook 2023'!$A:$A,F$2)</f>
        <v>0</v>
      </c>
      <c r="G7" s="634">
        <f>SUMIFS('Energy Yearbook 2023'!$E:$E,'Energy Yearbook 2023'!$C:$C,$A7,'Energy Yearbook 2023'!$A:$A,G$2)</f>
        <v>0</v>
      </c>
      <c r="H7" s="634">
        <f>SUMIFS('Energy Yearbook 2023'!$E:$E,'Energy Yearbook 2023'!$C:$C,$A7,'Energy Yearbook 2023'!$A:$A,H$2)</f>
        <v>0</v>
      </c>
      <c r="I7" s="634">
        <f>SUMIFS('Energy Yearbook 2023'!$E:$E,'Energy Yearbook 2023'!$C:$C,$A7,'Energy Yearbook 2023'!$A:$A,I$2)</f>
        <v>0</v>
      </c>
      <c r="J7" s="633">
        <f>SUMIFS('Energy Yearbook 2023'!$E:$E,'Energy Yearbook 2023'!$C:$C,$A7,'Energy Yearbook 2023'!$A:$A,J$2)</f>
        <v>0</v>
      </c>
      <c r="K7" s="632">
        <f>-B7</f>
        <v>0</v>
      </c>
      <c r="L7" s="631">
        <f>-C7+D7+E7-F7+G7</f>
        <v>0</v>
      </c>
      <c r="M7" s="631">
        <f>I7+H7+G7</f>
        <v>0</v>
      </c>
      <c r="N7" s="630">
        <f>J7</f>
        <v>0</v>
      </c>
      <c r="P7" s="629" t="s">
        <v>1629</v>
      </c>
      <c r="Q7" s="646">
        <f>K10/SUM(K$6:K$13)</f>
        <v>2.7285862106030292E-3</v>
      </c>
      <c r="R7" s="646">
        <f>L10/SUM(L$6:L$13)</f>
        <v>1.3287271147611325E-3</v>
      </c>
      <c r="S7" s="646">
        <f>M10/SUM(M$6:M$13)</f>
        <v>0</v>
      </c>
      <c r="T7" s="646">
        <f>N10/SUM(N$6:N$13)</f>
        <v>0</v>
      </c>
      <c r="U7" s="640"/>
    </row>
    <row r="8" spans="1:21">
      <c r="A8" s="629" t="s">
        <v>1631</v>
      </c>
      <c r="B8" s="635">
        <f>SUMIFS('Energy Yearbook 2023'!$E:$E,'Energy Yearbook 2023'!$C:$C,$A8,'Energy Yearbook 2023'!$A:$A,B$2)</f>
        <v>-11076.369999999999</v>
      </c>
      <c r="C8" s="634">
        <f>SUMIFS('Energy Yearbook 2023'!$E:$E,'Energy Yearbook 2023'!$C:$C,$A8,'Energy Yearbook 2023'!$A:$A,C$2)</f>
        <v>-3292.69</v>
      </c>
      <c r="D8" s="634">
        <f>SUMIFS('Energy Yearbook 2023'!$E:$E,'Energy Yearbook 2023'!$C:$C,$A8,'Energy Yearbook 2023'!$A:$A,D$2)</f>
        <v>159.66999999999999</v>
      </c>
      <c r="E8" s="634">
        <f>SUMIFS('Energy Yearbook 2023'!$E:$E,'Energy Yearbook 2023'!$C:$C,$A8,'Energy Yearbook 2023'!$A:$A,E$2)</f>
        <v>28725.98</v>
      </c>
      <c r="F8" s="634">
        <f>SUMIFS('Energy Yearbook 2023'!$E:$E,'Energy Yearbook 2023'!$C:$C,$A8,'Energy Yearbook 2023'!$A:$A,F$2)</f>
        <v>4395.8999999999996</v>
      </c>
      <c r="G8" s="634">
        <f>SUMIFS('Energy Yearbook 2023'!$E:$E,'Energy Yearbook 2023'!$C:$C,$A8,'Energy Yearbook 2023'!$A:$A,G$2)</f>
        <v>84.419999999999987</v>
      </c>
      <c r="H8" s="634">
        <f>SUMIFS('Energy Yearbook 2023'!$E:$E,'Energy Yearbook 2023'!$C:$C,$A8,'Energy Yearbook 2023'!$A:$A,H$2)</f>
        <v>23.990000000000002</v>
      </c>
      <c r="I8" s="634">
        <f>SUMIFS('Energy Yearbook 2023'!$E:$E,'Energy Yearbook 2023'!$C:$C,$A8,'Energy Yearbook 2023'!$A:$A,I$2)</f>
        <v>52.62</v>
      </c>
      <c r="J8" s="633">
        <f>SUMIFS('Energy Yearbook 2023'!$E:$E,'Energy Yearbook 2023'!$C:$C,$A8,'Energy Yearbook 2023'!$A:$A,J$2)</f>
        <v>774.8599999999999</v>
      </c>
      <c r="K8" s="632">
        <f>-B8</f>
        <v>11076.369999999999</v>
      </c>
      <c r="L8" s="631">
        <f>-C8+D8+E8-F8+G8</f>
        <v>27866.86</v>
      </c>
      <c r="M8" s="631">
        <f>I8+H8+G8</f>
        <v>161.02999999999997</v>
      </c>
      <c r="N8" s="630">
        <f>J8</f>
        <v>774.8599999999999</v>
      </c>
      <c r="P8" s="629" t="s">
        <v>1627</v>
      </c>
      <c r="Q8" s="646">
        <f>K11/SUM(K$6:K$13)</f>
        <v>0</v>
      </c>
      <c r="R8" s="646">
        <f>L11/SUM(L$6:L$13)</f>
        <v>0</v>
      </c>
      <c r="S8" s="646">
        <f>M11/SUM(M$6:M$13)</f>
        <v>0</v>
      </c>
      <c r="T8" s="646">
        <f>N11/SUM(N$6:N$13)</f>
        <v>0</v>
      </c>
      <c r="U8" s="640"/>
    </row>
    <row r="9" spans="1:21">
      <c r="A9" s="629" t="s">
        <v>1630</v>
      </c>
      <c r="B9" s="635">
        <f>SUMIFS('Energy Yearbook 2023'!$E:$E,'Energy Yearbook 2023'!$C:$C,$A9,'Energy Yearbook 2023'!$A:$A,B$2)</f>
        <v>0</v>
      </c>
      <c r="C9" s="634">
        <f>SUMIFS('Energy Yearbook 2023'!$E:$E,'Energy Yearbook 2023'!$C:$C,$A9,'Energy Yearbook 2023'!$A:$A,C$2)</f>
        <v>0</v>
      </c>
      <c r="D9" s="634">
        <f>SUMIFS('Energy Yearbook 2023'!$E:$E,'Energy Yearbook 2023'!$C:$C,$A9,'Energy Yearbook 2023'!$A:$A,D$2)</f>
        <v>0</v>
      </c>
      <c r="E9" s="634">
        <f>SUMIFS('Energy Yearbook 2023'!$E:$E,'Energy Yearbook 2023'!$C:$C,$A9,'Energy Yearbook 2023'!$A:$A,E$2)</f>
        <v>2303.15</v>
      </c>
      <c r="F9" s="634">
        <f>SUMIFS('Energy Yearbook 2023'!$E:$E,'Energy Yearbook 2023'!$C:$C,$A9,'Energy Yearbook 2023'!$A:$A,F$2)</f>
        <v>245.50000000000003</v>
      </c>
      <c r="G9" s="634">
        <f>SUMIFS('Energy Yearbook 2023'!$E:$E,'Energy Yearbook 2023'!$C:$C,$A9,'Energy Yearbook 2023'!$A:$A,G$2)</f>
        <v>0</v>
      </c>
      <c r="H9" s="634">
        <f>SUMIFS('Energy Yearbook 2023'!$E:$E,'Energy Yearbook 2023'!$C:$C,$A9,'Energy Yearbook 2023'!$A:$A,H$2)</f>
        <v>0</v>
      </c>
      <c r="I9" s="634">
        <f>SUMIFS('Energy Yearbook 2023'!$E:$E,'Energy Yearbook 2023'!$C:$C,$A9,'Energy Yearbook 2023'!$A:$A,I$2)</f>
        <v>32.85</v>
      </c>
      <c r="J9" s="633">
        <f>SUMIFS('Energy Yearbook 2023'!$E:$E,'Energy Yearbook 2023'!$C:$C,$A9,'Energy Yearbook 2023'!$A:$A,J$2)</f>
        <v>893.98</v>
      </c>
      <c r="K9" s="632">
        <f>-B9</f>
        <v>0</v>
      </c>
      <c r="L9" s="631">
        <f>-C9+D9+E9-F9+G9</f>
        <v>2057.65</v>
      </c>
      <c r="M9" s="631">
        <f>I9+H9+G9</f>
        <v>32.85</v>
      </c>
      <c r="N9" s="630">
        <f>J9</f>
        <v>893.98</v>
      </c>
      <c r="P9" s="629" t="s">
        <v>1626</v>
      </c>
      <c r="Q9" s="646">
        <f>K12/SUM(K$6:K$13)</f>
        <v>0</v>
      </c>
      <c r="R9" s="646">
        <f>L12/SUM(L$6:L$13)</f>
        <v>0</v>
      </c>
      <c r="S9" s="646">
        <f>M12/SUM(M$6:M$13)</f>
        <v>0</v>
      </c>
      <c r="T9" s="646">
        <f>N12/SUM(N$6:N$13)</f>
        <v>0</v>
      </c>
      <c r="U9" s="640"/>
    </row>
    <row r="10" spans="1:21">
      <c r="A10" s="629" t="s">
        <v>1629</v>
      </c>
      <c r="B10" s="635">
        <f>SUMIFS('Energy Yearbook 2023'!$E:$E,'Energy Yearbook 2023'!$C:$C,$A10,'Energy Yearbook 2023'!$A:$A,B$2)</f>
        <v>-1588.0900000000001</v>
      </c>
      <c r="C10" s="634">
        <f>SUMIFS('Energy Yearbook 2023'!$E:$E,'Energy Yearbook 2023'!$C:$C,$A10,'Energy Yearbook 2023'!$A:$A,C$2)</f>
        <v>-600.12</v>
      </c>
      <c r="D10" s="634">
        <f>SUMIFS('Energy Yearbook 2023'!$E:$E,'Energy Yearbook 2023'!$C:$C,$A10,'Energy Yearbook 2023'!$A:$A,D$2)</f>
        <v>0</v>
      </c>
      <c r="E10" s="634">
        <f>SUMIFS('Energy Yearbook 2023'!$E:$E,'Energy Yearbook 2023'!$C:$C,$A10,'Energy Yearbook 2023'!$A:$A,E$2)</f>
        <v>0</v>
      </c>
      <c r="F10" s="634">
        <f>SUMIFS('Energy Yearbook 2023'!$E:$E,'Energy Yearbook 2023'!$C:$C,$A10,'Energy Yearbook 2023'!$A:$A,F$2)</f>
        <v>0</v>
      </c>
      <c r="G10" s="634">
        <f>SUMIFS('Energy Yearbook 2023'!$E:$E,'Energy Yearbook 2023'!$C:$C,$A10,'Energy Yearbook 2023'!$A:$A,G$2)</f>
        <v>0</v>
      </c>
      <c r="H10" s="634">
        <f>SUMIFS('Energy Yearbook 2023'!$E:$E,'Energy Yearbook 2023'!$C:$C,$A10,'Energy Yearbook 2023'!$A:$A,H$2)</f>
        <v>0</v>
      </c>
      <c r="I10" s="634">
        <f>SUMIFS('Energy Yearbook 2023'!$E:$E,'Energy Yearbook 2023'!$C:$C,$A10,'Energy Yearbook 2023'!$A:$A,I$2)</f>
        <v>0</v>
      </c>
      <c r="J10" s="633">
        <f>SUMIFS('Energy Yearbook 2023'!$E:$E,'Energy Yearbook 2023'!$C:$C,$A10,'Energy Yearbook 2023'!$A:$A,J$2)</f>
        <v>0</v>
      </c>
      <c r="K10" s="632">
        <f>-B10</f>
        <v>1588.0900000000001</v>
      </c>
      <c r="L10" s="631">
        <f>-C10+D10+E10-F10+G10</f>
        <v>600.12</v>
      </c>
      <c r="M10" s="631">
        <f>I10+H10+G10</f>
        <v>0</v>
      </c>
      <c r="N10" s="630">
        <f>J10</f>
        <v>0</v>
      </c>
      <c r="P10" s="629" t="s">
        <v>1625</v>
      </c>
      <c r="Q10" s="646">
        <f>K13/SUM(K$6:K$13)</f>
        <v>1.2438589671656284E-3</v>
      </c>
      <c r="R10" s="646">
        <f>L13/SUM(L$6:L$13)</f>
        <v>0.47663787669353919</v>
      </c>
      <c r="S10" s="646">
        <f>M13/SUM(M$6:M$13)</f>
        <v>4.4867950511983294E-3</v>
      </c>
      <c r="T10" s="646">
        <f>N13/SUM(N$6:N$13)</f>
        <v>1.7076106603297683E-3</v>
      </c>
      <c r="U10" s="640"/>
    </row>
    <row r="11" spans="1:21">
      <c r="A11" s="629" t="s">
        <v>1627</v>
      </c>
      <c r="B11" s="635">
        <f>SUMIFS('Energy Yearbook 2023'!$E:$E,'Energy Yearbook 2023'!$C:$C,$A11,'Energy Yearbook 2023'!$A:$A,B$2)</f>
        <v>0</v>
      </c>
      <c r="C11" s="634">
        <f>SUMIFS('Energy Yearbook 2023'!$E:$E,'Energy Yearbook 2023'!$C:$C,$A11,'Energy Yearbook 2023'!$A:$A,C$2)</f>
        <v>0</v>
      </c>
      <c r="D11" s="634">
        <f>SUMIFS('Energy Yearbook 2023'!$E:$E,'Energy Yearbook 2023'!$C:$C,$A11,'Energy Yearbook 2023'!$A:$A,D$2)</f>
        <v>0</v>
      </c>
      <c r="E11" s="634">
        <f>SUMIFS('Energy Yearbook 2023'!$E:$E,'Energy Yearbook 2023'!$C:$C,$A11,'Energy Yearbook 2023'!$A:$A,E$2)</f>
        <v>0</v>
      </c>
      <c r="F11" s="634">
        <f>SUMIFS('Energy Yearbook 2023'!$E:$E,'Energy Yearbook 2023'!$C:$C,$A11,'Energy Yearbook 2023'!$A:$A,F$2)</f>
        <v>0</v>
      </c>
      <c r="G11" s="634">
        <f>SUMIFS('Energy Yearbook 2023'!$E:$E,'Energy Yearbook 2023'!$C:$C,$A11,'Energy Yearbook 2023'!$A:$A,G$2)</f>
        <v>0</v>
      </c>
      <c r="H11" s="634">
        <f>SUMIFS('Energy Yearbook 2023'!$E:$E,'Energy Yearbook 2023'!$C:$C,$A11,'Energy Yearbook 2023'!$A:$A,H$2)</f>
        <v>0</v>
      </c>
      <c r="I11" s="634">
        <f>SUMIFS('Energy Yearbook 2023'!$E:$E,'Energy Yearbook 2023'!$C:$C,$A11,'Energy Yearbook 2023'!$A:$A,I$2)</f>
        <v>0</v>
      </c>
      <c r="J11" s="633">
        <f>SUMIFS('Energy Yearbook 2023'!$E:$E,'Energy Yearbook 2023'!$C:$C,$A11,'Energy Yearbook 2023'!$A:$A,J$2)</f>
        <v>0</v>
      </c>
      <c r="K11" s="632">
        <f>-B11</f>
        <v>0</v>
      </c>
      <c r="L11" s="631">
        <f>-C11+D11+E11-F11+G11</f>
        <v>0</v>
      </c>
      <c r="M11" s="631">
        <f>I11+H11+G11</f>
        <v>0</v>
      </c>
      <c r="N11" s="630">
        <f>J11</f>
        <v>0</v>
      </c>
      <c r="P11" s="642" t="s">
        <v>1929</v>
      </c>
      <c r="Q11" s="641">
        <f>SUM(K$6:K$13)</f>
        <v>582019.36</v>
      </c>
      <c r="R11" s="641">
        <f>SUM(L$6:L$13)</f>
        <v>451650.30000000005</v>
      </c>
      <c r="S11" s="641">
        <f>SUM(M$6:M$13)</f>
        <v>8103.7800000000007</v>
      </c>
      <c r="T11" s="641">
        <f>SUM(N$6:N$13)</f>
        <v>18019.329999999998</v>
      </c>
      <c r="U11" s="640"/>
    </row>
    <row r="12" spans="1:21">
      <c r="A12" s="629" t="s">
        <v>1626</v>
      </c>
      <c r="B12" s="635">
        <f>SUMIFS('Energy Yearbook 2023'!$E:$E,'Energy Yearbook 2023'!$C:$C,$A12,'Energy Yearbook 2023'!$A:$A,B$2)</f>
        <v>0</v>
      </c>
      <c r="C12" s="634">
        <f>SUMIFS('Energy Yearbook 2023'!$E:$E,'Energy Yearbook 2023'!$C:$C,$A12,'Energy Yearbook 2023'!$A:$A,C$2)</f>
        <v>0</v>
      </c>
      <c r="D12" s="634">
        <f>SUMIFS('Energy Yearbook 2023'!$E:$E,'Energy Yearbook 2023'!$C:$C,$A12,'Energy Yearbook 2023'!$A:$A,D$2)</f>
        <v>0</v>
      </c>
      <c r="E12" s="634">
        <f>SUMIFS('Energy Yearbook 2023'!$E:$E,'Energy Yearbook 2023'!$C:$C,$A12,'Energy Yearbook 2023'!$A:$A,E$2)</f>
        <v>0</v>
      </c>
      <c r="F12" s="634">
        <f>SUMIFS('Energy Yearbook 2023'!$E:$E,'Energy Yearbook 2023'!$C:$C,$A12,'Energy Yearbook 2023'!$A:$A,F$2)</f>
        <v>0</v>
      </c>
      <c r="G12" s="634">
        <f>SUMIFS('Energy Yearbook 2023'!$E:$E,'Energy Yearbook 2023'!$C:$C,$A12,'Energy Yearbook 2023'!$A:$A,G$2)</f>
        <v>0</v>
      </c>
      <c r="H12" s="634">
        <f>SUMIFS('Energy Yearbook 2023'!$E:$E,'Energy Yearbook 2023'!$C:$C,$A12,'Energy Yearbook 2023'!$A:$A,H$2)</f>
        <v>0</v>
      </c>
      <c r="I12" s="634">
        <f>SUMIFS('Energy Yearbook 2023'!$E:$E,'Energy Yearbook 2023'!$C:$C,$A12,'Energy Yearbook 2023'!$A:$A,I$2)</f>
        <v>0</v>
      </c>
      <c r="J12" s="633">
        <f>SUMIFS('Energy Yearbook 2023'!$E:$E,'Energy Yearbook 2023'!$C:$C,$A12,'Energy Yearbook 2023'!$A:$A,J$2)</f>
        <v>0</v>
      </c>
      <c r="K12" s="632">
        <f>-B12</f>
        <v>0</v>
      </c>
      <c r="L12" s="631">
        <f>-C12+D12+E12-F12+G12</f>
        <v>0</v>
      </c>
      <c r="M12" s="631">
        <f>I12+H12+G12</f>
        <v>0</v>
      </c>
      <c r="N12" s="630">
        <f>J12</f>
        <v>0</v>
      </c>
      <c r="P12" s="639" t="s">
        <v>1928</v>
      </c>
      <c r="Q12" s="638"/>
      <c r="R12" s="637">
        <f>AVERAGE('NCSC Fossil GHG EF'!$L$3,'NCSC Fossil GHG EF'!$L$5,'NCSC Fossil GHG EF'!$L$6)*(R$3+R$5)+'NCSC Fossil GHG EF'!$L$8*R$10+'NCSC Fossil GHG EF'!$L$7*(R$6+R$9)</f>
        <v>102.22216074840792</v>
      </c>
      <c r="S12" s="637">
        <f>AVERAGE('NCSC Fossil GHG EF'!$S$3,'NCSC Fossil GHG EF'!$S$5,'NCSC Fossil GHG EF'!$S$6)*(S$3+S$5)+'NCSC Fossil GHG EF'!$S$8*S$10+'NCSC Fossil GHG EF'!$S$7*(S$6+S$9)</f>
        <v>98.071851654413123</v>
      </c>
      <c r="T12" s="637">
        <f>AVERAGE('NCSC Fossil GHG EF'!$Z$3,'NCSC Fossil GHG EF'!$Z$5,'NCSC Fossil GHG EF'!$Z$6)*(T$3+T$5)+'NCSC Fossil GHG EF'!$Z$8*T$10+'NCSC Fossil GHG EF'!$Z$7*(T$6+T$9)</f>
        <v>98.022355788663219</v>
      </c>
      <c r="U12" s="636">
        <f>($S12*$S11+$T12*$T11)/($S11+$T11)</f>
        <v>98.037710147579389</v>
      </c>
    </row>
    <row r="13" spans="1:21">
      <c r="A13" s="629" t="s">
        <v>1625</v>
      </c>
      <c r="B13" s="635">
        <f>SUMIFS('Energy Yearbook 2023'!$D:$D,'Energy Yearbook 2023'!$C:$C,$A13,'Energy Yearbook 2023'!$A:$A,B$2)</f>
        <v>-723.95</v>
      </c>
      <c r="C13" s="634">
        <f>SUMIFS('Energy Yearbook 2023'!$D:$D,'Energy Yearbook 2023'!$C:$C,$A13,'Energy Yearbook 2023'!$A:$A,C$2)</f>
        <v>-962.41</v>
      </c>
      <c r="D13" s="634">
        <f>SUMIFS('Energy Yearbook 2023'!$D:$D,'Energy Yearbook 2023'!$C:$C,$A13,'Energy Yearbook 2023'!$A:$A,D$2)</f>
        <v>104.26</v>
      </c>
      <c r="E13" s="634">
        <f>SUMIFS('Energy Yearbook 2023'!$D:$D,'Energy Yearbook 2023'!$C:$C,$A13,'Energy Yearbook 2023'!$A:$A,E$2)</f>
        <v>226049.98</v>
      </c>
      <c r="F13" s="634">
        <f>SUMIFS('Energy Yearbook 2023'!$D:$D,'Energy Yearbook 2023'!$C:$C,$A13,'Energy Yearbook 2023'!$A:$A,F$2)</f>
        <v>11862.37</v>
      </c>
      <c r="G13" s="634">
        <f>SUMIFS('Energy Yearbook 2023'!$D:$D,'Energy Yearbook 2023'!$C:$C,$A13,'Energy Yearbook 2023'!$A:$A,G$2)</f>
        <v>19.36</v>
      </c>
      <c r="H13" s="634">
        <f>SUMIFS('Energy Yearbook 2023'!$D:$D,'Energy Yearbook 2023'!$C:$C,$A13,'Energy Yearbook 2023'!$A:$A,H$2)</f>
        <v>0.39999999999999997</v>
      </c>
      <c r="I13" s="634">
        <f>SUMIFS('Energy Yearbook 2023'!$D:$D,'Energy Yearbook 2023'!$C:$C,$A13,'Energy Yearbook 2023'!$A:$A,I$2)</f>
        <v>16.599999999999998</v>
      </c>
      <c r="J13" s="633">
        <f>SUMIFS('Energy Yearbook 2023'!$D:$D,'Energy Yearbook 2023'!$C:$C,$A13,'Energy Yearbook 2023'!$A:$A,J$2)</f>
        <v>30.77</v>
      </c>
      <c r="K13" s="632">
        <f>-B13</f>
        <v>723.95</v>
      </c>
      <c r="L13" s="631">
        <f>-C13+D13+E13-F13+G13</f>
        <v>215273.64</v>
      </c>
      <c r="M13" s="631">
        <f>I13+H13+G13</f>
        <v>36.36</v>
      </c>
      <c r="N13" s="630">
        <f>J13</f>
        <v>30.77</v>
      </c>
      <c r="P13" s="629" t="s">
        <v>1624</v>
      </c>
      <c r="Q13" s="645">
        <f>K14/SUM(K$14,K$17,K$25,K$26,K$31,K$32)</f>
        <v>0.9285044774269513</v>
      </c>
      <c r="R13" s="645">
        <f>L14/SUM(L$14,L$17,L$25,L$26,L$31,L$32)</f>
        <v>0.3962754482859544</v>
      </c>
      <c r="S13" s="645">
        <f>M14/SUM(M$14,M$17,M$25,M$26,M$31,M$32)</f>
        <v>8.9542033201100539E-3</v>
      </c>
      <c r="T13" s="645">
        <f>N14/SUM(N$14,N$17,N$25,N$26,N$31,N$32)</f>
        <v>4.2346540215075171E-3</v>
      </c>
      <c r="U13" s="644"/>
    </row>
    <row r="14" spans="1:21">
      <c r="A14" s="629" t="s">
        <v>1624</v>
      </c>
      <c r="B14" s="635">
        <f>SUMIFS('Energy Yearbook 2023'!$D:$D,'Energy Yearbook 2023'!$C:$C,$A14,'Energy Yearbook 2023'!$A:$A,B$2)</f>
        <v>-7191.75</v>
      </c>
      <c r="C14" s="634">
        <f>SUMIFS('Energy Yearbook 2023'!$D:$D,'Energy Yearbook 2023'!$C:$C,$A14,'Energy Yearbook 2023'!$A:$A,C$2)</f>
        <v>-1797.12</v>
      </c>
      <c r="D14" s="634">
        <f>SUMIFS('Energy Yearbook 2023'!$D:$D,'Energy Yearbook 2023'!$C:$C,$A14,'Energy Yearbook 2023'!$A:$A,D$2)</f>
        <v>0</v>
      </c>
      <c r="E14" s="634">
        <f>SUMIFS('Energy Yearbook 2023'!$D:$D,'Energy Yearbook 2023'!$C:$C,$A14,'Energy Yearbook 2023'!$A:$A,E$2)</f>
        <v>23201.27</v>
      </c>
      <c r="F14" s="634">
        <f>SUMIFS('Energy Yearbook 2023'!$D:$D,'Energy Yearbook 2023'!$C:$C,$A14,'Energy Yearbook 2023'!$A:$A,F$2)</f>
        <v>3009.85</v>
      </c>
      <c r="G14" s="634">
        <f>SUMIFS('Energy Yearbook 2023'!$D:$D,'Energy Yearbook 2023'!$C:$C,$A14,'Energy Yearbook 2023'!$A:$A,G$2)</f>
        <v>0</v>
      </c>
      <c r="H14" s="634">
        <f>SUMIFS('Energy Yearbook 2023'!$D:$D,'Energy Yearbook 2023'!$C:$C,$A14,'Energy Yearbook 2023'!$A:$A,H$2)</f>
        <v>0</v>
      </c>
      <c r="I14" s="634">
        <f>SUMIFS('Energy Yearbook 2023'!$D:$D,'Energy Yearbook 2023'!$C:$C,$A14,'Energy Yearbook 2023'!$A:$A,I$2)</f>
        <v>16.5</v>
      </c>
      <c r="J14" s="633">
        <f>SUMIFS('Energy Yearbook 2023'!$D:$D,'Energy Yearbook 2023'!$C:$C,$A14,'Energy Yearbook 2023'!$A:$A,J$2)</f>
        <v>100.33999999999999</v>
      </c>
      <c r="K14" s="632">
        <f>-B14</f>
        <v>7191.75</v>
      </c>
      <c r="L14" s="631">
        <f>-C14+D14+E14-F14+G14</f>
        <v>21988.54</v>
      </c>
      <c r="M14" s="631">
        <f>I14+H14+G14</f>
        <v>16.5</v>
      </c>
      <c r="N14" s="630">
        <f>J14</f>
        <v>100.33999999999999</v>
      </c>
      <c r="P14" s="629" t="s">
        <v>1621</v>
      </c>
      <c r="Q14" s="643">
        <f>K17/SUM(K$14,K$17,K$25,K$26,K$31,K$32)</f>
        <v>1.9376362077691361E-2</v>
      </c>
      <c r="R14" s="643">
        <f>L17/SUM(L$14,L$17,L$25,L$26,L$31,L$32)</f>
        <v>3.2078816292237494E-2</v>
      </c>
      <c r="S14" s="643">
        <f>M17/SUM(M$14,M$17,M$25,M$26,M$31,M$32)</f>
        <v>3.8199174042578596E-2</v>
      </c>
      <c r="T14" s="643">
        <f>N17/SUM(N$14,N$17,N$25,N$26,N$31,N$32)</f>
        <v>1.486982258259875E-2</v>
      </c>
      <c r="U14" s="640"/>
    </row>
    <row r="15" spans="1:21">
      <c r="A15" s="629" t="s">
        <v>1623</v>
      </c>
      <c r="B15" s="635">
        <f>SUMIFS('Energy Yearbook 2023'!$D:$D,'Energy Yearbook 2023'!$C:$C,$A15,'Energy Yearbook 2023'!$A:$A,B$2)</f>
        <v>-18354.55</v>
      </c>
      <c r="C15" s="634">
        <f>SUMIFS('Energy Yearbook 2023'!$D:$D,'Energy Yearbook 2023'!$C:$C,$A15,'Energy Yearbook 2023'!$A:$A,C$2)</f>
        <v>-2961.1699999999996</v>
      </c>
      <c r="D15" s="634">
        <f>SUMIFS('Energy Yearbook 2023'!$D:$D,'Energy Yearbook 2023'!$C:$C,$A15,'Energy Yearbook 2023'!$A:$A,D$2)</f>
        <v>0</v>
      </c>
      <c r="E15" s="634">
        <f>SUMIFS('Energy Yearbook 2023'!$D:$D,'Energy Yearbook 2023'!$C:$C,$A15,'Energy Yearbook 2023'!$A:$A,E$2)</f>
        <v>54325.909999999996</v>
      </c>
      <c r="F15" s="634">
        <f>SUMIFS('Energy Yearbook 2023'!$D:$D,'Energy Yearbook 2023'!$C:$C,$A15,'Energy Yearbook 2023'!$A:$A,F$2)</f>
        <v>2.88</v>
      </c>
      <c r="G15" s="634">
        <f>SUMIFS('Energy Yearbook 2023'!$D:$D,'Energy Yearbook 2023'!$C:$C,$A15,'Energy Yearbook 2023'!$A:$A,G$2)</f>
        <v>0</v>
      </c>
      <c r="H15" s="634">
        <f>SUMIFS('Energy Yearbook 2023'!$D:$D,'Energy Yearbook 2023'!$C:$C,$A15,'Energy Yearbook 2023'!$A:$A,H$2)</f>
        <v>0</v>
      </c>
      <c r="I15" s="634">
        <f>SUMIFS('Energy Yearbook 2023'!$D:$D,'Energy Yearbook 2023'!$C:$C,$A15,'Energy Yearbook 2023'!$A:$A,I$2)</f>
        <v>0</v>
      </c>
      <c r="J15" s="633">
        <f>SUMIFS('Energy Yearbook 2023'!$D:$D,'Energy Yearbook 2023'!$C:$C,$A15,'Energy Yearbook 2023'!$A:$A,J$2)</f>
        <v>0</v>
      </c>
      <c r="K15" s="632">
        <f>-B15</f>
        <v>18354.55</v>
      </c>
      <c r="L15" s="631">
        <f>-C15+D15+E15-F15+G15</f>
        <v>57284.2</v>
      </c>
      <c r="M15" s="631">
        <f>I15+H15+G15</f>
        <v>0</v>
      </c>
      <c r="N15" s="630">
        <f>J15</f>
        <v>0</v>
      </c>
      <c r="P15" s="629" t="s">
        <v>1613</v>
      </c>
      <c r="Q15" s="643">
        <f>K25/SUM(K$14,K$17,K$25,K$26,K$31,K$32)</f>
        <v>2.3265061609807989E-3</v>
      </c>
      <c r="R15" s="643">
        <f>L25/SUM(L$14,L$17,L$25,L$26,L$31,L$32)</f>
        <v>0.44120298399546415</v>
      </c>
      <c r="S15" s="643">
        <f>M25/SUM(M$14,M$17,M$25,M$26,M$31,M$32)</f>
        <v>0</v>
      </c>
      <c r="T15" s="643">
        <f>N25/SUM(N$14,N$17,N$25,N$26,N$31,N$32)</f>
        <v>0</v>
      </c>
      <c r="U15" s="640"/>
    </row>
    <row r="16" spans="1:21">
      <c r="A16" s="629" t="s">
        <v>1622</v>
      </c>
      <c r="B16" s="635">
        <f>SUMIFS('Energy Yearbook 2023'!$D:$D,'Energy Yearbook 2023'!$C:$C,$A16,'Energy Yearbook 2023'!$A:$A,B$2)</f>
        <v>-4787.9799999999996</v>
      </c>
      <c r="C16" s="634">
        <f>SUMIFS('Energy Yearbook 2023'!$D:$D,'Energy Yearbook 2023'!$C:$C,$A16,'Energy Yearbook 2023'!$A:$A,C$2)</f>
        <v>-631.45000000000005</v>
      </c>
      <c r="D16" s="634">
        <f>SUMIFS('Energy Yearbook 2023'!$D:$D,'Energy Yearbook 2023'!$C:$C,$A16,'Energy Yearbook 2023'!$A:$A,D$2)</f>
        <v>0</v>
      </c>
      <c r="E16" s="634">
        <f>SUMIFS('Energy Yearbook 2023'!$D:$D,'Energy Yearbook 2023'!$C:$C,$A16,'Energy Yearbook 2023'!$A:$A,E$2)</f>
        <v>8920.2000000000007</v>
      </c>
      <c r="F16" s="634">
        <f>SUMIFS('Energy Yearbook 2023'!$D:$D,'Energy Yearbook 2023'!$C:$C,$A16,'Energy Yearbook 2023'!$A:$A,F$2)</f>
        <v>48.2</v>
      </c>
      <c r="G16" s="634">
        <f>SUMIFS('Energy Yearbook 2023'!$D:$D,'Energy Yearbook 2023'!$C:$C,$A16,'Energy Yearbook 2023'!$A:$A,G$2)</f>
        <v>0</v>
      </c>
      <c r="H16" s="634">
        <f>SUMIFS('Energy Yearbook 2023'!$D:$D,'Energy Yearbook 2023'!$C:$C,$A16,'Energy Yearbook 2023'!$A:$A,H$2)</f>
        <v>0</v>
      </c>
      <c r="I16" s="634">
        <f>SUMIFS('Energy Yearbook 2023'!$D:$D,'Energy Yearbook 2023'!$C:$C,$A16,'Energy Yearbook 2023'!$A:$A,I$2)</f>
        <v>0</v>
      </c>
      <c r="J16" s="633">
        <f>SUMIFS('Energy Yearbook 2023'!$D:$D,'Energy Yearbook 2023'!$C:$C,$A16,'Energy Yearbook 2023'!$A:$A,J$2)</f>
        <v>0</v>
      </c>
      <c r="K16" s="632">
        <f>-B16</f>
        <v>4787.9799999999996</v>
      </c>
      <c r="L16" s="631">
        <f>-C16+D16+E16-F16+G16</f>
        <v>9503.4500000000007</v>
      </c>
      <c r="M16" s="631">
        <f>I16+H16+G16</f>
        <v>0</v>
      </c>
      <c r="N16" s="630">
        <f>J16</f>
        <v>0</v>
      </c>
      <c r="P16" s="629" t="s">
        <v>1612</v>
      </c>
      <c r="Q16" s="643">
        <f>K26/SUM(K$14,K$17,K$25,K$26,K$31,K$32)</f>
        <v>0</v>
      </c>
      <c r="R16" s="643">
        <f>L26/SUM(L$14,L$17,L$25,L$26,L$31,L$32)</f>
        <v>0.12731595036189794</v>
      </c>
      <c r="S16" s="643">
        <f>M26/SUM(M$14,M$17,M$25,M$26,M$31,M$32)</f>
        <v>0</v>
      </c>
      <c r="T16" s="643">
        <f>N26/SUM(N$14,N$17,N$25,N$26,N$31,N$32)</f>
        <v>0</v>
      </c>
      <c r="U16" s="640"/>
    </row>
    <row r="17" spans="1:21">
      <c r="A17" s="629" t="s">
        <v>1621</v>
      </c>
      <c r="B17" s="635">
        <f>SUMIFS('Energy Yearbook 2023'!$D:$D,'Energy Yearbook 2023'!$C:$C,$A17,'Energy Yearbook 2023'!$A:$A,B$2)</f>
        <v>-150.08000000000001</v>
      </c>
      <c r="C17" s="634">
        <f>SUMIFS('Energy Yearbook 2023'!$D:$D,'Energy Yearbook 2023'!$C:$C,$A17,'Energy Yearbook 2023'!$A:$A,C$2)</f>
        <v>-47.589999999999996</v>
      </c>
      <c r="D17" s="634">
        <f>SUMIFS('Energy Yearbook 2023'!$D:$D,'Energy Yearbook 2023'!$C:$C,$A17,'Energy Yearbook 2023'!$A:$A,D$2)</f>
        <v>0</v>
      </c>
      <c r="E17" s="634">
        <f>SUMIFS('Energy Yearbook 2023'!$D:$D,'Energy Yearbook 2023'!$C:$C,$A17,'Energy Yearbook 2023'!$A:$A,E$2)</f>
        <v>1804.98</v>
      </c>
      <c r="F17" s="634">
        <f>SUMIFS('Energy Yearbook 2023'!$D:$D,'Energy Yearbook 2023'!$C:$C,$A17,'Energy Yearbook 2023'!$A:$A,F$2)</f>
        <v>72.58</v>
      </c>
      <c r="G17" s="634">
        <f>SUMIFS('Energy Yearbook 2023'!$D:$D,'Energy Yearbook 2023'!$C:$C,$A17,'Energy Yearbook 2023'!$A:$A,G$2)</f>
        <v>0</v>
      </c>
      <c r="H17" s="634">
        <f>SUMIFS('Energy Yearbook 2023'!$D:$D,'Energy Yearbook 2023'!$C:$C,$A17,'Energy Yearbook 2023'!$A:$A,H$2)</f>
        <v>0</v>
      </c>
      <c r="I17" s="634">
        <f>SUMIFS('Energy Yearbook 2023'!$D:$D,'Energy Yearbook 2023'!$C:$C,$A17,'Energy Yearbook 2023'!$A:$A,I$2)</f>
        <v>70.390000000000015</v>
      </c>
      <c r="J17" s="633">
        <f>SUMIFS('Energy Yearbook 2023'!$D:$D,'Energy Yearbook 2023'!$C:$C,$A17,'Energy Yearbook 2023'!$A:$A,J$2)</f>
        <v>352.34</v>
      </c>
      <c r="K17" s="632">
        <f>-B17</f>
        <v>150.08000000000001</v>
      </c>
      <c r="L17" s="631">
        <f>-C17+D17+E17-F17+G17</f>
        <v>1779.99</v>
      </c>
      <c r="M17" s="631">
        <f>I17+H17+G17</f>
        <v>70.390000000000015</v>
      </c>
      <c r="N17" s="630">
        <f>J17</f>
        <v>352.34</v>
      </c>
      <c r="P17" s="629" t="s">
        <v>1607</v>
      </c>
      <c r="Q17" s="643">
        <f>K31/SUM(K$14,K$17,K$25,K$26,K$31,K$32)</f>
        <v>1.0044516055732861E-3</v>
      </c>
      <c r="R17" s="643">
        <f>L31/SUM(L$14,L$17,L$25,L$26,L$31,L$32)</f>
        <v>2.7423937635547291E-3</v>
      </c>
      <c r="S17" s="643">
        <f>M31/SUM(M$14,M$17,M$25,M$26,M$31,M$32)</f>
        <v>0.95284662263731135</v>
      </c>
      <c r="T17" s="643">
        <f>N31/SUM(N$14,N$17,N$25,N$26,N$31,N$32)</f>
        <v>0.9808955233958937</v>
      </c>
      <c r="U17" s="640"/>
    </row>
    <row r="18" spans="1:21">
      <c r="A18" s="629" t="s">
        <v>1620</v>
      </c>
      <c r="B18" s="635">
        <f>SUMIFS('Energy Yearbook 2023'!$D:$D,'Energy Yearbook 2023'!$C:$C,$A18,'Energy Yearbook 2023'!$A:$A,B$2)</f>
        <v>0</v>
      </c>
      <c r="C18" s="634">
        <f>SUMIFS('Energy Yearbook 2023'!$D:$D,'Energy Yearbook 2023'!$C:$C,$A18,'Energy Yearbook 2023'!$A:$A,C$2)</f>
        <v>0</v>
      </c>
      <c r="D18" s="634">
        <f>SUMIFS('Energy Yearbook 2023'!$D:$D,'Energy Yearbook 2023'!$C:$C,$A18,'Energy Yearbook 2023'!$A:$A,D$2)</f>
        <v>0</v>
      </c>
      <c r="E18" s="634">
        <f>SUMIFS('Energy Yearbook 2023'!$D:$D,'Energy Yearbook 2023'!$C:$C,$A18,'Energy Yearbook 2023'!$A:$A,E$2)</f>
        <v>6336.1900000000005</v>
      </c>
      <c r="F18" s="634">
        <f>SUMIFS('Energy Yearbook 2023'!$D:$D,'Energy Yearbook 2023'!$C:$C,$A18,'Energy Yearbook 2023'!$A:$A,F$2)</f>
        <v>3632.05</v>
      </c>
      <c r="G18" s="634">
        <f>SUMIFS('Energy Yearbook 2023'!$D:$D,'Energy Yearbook 2023'!$C:$C,$A18,'Energy Yearbook 2023'!$A:$A,G$2)</f>
        <v>0</v>
      </c>
      <c r="H18" s="634">
        <f>SUMIFS('Energy Yearbook 2023'!$D:$D,'Energy Yearbook 2023'!$C:$C,$A18,'Energy Yearbook 2023'!$A:$A,H$2)</f>
        <v>0</v>
      </c>
      <c r="I18" s="634">
        <f>SUMIFS('Energy Yearbook 2023'!$D:$D,'Energy Yearbook 2023'!$C:$C,$A18,'Energy Yearbook 2023'!$A:$A,I$2)</f>
        <v>0</v>
      </c>
      <c r="J18" s="633">
        <f>SUMIFS('Energy Yearbook 2023'!$D:$D,'Energy Yearbook 2023'!$C:$C,$A18,'Energy Yearbook 2023'!$A:$A,J$2)</f>
        <v>0</v>
      </c>
      <c r="K18" s="632">
        <f>-B18</f>
        <v>0</v>
      </c>
      <c r="L18" s="631">
        <f>-C18+D18+E18-F18+G18</f>
        <v>2704.1400000000003</v>
      </c>
      <c r="M18" s="631">
        <f>I18+H18+G18</f>
        <v>0</v>
      </c>
      <c r="N18" s="630">
        <f>J18</f>
        <v>0</v>
      </c>
      <c r="P18" s="629" t="s">
        <v>1606</v>
      </c>
      <c r="Q18" s="643">
        <f>K32/SUM(K$14,K$17,K$25,K$26,K$31,K$32)</f>
        <v>4.8788202728803229E-2</v>
      </c>
      <c r="R18" s="643">
        <f>L32/SUM(L$14,L$17,L$25,L$26,L$31,L$32)</f>
        <v>3.8440730089125003E-4</v>
      </c>
      <c r="S18" s="643">
        <f>M32/SUM(M$14,M$17,M$25,M$26,M$31,M$32)</f>
        <v>0</v>
      </c>
      <c r="T18" s="643">
        <f>N32/SUM(N$14,N$17,N$25,N$26,N$31,N$32)</f>
        <v>0</v>
      </c>
      <c r="U18" s="640"/>
    </row>
    <row r="19" spans="1:21">
      <c r="A19" s="629" t="s">
        <v>1619</v>
      </c>
      <c r="B19" s="635">
        <f>SUMIFS('Energy Yearbook 2023'!$D:$D,'Energy Yearbook 2023'!$C:$C,$A19,'Energy Yearbook 2023'!$A:$A,B$2)</f>
        <v>-1770.1899999999998</v>
      </c>
      <c r="C19" s="634">
        <f>SUMIFS('Energy Yearbook 2023'!$D:$D,'Energy Yearbook 2023'!$C:$C,$A19,'Energy Yearbook 2023'!$A:$A,C$2)</f>
        <v>-4676.41</v>
      </c>
      <c r="D19" s="634">
        <f>SUMIFS('Energy Yearbook 2023'!$D:$D,'Energy Yearbook 2023'!$C:$C,$A19,'Energy Yearbook 2023'!$A:$A,D$2)</f>
        <v>14060.039999999999</v>
      </c>
      <c r="E19" s="634">
        <f>SUMIFS('Energy Yearbook 2023'!$D:$D,'Energy Yearbook 2023'!$C:$C,$A19,'Energy Yearbook 2023'!$A:$A,E$2)</f>
        <v>187195.6</v>
      </c>
      <c r="F19" s="634">
        <f>SUMIFS('Energy Yearbook 2023'!$D:$D,'Energy Yearbook 2023'!$C:$C,$A19,'Energy Yearbook 2023'!$A:$A,F$2)</f>
        <v>113240.64000000001</v>
      </c>
      <c r="G19" s="634">
        <f>SUMIFS('Energy Yearbook 2023'!$D:$D,'Energy Yearbook 2023'!$C:$C,$A19,'Energy Yearbook 2023'!$A:$A,G$2)</f>
        <v>26635.07</v>
      </c>
      <c r="H19" s="634">
        <f>SUMIFS('Energy Yearbook 2023'!$D:$D,'Energy Yearbook 2023'!$C:$C,$A19,'Energy Yearbook 2023'!$A:$A,H$2)</f>
        <v>160416.04999999999</v>
      </c>
      <c r="I19" s="634">
        <f>SUMIFS('Energy Yearbook 2023'!$D:$D,'Energy Yearbook 2023'!$C:$C,$A19,'Energy Yearbook 2023'!$A:$A,I$2)</f>
        <v>4796.66</v>
      </c>
      <c r="J19" s="633">
        <f>SUMIFS('Energy Yearbook 2023'!$D:$D,'Energy Yearbook 2023'!$C:$C,$A19,'Energy Yearbook 2023'!$A:$A,J$2)</f>
        <v>56822.290000000008</v>
      </c>
      <c r="K19" s="632">
        <f>-B19</f>
        <v>1770.1899999999998</v>
      </c>
      <c r="L19" s="631">
        <f>-C19+D19+E19-F19+G19</f>
        <v>119326.47999999998</v>
      </c>
      <c r="M19" s="631">
        <f>I19+H19+G19</f>
        <v>191847.78</v>
      </c>
      <c r="N19" s="630">
        <f>J19</f>
        <v>56822.290000000008</v>
      </c>
      <c r="P19" s="642" t="s">
        <v>1927</v>
      </c>
      <c r="Q19" s="641">
        <f>SUM(K$14:K$17,K$25,K$26,K$31,K$32)</f>
        <v>30888.05</v>
      </c>
      <c r="R19" s="641">
        <f>SUM(L$14:L$17,L$25,L$26,L$31,L$32)</f>
        <v>122275.66999999998</v>
      </c>
      <c r="S19" s="641">
        <f>SUM(M$14:M$17,M$25,M$26,M$31,M$32)</f>
        <v>1842.7100000000003</v>
      </c>
      <c r="T19" s="641">
        <f>SUM(N$14:N$17,N$25,N$26,N$31,N$32)</f>
        <v>23694.970000000005</v>
      </c>
      <c r="U19" s="640"/>
    </row>
    <row r="20" spans="1:21">
      <c r="A20" s="629" t="s">
        <v>1618</v>
      </c>
      <c r="B20" s="635">
        <f>SUMIFS('Energy Yearbook 2023'!$D:$D,'Energy Yearbook 2023'!$C:$C,$A20,'Energy Yearbook 2023'!$A:$A,B$2)</f>
        <v>-66.740000000000009</v>
      </c>
      <c r="C20" s="634">
        <f>SUMIFS('Energy Yearbook 2023'!$D:$D,'Energy Yearbook 2023'!$C:$C,$A20,'Energy Yearbook 2023'!$A:$A,C$2)</f>
        <v>0</v>
      </c>
      <c r="D20" s="634">
        <f>SUMIFS('Energy Yearbook 2023'!$D:$D,'Energy Yearbook 2023'!$C:$C,$A20,'Energy Yearbook 2023'!$A:$A,D$2)</f>
        <v>0</v>
      </c>
      <c r="E20" s="634">
        <f>SUMIFS('Energy Yearbook 2023'!$D:$D,'Energy Yearbook 2023'!$C:$C,$A20,'Energy Yearbook 2023'!$A:$A,E$2)</f>
        <v>2532.9899999999998</v>
      </c>
      <c r="F20" s="634">
        <f>SUMIFS('Energy Yearbook 2023'!$D:$D,'Energy Yearbook 2023'!$C:$C,$A20,'Energy Yearbook 2023'!$A:$A,F$2)</f>
        <v>0</v>
      </c>
      <c r="G20" s="634">
        <f>SUMIFS('Energy Yearbook 2023'!$D:$D,'Energy Yearbook 2023'!$C:$C,$A20,'Energy Yearbook 2023'!$A:$A,G$2)</f>
        <v>0</v>
      </c>
      <c r="H20" s="634">
        <f>SUMIFS('Energy Yearbook 2023'!$D:$D,'Energy Yearbook 2023'!$C:$C,$A20,'Energy Yearbook 2023'!$A:$A,H$2)</f>
        <v>0</v>
      </c>
      <c r="I20" s="634">
        <f>SUMIFS('Energy Yearbook 2023'!$D:$D,'Energy Yearbook 2023'!$C:$C,$A20,'Energy Yearbook 2023'!$A:$A,I$2)</f>
        <v>0</v>
      </c>
      <c r="J20" s="633">
        <f>SUMIFS('Energy Yearbook 2023'!$D:$D,'Energy Yearbook 2023'!$C:$C,$A20,'Energy Yearbook 2023'!$A:$A,J$2)</f>
        <v>0</v>
      </c>
      <c r="K20" s="632">
        <f>-B20</f>
        <v>66.740000000000009</v>
      </c>
      <c r="L20" s="631">
        <f>-C20+D20+E20-F20+G20</f>
        <v>2532.9899999999998</v>
      </c>
      <c r="M20" s="631">
        <f>I20+H20+G20</f>
        <v>0</v>
      </c>
      <c r="N20" s="630">
        <f>J20</f>
        <v>0</v>
      </c>
      <c r="P20" s="639" t="s">
        <v>1926</v>
      </c>
      <c r="Q20" s="638"/>
      <c r="R20" s="637">
        <f>'NCSC Fossil GHG EF'!$L$9*R$13+'NCSC Fossil GHG EF'!$L$12*R$14+'NCSC Fossil GHG EF'!$L$20*R$15+'NCSC Fossil GHG EF'!$L$21*R$16+'NCSC Fossil GHG EF'!$L$26*R$17+'NCSC Fossil GHG EF'!$L$27*R$18</f>
        <v>60.886554142678001</v>
      </c>
      <c r="S20" s="637">
        <f>'NCSC Fossil GHG EF'!$S$9*S$13+'NCSC Fossil GHG EF'!$S$12*S$14+'NCSC Fossil GHG EF'!$LS20*S$15+'NCSC Fossil GHG EF'!$S$21*S$16+'NCSC Fossil GHG EF'!$S$26*S$17+'NCSC Fossil GHG EF'!$S$27*S$18</f>
        <v>62.218231843317724</v>
      </c>
      <c r="T20" s="637">
        <f>'NCSC Fossil GHG EF'!$Z$9*T$13+'NCSC Fossil GHG EF'!$Z$12*T$14+'NCSC Fossil GHG EF'!$Z$20*T$15+'NCSC Fossil GHG EF'!$Z$21*T$16+'NCSC Fossil GHG EF'!$Z$26*T$17+'NCSC Fossil GHG EF'!$Z$27*T$18</f>
        <v>62.742746287503216</v>
      </c>
      <c r="U20" s="636">
        <f>($S20*$S19+$T20*$T19)/($S19+$T19)</f>
        <v>62.704899152937941</v>
      </c>
    </row>
    <row r="21" spans="1:21">
      <c r="A21" s="629" t="s">
        <v>1617</v>
      </c>
      <c r="B21" s="635">
        <f>SUMIFS('Energy Yearbook 2023'!$D:$D,'Energy Yearbook 2023'!$C:$C,$A21,'Energy Yearbook 2023'!$A:$A,B$2)</f>
        <v>0</v>
      </c>
      <c r="C21" s="634">
        <f>SUMIFS('Energy Yearbook 2023'!$D:$D,'Energy Yearbook 2023'!$C:$C,$A21,'Energy Yearbook 2023'!$A:$A,C$2)</f>
        <v>-7.0000000000000007E-2</v>
      </c>
      <c r="D21" s="634">
        <f>SUMIFS('Energy Yearbook 2023'!$D:$D,'Energy Yearbook 2023'!$C:$C,$A21,'Energy Yearbook 2023'!$A:$A,D$2)</f>
        <v>2024.31</v>
      </c>
      <c r="E21" s="634">
        <f>SUMIFS('Energy Yearbook 2023'!$D:$D,'Energy Yearbook 2023'!$C:$C,$A21,'Energy Yearbook 2023'!$A:$A,E$2)</f>
        <v>1234.52</v>
      </c>
      <c r="F21" s="634">
        <f>SUMIFS('Energy Yearbook 2023'!$D:$D,'Energy Yearbook 2023'!$C:$C,$A21,'Energy Yearbook 2023'!$A:$A,F$2)</f>
        <v>69.680000000000007</v>
      </c>
      <c r="G21" s="634">
        <f>SUMIFS('Energy Yearbook 2023'!$D:$D,'Energy Yearbook 2023'!$C:$C,$A21,'Energy Yearbook 2023'!$A:$A,G$2)</f>
        <v>3875.2899999999995</v>
      </c>
      <c r="H21" s="634">
        <f>SUMIFS('Energy Yearbook 2023'!$D:$D,'Energy Yearbook 2023'!$C:$C,$A21,'Energy Yearbook 2023'!$A:$A,H$2)</f>
        <v>43914.590000000004</v>
      </c>
      <c r="I21" s="634">
        <f>SUMIFS('Energy Yearbook 2023'!$D:$D,'Energy Yearbook 2023'!$C:$C,$A21,'Energy Yearbook 2023'!$A:$A,I$2)</f>
        <v>2209.98</v>
      </c>
      <c r="J21" s="633">
        <f>SUMIFS('Energy Yearbook 2023'!$D:$D,'Energy Yearbook 2023'!$C:$C,$A21,'Energy Yearbook 2023'!$A:$A,J$2)</f>
        <v>29045.66</v>
      </c>
      <c r="K21" s="632">
        <f>-B21</f>
        <v>0</v>
      </c>
      <c r="L21" s="631">
        <f>-C29+D29+E29-F29+G29</f>
        <v>17384.53</v>
      </c>
      <c r="M21" s="631">
        <f>I21+H21+G21</f>
        <v>49999.860000000008</v>
      </c>
      <c r="N21" s="630">
        <f>J21</f>
        <v>29045.66</v>
      </c>
      <c r="P21" s="629" t="s">
        <v>1614</v>
      </c>
      <c r="Q21" s="645">
        <f>K24/SUM(K$24,K$27:K$30,K$33)</f>
        <v>0.12902702848753952</v>
      </c>
      <c r="R21" s="645">
        <f>L24/SUM(L$24,L$27:L$30,L$33)</f>
        <v>0.3452247647970822</v>
      </c>
      <c r="S21" s="645">
        <f>M24/SUM(M$24,M$27:M$30,M$33)</f>
        <v>0.45832366046910666</v>
      </c>
      <c r="T21" s="645" t="e">
        <f>N24/SUM(N$24,N$27:N$30,N$33)</f>
        <v>#DIV/0!</v>
      </c>
      <c r="U21" s="644"/>
    </row>
    <row r="22" spans="1:21">
      <c r="A22" s="629" t="s">
        <v>1616</v>
      </c>
      <c r="B22" s="635">
        <f>SUMIFS('Energy Yearbook 2023'!$D:$D,'Energy Yearbook 2023'!$C:$C,$A22,'Energy Yearbook 2023'!$A:$A,B$2)</f>
        <v>0</v>
      </c>
      <c r="C22" s="634">
        <f>SUMIFS('Energy Yearbook 2023'!$D:$D,'Energy Yearbook 2023'!$C:$C,$A22,'Energy Yearbook 2023'!$A:$A,C$2)</f>
        <v>0</v>
      </c>
      <c r="D22" s="634">
        <f>SUMIFS('Energy Yearbook 2023'!$D:$D,'Energy Yearbook 2023'!$C:$C,$A22,'Energy Yearbook 2023'!$A:$A,D$2)</f>
        <v>86.84</v>
      </c>
      <c r="E22" s="634">
        <f>SUMIFS('Energy Yearbook 2023'!$D:$D,'Energy Yearbook 2023'!$C:$C,$A22,'Energy Yearbook 2023'!$A:$A,E$2)</f>
        <v>63.569999999999993</v>
      </c>
      <c r="F22" s="634">
        <f>SUMIFS('Energy Yearbook 2023'!$D:$D,'Energy Yearbook 2023'!$C:$C,$A22,'Energy Yearbook 2023'!$A:$A,F$2)</f>
        <v>8.2900000000000009</v>
      </c>
      <c r="G22" s="634">
        <f>SUMIFS('Energy Yearbook 2023'!$D:$D,'Energy Yearbook 2023'!$C:$C,$A22,'Energy Yearbook 2023'!$A:$A,G$2)</f>
        <v>126.49</v>
      </c>
      <c r="H22" s="634">
        <f>SUMIFS('Energy Yearbook 2023'!$D:$D,'Energy Yearbook 2023'!$C:$C,$A22,'Energy Yearbook 2023'!$A:$A,H$2)</f>
        <v>22566.420000000002</v>
      </c>
      <c r="I22" s="634">
        <f>SUMIFS('Energy Yearbook 2023'!$D:$D,'Energy Yearbook 2023'!$C:$C,$A22,'Energy Yearbook 2023'!$A:$A,I$2)</f>
        <v>122.84</v>
      </c>
      <c r="J22" s="633">
        <f>SUMIFS('Energy Yearbook 2023'!$D:$D,'Energy Yearbook 2023'!$C:$C,$A22,'Energy Yearbook 2023'!$A:$A,J$2)</f>
        <v>63.499999999999993</v>
      </c>
      <c r="K22" s="632">
        <f>-B22</f>
        <v>0</v>
      </c>
      <c r="L22" s="631">
        <f>-C30+D30+E30-F30+G30</f>
        <v>4562.4600000000028</v>
      </c>
      <c r="M22" s="631">
        <f>I22+H22+G22</f>
        <v>22815.750000000004</v>
      </c>
      <c r="N22" s="630">
        <f>J22</f>
        <v>63.499999999999993</v>
      </c>
      <c r="P22" s="629" t="s">
        <v>1611</v>
      </c>
      <c r="Q22" s="643">
        <f>K27/SUM(K$24,K$27:K$30,K$33)</f>
        <v>0</v>
      </c>
      <c r="R22" s="643">
        <f>L27/SUM(L$24,L$27:L$30,L$33)</f>
        <v>5.7953360285173412E-3</v>
      </c>
      <c r="S22" s="643">
        <f>M27/SUM(M$24,M$27:M$30,M$33)</f>
        <v>0</v>
      </c>
      <c r="T22" s="643" t="e">
        <f>N27/SUM(N$24,N$27:N$30,N$33)</f>
        <v>#DIV/0!</v>
      </c>
      <c r="U22" s="640"/>
    </row>
    <row r="23" spans="1:21">
      <c r="A23" s="629" t="s">
        <v>1615</v>
      </c>
      <c r="B23" s="635">
        <f>SUMIFS('Energy Yearbook 2023'!$D:$D,'Energy Yearbook 2023'!$C:$C,$A23,'Energy Yearbook 2023'!$A:$A,B$2)</f>
        <v>-189.41</v>
      </c>
      <c r="C23" s="634">
        <f>SUMIFS('Energy Yearbook 2023'!$D:$D,'Energy Yearbook 2023'!$C:$C,$A23,'Energy Yearbook 2023'!$A:$A,C$2)</f>
        <v>-24.380000000000003</v>
      </c>
      <c r="D23" s="634">
        <f>SUMIFS('Energy Yearbook 2023'!$D:$D,'Energy Yearbook 2023'!$C:$C,$A23,'Energy Yearbook 2023'!$A:$A,D$2)</f>
        <v>11875.99</v>
      </c>
      <c r="E23" s="634">
        <f>SUMIFS('Energy Yearbook 2023'!$D:$D,'Energy Yearbook 2023'!$C:$C,$A23,'Energy Yearbook 2023'!$A:$A,E$2)</f>
        <v>8620.58</v>
      </c>
      <c r="F23" s="634">
        <f>SUMIFS('Energy Yearbook 2023'!$D:$D,'Energy Yearbook 2023'!$C:$C,$A23,'Energy Yearbook 2023'!$A:$A,F$2)</f>
        <v>93.080000000000013</v>
      </c>
      <c r="G23" s="634">
        <f>SUMIFS('Energy Yearbook 2023'!$D:$D,'Energy Yearbook 2023'!$C:$C,$A23,'Energy Yearbook 2023'!$A:$A,G$2)</f>
        <v>4526.8899999999994</v>
      </c>
      <c r="H23" s="634">
        <f>SUMIFS('Energy Yearbook 2023'!$D:$D,'Energy Yearbook 2023'!$C:$C,$A23,'Energy Yearbook 2023'!$A:$A,H$2)</f>
        <v>77488.53</v>
      </c>
      <c r="I23" s="634">
        <f>SUMIFS('Energy Yearbook 2023'!$D:$D,'Energy Yearbook 2023'!$C:$C,$A23,'Energy Yearbook 2023'!$A:$A,I$2)</f>
        <v>1575.6599999999999</v>
      </c>
      <c r="J23" s="633">
        <f>SUMIFS('Energy Yearbook 2023'!$D:$D,'Energy Yearbook 2023'!$C:$C,$A23,'Energy Yearbook 2023'!$A:$A,J$2)</f>
        <v>4470.82</v>
      </c>
      <c r="K23" s="632">
        <f>-B23</f>
        <v>189.41</v>
      </c>
      <c r="L23" s="631">
        <f>-C31+D31+E31-F31+G31</f>
        <v>16777.649999999998</v>
      </c>
      <c r="M23" s="631">
        <f>I23+H23+G23</f>
        <v>83591.08</v>
      </c>
      <c r="N23" s="630">
        <f>J23</f>
        <v>4470.82</v>
      </c>
      <c r="P23" s="629" t="s">
        <v>1610</v>
      </c>
      <c r="Q23" s="643">
        <f>K28/SUM(K$24,K$27:K$30,K$33)</f>
        <v>0</v>
      </c>
      <c r="R23" s="643">
        <f>L28/SUM(L$24,L$27:L$30,L$33)</f>
        <v>0.53840594062396552</v>
      </c>
      <c r="S23" s="643">
        <f>M28/SUM(M$24,M$27:M$30,M$33)</f>
        <v>0</v>
      </c>
      <c r="T23" s="643" t="e">
        <f>N28/SUM(N$24,N$27:N$30,N$33)</f>
        <v>#DIV/0!</v>
      </c>
      <c r="U23" s="640"/>
    </row>
    <row r="24" spans="1:21">
      <c r="A24" s="629" t="s">
        <v>1614</v>
      </c>
      <c r="B24" s="635">
        <f>SUMIFS('Energy Yearbook 2023'!$D:$D,'Energy Yearbook 2023'!$C:$C,$A24,'Energy Yearbook 2023'!$A:$A,B$2)</f>
        <v>-143.26000000000002</v>
      </c>
      <c r="C24" s="634">
        <f>SUMIFS('Energy Yearbook 2023'!$D:$D,'Energy Yearbook 2023'!$C:$C,$A24,'Energy Yearbook 2023'!$A:$A,C$2)</f>
        <v>-1248.3499999999999</v>
      </c>
      <c r="D24" s="634">
        <f>SUMIFS('Energy Yearbook 2023'!$D:$D,'Energy Yearbook 2023'!$C:$C,$A24,'Energy Yearbook 2023'!$A:$A,D$2)</f>
        <v>7.18</v>
      </c>
      <c r="E24" s="634">
        <f>SUMIFS('Energy Yearbook 2023'!$D:$D,'Energy Yearbook 2023'!$C:$C,$A24,'Energy Yearbook 2023'!$A:$A,E$2)</f>
        <v>2236.0500000000002</v>
      </c>
      <c r="F24" s="634">
        <f>SUMIFS('Energy Yearbook 2023'!$D:$D,'Energy Yearbook 2023'!$C:$C,$A24,'Energy Yearbook 2023'!$A:$A,F$2)</f>
        <v>846.15000000000009</v>
      </c>
      <c r="G24" s="634">
        <f>SUMIFS('Energy Yearbook 2023'!$D:$D,'Energy Yearbook 2023'!$C:$C,$A24,'Energy Yearbook 2023'!$A:$A,G$2)</f>
        <v>302.24</v>
      </c>
      <c r="H24" s="634">
        <f>SUMIFS('Energy Yearbook 2023'!$D:$D,'Energy Yearbook 2023'!$C:$C,$A24,'Energy Yearbook 2023'!$A:$A,H$2)</f>
        <v>15055.29</v>
      </c>
      <c r="I24" s="634">
        <f>SUMIFS('Energy Yearbook 2023'!$D:$D,'Energy Yearbook 2023'!$C:$C,$A24,'Energy Yearbook 2023'!$A:$A,I$2)</f>
        <v>81.240000000000009</v>
      </c>
      <c r="J24" s="633">
        <f>SUMIFS('Energy Yearbook 2023'!$D:$D,'Energy Yearbook 2023'!$C:$C,$A24,'Energy Yearbook 2023'!$A:$A,J$2)</f>
        <v>0</v>
      </c>
      <c r="K24" s="632">
        <f>-B24</f>
        <v>143.26000000000002</v>
      </c>
      <c r="L24" s="631">
        <f>-C32+D32+E32-F32+G32</f>
        <v>16000.939999999999</v>
      </c>
      <c r="M24" s="631">
        <f>I24+H24+G24</f>
        <v>15438.77</v>
      </c>
      <c r="N24" s="630">
        <f>J24</f>
        <v>0</v>
      </c>
      <c r="P24" s="629" t="s">
        <v>1609</v>
      </c>
      <c r="Q24" s="643">
        <f>K29/SUM(K$24,K$27:K$30,K$33)</f>
        <v>0</v>
      </c>
      <c r="R24" s="643">
        <f>L29/SUM(L$24,L$27:L$30,L$33)</f>
        <v>6.3596806340715947E-2</v>
      </c>
      <c r="S24" s="643">
        <f>M29/SUM(M$24,M$27:M$30,M$33)</f>
        <v>0.52303705177035675</v>
      </c>
      <c r="T24" s="643" t="e">
        <f>N29/SUM(N$24,N$27:N$30,N$33)</f>
        <v>#DIV/0!</v>
      </c>
      <c r="U24" s="640"/>
    </row>
    <row r="25" spans="1:21">
      <c r="A25" s="629" t="s">
        <v>1613</v>
      </c>
      <c r="B25" s="635">
        <f>SUMIFS('Energy Yearbook 2023'!$D:$D,'Energy Yearbook 2023'!$C:$C,$A25,'Energy Yearbook 2023'!$A:$A,B$2)</f>
        <v>-18.02</v>
      </c>
      <c r="C25" s="634">
        <f>SUMIFS('Energy Yearbook 2023'!$D:$D,'Energy Yearbook 2023'!$C:$C,$A25,'Energy Yearbook 2023'!$A:$A,C$2)</f>
        <v>-244.66</v>
      </c>
      <c r="D25" s="634">
        <f>SUMIFS('Energy Yearbook 2023'!$D:$D,'Energy Yearbook 2023'!$C:$C,$A25,'Energy Yearbook 2023'!$A:$A,D$2)</f>
        <v>0</v>
      </c>
      <c r="E25" s="634">
        <f>SUMIFS('Energy Yearbook 2023'!$D:$D,'Energy Yearbook 2023'!$C:$C,$A25,'Energy Yearbook 2023'!$A:$A,E$2)</f>
        <v>51188.240000000005</v>
      </c>
      <c r="F25" s="634">
        <f>SUMIFS('Energy Yearbook 2023'!$D:$D,'Energy Yearbook 2023'!$C:$C,$A25,'Energy Yearbook 2023'!$A:$A,F$2)</f>
        <v>49283.7</v>
      </c>
      <c r="G25" s="634">
        <f>SUMIFS('Energy Yearbook 2023'!$D:$D,'Energy Yearbook 2023'!$C:$C,$A25,'Energy Yearbook 2023'!$A:$A,G$2)</f>
        <v>0</v>
      </c>
      <c r="H25" s="634">
        <f>SUMIFS('Energy Yearbook 2023'!$D:$D,'Energy Yearbook 2023'!$C:$C,$A25,'Energy Yearbook 2023'!$A:$A,H$2)</f>
        <v>0</v>
      </c>
      <c r="I25" s="634">
        <f>SUMIFS('Energy Yearbook 2023'!$D:$D,'Energy Yearbook 2023'!$C:$C,$A25,'Energy Yearbook 2023'!$A:$A,I$2)</f>
        <v>0</v>
      </c>
      <c r="J25" s="633">
        <f>SUMIFS('Energy Yearbook 2023'!$D:$D,'Energy Yearbook 2023'!$C:$C,$A25,'Energy Yearbook 2023'!$A:$A,J$2)</f>
        <v>0</v>
      </c>
      <c r="K25" s="632">
        <f>-B25</f>
        <v>18.02</v>
      </c>
      <c r="L25" s="631">
        <f>-C33+D33+E33-F33+G33</f>
        <v>24481.479999999992</v>
      </c>
      <c r="M25" s="631">
        <f>I25+H25+G25</f>
        <v>0</v>
      </c>
      <c r="N25" s="630">
        <f>J25</f>
        <v>0</v>
      </c>
      <c r="P25" s="629" t="s">
        <v>1608</v>
      </c>
      <c r="Q25" s="643">
        <f>K30/SUM(K$24,K$27:K$30,K$33)</f>
        <v>0.82422926930316742</v>
      </c>
      <c r="R25" s="643">
        <f>L30/SUM(L$24,L$27:L$30,L$33)</f>
        <v>4.6369592317819654E-2</v>
      </c>
      <c r="S25" s="643">
        <f>M30/SUM(M$24,M$27:M$30,M$33)</f>
        <v>0</v>
      </c>
      <c r="T25" s="643" t="e">
        <f>N30/SUM(N$24,N$27:N$30,N$33)</f>
        <v>#DIV/0!</v>
      </c>
      <c r="U25" s="640"/>
    </row>
    <row r="26" spans="1:21">
      <c r="A26" s="629" t="s">
        <v>1612</v>
      </c>
      <c r="B26" s="635">
        <f>SUMIFS('Energy Yearbook 2023'!$D:$D,'Energy Yearbook 2023'!$C:$C,$A26,'Energy Yearbook 2023'!$A:$A,B$2)</f>
        <v>0</v>
      </c>
      <c r="C26" s="634">
        <f>SUMIFS('Energy Yearbook 2023'!$D:$D,'Energy Yearbook 2023'!$C:$C,$A26,'Energy Yearbook 2023'!$A:$A,C$2)</f>
        <v>0</v>
      </c>
      <c r="D26" s="634">
        <f>SUMIFS('Energy Yearbook 2023'!$D:$D,'Energy Yearbook 2023'!$C:$C,$A26,'Energy Yearbook 2023'!$A:$A,D$2)</f>
        <v>0</v>
      </c>
      <c r="E26" s="634">
        <f>SUMIFS('Energy Yearbook 2023'!$D:$D,'Energy Yearbook 2023'!$C:$C,$A26,'Energy Yearbook 2023'!$A:$A,E$2)</f>
        <v>1741.3300000000002</v>
      </c>
      <c r="F26" s="634">
        <f>SUMIFS('Energy Yearbook 2023'!$D:$D,'Energy Yearbook 2023'!$C:$C,$A26,'Energy Yearbook 2023'!$A:$A,F$2)</f>
        <v>1589.16</v>
      </c>
      <c r="G26" s="634">
        <f>SUMIFS('Energy Yearbook 2023'!$D:$D,'Energy Yearbook 2023'!$C:$C,$A26,'Energy Yearbook 2023'!$A:$A,G$2)</f>
        <v>0</v>
      </c>
      <c r="H26" s="634">
        <f>SUMIFS('Energy Yearbook 2023'!$D:$D,'Energy Yearbook 2023'!$C:$C,$A26,'Energy Yearbook 2023'!$A:$A,H$2)</f>
        <v>0</v>
      </c>
      <c r="I26" s="634">
        <f>SUMIFS('Energy Yearbook 2023'!$D:$D,'Energy Yearbook 2023'!$C:$C,$A26,'Energy Yearbook 2023'!$A:$A,I$2)</f>
        <v>0</v>
      </c>
      <c r="J26" s="633">
        <f>SUMIFS('Energy Yearbook 2023'!$D:$D,'Energy Yearbook 2023'!$C:$C,$A26,'Energy Yearbook 2023'!$A:$A,J$2)</f>
        <v>0</v>
      </c>
      <c r="K26" s="632">
        <f>-B26</f>
        <v>0</v>
      </c>
      <c r="L26" s="631">
        <f>-C21+D21+E21-F21+G21</f>
        <v>7064.5099999999993</v>
      </c>
      <c r="M26" s="631">
        <f>I26+H26+G26</f>
        <v>0</v>
      </c>
      <c r="N26" s="630">
        <f>J26</f>
        <v>0</v>
      </c>
      <c r="P26" s="629" t="s">
        <v>1605</v>
      </c>
      <c r="Q26" s="643">
        <f>K33/SUM(K$24,K$27:K$30,K$33)</f>
        <v>4.6743702209292894E-2</v>
      </c>
      <c r="R26" s="643">
        <f>L33/SUM(L$24,L$27:L$30,L$33)</f>
        <v>6.0755989189921619E-4</v>
      </c>
      <c r="S26" s="643">
        <f>M33/SUM(M$24,M$27:M$30,M$33)</f>
        <v>1.8639287760536496E-2</v>
      </c>
      <c r="T26" s="643" t="e">
        <f>N33/SUM(N$24,N$27:N$30,N$33)</f>
        <v>#DIV/0!</v>
      </c>
      <c r="U26" s="640"/>
    </row>
    <row r="27" spans="1:21">
      <c r="A27" s="629" t="s">
        <v>1611</v>
      </c>
      <c r="B27" s="635">
        <f>SUMIFS('Energy Yearbook 2023'!$D:$D,'Energy Yearbook 2023'!$C:$C,$A27,'Energy Yearbook 2023'!$A:$A,B$2)</f>
        <v>0</v>
      </c>
      <c r="C27" s="634">
        <f>SUMIFS('Energy Yearbook 2023'!$D:$D,'Energy Yearbook 2023'!$C:$C,$A27,'Energy Yearbook 2023'!$A:$A,C$2)</f>
        <v>0</v>
      </c>
      <c r="D27" s="634">
        <f>SUMIFS('Energy Yearbook 2023'!$D:$D,'Energy Yearbook 2023'!$C:$C,$A27,'Energy Yearbook 2023'!$A:$A,D$2)</f>
        <v>0</v>
      </c>
      <c r="E27" s="634">
        <f>SUMIFS('Energy Yearbook 2023'!$D:$D,'Energy Yearbook 2023'!$C:$C,$A27,'Energy Yearbook 2023'!$A:$A,E$2)</f>
        <v>1576.32</v>
      </c>
      <c r="F27" s="634">
        <f>SUMIFS('Energy Yearbook 2023'!$D:$D,'Energy Yearbook 2023'!$C:$C,$A27,'Energy Yearbook 2023'!$A:$A,F$2)</f>
        <v>1554.9900000000002</v>
      </c>
      <c r="G27" s="634">
        <f>SUMIFS('Energy Yearbook 2023'!$D:$D,'Energy Yearbook 2023'!$C:$C,$A27,'Energy Yearbook 2023'!$A:$A,G$2)</f>
        <v>0</v>
      </c>
      <c r="H27" s="634">
        <f>SUMIFS('Energy Yearbook 2023'!$D:$D,'Energy Yearbook 2023'!$C:$C,$A27,'Energy Yearbook 2023'!$A:$A,H$2)</f>
        <v>0</v>
      </c>
      <c r="I27" s="634">
        <f>SUMIFS('Energy Yearbook 2023'!$D:$D,'Energy Yearbook 2023'!$C:$C,$A27,'Energy Yearbook 2023'!$A:$A,I$2)</f>
        <v>0</v>
      </c>
      <c r="J27" s="633">
        <f>SUMIFS('Energy Yearbook 2023'!$D:$D,'Energy Yearbook 2023'!$C:$C,$A27,'Energy Yearbook 2023'!$A:$A,J$2)</f>
        <v>0</v>
      </c>
      <c r="K27" s="632">
        <f>-B27</f>
        <v>0</v>
      </c>
      <c r="L27" s="631">
        <f>-C22+D22+E22-F22+G22</f>
        <v>268.61</v>
      </c>
      <c r="M27" s="631">
        <f>I27+H27+G27</f>
        <v>0</v>
      </c>
      <c r="N27" s="630">
        <f>J27</f>
        <v>0</v>
      </c>
      <c r="P27" s="642" t="s">
        <v>1925</v>
      </c>
      <c r="Q27" s="641">
        <f>SUM(K$24,K$27:K$30,K$33)</f>
        <v>1110.3100000000002</v>
      </c>
      <c r="R27" s="641">
        <f>SUM(L$24,L$27:L$30,L$33)</f>
        <v>46349.340000000011</v>
      </c>
      <c r="S27" s="641">
        <f>SUM(M$24,M$27:M$30,M$33)</f>
        <v>33685.300000000003</v>
      </c>
      <c r="T27" s="641">
        <f>SUM(N$24,N$27:N$30,N$33)</f>
        <v>0</v>
      </c>
      <c r="U27" s="640"/>
    </row>
    <row r="28" spans="1:21">
      <c r="A28" s="629" t="s">
        <v>1610</v>
      </c>
      <c r="B28" s="635">
        <f>SUMIFS('Energy Yearbook 2023'!$D:$D,'Energy Yearbook 2023'!$C:$C,$A28,'Energy Yearbook 2023'!$A:$A,B$2)</f>
        <v>0</v>
      </c>
      <c r="C28" s="634">
        <f>SUMIFS('Energy Yearbook 2023'!$D:$D,'Energy Yearbook 2023'!$C:$C,$A28,'Energy Yearbook 2023'!$A:$A,C$2)</f>
        <v>0</v>
      </c>
      <c r="D28" s="634">
        <f>SUMIFS('Energy Yearbook 2023'!$D:$D,'Energy Yearbook 2023'!$C:$C,$A28,'Energy Yearbook 2023'!$A:$A,D$2)</f>
        <v>0</v>
      </c>
      <c r="E28" s="634">
        <f>SUMIFS('Energy Yearbook 2023'!$D:$D,'Energy Yearbook 2023'!$C:$C,$A28,'Energy Yearbook 2023'!$A:$A,E$2)</f>
        <v>539.55000000000007</v>
      </c>
      <c r="F28" s="634">
        <f>SUMIFS('Energy Yearbook 2023'!$D:$D,'Energy Yearbook 2023'!$C:$C,$A28,'Energy Yearbook 2023'!$A:$A,F$2)</f>
        <v>511.39000000000004</v>
      </c>
      <c r="G28" s="634">
        <f>SUMIFS('Energy Yearbook 2023'!$D:$D,'Energy Yearbook 2023'!$C:$C,$A28,'Energy Yearbook 2023'!$A:$A,G$2)</f>
        <v>0</v>
      </c>
      <c r="H28" s="634">
        <f>SUMIFS('Energy Yearbook 2023'!$D:$D,'Energy Yearbook 2023'!$C:$C,$A28,'Energy Yearbook 2023'!$A:$A,H$2)</f>
        <v>0</v>
      </c>
      <c r="I28" s="634">
        <f>SUMIFS('Energy Yearbook 2023'!$D:$D,'Energy Yearbook 2023'!$C:$C,$A28,'Energy Yearbook 2023'!$A:$A,I$2)</f>
        <v>0</v>
      </c>
      <c r="J28" s="633">
        <f>SUMIFS('Energy Yearbook 2023'!$D:$D,'Energy Yearbook 2023'!$C:$C,$A28,'Energy Yearbook 2023'!$A:$A,J$2)</f>
        <v>0</v>
      </c>
      <c r="K28" s="632">
        <f>-B28</f>
        <v>0</v>
      </c>
      <c r="L28" s="631">
        <f>-C23+D23+E23-F23+G23</f>
        <v>24954.759999999995</v>
      </c>
      <c r="M28" s="631">
        <f>I28+H28+G28</f>
        <v>0</v>
      </c>
      <c r="N28" s="630">
        <f>J28</f>
        <v>0</v>
      </c>
      <c r="P28" s="639" t="s">
        <v>1924</v>
      </c>
      <c r="Q28" s="638"/>
      <c r="R28" s="637">
        <f>'NCSC Fossil GHG EF'!$L$19*R$21+'NCSC Fossil GHG EF'!$L$22*R$22+'NCSC Fossil GHG EF'!$L$23*R$23+'NCSC Fossil GHG EF'!$L$24*R$24+'NCSC Fossil GHG EF'!$L$25*R$25+'NCSC Fossil GHG EF'!$L$28*R$26</f>
        <v>76.308182036680549</v>
      </c>
      <c r="S28" s="637">
        <f>'NCSC Fossil GHG EF'!$S$19*S$21+'NCSC Fossil GHG EF'!$S$22*S$22+'NCSC Fossil GHG EF'!$S$23*S$23+'NCSC Fossil GHG EF'!$S$24*S$24+'NCSC Fossil GHG EF'!$S$25*S$25+'NCSC Fossil GHG EF'!$S$28*S$26</f>
        <v>79.049601191023982</v>
      </c>
      <c r="T28" s="637">
        <f>IFERROR('NCSC Fossil GHG EF'!$Z$19*T$21+'NCSC Fossil GHG EF'!$Z$22*T$22+'NCSC Fossil GHG EF'!$Z$23*T$23+'NCSC Fossil GHG EF'!$Z$24*T$24+'NCSC Fossil GHG EF'!$Z$25*T$25+'NCSC Fossil GHG EF'!$Z$28*T$26,0)</f>
        <v>0</v>
      </c>
      <c r="U28" s="636">
        <f>($S28*$S27+$T28*$T27)/($S27+$T27)</f>
        <v>79.049601191023982</v>
      </c>
    </row>
    <row r="29" spans="1:21">
      <c r="A29" s="629" t="s">
        <v>1609</v>
      </c>
      <c r="B29" s="635">
        <f>SUMIFS('Energy Yearbook 2023'!$D:$D,'Energy Yearbook 2023'!$C:$C,$A29,'Energy Yearbook 2023'!$A:$A,B$2)</f>
        <v>0</v>
      </c>
      <c r="C29" s="634">
        <f>SUMIFS('Energy Yearbook 2023'!$D:$D,'Energy Yearbook 2023'!$C:$C,$A29,'Energy Yearbook 2023'!$A:$A,C$2)</f>
        <v>0</v>
      </c>
      <c r="D29" s="634">
        <f>SUMIFS('Energy Yearbook 2023'!$D:$D,'Energy Yearbook 2023'!$C:$C,$A29,'Energy Yearbook 2023'!$A:$A,D$2)</f>
        <v>0</v>
      </c>
      <c r="E29" s="634">
        <f>SUMIFS('Energy Yearbook 2023'!$D:$D,'Energy Yearbook 2023'!$C:$C,$A29,'Energy Yearbook 2023'!$A:$A,E$2)</f>
        <v>2786.3700000000003</v>
      </c>
      <c r="F29" s="634">
        <f>SUMIFS('Energy Yearbook 2023'!$D:$D,'Energy Yearbook 2023'!$C:$C,$A29,'Energy Yearbook 2023'!$A:$A,F$2)</f>
        <v>2463.71</v>
      </c>
      <c r="G29" s="634">
        <f>SUMIFS('Energy Yearbook 2023'!$D:$D,'Energy Yearbook 2023'!$C:$C,$A29,'Energy Yearbook 2023'!$A:$A,G$2)</f>
        <v>17061.87</v>
      </c>
      <c r="H29" s="634">
        <f>SUMIFS('Energy Yearbook 2023'!$D:$D,'Energy Yearbook 2023'!$C:$C,$A29,'Energy Yearbook 2023'!$A:$A,H$2)</f>
        <v>556.79</v>
      </c>
      <c r="I29" s="634">
        <f>SUMIFS('Energy Yearbook 2023'!$D:$D,'Energy Yearbook 2023'!$C:$C,$A29,'Energy Yearbook 2023'!$A:$A,I$2)</f>
        <v>0</v>
      </c>
      <c r="J29" s="633">
        <f>SUMIFS('Energy Yearbook 2023'!$D:$D,'Energy Yearbook 2023'!$C:$C,$A29,'Energy Yearbook 2023'!$A:$A,J$2)</f>
        <v>0</v>
      </c>
      <c r="K29" s="632">
        <f>-B29</f>
        <v>0</v>
      </c>
      <c r="L29" s="631">
        <f>-C24+D24+E24-F24+G24</f>
        <v>2947.67</v>
      </c>
      <c r="M29" s="631">
        <f>I29+H29+G29</f>
        <v>17618.66</v>
      </c>
      <c r="N29" s="630">
        <f>J29</f>
        <v>0</v>
      </c>
      <c r="P29" s="629" t="s">
        <v>1604</v>
      </c>
      <c r="Q29" s="645">
        <f>K34/(K$34+K$35)</f>
        <v>0.93094904319565375</v>
      </c>
      <c r="R29" s="645">
        <f>L34/(L$34+L$35)</f>
        <v>0.44206510080472383</v>
      </c>
      <c r="S29" s="645">
        <f>M34/(M$34+M$35)</f>
        <v>0.82603034390411434</v>
      </c>
      <c r="T29" s="645">
        <f>N34/(N$34+N$35)</f>
        <v>1</v>
      </c>
      <c r="U29" s="644"/>
    </row>
    <row r="30" spans="1:21">
      <c r="A30" s="629" t="s">
        <v>1608</v>
      </c>
      <c r="B30" s="635">
        <f>SUMIFS('Energy Yearbook 2023'!$D:$D,'Energy Yearbook 2023'!$C:$C,$A30,'Energy Yearbook 2023'!$A:$A,B$2)</f>
        <v>-915.15</v>
      </c>
      <c r="C30" s="634">
        <f>SUMIFS('Energy Yearbook 2023'!$D:$D,'Energy Yearbook 2023'!$C:$C,$A30,'Energy Yearbook 2023'!$A:$A,C$2)</f>
        <v>-1231.72</v>
      </c>
      <c r="D30" s="634">
        <f>SUMIFS('Energy Yearbook 2023'!$D:$D,'Energy Yearbook 2023'!$C:$C,$A30,'Energy Yearbook 2023'!$A:$A,D$2)</f>
        <v>0</v>
      </c>
      <c r="E30" s="634">
        <f>SUMIFS('Energy Yearbook 2023'!$D:$D,'Energy Yearbook 2023'!$C:$C,$A30,'Energy Yearbook 2023'!$A:$A,E$2)</f>
        <v>18254.640000000003</v>
      </c>
      <c r="F30" s="634">
        <f>SUMIFS('Energy Yearbook 2023'!$D:$D,'Energy Yearbook 2023'!$C:$C,$A30,'Energy Yearbook 2023'!$A:$A,F$2)</f>
        <v>14923.900000000001</v>
      </c>
      <c r="G30" s="634">
        <f>SUMIFS('Energy Yearbook 2023'!$D:$D,'Energy Yearbook 2023'!$C:$C,$A30,'Energy Yearbook 2023'!$A:$A,G$2)</f>
        <v>0</v>
      </c>
      <c r="H30" s="634">
        <f>SUMIFS('Energy Yearbook 2023'!$D:$D,'Energy Yearbook 2023'!$C:$C,$A30,'Energy Yearbook 2023'!$A:$A,H$2)</f>
        <v>0</v>
      </c>
      <c r="I30" s="634">
        <f>SUMIFS('Energy Yearbook 2023'!$D:$D,'Energy Yearbook 2023'!$C:$C,$A30,'Energy Yearbook 2023'!$A:$A,I$2)</f>
        <v>0</v>
      </c>
      <c r="J30" s="633">
        <f>SUMIFS('Energy Yearbook 2023'!$D:$D,'Energy Yearbook 2023'!$C:$C,$A30,'Energy Yearbook 2023'!$A:$A,J$2)</f>
        <v>0</v>
      </c>
      <c r="K30" s="632">
        <f>-B30</f>
        <v>915.15</v>
      </c>
      <c r="L30" s="631">
        <f>-C25+D25+E25-F25+G25</f>
        <v>2149.2000000000116</v>
      </c>
      <c r="M30" s="631">
        <f>I30+H30+G30</f>
        <v>0</v>
      </c>
      <c r="N30" s="630">
        <f>J30</f>
        <v>0</v>
      </c>
      <c r="P30" s="629" t="s">
        <v>1603</v>
      </c>
      <c r="Q30" s="643">
        <f>K35/(K$34+K$35)</f>
        <v>6.9050956804346253E-2</v>
      </c>
      <c r="R30" s="643">
        <f>L35/(L$34+L$35)</f>
        <v>0.55793489919527617</v>
      </c>
      <c r="S30" s="643">
        <f>M35/(M$34+M$35)</f>
        <v>0.17396965609588572</v>
      </c>
      <c r="T30" s="643">
        <f>N35/(N$34+N$35)</f>
        <v>0</v>
      </c>
      <c r="U30" s="640"/>
    </row>
    <row r="31" spans="1:21">
      <c r="A31" s="629" t="s">
        <v>1607</v>
      </c>
      <c r="B31" s="635">
        <f>SUMIFS('Energy Yearbook 2023'!$D:$D,'Energy Yearbook 2023'!$C:$C,$A31,'Energy Yearbook 2023'!$A:$A,B$2)</f>
        <v>-7.7799999999999994</v>
      </c>
      <c r="C31" s="634">
        <f>SUMIFS('Energy Yearbook 2023'!$D:$D,'Energy Yearbook 2023'!$C:$C,$A31,'Energy Yearbook 2023'!$A:$A,C$2)</f>
        <v>-136.87</v>
      </c>
      <c r="D31" s="634">
        <f>SUMIFS('Energy Yearbook 2023'!$D:$D,'Energy Yearbook 2023'!$C:$C,$A31,'Energy Yearbook 2023'!$A:$A,D$2)</f>
        <v>65.72</v>
      </c>
      <c r="E31" s="634">
        <f>SUMIFS('Energy Yearbook 2023'!$D:$D,'Energy Yearbook 2023'!$C:$C,$A31,'Energy Yearbook 2023'!$A:$A,E$2)</f>
        <v>26613.34</v>
      </c>
      <c r="F31" s="634">
        <f>SUMIFS('Energy Yearbook 2023'!$D:$D,'Energy Yearbook 2023'!$C:$C,$A31,'Energy Yearbook 2023'!$A:$A,F$2)</f>
        <v>10152.720000000001</v>
      </c>
      <c r="G31" s="634">
        <f>SUMIFS('Energy Yearbook 2023'!$D:$D,'Energy Yearbook 2023'!$C:$C,$A31,'Energy Yearbook 2023'!$A:$A,G$2)</f>
        <v>114.44</v>
      </c>
      <c r="H31" s="634">
        <f>SUMIFS('Energy Yearbook 2023'!$D:$D,'Energy Yearbook 2023'!$C:$C,$A31,'Energy Yearbook 2023'!$A:$A,H$2)</f>
        <v>834.41000000000008</v>
      </c>
      <c r="I31" s="634">
        <f>SUMIFS('Energy Yearbook 2023'!$D:$D,'Energy Yearbook 2023'!$C:$C,$A31,'Energy Yearbook 2023'!$A:$A,I$2)</f>
        <v>806.97</v>
      </c>
      <c r="J31" s="633">
        <f>SUMIFS('Energy Yearbook 2023'!$D:$D,'Energy Yearbook 2023'!$C:$C,$A31,'Energy Yearbook 2023'!$A:$A,J$2)</f>
        <v>23242.290000000005</v>
      </c>
      <c r="K31" s="632">
        <f>-B31</f>
        <v>7.7799999999999994</v>
      </c>
      <c r="L31" s="631">
        <f>-C26+D26+E26-F26+G26</f>
        <v>152.17000000000007</v>
      </c>
      <c r="M31" s="631">
        <f>I31+H31+G31</f>
        <v>1755.8200000000002</v>
      </c>
      <c r="N31" s="630">
        <f>J31</f>
        <v>23242.290000000005</v>
      </c>
      <c r="P31" s="642" t="s">
        <v>1923</v>
      </c>
      <c r="Q31" s="641">
        <f>K$34+K$35</f>
        <v>30923.25</v>
      </c>
      <c r="R31" s="641">
        <f>L$34+L$35</f>
        <v>115756.48</v>
      </c>
      <c r="S31" s="641">
        <f>M$34+M$35</f>
        <v>26526.579999999998</v>
      </c>
      <c r="T31" s="641">
        <f>N$34+N$35</f>
        <v>35993.42</v>
      </c>
      <c r="U31" s="640"/>
    </row>
    <row r="32" spans="1:21">
      <c r="A32" s="629" t="s">
        <v>1606</v>
      </c>
      <c r="B32" s="635">
        <f>SUMIFS('Energy Yearbook 2023'!$D:$D,'Energy Yearbook 2023'!$C:$C,$A32,'Energy Yearbook 2023'!$A:$A,B$2)</f>
        <v>-377.89</v>
      </c>
      <c r="C32" s="634">
        <f>SUMIFS('Energy Yearbook 2023'!$D:$D,'Energy Yearbook 2023'!$C:$C,$A32,'Energy Yearbook 2023'!$A:$A,C$2)</f>
        <v>-1487.29</v>
      </c>
      <c r="D32" s="634">
        <f>SUMIFS('Energy Yearbook 2023'!$D:$D,'Energy Yearbook 2023'!$C:$C,$A32,'Energy Yearbook 2023'!$A:$A,D$2)</f>
        <v>0</v>
      </c>
      <c r="E32" s="634">
        <f>SUMIFS('Energy Yearbook 2023'!$D:$D,'Energy Yearbook 2023'!$C:$C,$A32,'Energy Yearbook 2023'!$A:$A,E$2)</f>
        <v>15503.609999999999</v>
      </c>
      <c r="F32" s="634">
        <f>SUMIFS('Energy Yearbook 2023'!$D:$D,'Energy Yearbook 2023'!$C:$C,$A32,'Energy Yearbook 2023'!$A:$A,F$2)</f>
        <v>989.96</v>
      </c>
      <c r="G32" s="634">
        <f>SUMIFS('Energy Yearbook 2023'!$D:$D,'Energy Yearbook 2023'!$C:$C,$A32,'Energy Yearbook 2023'!$A:$A,G$2)</f>
        <v>0</v>
      </c>
      <c r="H32" s="634">
        <f>SUMIFS('Energy Yearbook 2023'!$D:$D,'Energy Yearbook 2023'!$C:$C,$A32,'Energy Yearbook 2023'!$A:$A,H$2)</f>
        <v>0</v>
      </c>
      <c r="I32" s="634">
        <f>SUMIFS('Energy Yearbook 2023'!$D:$D,'Energy Yearbook 2023'!$C:$C,$A32,'Energy Yearbook 2023'!$A:$A,I$2)</f>
        <v>0</v>
      </c>
      <c r="J32" s="633">
        <f>SUMIFS('Energy Yearbook 2023'!$D:$D,'Energy Yearbook 2023'!$C:$C,$A32,'Energy Yearbook 2023'!$A:$A,J$2)</f>
        <v>0</v>
      </c>
      <c r="K32" s="632">
        <f>-B32</f>
        <v>377.89</v>
      </c>
      <c r="L32" s="631">
        <f>-C27+D27+E27-F27+G27</f>
        <v>21.3299999999997</v>
      </c>
      <c r="M32" s="631">
        <f>I32+H32+G32</f>
        <v>0</v>
      </c>
      <c r="N32" s="630">
        <f>J32</f>
        <v>0</v>
      </c>
      <c r="P32" s="639" t="s">
        <v>1922</v>
      </c>
      <c r="Q32" s="638"/>
      <c r="R32" s="637">
        <f>'NCSC Fossil GHG EF'!$L$29*R$29+'NCSC Fossil GHG EF'!$L$30*R$30</f>
        <v>56.976826040321889</v>
      </c>
      <c r="S32" s="637">
        <f>'NCSC Fossil GHG EF'!$S$29*S$29+'NCSC Fossil GHG EF'!$S$30*S$30</f>
        <v>57.130412137561649</v>
      </c>
      <c r="T32" s="637">
        <f>'NCSC Fossil GHG EF'!$Z$29*T$29+'NCSC Fossil GHG EF'!$Z$30*T$30</f>
        <v>57.2</v>
      </c>
      <c r="U32" s="636">
        <f>($S32*$S31+$T32*$T31)/($S31+$T31)</f>
        <v>57.17047460012796</v>
      </c>
    </row>
    <row r="33" spans="1:30">
      <c r="A33" s="629" t="s">
        <v>1605</v>
      </c>
      <c r="B33" s="635">
        <f>SUMIFS('Energy Yearbook 2023'!$D:$D,'Energy Yearbook 2023'!$C:$C,$A33,'Energy Yearbook 2023'!$A:$A,B$2)</f>
        <v>-51.9</v>
      </c>
      <c r="C33" s="634">
        <f>SUMIFS('Energy Yearbook 2023'!$D:$D,'Energy Yearbook 2023'!$C:$C,$A33,'Energy Yearbook 2023'!$A:$A,C$2)</f>
        <v>-303.08</v>
      </c>
      <c r="D33" s="634">
        <f>SUMIFS('Energy Yearbook 2023'!$D:$D,'Energy Yearbook 2023'!$C:$C,$A33,'Energy Yearbook 2023'!$A:$A,D$2)</f>
        <v>0</v>
      </c>
      <c r="E33" s="634">
        <f>SUMIFS('Energy Yearbook 2023'!$D:$D,'Energy Yearbook 2023'!$C:$C,$A33,'Energy Yearbook 2023'!$A:$A,E$2)</f>
        <v>54304.469999999994</v>
      </c>
      <c r="F33" s="634">
        <f>SUMIFS('Energy Yearbook 2023'!$D:$D,'Energy Yearbook 2023'!$C:$C,$A33,'Energy Yearbook 2023'!$A:$A,F$2)</f>
        <v>30753.940000000002</v>
      </c>
      <c r="G33" s="634">
        <f>SUMIFS('Energy Yearbook 2023'!$D:$D,'Energy Yearbook 2023'!$C:$C,$A33,'Energy Yearbook 2023'!$A:$A,G$2)</f>
        <v>627.87000000000012</v>
      </c>
      <c r="H33" s="634">
        <f>SUMIFS('Energy Yearbook 2023'!$D:$D,'Energy Yearbook 2023'!$C:$C,$A33,'Energy Yearbook 2023'!$A:$A,H$2)</f>
        <v>0</v>
      </c>
      <c r="I33" s="634">
        <f>SUMIFS('Energy Yearbook 2023'!$D:$D,'Energy Yearbook 2023'!$C:$C,$A33,'Energy Yearbook 2023'!$A:$A,I$2)</f>
        <v>0</v>
      </c>
      <c r="J33" s="633">
        <f>SUMIFS('Energy Yearbook 2023'!$D:$D,'Energy Yearbook 2023'!$C:$C,$A33,'Energy Yearbook 2023'!$A:$A,J$2)</f>
        <v>0</v>
      </c>
      <c r="K33" s="632">
        <f>-B33</f>
        <v>51.9</v>
      </c>
      <c r="L33" s="631">
        <f>-C28+D28+E28-F28+G28</f>
        <v>28.160000000000025</v>
      </c>
      <c r="M33" s="631">
        <f>I33+H33+G33</f>
        <v>627.87000000000012</v>
      </c>
      <c r="N33" s="630">
        <f>J33</f>
        <v>0</v>
      </c>
    </row>
    <row r="34" spans="1:30">
      <c r="A34" s="629" t="s">
        <v>1604</v>
      </c>
      <c r="B34" s="635">
        <f>SUMIFS('Energy Yearbook 2023'!$D:$D,'Energy Yearbook 2023'!$C:$C,$A34,'Energy Yearbook 2023'!$A:$A,B$2)</f>
        <v>-28787.97</v>
      </c>
      <c r="C34" s="634">
        <f>SUMIFS('Energy Yearbook 2023'!$D:$D,'Energy Yearbook 2023'!$C:$C,$A34,'Energy Yearbook 2023'!$A:$A,C$2)</f>
        <v>-12188.310000000001</v>
      </c>
      <c r="D34" s="634">
        <f>SUMIFS('Energy Yearbook 2023'!$D:$D,'Energy Yearbook 2023'!$C:$C,$A34,'Energy Yearbook 2023'!$A:$A,D$2)</f>
        <v>108.44</v>
      </c>
      <c r="E34" s="634">
        <f>SUMIFS('Energy Yearbook 2023'!$D:$D,'Energy Yearbook 2023'!$C:$C,$A34,'Energy Yearbook 2023'!$A:$A,E$2)</f>
        <v>45846.82</v>
      </c>
      <c r="F34" s="634">
        <f>SUMIFS('Energy Yearbook 2023'!$D:$D,'Energy Yearbook 2023'!$C:$C,$A34,'Energy Yearbook 2023'!$A:$A,F$2)</f>
        <v>7372.62</v>
      </c>
      <c r="G34" s="634">
        <f>SUMIFS('Energy Yearbook 2023'!$D:$D,'Energy Yearbook 2023'!$C:$C,$A34,'Energy Yearbook 2023'!$A:$A,G$2)</f>
        <v>400.95</v>
      </c>
      <c r="H34" s="634">
        <f>SUMIFS('Energy Yearbook 2023'!$D:$D,'Energy Yearbook 2023'!$C:$C,$A34,'Energy Yearbook 2023'!$A:$A,H$2)</f>
        <v>17113.98</v>
      </c>
      <c r="I34" s="634">
        <f>SUMIFS('Energy Yearbook 2023'!$D:$D,'Energy Yearbook 2023'!$C:$C,$A34,'Energy Yearbook 2023'!$A:$A,I$2)</f>
        <v>4396.83</v>
      </c>
      <c r="J34" s="633">
        <f>SUMIFS('Energy Yearbook 2023'!$D:$D,'Energy Yearbook 2023'!$C:$C,$A34,'Energy Yearbook 2023'!$A:$A,J$2)</f>
        <v>35993.42</v>
      </c>
      <c r="K34" s="632">
        <f>-B34</f>
        <v>28787.97</v>
      </c>
      <c r="L34" s="631">
        <f>-C34+D34+E34-F34+G34</f>
        <v>51171.899999999994</v>
      </c>
      <c r="M34" s="631">
        <f>I34+H34+G34</f>
        <v>21911.759999999998</v>
      </c>
      <c r="N34" s="630">
        <f>J34</f>
        <v>35993.42</v>
      </c>
    </row>
    <row r="35" spans="1:30">
      <c r="A35" s="629" t="s">
        <v>1603</v>
      </c>
      <c r="B35" s="635">
        <f>SUMIFS('Energy Yearbook 2023'!$D:$D,'Energy Yearbook 2023'!$C:$C,$A35,'Energy Yearbook 2023'!$A:$A,B$2)</f>
        <v>-2135.2800000000002</v>
      </c>
      <c r="C35" s="634">
        <f>SUMIFS('Energy Yearbook 2023'!$D:$D,'Energy Yearbook 2023'!$C:$C,$A35,'Energy Yearbook 2023'!$A:$A,C$2)</f>
        <v>-375.02000000000004</v>
      </c>
      <c r="D35" s="634">
        <f>SUMIFS('Energy Yearbook 2023'!$D:$D,'Energy Yearbook 2023'!$C:$C,$A35,'Energy Yearbook 2023'!$A:$A,D$2)</f>
        <v>0</v>
      </c>
      <c r="E35" s="634">
        <f>SUMIFS('Energy Yearbook 2023'!$D:$D,'Energy Yearbook 2023'!$C:$C,$A35,'Energy Yearbook 2023'!$A:$A,E$2)</f>
        <v>65240.61</v>
      </c>
      <c r="F35" s="634">
        <f>SUMIFS('Energy Yearbook 2023'!$D:$D,'Energy Yearbook 2023'!$C:$C,$A35,'Energy Yearbook 2023'!$A:$A,F$2)</f>
        <v>1031.05</v>
      </c>
      <c r="G35" s="634">
        <f>SUMIFS('Energy Yearbook 2023'!$D:$D,'Energy Yearbook 2023'!$C:$C,$A35,'Energy Yearbook 2023'!$A:$A,G$2)</f>
        <v>0</v>
      </c>
      <c r="H35" s="634">
        <f>SUMIFS('Energy Yearbook 2023'!$D:$D,'Energy Yearbook 2023'!$C:$C,$A35,'Energy Yearbook 2023'!$A:$A,H$2)</f>
        <v>4614.82</v>
      </c>
      <c r="I35" s="634">
        <f>SUMIFS('Energy Yearbook 2023'!$D:$D,'Energy Yearbook 2023'!$C:$C,$A35,'Energy Yearbook 2023'!$A:$A,I$2)</f>
        <v>0</v>
      </c>
      <c r="J35" s="633">
        <f>SUMIFS('Energy Yearbook 2023'!$D:$D,'Energy Yearbook 2023'!$C:$C,$A35,'Energy Yearbook 2023'!$A:$A,J$2)</f>
        <v>0</v>
      </c>
      <c r="K35" s="632">
        <f>-B35</f>
        <v>2135.2800000000002</v>
      </c>
      <c r="L35" s="631">
        <f>-C35+D35+E35-F35+G35</f>
        <v>64584.58</v>
      </c>
      <c r="M35" s="631">
        <f>I35+H35+G35</f>
        <v>4614.82</v>
      </c>
      <c r="N35" s="630">
        <f>J35</f>
        <v>0</v>
      </c>
    </row>
    <row r="36" spans="1:30">
      <c r="A36" s="629" t="s">
        <v>1602</v>
      </c>
      <c r="B36" s="635">
        <f>SUMIFS('Energy Yearbook 2023'!$D:$D,'Energy Yearbook 2023'!$C:$C,$A36,'Energy Yearbook 2023'!$A:$A,B$2)</f>
        <v>-23780.36</v>
      </c>
      <c r="C36" s="634">
        <f>SUMIFS('Energy Yearbook 2023'!$D:$D,'Energy Yearbook 2023'!$C:$C,$A36,'Energy Yearbook 2023'!$A:$A,C$2)</f>
        <v>124700.26</v>
      </c>
      <c r="D36" s="634">
        <f>SUMIFS('Energy Yearbook 2023'!$D:$D,'Energy Yearbook 2023'!$C:$C,$A36,'Energy Yearbook 2023'!$A:$A,D$2)</f>
        <v>22.39</v>
      </c>
      <c r="E36" s="634">
        <f>SUMIFS('Energy Yearbook 2023'!$D:$D,'Energy Yearbook 2023'!$C:$C,$A36,'Energy Yearbook 2023'!$A:$A,E$2)</f>
        <v>88750.17</v>
      </c>
      <c r="F36" s="634">
        <f>SUMIFS('Energy Yearbook 2023'!$D:$D,'Energy Yearbook 2023'!$C:$C,$A36,'Energy Yearbook 2023'!$A:$A,F$2)</f>
        <v>0</v>
      </c>
      <c r="G36" s="634">
        <f>SUMIFS('Energy Yearbook 2023'!$D:$D,'Energy Yearbook 2023'!$C:$C,$A36,'Energy Yearbook 2023'!$A:$A,G$2)</f>
        <v>359.5</v>
      </c>
      <c r="H36" s="634">
        <f>SUMIFS('Energy Yearbook 2023'!$D:$D,'Energy Yearbook 2023'!$C:$C,$A36,'Energy Yearbook 2023'!$A:$A,H$2)</f>
        <v>736.05</v>
      </c>
      <c r="I36" s="634">
        <f>SUMIFS('Energy Yearbook 2023'!$D:$D,'Energy Yearbook 2023'!$C:$C,$A36,'Energy Yearbook 2023'!$A:$A,I$2)</f>
        <v>1900.09</v>
      </c>
      <c r="J36" s="633">
        <f>SUMIFS('Energy Yearbook 2023'!$D:$D,'Energy Yearbook 2023'!$C:$C,$A36,'Energy Yearbook 2023'!$A:$A,J$2)</f>
        <v>26327.000000000004</v>
      </c>
      <c r="K36" s="632">
        <f>-B36</f>
        <v>23780.36</v>
      </c>
      <c r="L36" s="631">
        <f>-C36+D36+E36-F36+G36</f>
        <v>-35568.199999999997</v>
      </c>
      <c r="M36" s="631">
        <f>I36+H36+G36</f>
        <v>2995.64</v>
      </c>
      <c r="N36" s="630">
        <f>J36</f>
        <v>26327.000000000004</v>
      </c>
    </row>
    <row r="37" spans="1:30">
      <c r="A37" s="629" t="s">
        <v>1601</v>
      </c>
      <c r="B37" s="635">
        <f>SUMIFS('Energy Yearbook 2023'!$D:$D,'Energy Yearbook 2023'!$C:$C,$A37,'Energy Yearbook 2023'!$A:$A,B$2)</f>
        <v>350397.73</v>
      </c>
      <c r="C37" s="634">
        <f>SUMIFS('Energy Yearbook 2023'!$D:$D,'Energy Yearbook 2023'!$C:$C,$A37,'Energy Yearbook 2023'!$A:$A,C$2)</f>
        <v>0</v>
      </c>
      <c r="D37" s="634">
        <f>SUMIFS('Energy Yearbook 2023'!$D:$D,'Energy Yearbook 2023'!$C:$C,$A37,'Energy Yearbook 2023'!$A:$A,D$2)</f>
        <v>9900.4600000000009</v>
      </c>
      <c r="E37" s="634">
        <f>SUMIFS('Energy Yearbook 2023'!$D:$D,'Energy Yearbook 2023'!$C:$C,$A37,'Energy Yearbook 2023'!$A:$A,E$2)</f>
        <v>321715.59999999998</v>
      </c>
      <c r="F37" s="634">
        <f>SUMIFS('Energy Yearbook 2023'!$D:$D,'Energy Yearbook 2023'!$C:$C,$A37,'Energy Yearbook 2023'!$A:$A,F$2)</f>
        <v>0</v>
      </c>
      <c r="G37" s="634">
        <f>SUMIFS('Energy Yearbook 2023'!$D:$D,'Energy Yearbook 2023'!$C:$C,$A37,'Energy Yearbook 2023'!$A:$A,G$2)</f>
        <v>6488.41</v>
      </c>
      <c r="H37" s="634">
        <f>SUMIFS('Energy Yearbook 2023'!$D:$D,'Energy Yearbook 2023'!$C:$C,$A37,'Energy Yearbook 2023'!$A:$A,H$2)</f>
        <v>12128.46</v>
      </c>
      <c r="I37" s="634">
        <f>SUMIFS('Energy Yearbook 2023'!$D:$D,'Energy Yearbook 2023'!$C:$C,$A37,'Energy Yearbook 2023'!$A:$A,I$2)</f>
        <v>23366.59</v>
      </c>
      <c r="J37" s="633">
        <f>SUMIFS('Energy Yearbook 2023'!$D:$D,'Energy Yearbook 2023'!$C:$C,$A37,'Energy Yearbook 2023'!$A:$A,J$2)</f>
        <v>76588.89</v>
      </c>
      <c r="K37" s="632">
        <f>-B37</f>
        <v>-350397.73</v>
      </c>
      <c r="L37" s="631">
        <f>-C37+D37+E37-F37+G37</f>
        <v>338104.47</v>
      </c>
      <c r="M37" s="631">
        <f>I37+H37+G37</f>
        <v>41983.460000000006</v>
      </c>
      <c r="N37" s="630">
        <f>J37</f>
        <v>76588.89</v>
      </c>
    </row>
    <row r="38" spans="1:30">
      <c r="A38" s="629" t="s">
        <v>1600</v>
      </c>
      <c r="B38" s="628">
        <f>SUMIFS('Energy Yearbook 2023'!$D:$D,'Energy Yearbook 2023'!$C:$C,$A38,'Energy Yearbook 2023'!$A:$A,B$2)</f>
        <v>-16143.89</v>
      </c>
      <c r="C38" s="627">
        <f>SUMIFS('Energy Yearbook 2023'!$D:$D,'Energy Yearbook 2023'!$C:$C,$A38,'Energy Yearbook 2023'!$A:$A,C$2)</f>
        <v>-4830.24</v>
      </c>
      <c r="D38" s="627">
        <f>SUMIFS('Energy Yearbook 2023'!$D:$D,'Energy Yearbook 2023'!$C:$C,$A38,'Energy Yearbook 2023'!$A:$A,D$2)</f>
        <v>3418.88</v>
      </c>
      <c r="E38" s="627">
        <f>SUMIFS('Energy Yearbook 2023'!$D:$D,'Energy Yearbook 2023'!$C:$C,$A38,'Energy Yearbook 2023'!$A:$A,E$2)</f>
        <v>6053.48</v>
      </c>
      <c r="F38" s="627">
        <f>SUMIFS('Energy Yearbook 2023'!$D:$D,'Energy Yearbook 2023'!$C:$C,$A38,'Energy Yearbook 2023'!$A:$A,F$2)</f>
        <v>2042.98</v>
      </c>
      <c r="G38" s="627">
        <f>SUMIFS('Energy Yearbook 2023'!$D:$D,'Energy Yearbook 2023'!$C:$C,$A38,'Energy Yearbook 2023'!$A:$A,G$2)</f>
        <v>131.02000000000001</v>
      </c>
      <c r="H38" s="627">
        <f>SUMIFS('Energy Yearbook 2023'!$D:$D,'Energy Yearbook 2023'!$C:$C,$A38,'Energy Yearbook 2023'!$A:$A,H$2)</f>
        <v>4751.1599999999989</v>
      </c>
      <c r="I38" s="627">
        <f>SUMIFS('Energy Yearbook 2023'!$D:$D,'Energy Yearbook 2023'!$C:$C,$A38,'Energy Yearbook 2023'!$A:$A,I$2)</f>
        <v>250.52999999999997</v>
      </c>
      <c r="J38" s="626">
        <f>SUMIFS('Energy Yearbook 2023'!$D:$D,'Energy Yearbook 2023'!$C:$C,$A38,'Energy Yearbook 2023'!$A:$A,J$2)</f>
        <v>9698.3200000000015</v>
      </c>
      <c r="K38" s="625">
        <f>-B38</f>
        <v>16143.89</v>
      </c>
      <c r="L38" s="624">
        <f>-C38+D38+E38-F38+G38</f>
        <v>12390.64</v>
      </c>
      <c r="M38" s="624">
        <f>I38+H38+G38</f>
        <v>5132.7099999999991</v>
      </c>
      <c r="N38" s="623">
        <f>J38</f>
        <v>9698.3200000000015</v>
      </c>
    </row>
    <row r="41" spans="1:30" ht="54">
      <c r="A41" s="622" t="s">
        <v>1921</v>
      </c>
      <c r="B41" s="621" t="s">
        <v>275</v>
      </c>
      <c r="C41" s="621" t="s">
        <v>249</v>
      </c>
      <c r="D41" s="621" t="s">
        <v>251</v>
      </c>
      <c r="E41" s="609" t="s">
        <v>280</v>
      </c>
      <c r="F41" s="609" t="s">
        <v>281</v>
      </c>
      <c r="G41" s="621" t="s">
        <v>277</v>
      </c>
      <c r="H41" s="621" t="s">
        <v>1380</v>
      </c>
      <c r="I41" s="621" t="s">
        <v>1381</v>
      </c>
      <c r="M41" s="616" t="s">
        <v>275</v>
      </c>
      <c r="N41" s="616" t="s">
        <v>249</v>
      </c>
      <c r="O41" s="616" t="s">
        <v>251</v>
      </c>
      <c r="P41" s="614" t="s">
        <v>280</v>
      </c>
      <c r="Q41" s="614" t="s">
        <v>280</v>
      </c>
      <c r="R41" s="616" t="s">
        <v>277</v>
      </c>
      <c r="S41" s="616" t="s">
        <v>1380</v>
      </c>
      <c r="T41" s="616" t="s">
        <v>1381</v>
      </c>
      <c r="V41" s="622" t="s">
        <v>1921</v>
      </c>
      <c r="W41" s="621" t="s">
        <v>275</v>
      </c>
      <c r="X41" s="621" t="s">
        <v>249</v>
      </c>
      <c r="Y41" s="621" t="s">
        <v>251</v>
      </c>
      <c r="Z41" s="609" t="s">
        <v>280</v>
      </c>
      <c r="AA41" s="609" t="s">
        <v>281</v>
      </c>
      <c r="AB41" s="621" t="s">
        <v>277</v>
      </c>
      <c r="AC41" s="621" t="s">
        <v>1380</v>
      </c>
      <c r="AD41" s="621" t="s">
        <v>1381</v>
      </c>
    </row>
    <row r="42" spans="1:30">
      <c r="A42" s="607" t="s">
        <v>282</v>
      </c>
      <c r="B42" s="605">
        <f>'NCSC Fossil GHG EF'!$Z$67*'NCSC Fossil GHG EF'!$F$79*10^6</f>
        <v>6.0349197479999998E-2</v>
      </c>
      <c r="C42" s="605">
        <f>'NCSC Fossil GHG EF'!$Z$52*'NCSC Fossil GHG EF'!$F$79*10^6</f>
        <v>7.311537387E-2</v>
      </c>
      <c r="D42" s="605">
        <f>'NCSC Fossil GHG EF'!$Z$54*'NCSC Fossil GHG EF'!$F$79*10^6</f>
        <v>7.5858519210000003E-2</v>
      </c>
      <c r="E42" s="605">
        <f>NCSC!$D$193*'NCSC Fossil GHG EF'!$F$79*10^3</f>
        <v>7.4697957719999999E-2</v>
      </c>
      <c r="F42" s="605">
        <f>NCSC!$D$194*'NCSC Fossil GHG EF'!$F$79*10^3</f>
        <v>7.4697957719999999E-2</v>
      </c>
      <c r="G42" s="605"/>
      <c r="H42" s="605"/>
      <c r="I42" s="605">
        <f>'NCSC Fossil GHG EF'!$Z$64*'NCSC Fossil GHG EF'!$F$79*10^6</f>
        <v>6.657402728999999E-2</v>
      </c>
      <c r="M42" s="620">
        <v>5.2751937984496129E-2</v>
      </c>
      <c r="N42" s="620">
        <v>7.2920703974688528E-2</v>
      </c>
      <c r="O42" s="620">
        <v>7.4215991692627201E-2</v>
      </c>
      <c r="P42" s="524">
        <v>0</v>
      </c>
      <c r="Q42" s="524">
        <v>0</v>
      </c>
      <c r="R42" s="620">
        <v>0</v>
      </c>
      <c r="S42" s="620">
        <v>0</v>
      </c>
      <c r="T42" s="620">
        <v>6.7030064624894622E-2</v>
      </c>
      <c r="V42" s="602" t="s">
        <v>282</v>
      </c>
      <c r="W42" s="601">
        <f>B42/M42-1</f>
        <v>0.14401858558706815</v>
      </c>
      <c r="X42" s="601">
        <f>C42/N42-1</f>
        <v>2.6696107511392508E-3</v>
      </c>
      <c r="Y42" s="601">
        <f>D42/O42-1</f>
        <v>2.2131719591856891E-2</v>
      </c>
      <c r="Z42" s="601" t="e">
        <f>E42/P42-1</f>
        <v>#DIV/0!</v>
      </c>
      <c r="AA42" s="601" t="e">
        <f>F42/Q42-1</f>
        <v>#DIV/0!</v>
      </c>
      <c r="AB42" s="601" t="e">
        <f>G42/R42-1</f>
        <v>#DIV/0!</v>
      </c>
      <c r="AC42" s="601" t="e">
        <f>H42/S42-1</f>
        <v>#DIV/0!</v>
      </c>
      <c r="AD42" s="601">
        <f>I42/T42-1</f>
        <v>-6.8034744923289869E-3</v>
      </c>
    </row>
    <row r="43" spans="1:30">
      <c r="A43" s="607" t="s">
        <v>201</v>
      </c>
      <c r="B43" s="605">
        <f>'NCSC Fossil GHG EF'!$AA$74*'NCSC Fossil GHG EF'!$F$79*10^3</f>
        <v>9.7065142800000008E-5</v>
      </c>
      <c r="C43" s="605">
        <f>'NCSC Fossil GHG EF'!$AA$71*'NCSC Fossil GHG EF'!$F$79*10^3</f>
        <v>4.0092124200000002E-6</v>
      </c>
      <c r="D43" s="605">
        <f>'NCSC Fossil GHG EF'!$AA$72*'NCSC Fossil GHG EF'!$F$79*10^3</f>
        <v>4.1147180099999997E-6</v>
      </c>
      <c r="E43" s="605">
        <f>NCSC!$F$193*'NCSC Fossil GHG EF'!$F$79*10^3</f>
        <v>2.7431453399999998E-4</v>
      </c>
      <c r="F43" s="605">
        <f>NCSC!$F$194*'NCSC Fossil GHG EF'!$F$79*10^3</f>
        <v>4.1147180099999997E-6</v>
      </c>
      <c r="G43" s="605"/>
      <c r="H43" s="605"/>
      <c r="I43" s="605">
        <f>'NCSC Fossil GHG EF'!$AA$73*'NCSC Fossil GHG EF'!$F$79*10^3</f>
        <v>6.5413465800000004E-5</v>
      </c>
      <c r="M43" s="620">
        <v>9.9999999999999995E-7</v>
      </c>
      <c r="N43" s="620">
        <v>3.0000000000000001E-6</v>
      </c>
      <c r="O43" s="620">
        <v>3.0000000000000001E-6</v>
      </c>
      <c r="P43" s="524">
        <v>2.0090000000000002E-6</v>
      </c>
      <c r="Q43" s="524">
        <v>2.8975999999999998E-5</v>
      </c>
      <c r="R43" s="620">
        <v>0</v>
      </c>
      <c r="S43" s="620">
        <v>0</v>
      </c>
      <c r="T43" s="620">
        <v>3.0000000000000001E-6</v>
      </c>
      <c r="V43" s="602" t="s">
        <v>201</v>
      </c>
      <c r="W43" s="601">
        <f>B43/M43-1</f>
        <v>96.065142800000018</v>
      </c>
      <c r="X43" s="601">
        <f>C43/N43-1</f>
        <v>0.33640413999999996</v>
      </c>
      <c r="Y43" s="601">
        <f>D43/O43-1</f>
        <v>0.37157266999999994</v>
      </c>
      <c r="Z43" s="601">
        <f>E43/P43-1</f>
        <v>135.54282429069187</v>
      </c>
      <c r="AA43" s="601">
        <f>F43/Q43-1</f>
        <v>-0.857995651228603</v>
      </c>
      <c r="AB43" s="601" t="e">
        <f>G43/R43-1</f>
        <v>#DIV/0!</v>
      </c>
      <c r="AC43" s="601" t="e">
        <f>H43/S43-1</f>
        <v>#DIV/0!</v>
      </c>
      <c r="AD43" s="601">
        <f>I43/T43-1</f>
        <v>20.804488599999999</v>
      </c>
    </row>
    <row r="44" spans="1:30">
      <c r="A44" s="607" t="s">
        <v>200</v>
      </c>
      <c r="B44" s="605">
        <f>'NCSC Fossil GHG EF'!$AB$74*'NCSC Fossil GHG EF'!$F$79*10^3</f>
        <v>3.1651677000000004E-6</v>
      </c>
      <c r="C44" s="605">
        <f>'NCSC Fossil GHG EF'!$AB$71*'NCSC Fossil GHG EF'!$F$79*10^3</f>
        <v>6.0138186300000008E-6</v>
      </c>
      <c r="D44" s="605">
        <f>'NCSC Fossil GHG EF'!$AB$72*'NCSC Fossil GHG EF'!$F$79*10^3</f>
        <v>4.1147180099999997E-6</v>
      </c>
      <c r="E44" s="605">
        <f>NCSC!$H$193*'NCSC Fossil GHG EF'!$F$79*10^3</f>
        <v>4.3257291900000003E-5</v>
      </c>
      <c r="F44" s="605">
        <f>NCSC!$H$194*'NCSC Fossil GHG EF'!$F$79*10^3</f>
        <v>4.1147180099999997E-6</v>
      </c>
      <c r="G44" s="605"/>
      <c r="H44" s="605"/>
      <c r="I44" s="605">
        <f>'NCSC Fossil GHG EF'!$AB$73*'NCSC Fossil GHG EF'!$F$79*10^3</f>
        <v>2.1101118E-7</v>
      </c>
      <c r="M44" s="620">
        <v>1.0000000000000001E-7</v>
      </c>
      <c r="N44" s="620">
        <v>5.9999999999999997E-7</v>
      </c>
      <c r="O44" s="620">
        <v>5.9999999999999997E-7</v>
      </c>
      <c r="P44" s="524">
        <v>1.7710000000000001E-6</v>
      </c>
      <c r="Q44" s="524">
        <v>2.8975999999999998E-5</v>
      </c>
      <c r="R44" s="620">
        <v>0</v>
      </c>
      <c r="S44" s="620">
        <v>0</v>
      </c>
      <c r="T44" s="620">
        <v>5.9999999999999997E-7</v>
      </c>
      <c r="V44" s="602" t="s">
        <v>200</v>
      </c>
      <c r="W44" s="601">
        <f>B44/M44-1</f>
        <v>30.651676999999999</v>
      </c>
      <c r="X44" s="601">
        <f>C44/N44-1</f>
        <v>9.0230310500000019</v>
      </c>
      <c r="Y44" s="601">
        <f>D44/O44-1</f>
        <v>5.8578633499999997</v>
      </c>
      <c r="Z44" s="601">
        <f>E44/P44-1</f>
        <v>23.425348334274421</v>
      </c>
      <c r="AA44" s="601">
        <f>F44/Q44-1</f>
        <v>-0.857995651228603</v>
      </c>
      <c r="AB44" s="601" t="e">
        <f>G44/R44-1</f>
        <v>#DIV/0!</v>
      </c>
      <c r="AC44" s="601" t="e">
        <f>H44/S44-1</f>
        <v>#DIV/0!</v>
      </c>
      <c r="AD44" s="601">
        <f>I44/T44-1</f>
        <v>-0.64831470000000002</v>
      </c>
    </row>
    <row r="45" spans="1:30">
      <c r="A45" s="524"/>
      <c r="B45" s="619"/>
      <c r="C45" s="619"/>
      <c r="D45" s="619"/>
      <c r="G45" s="619"/>
      <c r="H45" s="619"/>
      <c r="I45" s="619"/>
      <c r="V45" s="556"/>
      <c r="W45" s="556"/>
      <c r="X45" s="556"/>
      <c r="Y45" s="556"/>
      <c r="AB45" s="556"/>
      <c r="AC45" s="556"/>
      <c r="AD45" s="556"/>
    </row>
    <row r="46" spans="1:30" ht="54">
      <c r="A46" s="617" t="s">
        <v>1920</v>
      </c>
      <c r="B46" s="611" t="s">
        <v>275</v>
      </c>
      <c r="C46" s="611" t="s">
        <v>249</v>
      </c>
      <c r="D46" s="611" t="s">
        <v>251</v>
      </c>
      <c r="E46" s="609" t="s">
        <v>280</v>
      </c>
      <c r="F46" s="609" t="s">
        <v>281</v>
      </c>
      <c r="G46" s="611" t="s">
        <v>277</v>
      </c>
      <c r="H46" s="611" t="s">
        <v>1380</v>
      </c>
      <c r="I46" s="611" t="s">
        <v>1381</v>
      </c>
      <c r="M46" s="618" t="s">
        <v>275</v>
      </c>
      <c r="N46" s="618" t="s">
        <v>249</v>
      </c>
      <c r="O46" s="618" t="s">
        <v>251</v>
      </c>
      <c r="P46" s="614" t="s">
        <v>280</v>
      </c>
      <c r="Q46" s="614" t="s">
        <v>280</v>
      </c>
      <c r="R46" s="618" t="s">
        <v>277</v>
      </c>
      <c r="S46" s="616" t="s">
        <v>1380</v>
      </c>
      <c r="T46" s="616" t="s">
        <v>1381</v>
      </c>
      <c r="V46" s="617" t="s">
        <v>1920</v>
      </c>
      <c r="W46" s="611" t="s">
        <v>275</v>
      </c>
      <c r="X46" s="611" t="s">
        <v>249</v>
      </c>
      <c r="Y46" s="611" t="s">
        <v>251</v>
      </c>
      <c r="Z46" s="609" t="s">
        <v>280</v>
      </c>
      <c r="AA46" s="609" t="s">
        <v>281</v>
      </c>
      <c r="AB46" s="611" t="s">
        <v>277</v>
      </c>
      <c r="AC46" s="611" t="s">
        <v>1380</v>
      </c>
      <c r="AD46" s="611" t="s">
        <v>1381</v>
      </c>
    </row>
    <row r="47" spans="1:30">
      <c r="A47" s="607" t="s">
        <v>282</v>
      </c>
      <c r="B47" s="605">
        <f>'NCSC Fossil GHG EF'!$Z$67*'NCSC Fossil GHG EF'!$F$79*10^6</f>
        <v>6.0349197479999998E-2</v>
      </c>
      <c r="C47" s="605">
        <f>'NCSC Fossil GHG EF'!$Z$52*'NCSC Fossil GHG EF'!$F$79*10^6</f>
        <v>7.311537387E-2</v>
      </c>
      <c r="D47" s="605">
        <f>'NCSC Fossil GHG EF'!$Z$54*'NCSC Fossil GHG EF'!$F$79*10^6</f>
        <v>7.5858519210000003E-2</v>
      </c>
      <c r="E47" s="605">
        <f>NCSC!$D$193*'NCSC Fossil GHG EF'!$F$79*10^3</f>
        <v>7.4697957719999999E-2</v>
      </c>
      <c r="F47" s="605">
        <f>NCSC!$D$194*'NCSC Fossil GHG EF'!$F$79*10^3</f>
        <v>7.4697957719999999E-2</v>
      </c>
      <c r="G47" s="605"/>
      <c r="H47" s="605"/>
      <c r="I47" s="605">
        <f>'NCSC Fossil GHG EF'!$Z$64*'NCSC Fossil GHG EF'!$F$79*10^6</f>
        <v>6.657402728999999E-2</v>
      </c>
      <c r="M47" s="603">
        <v>5.2751937984496129E-2</v>
      </c>
      <c r="N47" s="603">
        <v>7.2920703974688528E-2</v>
      </c>
      <c r="O47" s="603">
        <v>7.4215991692627201E-2</v>
      </c>
      <c r="P47" s="524">
        <v>0</v>
      </c>
      <c r="Q47" s="524">
        <v>0</v>
      </c>
      <c r="R47" s="603">
        <v>0</v>
      </c>
      <c r="S47" s="603">
        <v>0</v>
      </c>
      <c r="T47" s="603">
        <v>6.7030064624894622E-2</v>
      </c>
      <c r="V47" s="602" t="s">
        <v>282</v>
      </c>
      <c r="W47" s="601">
        <f>B47/M47-1</f>
        <v>0.14401858558706815</v>
      </c>
      <c r="X47" s="601">
        <f>C47/N47-1</f>
        <v>2.6696107511392508E-3</v>
      </c>
      <c r="Y47" s="601">
        <f>D47/O47-1</f>
        <v>2.2131719591856891E-2</v>
      </c>
      <c r="Z47" s="601" t="e">
        <f>E47/P47-1</f>
        <v>#DIV/0!</v>
      </c>
      <c r="AA47" s="601" t="e">
        <f>F47/Q47-1</f>
        <v>#DIV/0!</v>
      </c>
      <c r="AB47" s="601" t="e">
        <f>G47/R47-1</f>
        <v>#DIV/0!</v>
      </c>
      <c r="AC47" s="601" t="e">
        <f>H47/S47-1</f>
        <v>#DIV/0!</v>
      </c>
      <c r="AD47" s="601">
        <f>I47/T47-1</f>
        <v>-6.8034744923289869E-3</v>
      </c>
    </row>
    <row r="48" spans="1:30">
      <c r="A48" s="607" t="s">
        <v>201</v>
      </c>
      <c r="B48" s="605">
        <f>'NCSC Fossil GHG EF'!$AA$74*'NCSC Fossil GHG EF'!$F$79*10^3</f>
        <v>9.7065142800000008E-5</v>
      </c>
      <c r="C48" s="605">
        <f>'NCSC Fossil GHG EF'!$AA$70*'NCSC Fossil GHG EF'!$F$79*10^3</f>
        <v>2.63763975E-5</v>
      </c>
      <c r="D48" s="605">
        <f>'NCSC Fossil GHG EF'!$AA$72*'NCSC Fossil GHG EF'!$F$79*10^3</f>
        <v>4.1147180099999997E-6</v>
      </c>
      <c r="E48" s="605">
        <f>NCSC!$F$193*'NCSC Fossil GHG EF'!$F$79*10^3</f>
        <v>2.7431453399999998E-4</v>
      </c>
      <c r="F48" s="605">
        <f>NCSC!$F$194*'NCSC Fossil GHG EF'!$F$79*10^3</f>
        <v>4.1147180099999997E-6</v>
      </c>
      <c r="G48" s="605"/>
      <c r="H48" s="605"/>
      <c r="I48" s="605">
        <f>'NCSC Fossil GHG EF'!$AA$73*'NCSC Fossil GHG EF'!$F$79*10^3</f>
        <v>6.5413465800000004E-5</v>
      </c>
      <c r="M48" s="603">
        <v>9.9999999999999995E-7</v>
      </c>
      <c r="N48" s="603">
        <v>3.0000000000000001E-6</v>
      </c>
      <c r="O48" s="603">
        <v>3.0000000000000001E-6</v>
      </c>
      <c r="P48" s="524">
        <v>1.9128999999999999E-5</v>
      </c>
      <c r="Q48" s="524">
        <v>1.9128999999999999E-5</v>
      </c>
      <c r="R48" s="603">
        <v>0</v>
      </c>
      <c r="S48" s="603">
        <v>0</v>
      </c>
      <c r="T48" s="603">
        <v>3.0000000000000001E-6</v>
      </c>
      <c r="V48" s="602" t="s">
        <v>201</v>
      </c>
      <c r="W48" s="601">
        <f>B48/M48-1</f>
        <v>96.065142800000018</v>
      </c>
      <c r="X48" s="601">
        <f>C48/N48-1</f>
        <v>7.7921324999999992</v>
      </c>
      <c r="Y48" s="601">
        <f>D48/O48-1</f>
        <v>0.37157266999999994</v>
      </c>
      <c r="Z48" s="601">
        <f>E48/P48-1</f>
        <v>13.340244341052852</v>
      </c>
      <c r="AA48" s="601">
        <f>F48/Q48-1</f>
        <v>-0.78489633488420729</v>
      </c>
      <c r="AB48" s="601" t="e">
        <f>G48/R48-1</f>
        <v>#DIV/0!</v>
      </c>
      <c r="AC48" s="601" t="e">
        <f>H48/S48-1</f>
        <v>#DIV/0!</v>
      </c>
      <c r="AD48" s="601">
        <f>I48/T48-1</f>
        <v>20.804488599999999</v>
      </c>
    </row>
    <row r="49" spans="1:30">
      <c r="A49" s="607" t="s">
        <v>200</v>
      </c>
      <c r="B49" s="605">
        <f>'NCSC Fossil GHG EF'!$AB$74*'NCSC Fossil GHG EF'!$F$79*10^3</f>
        <v>3.1651677000000004E-6</v>
      </c>
      <c r="C49" s="605">
        <f>'NCSC Fossil GHG EF'!$AB$70*'NCSC Fossil GHG EF'!$F$79*10^3</f>
        <v>8.4404471999999998E-6</v>
      </c>
      <c r="D49" s="605">
        <f>'NCSC Fossil GHG EF'!$AB$72*'NCSC Fossil GHG EF'!$F$79*10^3</f>
        <v>4.1147180099999997E-6</v>
      </c>
      <c r="E49" s="605">
        <f>NCSC!$H$193*'NCSC Fossil GHG EF'!$F$79*10^3</f>
        <v>4.3257291900000003E-5</v>
      </c>
      <c r="F49" s="605">
        <f>NCSC!$H$194*'NCSC Fossil GHG EF'!$F$79*10^3</f>
        <v>4.1147180099999997E-6</v>
      </c>
      <c r="G49" s="605"/>
      <c r="H49" s="605"/>
      <c r="I49" s="605">
        <f>'NCSC Fossil GHG EF'!$AB$73*'NCSC Fossil GHG EF'!$F$79*10^3</f>
        <v>2.1101118E-7</v>
      </c>
      <c r="M49" s="603">
        <v>1.0000000000000001E-7</v>
      </c>
      <c r="N49" s="603">
        <v>5.9999999999999997E-7</v>
      </c>
      <c r="O49" s="603">
        <v>5.9999999999999997E-7</v>
      </c>
      <c r="P49" s="524">
        <v>8.3000000000000002E-8</v>
      </c>
      <c r="Q49" s="524">
        <v>8.3000000000000002E-8</v>
      </c>
      <c r="R49" s="603">
        <v>0</v>
      </c>
      <c r="S49" s="603">
        <v>0</v>
      </c>
      <c r="T49" s="603">
        <v>5.9999999999999997E-7</v>
      </c>
      <c r="V49" s="602" t="s">
        <v>200</v>
      </c>
      <c r="W49" s="601">
        <f>B49/M49-1</f>
        <v>30.651676999999999</v>
      </c>
      <c r="X49" s="601">
        <f>C49/N49-1</f>
        <v>13.067412000000001</v>
      </c>
      <c r="Y49" s="601">
        <f>D49/O49-1</f>
        <v>5.8578633499999997</v>
      </c>
      <c r="Z49" s="601">
        <f>E49/P49-1</f>
        <v>520.17219156626504</v>
      </c>
      <c r="AA49" s="601">
        <f>F49/Q49-1</f>
        <v>48.574915783132525</v>
      </c>
      <c r="AB49" s="601" t="e">
        <f>G49/R49-1</f>
        <v>#DIV/0!</v>
      </c>
      <c r="AC49" s="601" t="e">
        <f>H49/S49-1</f>
        <v>#DIV/0!</v>
      </c>
      <c r="AD49" s="601">
        <f>I49/T49-1</f>
        <v>-0.64831470000000002</v>
      </c>
    </row>
    <row r="50" spans="1:30">
      <c r="A50" s="524"/>
      <c r="B50" s="619"/>
      <c r="C50" s="619"/>
      <c r="D50" s="619"/>
      <c r="G50" s="619"/>
      <c r="H50" s="619"/>
      <c r="I50" s="619"/>
      <c r="V50" s="556"/>
      <c r="W50" s="556"/>
      <c r="X50" s="556"/>
      <c r="Y50" s="556"/>
      <c r="AB50" s="556"/>
      <c r="AC50" s="556"/>
      <c r="AD50" s="556"/>
    </row>
    <row r="51" spans="1:30" ht="54">
      <c r="A51" s="617" t="s">
        <v>1919</v>
      </c>
      <c r="B51" s="611" t="s">
        <v>275</v>
      </c>
      <c r="C51" s="611" t="s">
        <v>249</v>
      </c>
      <c r="D51" s="611" t="s">
        <v>251</v>
      </c>
      <c r="E51" s="609" t="s">
        <v>280</v>
      </c>
      <c r="F51" s="609" t="s">
        <v>281</v>
      </c>
      <c r="G51" s="611" t="s">
        <v>277</v>
      </c>
      <c r="H51" s="611" t="s">
        <v>1380</v>
      </c>
      <c r="I51" s="611" t="s">
        <v>1381</v>
      </c>
      <c r="P51" s="524" t="s">
        <v>280</v>
      </c>
      <c r="Q51" s="524" t="s">
        <v>281</v>
      </c>
      <c r="R51" s="603" t="s">
        <v>277</v>
      </c>
      <c r="V51" s="617" t="s">
        <v>1919</v>
      </c>
      <c r="W51" s="611" t="s">
        <v>275</v>
      </c>
      <c r="X51" s="611" t="s">
        <v>249</v>
      </c>
      <c r="Y51" s="611" t="s">
        <v>251</v>
      </c>
      <c r="Z51" s="609" t="s">
        <v>280</v>
      </c>
      <c r="AA51" s="609" t="s">
        <v>281</v>
      </c>
      <c r="AB51" s="611" t="s">
        <v>277</v>
      </c>
      <c r="AC51" s="611" t="s">
        <v>1380</v>
      </c>
      <c r="AD51" s="611" t="s">
        <v>1381</v>
      </c>
    </row>
    <row r="52" spans="1:30">
      <c r="A52" s="607" t="s">
        <v>282</v>
      </c>
      <c r="B52" s="605"/>
      <c r="C52" s="605"/>
      <c r="D52" s="605"/>
      <c r="E52" s="605">
        <f>NCSC!$D$193*'NCSC Fossil GHG EF'!$F$79*10^3</f>
        <v>7.4697957719999999E-2</v>
      </c>
      <c r="F52" s="605">
        <f>NCSC!$D$194*'NCSC Fossil GHG EF'!$F$79*10^3</f>
        <v>7.4697957719999999E-2</v>
      </c>
      <c r="G52" s="605">
        <f>'NCSC Fossil GHG EF'!$S$55*'NCSC Fossil GHG EF'!$F$79*10^6</f>
        <v>7.5436496849999993E-2</v>
      </c>
      <c r="H52" s="605"/>
      <c r="I52" s="605"/>
      <c r="P52" s="524">
        <v>0</v>
      </c>
      <c r="Q52" s="524">
        <v>0</v>
      </c>
      <c r="R52" s="603">
        <v>7.2222222222222215E-2</v>
      </c>
      <c r="V52" s="602" t="s">
        <v>282</v>
      </c>
      <c r="W52" s="601" t="e">
        <f>B52/M52-1</f>
        <v>#DIV/0!</v>
      </c>
      <c r="X52" s="601" t="e">
        <f>C52/N52-1</f>
        <v>#DIV/0!</v>
      </c>
      <c r="Y52" s="601" t="e">
        <f>D52/O52-1</f>
        <v>#DIV/0!</v>
      </c>
      <c r="Z52" s="601" t="e">
        <f>E52/P52-1</f>
        <v>#DIV/0!</v>
      </c>
      <c r="AA52" s="601" t="e">
        <f>F52/Q52-1</f>
        <v>#DIV/0!</v>
      </c>
      <c r="AB52" s="601">
        <f>G52/R52-1</f>
        <v>4.4505341000000032E-2</v>
      </c>
      <c r="AC52" s="601" t="e">
        <f>H52/S52-1</f>
        <v>#DIV/0!</v>
      </c>
      <c r="AD52" s="601" t="e">
        <f>I52/T52-1</f>
        <v>#DIV/0!</v>
      </c>
    </row>
    <row r="53" spans="1:30">
      <c r="A53" s="607" t="s">
        <v>201</v>
      </c>
      <c r="B53" s="605"/>
      <c r="C53" s="605"/>
      <c r="D53" s="605"/>
      <c r="E53" s="605">
        <f>NCSC!$F$193*'NCSC Fossil GHG EF'!$F$79*10^3</f>
        <v>2.7431453399999998E-4</v>
      </c>
      <c r="F53" s="605">
        <f>NCSC!$F$194*'NCSC Fossil GHG EF'!$F$79*10^3</f>
        <v>4.1147180099999997E-6</v>
      </c>
      <c r="G53" s="605">
        <f>'NCSC Fossil GHG EF'!$T$55*'NCSC Fossil GHG EF'!$F$79*10^3</f>
        <v>5.2752794999999999E-7</v>
      </c>
      <c r="H53" s="605"/>
      <c r="I53" s="605"/>
      <c r="P53" s="524">
        <v>2.0090000000000002E-6</v>
      </c>
      <c r="Q53" s="524">
        <v>0</v>
      </c>
      <c r="R53" s="603">
        <v>3.0000000000000001E-6</v>
      </c>
      <c r="V53" s="602" t="s">
        <v>201</v>
      </c>
      <c r="W53" s="601" t="e">
        <f>B53/M53-1</f>
        <v>#DIV/0!</v>
      </c>
      <c r="X53" s="601" t="e">
        <f>C53/N53-1</f>
        <v>#DIV/0!</v>
      </c>
      <c r="Y53" s="601" t="e">
        <f>D53/O53-1</f>
        <v>#DIV/0!</v>
      </c>
      <c r="Z53" s="601">
        <f>E53/P53-1</f>
        <v>135.54282429069187</v>
      </c>
      <c r="AA53" s="601" t="e">
        <f>F53/Q53-1</f>
        <v>#DIV/0!</v>
      </c>
      <c r="AB53" s="601">
        <f>G53/R53-1</f>
        <v>-0.82415735000000001</v>
      </c>
      <c r="AC53" s="601" t="e">
        <f>H53/S53-1</f>
        <v>#DIV/0!</v>
      </c>
      <c r="AD53" s="601" t="e">
        <f>I53/T53-1</f>
        <v>#DIV/0!</v>
      </c>
    </row>
    <row r="54" spans="1:30">
      <c r="A54" s="607" t="s">
        <v>200</v>
      </c>
      <c r="B54" s="605"/>
      <c r="C54" s="605"/>
      <c r="D54" s="605"/>
      <c r="E54" s="605">
        <f>NCSC!$H$193*'NCSC Fossil GHG EF'!$F$79*10^3</f>
        <v>4.3257291900000003E-5</v>
      </c>
      <c r="F54" s="605">
        <f>NCSC!$H$194*'NCSC Fossil GHG EF'!$F$79*10^3</f>
        <v>4.1147180099999997E-6</v>
      </c>
      <c r="G54" s="605">
        <f>'NCSC Fossil GHG EF'!$U$55*'NCSC Fossil GHG EF'!$F$79*10^3</f>
        <v>2.1101118E-6</v>
      </c>
      <c r="H54" s="605"/>
      <c r="I54" s="605"/>
      <c r="P54" s="524">
        <v>1.7710000000000001E-6</v>
      </c>
      <c r="Q54" s="524">
        <v>0</v>
      </c>
      <c r="R54" s="603">
        <v>5.9999999999999997E-7</v>
      </c>
      <c r="V54" s="602" t="s">
        <v>200</v>
      </c>
      <c r="W54" s="601" t="e">
        <f>B54/M54-1</f>
        <v>#DIV/0!</v>
      </c>
      <c r="X54" s="601" t="e">
        <f>C54/N54-1</f>
        <v>#DIV/0!</v>
      </c>
      <c r="Y54" s="601" t="e">
        <f>D54/O54-1</f>
        <v>#DIV/0!</v>
      </c>
      <c r="Z54" s="601">
        <f>E54/P54-1</f>
        <v>23.425348334274421</v>
      </c>
      <c r="AA54" s="601" t="e">
        <f>F54/Q54-1</f>
        <v>#DIV/0!</v>
      </c>
      <c r="AB54" s="601">
        <f>G54/R54-1</f>
        <v>2.5168530000000002</v>
      </c>
      <c r="AC54" s="601" t="e">
        <f>H54/S54-1</f>
        <v>#DIV/0!</v>
      </c>
      <c r="AD54" s="601" t="e">
        <f>I54/T54-1</f>
        <v>#DIV/0!</v>
      </c>
    </row>
    <row r="55" spans="1:30">
      <c r="A55" s="524"/>
      <c r="B55" s="613"/>
      <c r="C55" s="613"/>
      <c r="D55" s="613"/>
      <c r="G55" s="613"/>
      <c r="H55" s="613"/>
      <c r="I55" s="613"/>
      <c r="V55" s="556"/>
      <c r="W55" s="556"/>
      <c r="X55" s="556"/>
      <c r="Y55" s="556"/>
      <c r="AB55" s="556"/>
      <c r="AC55" s="556"/>
      <c r="AD55" s="556"/>
    </row>
    <row r="56" spans="1:30" ht="54">
      <c r="A56" s="617" t="s">
        <v>1918</v>
      </c>
      <c r="B56" s="611" t="s">
        <v>275</v>
      </c>
      <c r="C56" s="611" t="s">
        <v>249</v>
      </c>
      <c r="D56" s="611" t="s">
        <v>251</v>
      </c>
      <c r="E56" s="609" t="s">
        <v>280</v>
      </c>
      <c r="F56" s="609" t="s">
        <v>281</v>
      </c>
      <c r="G56" s="611" t="s">
        <v>277</v>
      </c>
      <c r="H56" s="611" t="s">
        <v>1380</v>
      </c>
      <c r="I56" s="611" t="s">
        <v>1381</v>
      </c>
      <c r="O56" s="603" t="s">
        <v>251</v>
      </c>
      <c r="P56" s="603" t="s">
        <v>280</v>
      </c>
      <c r="Q56" s="603" t="s">
        <v>281</v>
      </c>
      <c r="V56" s="617" t="s">
        <v>1918</v>
      </c>
      <c r="W56" s="611" t="s">
        <v>275</v>
      </c>
      <c r="X56" s="611" t="s">
        <v>249</v>
      </c>
      <c r="Y56" s="611" t="s">
        <v>251</v>
      </c>
      <c r="Z56" s="609" t="s">
        <v>280</v>
      </c>
      <c r="AA56" s="609" t="s">
        <v>281</v>
      </c>
      <c r="AB56" s="611" t="s">
        <v>277</v>
      </c>
      <c r="AC56" s="611" t="s">
        <v>1380</v>
      </c>
      <c r="AD56" s="611" t="s">
        <v>1381</v>
      </c>
    </row>
    <row r="57" spans="1:30">
      <c r="A57" s="607" t="s">
        <v>282</v>
      </c>
      <c r="B57" s="605"/>
      <c r="C57" s="605"/>
      <c r="D57" s="605">
        <f>'NCSC Fossil GHG EF'!$L$56*'NCSC Fossil GHG EF'!$F$79*10^6</f>
        <v>7.8179642189999995E-2</v>
      </c>
      <c r="E57" s="605">
        <f>NCSC!$D$193*'NCSC Fossil GHG EF'!$F$79*10^3</f>
        <v>7.4697957719999999E-2</v>
      </c>
      <c r="F57" s="605">
        <f>NCSC!$D$194*'NCSC Fossil GHG EF'!$F$79*10^3</f>
        <v>7.4697957719999999E-2</v>
      </c>
      <c r="G57" s="605"/>
      <c r="H57" s="605"/>
      <c r="I57" s="605"/>
      <c r="O57" s="603">
        <v>7.4215991692627201E-2</v>
      </c>
      <c r="P57" s="603">
        <v>0</v>
      </c>
      <c r="Q57" s="603">
        <v>0</v>
      </c>
      <c r="V57" s="602" t="s">
        <v>282</v>
      </c>
      <c r="W57" s="601" t="e">
        <f>B57/M57-1</f>
        <v>#DIV/0!</v>
      </c>
      <c r="X57" s="601" t="e">
        <f>C57/N57-1</f>
        <v>#DIV/0!</v>
      </c>
      <c r="Y57" s="601">
        <f>D57/O57-1</f>
        <v>5.3406959968798073E-2</v>
      </c>
      <c r="Z57" s="601" t="e">
        <f>E57/P57-1</f>
        <v>#DIV/0!</v>
      </c>
      <c r="AA57" s="601" t="e">
        <f>F57/Q57-1</f>
        <v>#DIV/0!</v>
      </c>
      <c r="AB57" s="601" t="e">
        <f>G57/R57-1</f>
        <v>#DIV/0!</v>
      </c>
      <c r="AC57" s="601" t="e">
        <f>H57/S57-1</f>
        <v>#DIV/0!</v>
      </c>
      <c r="AD57" s="601" t="e">
        <f>I57/T57-1</f>
        <v>#DIV/0!</v>
      </c>
    </row>
    <row r="58" spans="1:30">
      <c r="A58" s="607" t="s">
        <v>201</v>
      </c>
      <c r="B58" s="605"/>
      <c r="C58" s="605"/>
      <c r="D58" s="605">
        <f>'NCSC Fossil GHG EF'!$M$56*'NCSC Fossil GHG EF'!$F$79*10^3</f>
        <v>4.3784819850000007E-6</v>
      </c>
      <c r="E58" s="605">
        <f>NCSC!$F$193*'NCSC Fossil GHG EF'!$F$79*10^3</f>
        <v>2.7431453399999998E-4</v>
      </c>
      <c r="F58" s="605">
        <f>NCSC!$F$194*'NCSC Fossil GHG EF'!$F$79*10^3</f>
        <v>4.1147180099999997E-6</v>
      </c>
      <c r="G58" s="605"/>
      <c r="H58" s="605"/>
      <c r="I58" s="605"/>
      <c r="O58" s="603">
        <v>3.0000000000000001E-6</v>
      </c>
      <c r="P58" s="603">
        <v>6.8249999999999999E-6</v>
      </c>
      <c r="Q58" s="603">
        <v>6.8249999999999999E-6</v>
      </c>
      <c r="V58" s="602" t="s">
        <v>201</v>
      </c>
      <c r="W58" s="601" t="e">
        <f>B58/M58-1</f>
        <v>#DIV/0!</v>
      </c>
      <c r="X58" s="601" t="e">
        <f>C58/N58-1</f>
        <v>#DIV/0!</v>
      </c>
      <c r="Y58" s="601">
        <f>D58/O58-1</f>
        <v>0.4594939950000001</v>
      </c>
      <c r="Z58" s="601">
        <f>E58/P58-1</f>
        <v>39.192605714285712</v>
      </c>
      <c r="AA58" s="601">
        <f>F58/Q58-1</f>
        <v>-0.39711091428571432</v>
      </c>
      <c r="AB58" s="601" t="e">
        <f>G58/R58-1</f>
        <v>#DIV/0!</v>
      </c>
      <c r="AC58" s="601" t="e">
        <f>H58/S58-1</f>
        <v>#DIV/0!</v>
      </c>
      <c r="AD58" s="601" t="e">
        <f>I58/T58-1</f>
        <v>#DIV/0!</v>
      </c>
    </row>
    <row r="59" spans="1:30">
      <c r="A59" s="607" t="s">
        <v>200</v>
      </c>
      <c r="B59" s="605"/>
      <c r="C59" s="605"/>
      <c r="D59" s="605">
        <f>'NCSC Fossil GHG EF'!$N$56*'NCSC Fossil GHG EF'!$F$79*10^3</f>
        <v>3.0174598739999999E-5</v>
      </c>
      <c r="E59" s="605">
        <f>NCSC!$H$193*'NCSC Fossil GHG EF'!$F$79*10^3</f>
        <v>4.3257291900000003E-5</v>
      </c>
      <c r="F59" s="605">
        <f>NCSC!$H$194*'NCSC Fossil GHG EF'!$F$79*10^3</f>
        <v>4.1147180099999997E-6</v>
      </c>
      <c r="G59" s="605"/>
      <c r="H59" s="605"/>
      <c r="I59" s="605"/>
      <c r="O59" s="603">
        <v>5.9999999999999997E-7</v>
      </c>
      <c r="P59" s="603">
        <v>2.1320000000000001E-6</v>
      </c>
      <c r="Q59" s="603">
        <v>2.1320000000000001E-6</v>
      </c>
      <c r="V59" s="602" t="s">
        <v>200</v>
      </c>
      <c r="W59" s="601" t="e">
        <f>B59/M59-1</f>
        <v>#DIV/0!</v>
      </c>
      <c r="X59" s="601" t="e">
        <f>C59/N59-1</f>
        <v>#DIV/0!</v>
      </c>
      <c r="Y59" s="601">
        <f>D59/O59-1</f>
        <v>49.290997900000001</v>
      </c>
      <c r="Z59" s="601">
        <f>E59/P59-1</f>
        <v>19.28953653846154</v>
      </c>
      <c r="AA59" s="601">
        <f>F59/Q59-1</f>
        <v>0.92998030487804861</v>
      </c>
      <c r="AB59" s="601" t="e">
        <f>G59/R59-1</f>
        <v>#DIV/0!</v>
      </c>
      <c r="AC59" s="601" t="e">
        <f>H59/S59-1</f>
        <v>#DIV/0!</v>
      </c>
      <c r="AD59" s="601" t="e">
        <f>I59/T59-1</f>
        <v>#DIV/0!</v>
      </c>
    </row>
    <row r="60" spans="1:30">
      <c r="A60" s="524"/>
      <c r="B60" s="613"/>
      <c r="C60" s="613"/>
      <c r="D60" s="613"/>
      <c r="G60" s="613"/>
      <c r="H60" s="613"/>
      <c r="I60" s="613"/>
      <c r="V60" s="556"/>
      <c r="W60" s="556"/>
      <c r="X60" s="556"/>
      <c r="Y60" s="556"/>
      <c r="AB60" s="556"/>
      <c r="AC60" s="556"/>
      <c r="AD60" s="556"/>
    </row>
    <row r="61" spans="1:30" ht="54">
      <c r="A61" s="617" t="s">
        <v>1917</v>
      </c>
      <c r="B61" s="611" t="s">
        <v>275</v>
      </c>
      <c r="C61" s="611" t="s">
        <v>249</v>
      </c>
      <c r="D61" s="611" t="s">
        <v>251</v>
      </c>
      <c r="E61" s="609" t="s">
        <v>280</v>
      </c>
      <c r="F61" s="609" t="s">
        <v>281</v>
      </c>
      <c r="G61" s="611" t="s">
        <v>277</v>
      </c>
      <c r="H61" s="611" t="s">
        <v>1380</v>
      </c>
      <c r="I61" s="611" t="s">
        <v>1381</v>
      </c>
      <c r="O61" s="618" t="s">
        <v>251</v>
      </c>
      <c r="P61" s="524" t="s">
        <v>280</v>
      </c>
      <c r="Q61" s="524" t="s">
        <v>281</v>
      </c>
      <c r="S61" s="616" t="s">
        <v>1380</v>
      </c>
      <c r="T61" s="616" t="s">
        <v>1381</v>
      </c>
      <c r="V61" s="617" t="s">
        <v>1917</v>
      </c>
      <c r="W61" s="611" t="s">
        <v>275</v>
      </c>
      <c r="X61" s="611" t="s">
        <v>249</v>
      </c>
      <c r="Y61" s="611" t="s">
        <v>251</v>
      </c>
      <c r="Z61" s="609" t="s">
        <v>280</v>
      </c>
      <c r="AA61" s="609" t="s">
        <v>281</v>
      </c>
      <c r="AB61" s="611" t="s">
        <v>277</v>
      </c>
      <c r="AC61" s="611" t="s">
        <v>1380</v>
      </c>
      <c r="AD61" s="611" t="s">
        <v>1381</v>
      </c>
    </row>
    <row r="62" spans="1:30">
      <c r="A62" s="607" t="s">
        <v>282</v>
      </c>
      <c r="B62" s="605"/>
      <c r="C62" s="605"/>
      <c r="D62" s="605">
        <f>'NCSC Fossil GHG EF'!$E$56*'NCSC Fossil GHG EF'!$F$79*10^6</f>
        <v>7.8179642189999995E-2</v>
      </c>
      <c r="E62" s="605">
        <f>NCSC!$D$193*'NCSC Fossil GHG EF'!$F$79*10^3</f>
        <v>7.4697957719999999E-2</v>
      </c>
      <c r="F62" s="605">
        <f>NCSC!$D$194*'NCSC Fossil GHG EF'!$F$79*10^3</f>
        <v>7.4697957719999999E-2</v>
      </c>
      <c r="G62" s="605"/>
      <c r="H62" s="605">
        <f>'NCSC Fossil GHG EF'!$E$57*'NCSC Fossil GHG EF'!$F$79*10^6</f>
        <v>8.1661326660000005E-2</v>
      </c>
      <c r="I62" s="605">
        <f>'NCSC Fossil GHG EF'!$E$64*'NCSC Fossil GHG EF'!$F$79*10^6</f>
        <v>6.657402728999999E-2</v>
      </c>
      <c r="M62" s="603"/>
      <c r="N62" s="603"/>
      <c r="O62" s="603">
        <v>7.4215991692627201E-2</v>
      </c>
      <c r="P62" s="603">
        <v>0</v>
      </c>
      <c r="Q62" s="603">
        <v>0</v>
      </c>
      <c r="R62" s="603"/>
      <c r="S62" s="603">
        <v>7.5288690949578504E-2</v>
      </c>
      <c r="T62" s="603">
        <v>6.7030064624894622E-2</v>
      </c>
      <c r="V62" s="602" t="s">
        <v>282</v>
      </c>
      <c r="W62" s="601" t="e">
        <f>B62/M62-1</f>
        <v>#DIV/0!</v>
      </c>
      <c r="X62" s="601" t="e">
        <f>C62/N62-1</f>
        <v>#DIV/0!</v>
      </c>
      <c r="Y62" s="601">
        <f>D62/O62-1</f>
        <v>5.3406959968798073E-2</v>
      </c>
      <c r="Z62" s="601" t="e">
        <f>E62/P62-1</f>
        <v>#DIV/0!</v>
      </c>
      <c r="AA62" s="601" t="e">
        <f>F62/Q62-1</f>
        <v>#DIV/0!</v>
      </c>
      <c r="AB62" s="601" t="e">
        <f>G62/R62-1</f>
        <v>#DIV/0!</v>
      </c>
      <c r="AC62" s="601">
        <f>H62/S62-1</f>
        <v>8.4642668507668883E-2</v>
      </c>
      <c r="AD62" s="601">
        <f>I62/T62-1</f>
        <v>-6.8034744923289869E-3</v>
      </c>
    </row>
    <row r="63" spans="1:30">
      <c r="A63" s="607" t="s">
        <v>201</v>
      </c>
      <c r="B63" s="605"/>
      <c r="C63" s="605"/>
      <c r="D63" s="605">
        <f>'NCSC Fossil GHG EF'!$F$56*'NCSC Fossil GHG EF'!$F$79*10^3</f>
        <v>7.3853913000000007E-6</v>
      </c>
      <c r="E63" s="605">
        <f>NCSC!$F$193*'NCSC Fossil GHG EF'!$F$79*10^3</f>
        <v>2.7431453399999998E-4</v>
      </c>
      <c r="F63" s="605">
        <f>NCSC!$F$194*'NCSC Fossil GHG EF'!$F$79*10^3</f>
        <v>4.1147180099999997E-6</v>
      </c>
      <c r="G63" s="605"/>
      <c r="H63" s="605">
        <f>'NCSC Fossil GHG EF'!$F$57*'NCSC Fossil GHG EF'!$F$79*10^3</f>
        <v>7.3853913000000007E-6</v>
      </c>
      <c r="I63" s="605">
        <f>'NCSC Fossil GHG EF'!$F$64*'NCSC Fossil GHG EF'!$F$79*10^3</f>
        <v>7.3853913000000007E-6</v>
      </c>
      <c r="M63" s="603"/>
      <c r="N63" s="603"/>
      <c r="O63" s="603">
        <v>3.0000000000000001E-6</v>
      </c>
      <c r="P63" s="603">
        <v>1.0279999999999999E-6</v>
      </c>
      <c r="Q63" s="603">
        <v>1.0279999999999999E-6</v>
      </c>
      <c r="R63" s="603"/>
      <c r="S63" s="603">
        <v>3.0000000000000001E-6</v>
      </c>
      <c r="T63" s="603">
        <v>3.0000000000000001E-6</v>
      </c>
      <c r="V63" s="602" t="s">
        <v>201</v>
      </c>
      <c r="W63" s="601" t="e">
        <f>B63/M63-1</f>
        <v>#DIV/0!</v>
      </c>
      <c r="X63" s="601" t="e">
        <f>C63/N63-1</f>
        <v>#DIV/0!</v>
      </c>
      <c r="Y63" s="601">
        <f>D63/O63-1</f>
        <v>1.4617971000000001</v>
      </c>
      <c r="Z63" s="601">
        <f>E63/P63-1</f>
        <v>265.84293190661481</v>
      </c>
      <c r="AA63" s="601">
        <f>F63/Q63-1</f>
        <v>3.0026439785992221</v>
      </c>
      <c r="AB63" s="601" t="e">
        <f>G63/R63-1</f>
        <v>#DIV/0!</v>
      </c>
      <c r="AC63" s="601">
        <f>H63/S63-1</f>
        <v>1.4617971000000001</v>
      </c>
      <c r="AD63" s="601">
        <f>I63/T63-1</f>
        <v>1.4617971000000001</v>
      </c>
    </row>
    <row r="64" spans="1:30">
      <c r="A64" s="607" t="s">
        <v>200</v>
      </c>
      <c r="B64" s="605"/>
      <c r="C64" s="605"/>
      <c r="D64" s="605">
        <f>'NCSC Fossil GHG EF'!$G$56*'NCSC Fossil GHG EF'!$F$79*10^3</f>
        <v>2.1101118E-6</v>
      </c>
      <c r="E64" s="605">
        <f>NCSC!$H$193*'NCSC Fossil GHG EF'!$F$79*10^3</f>
        <v>4.3257291900000003E-5</v>
      </c>
      <c r="F64" s="605">
        <f>NCSC!$H$194*'NCSC Fossil GHG EF'!$F$79*10^3</f>
        <v>4.1147180099999997E-6</v>
      </c>
      <c r="G64" s="605"/>
      <c r="H64" s="605">
        <f>'NCSC Fossil GHG EF'!$G$57*'NCSC Fossil GHG EF'!$F$79*10^3</f>
        <v>2.1101118E-6</v>
      </c>
      <c r="I64" s="605">
        <f>'NCSC Fossil GHG EF'!$G$64*'NCSC Fossil GHG EF'!$F$79*10^3</f>
        <v>2.1101118E-6</v>
      </c>
      <c r="M64" s="603"/>
      <c r="N64" s="603"/>
      <c r="O64" s="603">
        <v>5.9999999999999997E-7</v>
      </c>
      <c r="P64" s="603">
        <v>1.9999999999999999E-6</v>
      </c>
      <c r="Q64" s="603">
        <v>1.9999999999999999E-6</v>
      </c>
      <c r="R64" s="603"/>
      <c r="S64" s="603">
        <v>5.9999999999999997E-7</v>
      </c>
      <c r="T64" s="603">
        <v>5.9999999999999997E-7</v>
      </c>
      <c r="V64" s="602" t="s">
        <v>200</v>
      </c>
      <c r="W64" s="601" t="e">
        <f>B64/M64-1</f>
        <v>#DIV/0!</v>
      </c>
      <c r="X64" s="601" t="e">
        <f>C64/N64-1</f>
        <v>#DIV/0!</v>
      </c>
      <c r="Y64" s="601">
        <f>D64/O64-1</f>
        <v>2.5168530000000002</v>
      </c>
      <c r="Z64" s="601">
        <f>E64/P64-1</f>
        <v>20.628645950000003</v>
      </c>
      <c r="AA64" s="601">
        <f>F64/Q64-1</f>
        <v>1.0573590049999999</v>
      </c>
      <c r="AB64" s="601" t="e">
        <f>G64/R64-1</f>
        <v>#DIV/0!</v>
      </c>
      <c r="AC64" s="601">
        <f>H64/S64-1</f>
        <v>2.5168530000000002</v>
      </c>
      <c r="AD64" s="601">
        <f>I64/T64-1</f>
        <v>2.5168530000000002</v>
      </c>
    </row>
    <row r="65" spans="1:30">
      <c r="A65" s="524"/>
      <c r="B65" s="613"/>
      <c r="C65" s="613"/>
      <c r="D65" s="613"/>
      <c r="G65" s="613"/>
      <c r="H65" s="613"/>
      <c r="I65" s="613"/>
      <c r="V65" s="556"/>
      <c r="W65" s="556"/>
      <c r="X65" s="556"/>
      <c r="Y65" s="556"/>
      <c r="AB65" s="556"/>
      <c r="AC65" s="556"/>
      <c r="AD65" s="556"/>
    </row>
    <row r="66" spans="1:30" ht="54">
      <c r="A66" s="617" t="s">
        <v>1916</v>
      </c>
      <c r="B66" s="611" t="s">
        <v>275</v>
      </c>
      <c r="C66" s="611" t="s">
        <v>249</v>
      </c>
      <c r="D66" s="611" t="s">
        <v>251</v>
      </c>
      <c r="E66" s="609" t="s">
        <v>280</v>
      </c>
      <c r="F66" s="609" t="s">
        <v>281</v>
      </c>
      <c r="G66" s="611" t="s">
        <v>277</v>
      </c>
      <c r="H66" s="611" t="s">
        <v>1380</v>
      </c>
      <c r="I66" s="611" t="s">
        <v>1381</v>
      </c>
      <c r="N66" s="618" t="s">
        <v>249</v>
      </c>
      <c r="O66" s="618" t="s">
        <v>251</v>
      </c>
      <c r="P66" s="603" t="s">
        <v>280</v>
      </c>
      <c r="Q66" s="603" t="s">
        <v>281</v>
      </c>
      <c r="V66" s="617" t="s">
        <v>1916</v>
      </c>
      <c r="W66" s="611" t="s">
        <v>275</v>
      </c>
      <c r="X66" s="611" t="s">
        <v>249</v>
      </c>
      <c r="Y66" s="611" t="s">
        <v>251</v>
      </c>
      <c r="Z66" s="609" t="s">
        <v>280</v>
      </c>
      <c r="AA66" s="609" t="s">
        <v>281</v>
      </c>
      <c r="AB66" s="611" t="s">
        <v>277</v>
      </c>
      <c r="AC66" s="611" t="s">
        <v>1380</v>
      </c>
      <c r="AD66" s="611" t="s">
        <v>1381</v>
      </c>
    </row>
    <row r="67" spans="1:30">
      <c r="A67" s="607" t="s">
        <v>282</v>
      </c>
      <c r="B67" s="605"/>
      <c r="C67" s="605">
        <f>'NCSC Fossil GHG EF'!$Z$52*'NCSC Fossil GHG EF'!$F$79*10^6</f>
        <v>7.311537387E-2</v>
      </c>
      <c r="D67" s="605">
        <f>'NCSC Fossil GHG EF'!$Z$54*'NCSC Fossil GHG EF'!$F$79*10^6</f>
        <v>7.5858519210000003E-2</v>
      </c>
      <c r="E67" s="605">
        <f>NCSC!$D$193*'NCSC Fossil GHG EF'!$F$79*10^3</f>
        <v>7.4697957719999999E-2</v>
      </c>
      <c r="F67" s="605">
        <f>NCSC!$D$194*'NCSC Fossil GHG EF'!$F$79*10^3</f>
        <v>7.4697957719999999E-2</v>
      </c>
      <c r="G67" s="605"/>
      <c r="H67" s="605"/>
      <c r="I67" s="605"/>
      <c r="M67" s="603"/>
      <c r="O67" s="603">
        <v>7.4215991692627201E-2</v>
      </c>
      <c r="P67" s="603">
        <v>0</v>
      </c>
      <c r="Q67" s="603">
        <v>0</v>
      </c>
      <c r="R67" s="603"/>
      <c r="V67" s="602" t="s">
        <v>282</v>
      </c>
      <c r="W67" s="601" t="e">
        <f>B67/M67-1</f>
        <v>#DIV/0!</v>
      </c>
      <c r="X67" s="601">
        <f>C67/'PEI-EFPEI'!P29-1</f>
        <v>2.6696107511396949E-3</v>
      </c>
      <c r="Y67" s="601">
        <f>D67/O67-1</f>
        <v>2.2131719591856891E-2</v>
      </c>
      <c r="Z67" s="601" t="e">
        <f>E67/P67-1</f>
        <v>#DIV/0!</v>
      </c>
      <c r="AA67" s="601" t="e">
        <f>F67/Q67-1</f>
        <v>#DIV/0!</v>
      </c>
      <c r="AB67" s="601" t="e">
        <f>G67/P67-1</f>
        <v>#DIV/0!</v>
      </c>
      <c r="AC67" s="601" t="e">
        <f>H67/Q67-1</f>
        <v>#DIV/0!</v>
      </c>
      <c r="AD67" s="601" t="e">
        <f>I67/R67-1</f>
        <v>#DIV/0!</v>
      </c>
    </row>
    <row r="68" spans="1:30">
      <c r="A68" s="607" t="s">
        <v>201</v>
      </c>
      <c r="B68" s="605"/>
      <c r="C68" s="605">
        <f>'NCSC Fossil GHG EF'!$AA$71*'NCSC Fossil GHG EF'!$F$79*10^3</f>
        <v>4.0092124200000002E-6</v>
      </c>
      <c r="D68" s="605">
        <f>'NCSC Fossil GHG EF'!$AA$72*'NCSC Fossil GHG EF'!$F$79*10^3</f>
        <v>4.1147180099999997E-6</v>
      </c>
      <c r="E68" s="605">
        <f>NCSC!$F$193*'NCSC Fossil GHG EF'!$F$79*10^3</f>
        <v>2.7431453399999998E-4</v>
      </c>
      <c r="F68" s="605">
        <f>NCSC!$F$194*'NCSC Fossil GHG EF'!$F$79*10^3</f>
        <v>4.1147180099999997E-6</v>
      </c>
      <c r="G68" s="605"/>
      <c r="H68" s="605"/>
      <c r="I68" s="605"/>
      <c r="M68" s="603"/>
      <c r="N68" s="603">
        <v>3.0000000000000001E-6</v>
      </c>
      <c r="O68" s="603">
        <v>3.0000000000000001E-6</v>
      </c>
      <c r="P68" s="603">
        <v>2.0090000000000002E-6</v>
      </c>
      <c r="Q68" s="603">
        <v>4.1699999999999999E-7</v>
      </c>
      <c r="R68" s="603"/>
      <c r="V68" s="602" t="s">
        <v>201</v>
      </c>
      <c r="W68" s="601" t="e">
        <f>B68/M68-1</f>
        <v>#DIV/0!</v>
      </c>
      <c r="X68" s="601">
        <f>C68/N68-1</f>
        <v>0.33640413999999996</v>
      </c>
      <c r="Y68" s="601">
        <f>D68/O68-1</f>
        <v>0.37157266999999994</v>
      </c>
      <c r="Z68" s="601">
        <f>E68/P68-1</f>
        <v>135.54282429069187</v>
      </c>
      <c r="AA68" s="601">
        <f>F68/Q68-1</f>
        <v>8.8674292805755393</v>
      </c>
      <c r="AB68" s="601">
        <f>G68/P68-1</f>
        <v>-1</v>
      </c>
      <c r="AC68" s="601">
        <f>H68/Q68-1</f>
        <v>-1</v>
      </c>
      <c r="AD68" s="601" t="e">
        <f>I68/R68-1</f>
        <v>#DIV/0!</v>
      </c>
    </row>
    <row r="69" spans="1:30">
      <c r="A69" s="607" t="s">
        <v>200</v>
      </c>
      <c r="B69" s="605"/>
      <c r="C69" s="605">
        <f>'NCSC Fossil GHG EF'!$AB$71*'NCSC Fossil GHG EF'!$F$79*10^3</f>
        <v>6.0138186300000008E-6</v>
      </c>
      <c r="D69" s="605">
        <f>'NCSC Fossil GHG EF'!$AB$72*'NCSC Fossil GHG EF'!$F$79*10^3</f>
        <v>4.1147180099999997E-6</v>
      </c>
      <c r="E69" s="605">
        <f>NCSC!$H$193*'NCSC Fossil GHG EF'!$F$79*10^3</f>
        <v>4.3257291900000003E-5</v>
      </c>
      <c r="F69" s="605">
        <f>NCSC!$H$194*'NCSC Fossil GHG EF'!$F$79*10^3</f>
        <v>4.1147180099999997E-6</v>
      </c>
      <c r="G69" s="605"/>
      <c r="H69" s="605"/>
      <c r="I69" s="605"/>
      <c r="M69" s="603"/>
      <c r="N69" s="603">
        <v>5.9999999999999997E-7</v>
      </c>
      <c r="O69" s="603">
        <v>5.9999999999999997E-7</v>
      </c>
      <c r="P69" s="603">
        <v>1.7710000000000001E-6</v>
      </c>
      <c r="Q69" s="603">
        <v>2.2277E-5</v>
      </c>
      <c r="R69" s="603"/>
      <c r="V69" s="602" t="s">
        <v>200</v>
      </c>
      <c r="W69" s="601" t="e">
        <f>B69/M69-1</f>
        <v>#DIV/0!</v>
      </c>
      <c r="X69" s="601">
        <f>C69/N69-1</f>
        <v>9.0230310500000019</v>
      </c>
      <c r="Y69" s="601">
        <f>D69/O69-1</f>
        <v>5.8578633499999997</v>
      </c>
      <c r="Z69" s="601">
        <f>E69/P69-1</f>
        <v>23.425348334274421</v>
      </c>
      <c r="AA69" s="601">
        <f>F69/Q69-1</f>
        <v>-0.81529299232392161</v>
      </c>
      <c r="AB69" s="601">
        <f>G69/P69-1</f>
        <v>-1</v>
      </c>
      <c r="AC69" s="601">
        <f>H69/Q69-1</f>
        <v>-1</v>
      </c>
      <c r="AD69" s="601" t="e">
        <f>I69/R69-1</f>
        <v>#DIV/0!</v>
      </c>
    </row>
    <row r="70" spans="1:30">
      <c r="A70" s="524"/>
      <c r="B70" s="613"/>
      <c r="C70" s="613"/>
      <c r="D70" s="613"/>
      <c r="E70" s="613"/>
      <c r="F70" s="613"/>
      <c r="G70" s="613"/>
      <c r="V70" s="556"/>
      <c r="W70" s="556"/>
      <c r="X70" s="556"/>
      <c r="Y70" s="556"/>
      <c r="Z70" s="556"/>
      <c r="AA70" s="556"/>
      <c r="AB70" s="556"/>
    </row>
    <row r="71" spans="1:30" ht="54">
      <c r="A71" s="608" t="s">
        <v>1915</v>
      </c>
      <c r="B71" s="611" t="s">
        <v>359</v>
      </c>
      <c r="C71" s="611" t="s">
        <v>275</v>
      </c>
      <c r="D71" s="611" t="s">
        <v>251</v>
      </c>
      <c r="E71" s="611" t="s">
        <v>1906</v>
      </c>
      <c r="F71" s="611" t="s">
        <v>1386</v>
      </c>
      <c r="G71" s="611" t="s">
        <v>1380</v>
      </c>
      <c r="H71" s="611" t="s">
        <v>1381</v>
      </c>
      <c r="M71" s="616" t="s">
        <v>359</v>
      </c>
      <c r="N71" s="616" t="s">
        <v>275</v>
      </c>
      <c r="O71" s="616" t="s">
        <v>251</v>
      </c>
      <c r="P71" s="524" t="s">
        <v>322</v>
      </c>
      <c r="Q71" s="616" t="s">
        <v>1386</v>
      </c>
      <c r="R71" s="616" t="s">
        <v>1380</v>
      </c>
      <c r="S71" s="616" t="s">
        <v>1381</v>
      </c>
      <c r="V71" s="608" t="s">
        <v>1915</v>
      </c>
      <c r="W71" s="611" t="s">
        <v>359</v>
      </c>
      <c r="X71" s="611" t="s">
        <v>275</v>
      </c>
      <c r="Y71" s="611" t="s">
        <v>251</v>
      </c>
      <c r="Z71" s="609" t="s">
        <v>1906</v>
      </c>
      <c r="AA71" s="611" t="s">
        <v>1386</v>
      </c>
      <c r="AB71" s="611" t="s">
        <v>1380</v>
      </c>
      <c r="AC71" s="611" t="s">
        <v>1381</v>
      </c>
    </row>
    <row r="72" spans="1:30">
      <c r="A72" s="607" t="s">
        <v>282</v>
      </c>
      <c r="B72" s="615">
        <f>'NCSC Energy Use Weighted EF'!$U$12*'NCSC Fossil GHG EF'!$F$79*10^6</f>
        <v>0.10343526451369352</v>
      </c>
      <c r="C72" s="605">
        <f>'NCSC Fossil GHG EF'!$S$29*'NCSC Fossil GHG EF'!$F$79*10^6</f>
        <v>6.0349197479999998E-2</v>
      </c>
      <c r="D72" s="605">
        <f>'NCSC Fossil GHG EF'!$S$16*'NCSC Fossil GHG EF'!$F$79*10^6</f>
        <v>7.5858519210000003E-2</v>
      </c>
      <c r="E72" s="605">
        <f>biomass!$C$110*'NCSC Fossil GHG EF'!$F$79*10^3</f>
        <v>0.11271604933273857</v>
      </c>
      <c r="F72" s="605">
        <f>'NCSC Fossil GHG EF'!$S$16*'NCSC Fossil GHG EF'!$F$79*10^6</f>
        <v>7.5858519210000003E-2</v>
      </c>
      <c r="G72" s="605">
        <f>'NCSC Energy Use Weighted EF'!$U$28*'NCSC Fossil GHG EF'!$F$79*10^6</f>
        <v>8.3401748129236883E-2</v>
      </c>
      <c r="H72" s="605">
        <f>'NCSC Energy Use Weighted EF'!$U$20*'NCSC Fossil GHG EF'!$F$79*10^6</f>
        <v>6.6157173810212175E-2</v>
      </c>
      <c r="M72" s="603">
        <v>9.4269999999999993E-2</v>
      </c>
      <c r="N72" s="603">
        <v>5.3060000000000003E-2</v>
      </c>
      <c r="O72" s="603">
        <v>7.3959999999999998E-2</v>
      </c>
      <c r="P72" s="603">
        <v>0</v>
      </c>
      <c r="Q72" s="603">
        <v>7.5200000000000003E-2</v>
      </c>
      <c r="R72" s="603">
        <v>7.51E-2</v>
      </c>
      <c r="S72" s="603">
        <v>6.1460000000000001E-2</v>
      </c>
      <c r="V72" s="602" t="s">
        <v>282</v>
      </c>
      <c r="W72" s="601">
        <f>B72/M72-1</f>
        <v>9.7223554828614889E-2</v>
      </c>
      <c r="X72" s="601">
        <f>C72/N72-1</f>
        <v>0.1373765073501696</v>
      </c>
      <c r="Y72" s="601">
        <f>D72/O72-1</f>
        <v>2.5669540427257997E-2</v>
      </c>
      <c r="Z72" s="601" t="e">
        <f>E72/P72-1</f>
        <v>#DIV/0!</v>
      </c>
      <c r="AA72" s="601">
        <f>F72/Q72-1</f>
        <v>8.7569043882977926E-3</v>
      </c>
      <c r="AB72" s="601">
        <f>G72/R72-1</f>
        <v>0.11054258494323421</v>
      </c>
      <c r="AC72" s="601">
        <f>H72/S72-1</f>
        <v>7.6426518226686779E-2</v>
      </c>
    </row>
    <row r="73" spans="1:30">
      <c r="A73" s="607" t="s">
        <v>201</v>
      </c>
      <c r="B73" s="615">
        <f>AVERAGE('NCSC Fossil GHG EF'!$T$3:$T$8)*'NCSC Fossil GHG EF'!$F$79*10^3</f>
        <v>1.0550559E-5</v>
      </c>
      <c r="C73" s="605">
        <f>'NCSC Fossil GHG EF'!$T$16*'NCSC Fossil GHG EF'!$F$79*10^3</f>
        <v>1.0550559E-5</v>
      </c>
      <c r="D73" s="605">
        <f>'NCSC Fossil GHG EF'!$T$16*'NCSC Fossil GHG EF'!$F$79*10^3</f>
        <v>1.0550559E-5</v>
      </c>
      <c r="E73" s="605">
        <f>biomass!$D$110*'NCSC Fossil GHG EF'!$F$79*10^3</f>
        <v>1.9882262750882323E-4</v>
      </c>
      <c r="F73" s="605">
        <f>'NCSC Fossil GHG EF'!$T$16*'NCSC Fossil GHG EF'!$F$79*10^3</f>
        <v>1.0550559E-5</v>
      </c>
      <c r="G73" s="605">
        <f>'NCSC Fossil GHG EF'!$T$16*'NCSC Fossil GHG EF'!$F$79*10^3</f>
        <v>1.0550559E-5</v>
      </c>
      <c r="H73" s="605">
        <f>'NCSC Fossil GHG EF'!$T$16*'NCSC Fossil GHG EF'!$F$79*10^3</f>
        <v>1.0550559E-5</v>
      </c>
      <c r="M73" s="603">
        <v>1.1E-5</v>
      </c>
      <c r="N73" s="603">
        <v>9.9999999999999995E-7</v>
      </c>
      <c r="O73" s="603">
        <v>3.0000000000000001E-6</v>
      </c>
      <c r="P73" s="603">
        <v>9.8649999999999996E-6</v>
      </c>
      <c r="Q73" s="603">
        <v>3.0000000000000001E-6</v>
      </c>
      <c r="R73" s="603">
        <v>3.0000000000000001E-6</v>
      </c>
      <c r="S73" s="603">
        <v>3.0000000000000001E-6</v>
      </c>
      <c r="V73" s="602" t="s">
        <v>201</v>
      </c>
      <c r="W73" s="601">
        <f>B73/M73-1</f>
        <v>-4.0858272727272715E-2</v>
      </c>
      <c r="X73" s="601">
        <f>C73/N73-1</f>
        <v>9.5505589999999998</v>
      </c>
      <c r="Y73" s="601">
        <f>D73/O73-1</f>
        <v>2.5168529999999998</v>
      </c>
      <c r="Z73" s="601">
        <f>E73/P73-1</f>
        <v>19.154346427655675</v>
      </c>
      <c r="AA73" s="601">
        <f>F73/Q73-1</f>
        <v>2.5168529999999998</v>
      </c>
      <c r="AB73" s="601">
        <f>G73/R73-1</f>
        <v>2.5168529999999998</v>
      </c>
      <c r="AC73" s="601">
        <f>H73/S73-1</f>
        <v>2.5168529999999998</v>
      </c>
    </row>
    <row r="74" spans="1:30">
      <c r="A74" s="607" t="s">
        <v>200</v>
      </c>
      <c r="B74" s="615">
        <f>AVERAGE('NCSC Fossil GHG EF'!$U$3:$U$8)*'NCSC Fossil GHG EF'!$F$79*10^3</f>
        <v>1.5825838500000002E-6</v>
      </c>
      <c r="C74" s="605">
        <f>'NCSC Fossil GHG EF'!$U$16*'NCSC Fossil GHG EF'!$F$79*10^3</f>
        <v>6.3303354000000003E-7</v>
      </c>
      <c r="D74" s="605">
        <f>'NCSC Fossil GHG EF'!$U$16*'NCSC Fossil GHG EF'!$F$79*10^3</f>
        <v>6.3303354000000003E-7</v>
      </c>
      <c r="E74" s="605">
        <f>biomass!$E$110*'NCSC Fossil GHG EF'!$F$79*10^3</f>
        <v>6.7286276943405599E-6</v>
      </c>
      <c r="F74" s="605">
        <f>'NCSC Fossil GHG EF'!$U$16*'NCSC Fossil GHG EF'!$F$79*10^3</f>
        <v>6.3303354000000003E-7</v>
      </c>
      <c r="G74" s="605">
        <f>'NCSC Fossil GHG EF'!$U$16*'NCSC Fossil GHG EF'!$F$79*10^3</f>
        <v>6.3303354000000003E-7</v>
      </c>
      <c r="H74" s="605">
        <f>'NCSC Fossil GHG EF'!$U$16*'NCSC Fossil GHG EF'!$F$79*10^3</f>
        <v>6.3303354000000003E-7</v>
      </c>
      <c r="M74" s="603">
        <v>1.6000000000000001E-6</v>
      </c>
      <c r="N74" s="603">
        <v>1.0000000000000001E-7</v>
      </c>
      <c r="O74" s="603">
        <v>5.9999999999999997E-7</v>
      </c>
      <c r="P74" s="603">
        <v>6.1070000000000001E-6</v>
      </c>
      <c r="Q74" s="603">
        <v>5.9999999999999997E-7</v>
      </c>
      <c r="R74" s="603">
        <v>5.9999999999999997E-7</v>
      </c>
      <c r="S74" s="603">
        <v>5.9999999999999997E-7</v>
      </c>
      <c r="V74" s="602" t="s">
        <v>200</v>
      </c>
      <c r="W74" s="601">
        <f>B74/M74-1</f>
        <v>-1.0885093750000019E-2</v>
      </c>
      <c r="X74" s="601">
        <f>C74/N74-1</f>
        <v>5.3303354000000001</v>
      </c>
      <c r="Y74" s="601">
        <f>D74/O74-1</f>
        <v>5.5055900000000157E-2</v>
      </c>
      <c r="Z74" s="601">
        <f>E74/P74-1</f>
        <v>0.10178937192411319</v>
      </c>
      <c r="AA74" s="601">
        <f>F74/Q74-1</f>
        <v>5.5055900000000157E-2</v>
      </c>
      <c r="AB74" s="601">
        <f>G74/R74-1</f>
        <v>5.5055900000000157E-2</v>
      </c>
      <c r="AC74" s="601">
        <f>H74/S74-1</f>
        <v>5.5055900000000157E-2</v>
      </c>
    </row>
    <row r="75" spans="1:30">
      <c r="A75" s="524"/>
      <c r="B75" s="613"/>
      <c r="C75" s="613"/>
      <c r="D75" s="613"/>
      <c r="E75" s="613"/>
      <c r="F75" s="613"/>
      <c r="G75" s="613"/>
      <c r="V75" s="556"/>
      <c r="W75" s="556"/>
      <c r="X75" s="556"/>
      <c r="Y75" s="556"/>
      <c r="Z75" s="556"/>
      <c r="AA75" s="556"/>
      <c r="AB75" s="556"/>
    </row>
    <row r="76" spans="1:30" ht="54">
      <c r="A76" s="608" t="s">
        <v>1914</v>
      </c>
      <c r="B76" s="611" t="s">
        <v>359</v>
      </c>
      <c r="C76" s="611" t="s">
        <v>275</v>
      </c>
      <c r="D76" s="611" t="s">
        <v>1906</v>
      </c>
      <c r="E76" s="611" t="s">
        <v>251</v>
      </c>
      <c r="F76" s="611" t="s">
        <v>247</v>
      </c>
      <c r="G76" s="611" t="s">
        <v>1380</v>
      </c>
      <c r="H76" s="611" t="s">
        <v>1381</v>
      </c>
      <c r="I76" s="614"/>
      <c r="J76" s="614"/>
      <c r="M76" s="614" t="s">
        <v>359</v>
      </c>
      <c r="N76" s="614" t="s">
        <v>275</v>
      </c>
      <c r="O76" s="603" t="s">
        <v>322</v>
      </c>
      <c r="P76" s="614" t="s">
        <v>251</v>
      </c>
      <c r="Q76" s="614" t="s">
        <v>247</v>
      </c>
      <c r="R76" s="614" t="s">
        <v>1380</v>
      </c>
      <c r="S76" s="614" t="s">
        <v>1381</v>
      </c>
      <c r="V76" s="608" t="s">
        <v>1914</v>
      </c>
      <c r="W76" s="611" t="s">
        <v>359</v>
      </c>
      <c r="X76" s="611" t="s">
        <v>275</v>
      </c>
      <c r="Y76" s="609" t="s">
        <v>1906</v>
      </c>
      <c r="Z76" s="611" t="s">
        <v>251</v>
      </c>
      <c r="AA76" s="611" t="s">
        <v>247</v>
      </c>
      <c r="AB76" s="611" t="s">
        <v>1380</v>
      </c>
      <c r="AC76" s="611" t="s">
        <v>1381</v>
      </c>
    </row>
    <row r="77" spans="1:30">
      <c r="A77" s="607" t="s">
        <v>282</v>
      </c>
      <c r="B77" s="603">
        <f>'NCSC Energy Use Weighted EF'!$R$12*'NCSC Fossil GHG EF'!$F$79*10^6</f>
        <v>0.10785009380835618</v>
      </c>
      <c r="C77" s="605">
        <f>'NCSC Fossil GHG EF'!$L$29*'NCSC Fossil GHG EF'!$F$79*10^6</f>
        <v>6.0349197479999998E-2</v>
      </c>
      <c r="D77" s="605">
        <f>biomass!$C$111*'NCSC Fossil GHG EF'!$F$79*10^3</f>
        <v>0.10550559</v>
      </c>
      <c r="E77" s="605">
        <f>'NCSC Fossil GHG EF'!$L$18*'NCSC Fossil GHG EF'!$F$79*10^6</f>
        <v>7.8179642189999995E-2</v>
      </c>
      <c r="F77" s="605">
        <f>'NCSC Fossil GHG EF'!$L$13*'NCSC Fossil GHG EF'!$F$79*10^6</f>
        <v>7.7335597469999989E-2</v>
      </c>
      <c r="G77" s="605">
        <f>'NCSC Energy Use Weighted EF'!$R$28*'NCSC Fossil GHG EF'!$F$79*10^6</f>
        <v>8.0509397676073832E-2</v>
      </c>
      <c r="H77" s="605">
        <f>'NCSC Energy Use Weighted EF'!$R$20*'NCSC Fossil GHG EF'!$F$79*10^6</f>
        <v>6.4238718178901866E-2</v>
      </c>
      <c r="M77" s="603">
        <v>9.4670000000000004E-2</v>
      </c>
      <c r="N77" s="603">
        <v>5.3060000000000003E-2</v>
      </c>
      <c r="O77" s="603">
        <v>0</v>
      </c>
      <c r="P77" s="603">
        <v>7.5040000000000009E-2</v>
      </c>
      <c r="Q77" s="603">
        <v>7.4540000000000009E-2</v>
      </c>
      <c r="R77" s="603">
        <v>7.51E-2</v>
      </c>
      <c r="S77" s="603">
        <v>6.1460000000000001E-2</v>
      </c>
      <c r="V77" s="602" t="s">
        <v>282</v>
      </c>
      <c r="W77" s="601">
        <f>B77/M77-1</f>
        <v>0.13922144088260469</v>
      </c>
      <c r="X77" s="601">
        <f>C77/N77-1</f>
        <v>0.1373765073501696</v>
      </c>
      <c r="Y77" s="601" t="e">
        <f>D77/O77-1</f>
        <v>#DIV/0!</v>
      </c>
      <c r="Z77" s="601">
        <f>E77/P77-1</f>
        <v>4.1839581423240846E-2</v>
      </c>
      <c r="AA77" s="601">
        <f>F77/Q77-1</f>
        <v>3.7504661524013772E-2</v>
      </c>
      <c r="AB77" s="601">
        <f>G77/R77-1</f>
        <v>7.2029263329878024E-2</v>
      </c>
      <c r="AC77" s="601">
        <f>H77/S77-1</f>
        <v>4.5211815471881911E-2</v>
      </c>
    </row>
    <row r="78" spans="1:30">
      <c r="A78" s="607" t="s">
        <v>201</v>
      </c>
      <c r="B78" s="605">
        <f>'NCSC Fossil GHG EF'!$M$3*'NCSC Fossil GHG EF'!$F$79*10^3</f>
        <v>1.0550559E-5</v>
      </c>
      <c r="C78" s="605">
        <f>'NCSC Fossil GHG EF'!$M$29*'NCSC Fossil GHG EF'!$F$79*10^3</f>
        <v>1.0550559E-6</v>
      </c>
      <c r="D78" s="605">
        <f>biomass!$D$111*'NCSC Fossil GHG EF'!$F$79*10^3</f>
        <v>3.1651676999999998E-5</v>
      </c>
      <c r="E78" s="605">
        <f>'NCSC Fossil GHG EF'!$M$18*'NCSC Fossil GHG EF'!$F$79*10^3</f>
        <v>3.1651677000000004E-6</v>
      </c>
      <c r="F78" s="605">
        <f>'NCSC Fossil GHG EF'!$M$13*'NCSC Fossil GHG EF'!$F$79*10^3</f>
        <v>3.1651677000000004E-6</v>
      </c>
      <c r="G78" s="605">
        <f>'NCSC Fossil GHG EF'!$M$19*'NCSC Fossil GHG EF'!$F$79*10^3</f>
        <v>3.1651677000000004E-6</v>
      </c>
      <c r="H78" s="605">
        <f>'NCSC Fossil GHG EF'!$M$26*'NCSC Fossil GHG EF'!$F$79*10^3</f>
        <v>1.0550559E-6</v>
      </c>
      <c r="M78" s="603">
        <v>1.1E-5</v>
      </c>
      <c r="N78" s="603">
        <v>9.9999999999999995E-7</v>
      </c>
      <c r="O78" s="603">
        <v>9.8649999999999996E-6</v>
      </c>
      <c r="P78" s="603">
        <v>3.0000000000000001E-6</v>
      </c>
      <c r="Q78" s="603">
        <v>3.0000000000000001E-6</v>
      </c>
      <c r="R78" s="603">
        <v>3.0000000000000001E-6</v>
      </c>
      <c r="S78" s="603">
        <v>3.0000000000000001E-6</v>
      </c>
      <c r="V78" s="602" t="s">
        <v>201</v>
      </c>
      <c r="W78" s="601">
        <f>B78/M78-1</f>
        <v>-4.0858272727272715E-2</v>
      </c>
      <c r="X78" s="601">
        <f>C78/N78-1</f>
        <v>5.5055899999999935E-2</v>
      </c>
      <c r="Y78" s="601">
        <f>D78/O78-1</f>
        <v>2.2084822098327419</v>
      </c>
      <c r="Z78" s="601">
        <f>E78/P78-1</f>
        <v>5.5055900000000157E-2</v>
      </c>
      <c r="AA78" s="601">
        <f>F78/Q78-1</f>
        <v>5.5055900000000157E-2</v>
      </c>
      <c r="AB78" s="601">
        <f>G78/R78-1</f>
        <v>5.5055900000000157E-2</v>
      </c>
      <c r="AC78" s="601">
        <f>H78/S78-1</f>
        <v>-0.64831470000000002</v>
      </c>
    </row>
    <row r="79" spans="1:30">
      <c r="A79" s="607" t="s">
        <v>200</v>
      </c>
      <c r="B79" s="605">
        <f>'NCSC Fossil GHG EF'!$N$3*'NCSC Fossil GHG EF'!$F$79*10^3</f>
        <v>1.5825838500000002E-6</v>
      </c>
      <c r="C79" s="605">
        <f>'NCSC Fossil GHG EF'!$N$29*'NCSC Fossil GHG EF'!$F$79*10^3</f>
        <v>1.0550559E-7</v>
      </c>
      <c r="D79" s="605">
        <f>biomass!$E$111*'NCSC Fossil GHG EF'!$F$79*10^3</f>
        <v>4.2202235999999999E-6</v>
      </c>
      <c r="E79" s="605">
        <f>'NCSC Fossil GHG EF'!$N$18*'NCSC Fossil GHG EF'!$F$79*10^3</f>
        <v>6.3303354000000003E-7</v>
      </c>
      <c r="F79" s="605">
        <f>'NCSC Fossil GHG EF'!$N$13*'NCSC Fossil GHG EF'!$F$79*10^3</f>
        <v>6.3303354000000003E-7</v>
      </c>
      <c r="G79" s="605">
        <f>'NCSC Fossil GHG EF'!$N$19*'NCSC Fossil GHG EF'!$F$79*10^3</f>
        <v>6.3303354000000003E-7</v>
      </c>
      <c r="H79" s="605">
        <f>'NCSC Fossil GHG EF'!$N$26*'NCSC Fossil GHG EF'!$F$79*10^3</f>
        <v>1.0550559E-7</v>
      </c>
      <c r="M79" s="603">
        <v>1.6000000000000001E-6</v>
      </c>
      <c r="N79" s="603">
        <v>1.0000000000000001E-7</v>
      </c>
      <c r="O79" s="603">
        <v>6.1070000000000001E-6</v>
      </c>
      <c r="P79" s="603">
        <v>5.9999999999999997E-7</v>
      </c>
      <c r="Q79" s="603">
        <v>5.9999999999999997E-7</v>
      </c>
      <c r="R79" s="603">
        <v>5.9999999999999997E-7</v>
      </c>
      <c r="S79" s="603">
        <v>5.9999999999999997E-7</v>
      </c>
      <c r="V79" s="602" t="s">
        <v>200</v>
      </c>
      <c r="W79" s="601">
        <f>B79/M79-1</f>
        <v>-1.0885093750000019E-2</v>
      </c>
      <c r="X79" s="601">
        <f>C79/N79-1</f>
        <v>5.5055899999999935E-2</v>
      </c>
      <c r="Y79" s="601">
        <f>D79/O79-1</f>
        <v>-0.30895307024725727</v>
      </c>
      <c r="Z79" s="601">
        <f>E79/P79-1</f>
        <v>5.5055900000000157E-2</v>
      </c>
      <c r="AA79" s="601">
        <f>F79/Q79-1</f>
        <v>5.5055900000000157E-2</v>
      </c>
      <c r="AB79" s="601">
        <f>G79/R79-1</f>
        <v>5.5055900000000157E-2</v>
      </c>
      <c r="AC79" s="601">
        <f>H79/S79-1</f>
        <v>-0.82415735000000001</v>
      </c>
    </row>
    <row r="80" spans="1:30">
      <c r="A80" s="524"/>
      <c r="B80" s="613"/>
      <c r="C80" s="613"/>
      <c r="D80" s="613"/>
      <c r="E80" s="613"/>
      <c r="F80" s="613"/>
      <c r="G80" s="613"/>
      <c r="U80" s="556"/>
      <c r="V80" s="556"/>
      <c r="W80" s="556"/>
      <c r="X80" s="556"/>
      <c r="Y80" s="556"/>
      <c r="Z80" s="556"/>
      <c r="AA80" s="556"/>
    </row>
    <row r="81" spans="1:29" ht="67.5">
      <c r="A81" s="608" t="s">
        <v>1909</v>
      </c>
      <c r="B81" s="611" t="s">
        <v>315</v>
      </c>
      <c r="C81" s="611" t="s">
        <v>1913</v>
      </c>
      <c r="D81" s="612" t="s">
        <v>1912</v>
      </c>
      <c r="E81" s="611" t="s">
        <v>1906</v>
      </c>
      <c r="F81" s="611" t="s">
        <v>1905</v>
      </c>
      <c r="G81" s="611" t="s">
        <v>325</v>
      </c>
      <c r="H81" s="611" t="s">
        <v>247</v>
      </c>
      <c r="I81" s="609" t="s">
        <v>1380</v>
      </c>
      <c r="J81" s="610" t="s">
        <v>1911</v>
      </c>
      <c r="K81" s="610" t="s">
        <v>1910</v>
      </c>
      <c r="M81" s="603" t="s">
        <v>315</v>
      </c>
      <c r="N81" s="603" t="s">
        <v>316</v>
      </c>
      <c r="O81" s="524" t="s">
        <v>322</v>
      </c>
      <c r="P81" s="603" t="s">
        <v>324</v>
      </c>
      <c r="Q81" s="603" t="s">
        <v>325</v>
      </c>
      <c r="R81" s="603" t="s">
        <v>247</v>
      </c>
      <c r="S81" s="603" t="s">
        <v>1380</v>
      </c>
      <c r="V81" s="608" t="s">
        <v>1909</v>
      </c>
      <c r="W81" s="608" t="s">
        <v>1908</v>
      </c>
      <c r="X81" s="608" t="s">
        <v>1907</v>
      </c>
      <c r="Y81" s="609" t="s">
        <v>1906</v>
      </c>
      <c r="Z81" s="608" t="s">
        <v>1905</v>
      </c>
      <c r="AA81" s="608" t="s">
        <v>1904</v>
      </c>
      <c r="AB81" s="608" t="s">
        <v>1903</v>
      </c>
      <c r="AC81" s="608" t="s">
        <v>1902</v>
      </c>
    </row>
    <row r="82" spans="1:29">
      <c r="A82" s="607" t="s">
        <v>282</v>
      </c>
      <c r="B82" s="605">
        <f>'NCSC Fossil GHG EF'!$E$2*'NCSC Fossil GHG EF'!$F$79*10^6</f>
        <v>0.10149637758000001</v>
      </c>
      <c r="C82" s="605">
        <f>'NCSC Fossil GHG EF'!$E$29*'NCSC Fossil GHG EF'!$F$79*10^6</f>
        <v>6.0349197479999998E-2</v>
      </c>
      <c r="D82" s="606">
        <f>C82</f>
        <v>6.0349197479999998E-2</v>
      </c>
      <c r="E82" s="605">
        <f>biomass!$C$111*'NCSC Fossil GHG EF'!$F$79*10^3</f>
        <v>0.10550559</v>
      </c>
      <c r="F82" s="605">
        <f>'NCSC Fossil GHG EF'!$E$18*'NCSC Fossil GHG EF'!$F$79*10^6</f>
        <v>7.8179642189999995E-2</v>
      </c>
      <c r="G82" s="606">
        <f>C82</f>
        <v>6.0349197479999998E-2</v>
      </c>
      <c r="H82" s="605">
        <f>'NCSC Fossil GHG EF'!$E$13*'NCSC Fossil GHG EF'!$F$79*10^6</f>
        <v>7.7335597469999989E-2</v>
      </c>
      <c r="I82" s="605">
        <f>'NCSC Fossil GHG EF'!$E$19*'NCSC Fossil GHG EF'!$F$79*10^6</f>
        <v>8.1661326660000005E-2</v>
      </c>
      <c r="J82" s="604">
        <f>B82</f>
        <v>0.10149637758000001</v>
      </c>
      <c r="K82" s="604">
        <f>C82</f>
        <v>6.0349197479999998E-2</v>
      </c>
      <c r="M82" s="603">
        <v>9.5519999999999994E-2</v>
      </c>
      <c r="N82" s="603">
        <v>5.3060000000000003E-2</v>
      </c>
      <c r="O82" s="603">
        <v>0</v>
      </c>
      <c r="P82" s="603">
        <v>7.51E-2</v>
      </c>
      <c r="Q82" s="603">
        <v>5.3060000000000003E-2</v>
      </c>
      <c r="R82" s="603">
        <v>7.4540000000000009E-2</v>
      </c>
      <c r="S82" s="603">
        <v>7.51E-2</v>
      </c>
      <c r="V82" s="602" t="s">
        <v>282</v>
      </c>
      <c r="W82" s="601">
        <f>B82/M82-1</f>
        <v>6.2566766959799125E-2</v>
      </c>
      <c r="X82" s="601">
        <f>C82/N82-1</f>
        <v>0.1373765073501696</v>
      </c>
      <c r="Y82" s="601" t="e">
        <f>D82/O82-1</f>
        <v>#DIV/0!</v>
      </c>
      <c r="Z82" s="601">
        <f>F82/P82-1</f>
        <v>4.1007219573901299E-2</v>
      </c>
      <c r="AA82" s="601">
        <f>G82/Q82-1</f>
        <v>0.1373765073501696</v>
      </c>
      <c r="AB82" s="601">
        <f>H82/R82-1</f>
        <v>3.7504661524013772E-2</v>
      </c>
      <c r="AC82" s="601">
        <f>I82/S82-1</f>
        <v>8.7367864980026688E-2</v>
      </c>
    </row>
    <row r="83" spans="1:29">
      <c r="A83" s="607" t="s">
        <v>201</v>
      </c>
      <c r="B83" s="605">
        <f>'NCSC Fossil GHG EF'!$F$3*'NCSC Fossil GHG EF'!$F$79*10^3</f>
        <v>1.0550559E-6</v>
      </c>
      <c r="C83" s="605">
        <f>'NCSC Fossil GHG EF'!$F$29*'NCSC Fossil GHG EF'!$F$79*10^3</f>
        <v>1.0550559E-6</v>
      </c>
      <c r="D83" s="606">
        <f>C83</f>
        <v>1.0550559E-6</v>
      </c>
      <c r="E83" s="605">
        <f>biomass!$D$111*'NCSC Fossil GHG EF'!$F$79*10^3</f>
        <v>3.1651676999999998E-5</v>
      </c>
      <c r="F83" s="605">
        <f>'NCSC Fossil GHG EF'!$F$18*'NCSC Fossil GHG EF'!$F$79*10^3</f>
        <v>3.1651677000000004E-6</v>
      </c>
      <c r="G83" s="606">
        <f>C83</f>
        <v>1.0550559E-6</v>
      </c>
      <c r="H83" s="605">
        <f>'NCSC Fossil GHG EF'!$F$13*'NCSC Fossil GHG EF'!$F$79*10^3</f>
        <v>3.1651677000000004E-6</v>
      </c>
      <c r="I83" s="605">
        <f>'NCSC Fossil GHG EF'!$F$19*'NCSC Fossil GHG EF'!$F$79*10^3</f>
        <v>3.1651677000000004E-6</v>
      </c>
      <c r="J83" s="604">
        <f>B83</f>
        <v>1.0550559E-6</v>
      </c>
      <c r="K83" s="604">
        <f>C83</f>
        <v>1.0550559E-6</v>
      </c>
      <c r="M83" s="603">
        <v>1.1E-5</v>
      </c>
      <c r="N83" s="603">
        <v>9.9999999999999995E-7</v>
      </c>
      <c r="O83" s="603">
        <v>9.8649999999999996E-6</v>
      </c>
      <c r="P83" s="603">
        <v>3.0000000000000001E-6</v>
      </c>
      <c r="Q83" s="603">
        <v>9.9999999999999995E-7</v>
      </c>
      <c r="R83" s="603">
        <v>3.0000000000000001E-6</v>
      </c>
      <c r="S83" s="603">
        <v>3.0000000000000001E-6</v>
      </c>
      <c r="V83" s="602" t="s">
        <v>201</v>
      </c>
      <c r="W83" s="601">
        <f>B83/M83-1</f>
        <v>-0.90408582727272724</v>
      </c>
      <c r="X83" s="601">
        <f>C83/N83-1</f>
        <v>5.5055899999999935E-2</v>
      </c>
      <c r="Y83" s="601">
        <f>D83/O83-1</f>
        <v>-0.89305059300557521</v>
      </c>
      <c r="Z83" s="601">
        <f>F83/P83-1</f>
        <v>5.5055900000000157E-2</v>
      </c>
      <c r="AA83" s="601">
        <f>G83/Q83-1</f>
        <v>5.5055899999999935E-2</v>
      </c>
      <c r="AB83" s="601">
        <f>H83/R83-1</f>
        <v>5.5055900000000157E-2</v>
      </c>
      <c r="AC83" s="601">
        <f>I83/S83-1</f>
        <v>5.5055900000000157E-2</v>
      </c>
    </row>
    <row r="84" spans="1:29">
      <c r="A84" s="607" t="s">
        <v>200</v>
      </c>
      <c r="B84" s="605">
        <f>'NCSC Fossil GHG EF'!$G$3*'NCSC Fossil GHG EF'!$F$79*10^3</f>
        <v>1.5825838500000002E-6</v>
      </c>
      <c r="C84" s="605">
        <f>'NCSC Fossil GHG EF'!$G$29*'NCSC Fossil GHG EF'!$F$79*10^3</f>
        <v>1.0550559E-7</v>
      </c>
      <c r="D84" s="606">
        <f>C84</f>
        <v>1.0550559E-7</v>
      </c>
      <c r="E84" s="605">
        <f>biomass!$E$111*'NCSC Fossil GHG EF'!$F$79*10^3</f>
        <v>4.2202235999999999E-6</v>
      </c>
      <c r="F84" s="605">
        <f>'NCSC Fossil GHG EF'!$G$18*'NCSC Fossil GHG EF'!$F$79*10^3</f>
        <v>6.3303354000000003E-7</v>
      </c>
      <c r="G84" s="606">
        <f>C84</f>
        <v>1.0550559E-7</v>
      </c>
      <c r="H84" s="605">
        <f>'NCSC Fossil GHG EF'!$G$13*'NCSC Fossil GHG EF'!$F$79*10^3</f>
        <v>6.3303354000000003E-7</v>
      </c>
      <c r="I84" s="605">
        <f>'NCSC Fossil GHG EF'!$G$19*'NCSC Fossil GHG EF'!$F$79*10^3</f>
        <v>6.3303354000000003E-7</v>
      </c>
      <c r="J84" s="604">
        <f>B84</f>
        <v>1.5825838500000002E-6</v>
      </c>
      <c r="K84" s="604">
        <f>C84</f>
        <v>1.0550559E-7</v>
      </c>
      <c r="M84" s="603">
        <v>1.6000000000000001E-6</v>
      </c>
      <c r="N84" s="603">
        <v>1.0000000000000001E-7</v>
      </c>
      <c r="O84" s="603">
        <v>6.1070000000000001E-6</v>
      </c>
      <c r="P84" s="603">
        <v>5.9999999999999997E-7</v>
      </c>
      <c r="Q84" s="603">
        <v>1.0000000000000001E-7</v>
      </c>
      <c r="R84" s="603">
        <v>5.9999999999999997E-7</v>
      </c>
      <c r="S84" s="603">
        <v>5.9999999999999997E-7</v>
      </c>
      <c r="V84" s="602" t="s">
        <v>200</v>
      </c>
      <c r="W84" s="601">
        <f>B84/M84-1</f>
        <v>-1.0885093750000019E-2</v>
      </c>
      <c r="X84" s="601">
        <f>C84/N84-1</f>
        <v>5.5055899999999935E-2</v>
      </c>
      <c r="Y84" s="601">
        <f>D84/O84-1</f>
        <v>-0.98272382675618142</v>
      </c>
      <c r="Z84" s="601">
        <f>F84/P84-1</f>
        <v>5.5055900000000157E-2</v>
      </c>
      <c r="AA84" s="601">
        <f>G84/Q84-1</f>
        <v>5.5055899999999935E-2</v>
      </c>
      <c r="AB84" s="601">
        <f>H84/R84-1</f>
        <v>5.5055900000000157E-2</v>
      </c>
      <c r="AC84" s="601">
        <f>I84/S84-1</f>
        <v>5.5055900000000157E-2</v>
      </c>
    </row>
    <row r="85" spans="1:29">
      <c r="A85" s="524"/>
      <c r="C85" s="524"/>
      <c r="V85" s="556"/>
      <c r="W85" s="556"/>
      <c r="X85" s="556"/>
      <c r="Y85" s="556"/>
      <c r="Z85" s="556"/>
      <c r="AA85" s="556"/>
      <c r="AB85" s="556"/>
    </row>
    <row r="86" spans="1:29">
      <c r="A86" s="524"/>
      <c r="C86" s="524"/>
      <c r="U86" s="556"/>
      <c r="V86" s="556"/>
      <c r="W86" s="556"/>
      <c r="X86" s="556"/>
      <c r="Y86" s="556"/>
      <c r="Z86" s="556"/>
      <c r="AA86" s="556"/>
    </row>
    <row r="87" spans="1:29">
      <c r="A87" s="524"/>
      <c r="C87" s="524"/>
      <c r="U87" s="556"/>
      <c r="V87" s="556"/>
      <c r="W87" s="556"/>
      <c r="X87" s="556"/>
      <c r="Y87" s="556"/>
      <c r="Z87" s="556"/>
      <c r="AA87" s="556"/>
    </row>
    <row r="88" spans="1:29">
      <c r="A88" s="524"/>
      <c r="C88" s="524"/>
      <c r="U88" s="556"/>
      <c r="V88" s="556"/>
      <c r="W88" s="556"/>
      <c r="X88" s="556"/>
      <c r="Y88" s="556"/>
      <c r="Z88" s="556"/>
      <c r="AA88" s="556"/>
    </row>
    <row r="89" spans="1:29">
      <c r="A89" s="524"/>
      <c r="C89" s="524"/>
      <c r="U89" s="556"/>
      <c r="V89" s="556"/>
      <c r="W89" s="556"/>
      <c r="X89" s="556"/>
      <c r="Y89" s="556"/>
      <c r="Z89" s="556"/>
      <c r="AA89" s="556"/>
    </row>
    <row r="90" spans="1:29">
      <c r="A90" s="524"/>
      <c r="C90" s="524"/>
      <c r="U90" s="556"/>
      <c r="V90" s="556"/>
      <c r="W90" s="556"/>
      <c r="X90" s="556"/>
      <c r="Y90" s="556"/>
      <c r="Z90" s="556"/>
      <c r="AA90" s="556"/>
    </row>
    <row r="91" spans="1:29">
      <c r="A91" s="524"/>
      <c r="C91" s="524"/>
      <c r="U91" s="556"/>
      <c r="V91" s="556"/>
      <c r="W91" s="556"/>
      <c r="X91" s="556"/>
      <c r="Y91" s="556"/>
      <c r="Z91" s="556"/>
      <c r="AA91" s="556"/>
    </row>
    <row r="92" spans="1:29">
      <c r="A92" s="524"/>
      <c r="C92" s="524"/>
      <c r="U92" s="556"/>
    </row>
    <row r="93" spans="1:29">
      <c r="A93" s="524"/>
      <c r="C93" s="524"/>
      <c r="U93" s="556"/>
    </row>
    <row r="94" spans="1:29">
      <c r="A94" s="524"/>
      <c r="C94" s="524"/>
      <c r="U94" s="556"/>
    </row>
    <row r="95" spans="1:29">
      <c r="A95" s="524"/>
      <c r="C95" s="524"/>
      <c r="U95" s="556"/>
    </row>
    <row r="96" spans="1:29">
      <c r="A96" s="524"/>
      <c r="C96" s="524"/>
      <c r="U96" s="556"/>
    </row>
    <row r="97" spans="1:27">
      <c r="A97" s="524"/>
      <c r="C97" s="524"/>
      <c r="U97" s="556"/>
      <c r="V97" s="556"/>
      <c r="W97" s="556"/>
      <c r="X97" s="556"/>
      <c r="Y97" s="556"/>
      <c r="Z97" s="556"/>
      <c r="AA97" s="556"/>
    </row>
    <row r="98" spans="1:27">
      <c r="A98" s="524"/>
      <c r="C98" s="524"/>
      <c r="U98" s="556"/>
      <c r="V98" s="556"/>
      <c r="W98" s="556"/>
      <c r="X98" s="556"/>
      <c r="Y98" s="556"/>
      <c r="Z98" s="556"/>
      <c r="AA98" s="556"/>
    </row>
    <row r="99" spans="1:27">
      <c r="A99" s="524"/>
      <c r="C99" s="524"/>
      <c r="U99" s="556"/>
      <c r="V99" s="556"/>
      <c r="W99" s="556"/>
      <c r="X99" s="556"/>
      <c r="Y99" s="556"/>
      <c r="Z99" s="556"/>
      <c r="AA99" s="556"/>
    </row>
    <row r="100" spans="1:27">
      <c r="A100" s="524"/>
      <c r="C100" s="524"/>
      <c r="U100" s="556"/>
      <c r="V100" s="556"/>
      <c r="W100" s="556"/>
      <c r="X100" s="556"/>
      <c r="Y100" s="556"/>
      <c r="Z100" s="556"/>
      <c r="AA100" s="556"/>
    </row>
    <row r="101" spans="1:27">
      <c r="A101" s="524"/>
      <c r="C101" s="524"/>
      <c r="U101" s="556"/>
      <c r="V101" s="556"/>
      <c r="W101" s="556"/>
      <c r="X101" s="556"/>
      <c r="Y101" s="556"/>
      <c r="Z101" s="556"/>
      <c r="AA101" s="556"/>
    </row>
    <row r="102" spans="1:27">
      <c r="A102" s="524"/>
      <c r="C102" s="524"/>
      <c r="U102" s="556"/>
      <c r="V102" s="556"/>
      <c r="W102" s="556"/>
      <c r="X102" s="556"/>
      <c r="Y102" s="556"/>
      <c r="Z102" s="556"/>
      <c r="AA102" s="556"/>
    </row>
    <row r="103" spans="1:27">
      <c r="A103" s="524"/>
      <c r="C103" s="524"/>
      <c r="U103" s="556"/>
      <c r="V103" s="556"/>
      <c r="W103" s="556"/>
      <c r="X103" s="556"/>
      <c r="Y103" s="556"/>
      <c r="Z103" s="556"/>
      <c r="AA103" s="556"/>
    </row>
    <row r="104" spans="1:27">
      <c r="A104" s="524"/>
      <c r="C104" s="524"/>
      <c r="U104" s="556"/>
      <c r="V104" s="556"/>
      <c r="W104" s="556"/>
      <c r="X104" s="556"/>
      <c r="Y104" s="556"/>
      <c r="Z104" s="556"/>
      <c r="AA104" s="556"/>
    </row>
    <row r="105" spans="1:27">
      <c r="A105" s="524"/>
      <c r="C105" s="524"/>
      <c r="U105" s="556"/>
      <c r="V105" s="556"/>
      <c r="W105" s="556"/>
      <c r="X105" s="556"/>
      <c r="Y105" s="556"/>
      <c r="Z105" s="556"/>
      <c r="AA105" s="556"/>
    </row>
    <row r="106" spans="1:27">
      <c r="A106" s="524"/>
      <c r="C106" s="524"/>
      <c r="U106" s="556"/>
      <c r="V106" s="556"/>
      <c r="W106" s="556"/>
      <c r="X106" s="556"/>
      <c r="Y106" s="556"/>
      <c r="Z106" s="556"/>
      <c r="AA106" s="556"/>
    </row>
    <row r="107" spans="1:27">
      <c r="A107" s="524"/>
      <c r="C107" s="524"/>
      <c r="S107" s="556"/>
      <c r="T107" s="556"/>
      <c r="U107" s="556"/>
      <c r="V107" s="556"/>
      <c r="W107" s="556"/>
      <c r="X107" s="556"/>
      <c r="Y107" s="556"/>
      <c r="Z107" s="556"/>
    </row>
    <row r="108" spans="1:27">
      <c r="A108" s="524"/>
      <c r="C108" s="524"/>
      <c r="S108" s="556"/>
      <c r="T108" s="556"/>
      <c r="U108" s="556"/>
      <c r="V108" s="556"/>
      <c r="W108" s="556"/>
      <c r="X108" s="556"/>
      <c r="Y108" s="556"/>
      <c r="Z108" s="556"/>
    </row>
    <row r="109" spans="1:27">
      <c r="A109" s="524"/>
      <c r="C109" s="524"/>
      <c r="S109" s="556"/>
      <c r="T109" s="556"/>
      <c r="U109" s="556"/>
      <c r="V109" s="556"/>
      <c r="W109" s="556"/>
      <c r="X109" s="556"/>
      <c r="Y109" s="556"/>
      <c r="Z109" s="556"/>
    </row>
    <row r="110" spans="1:27">
      <c r="A110" s="524"/>
      <c r="C110" s="524"/>
      <c r="S110" s="556"/>
      <c r="T110" s="556"/>
      <c r="U110" s="556"/>
      <c r="V110" s="556"/>
      <c r="W110" s="556"/>
      <c r="X110" s="556"/>
      <c r="Y110" s="556"/>
      <c r="Z110" s="556"/>
    </row>
    <row r="111" spans="1:27">
      <c r="A111" s="524"/>
      <c r="C111" s="524"/>
      <c r="S111" s="556"/>
      <c r="T111" s="556"/>
      <c r="U111" s="556"/>
      <c r="V111" s="556"/>
      <c r="W111" s="556"/>
      <c r="X111" s="556"/>
      <c r="Y111" s="556"/>
      <c r="Z111" s="556"/>
    </row>
    <row r="112" spans="1:27">
      <c r="A112" s="524"/>
      <c r="C112" s="524"/>
      <c r="S112" s="556"/>
      <c r="T112" s="556"/>
      <c r="U112" s="556"/>
      <c r="V112" s="556"/>
      <c r="W112" s="556"/>
      <c r="X112" s="556"/>
      <c r="Y112" s="556"/>
      <c r="Z112" s="556"/>
    </row>
    <row r="113" spans="1:26">
      <c r="A113" s="524"/>
      <c r="C113" s="524"/>
      <c r="S113" s="556"/>
      <c r="T113" s="556"/>
      <c r="U113" s="556"/>
      <c r="V113" s="556"/>
      <c r="W113" s="556"/>
      <c r="X113" s="556"/>
      <c r="Y113" s="556"/>
      <c r="Z113" s="556"/>
    </row>
    <row r="114" spans="1:26">
      <c r="A114" s="524"/>
      <c r="C114" s="524"/>
      <c r="S114" s="556"/>
      <c r="T114" s="556"/>
      <c r="U114" s="556"/>
      <c r="V114" s="556"/>
      <c r="W114" s="556"/>
      <c r="X114" s="556"/>
      <c r="Y114" s="556"/>
      <c r="Z114" s="556"/>
    </row>
    <row r="115" spans="1:26">
      <c r="A115" s="524"/>
      <c r="C115" s="524"/>
      <c r="S115" s="556"/>
      <c r="T115" s="556"/>
      <c r="U115" s="556"/>
      <c r="V115" s="556"/>
      <c r="W115" s="556"/>
      <c r="X115" s="556"/>
      <c r="Y115" s="556"/>
      <c r="Z115" s="556"/>
    </row>
    <row r="116" spans="1:26">
      <c r="A116" s="524"/>
      <c r="C116" s="524"/>
      <c r="S116" s="556"/>
      <c r="T116" s="556"/>
      <c r="U116" s="556"/>
      <c r="V116" s="556"/>
      <c r="W116" s="556"/>
      <c r="X116" s="556"/>
      <c r="Y116" s="556"/>
      <c r="Z116" s="556"/>
    </row>
    <row r="117" spans="1:26">
      <c r="A117" s="524"/>
      <c r="C117" s="524"/>
      <c r="S117" s="556"/>
      <c r="T117" s="556"/>
      <c r="U117" s="556"/>
      <c r="V117" s="556"/>
      <c r="W117" s="556"/>
      <c r="X117" s="556"/>
      <c r="Y117" s="556"/>
      <c r="Z117" s="556"/>
    </row>
    <row r="118" spans="1:26">
      <c r="A118" s="524"/>
      <c r="C118" s="524"/>
      <c r="S118" s="556"/>
      <c r="T118" s="556"/>
      <c r="U118" s="556"/>
      <c r="V118" s="556"/>
      <c r="W118" s="556"/>
      <c r="X118" s="556"/>
      <c r="Y118" s="556"/>
      <c r="Z118" s="556"/>
    </row>
    <row r="119" spans="1:26">
      <c r="A119" s="524"/>
      <c r="C119" s="524"/>
      <c r="S119" s="556"/>
      <c r="T119" s="556"/>
      <c r="U119" s="556"/>
      <c r="V119" s="556"/>
      <c r="W119" s="556"/>
      <c r="X119" s="556"/>
      <c r="Y119" s="556"/>
      <c r="Z119" s="556"/>
    </row>
    <row r="120" spans="1:26">
      <c r="A120" s="524"/>
      <c r="C120" s="524"/>
      <c r="S120" s="556"/>
      <c r="T120" s="556"/>
      <c r="U120" s="556"/>
      <c r="V120" s="556"/>
      <c r="W120" s="556"/>
      <c r="X120" s="556"/>
      <c r="Y120" s="556"/>
      <c r="Z120" s="556"/>
    </row>
    <row r="121" spans="1:26">
      <c r="A121" s="524"/>
      <c r="C121" s="524"/>
      <c r="S121" s="556"/>
      <c r="T121" s="556"/>
      <c r="U121" s="556"/>
      <c r="V121" s="556"/>
      <c r="W121" s="556"/>
      <c r="X121" s="556"/>
      <c r="Y121" s="556"/>
      <c r="Z121" s="556"/>
    </row>
    <row r="122" spans="1:26">
      <c r="A122" s="524"/>
      <c r="C122" s="524"/>
      <c r="S122" s="556"/>
      <c r="T122" s="556"/>
      <c r="U122" s="556"/>
      <c r="V122" s="556"/>
      <c r="W122" s="556"/>
      <c r="X122" s="556"/>
      <c r="Y122" s="556"/>
      <c r="Z122" s="556"/>
    </row>
    <row r="123" spans="1:26">
      <c r="A123" s="524"/>
      <c r="C123" s="524"/>
      <c r="S123" s="556"/>
      <c r="T123" s="556"/>
      <c r="U123" s="556"/>
      <c r="V123" s="556"/>
      <c r="W123" s="556"/>
      <c r="X123" s="556"/>
      <c r="Y123" s="556"/>
      <c r="Z123" s="556"/>
    </row>
    <row r="124" spans="1:26">
      <c r="A124" s="524"/>
      <c r="C124" s="524"/>
      <c r="S124" s="556"/>
      <c r="T124" s="556"/>
      <c r="U124" s="556"/>
      <c r="V124" s="556"/>
      <c r="W124" s="556"/>
      <c r="X124" s="556"/>
      <c r="Y124" s="556"/>
      <c r="Z124" s="556"/>
    </row>
    <row r="125" spans="1:26">
      <c r="A125" s="524"/>
      <c r="C125" s="524"/>
      <c r="S125" s="556"/>
      <c r="T125" s="556"/>
      <c r="U125" s="556"/>
      <c r="V125" s="556"/>
      <c r="W125" s="556"/>
      <c r="X125" s="556"/>
      <c r="Y125" s="556"/>
      <c r="Z125" s="556"/>
    </row>
    <row r="126" spans="1:26">
      <c r="A126" s="524"/>
      <c r="C126" s="524"/>
      <c r="S126" s="556"/>
      <c r="T126" s="556"/>
      <c r="U126" s="556"/>
      <c r="V126" s="556"/>
      <c r="W126" s="556"/>
      <c r="X126" s="556"/>
      <c r="Y126" s="556"/>
      <c r="Z126" s="556"/>
    </row>
    <row r="127" spans="1:26">
      <c r="A127" s="524"/>
      <c r="C127" s="524"/>
      <c r="S127" s="556"/>
      <c r="T127" s="556"/>
      <c r="U127" s="556"/>
      <c r="V127" s="556"/>
      <c r="W127" s="556"/>
      <c r="X127" s="556"/>
      <c r="Y127" s="556"/>
      <c r="Z127" s="556"/>
    </row>
    <row r="128" spans="1:26">
      <c r="A128" s="524"/>
      <c r="C128" s="524"/>
      <c r="S128" s="556"/>
      <c r="T128" s="556"/>
      <c r="U128" s="556"/>
      <c r="V128" s="556"/>
      <c r="W128" s="556"/>
      <c r="X128" s="556"/>
      <c r="Y128" s="556"/>
      <c r="Z128" s="556"/>
    </row>
    <row r="129" spans="1:26">
      <c r="A129" s="524"/>
      <c r="C129" s="524"/>
      <c r="S129" s="556"/>
      <c r="T129" s="556"/>
      <c r="U129" s="556"/>
      <c r="V129" s="556"/>
      <c r="W129" s="556"/>
      <c r="X129" s="556"/>
      <c r="Y129" s="556"/>
      <c r="Z129" s="556"/>
    </row>
    <row r="130" spans="1:26">
      <c r="A130" s="524"/>
      <c r="C130" s="524"/>
      <c r="S130" s="556"/>
      <c r="T130" s="556"/>
      <c r="U130" s="556"/>
      <c r="V130" s="556"/>
      <c r="W130" s="556"/>
      <c r="X130" s="556"/>
      <c r="Y130" s="556"/>
      <c r="Z130" s="556"/>
    </row>
    <row r="131" spans="1:26">
      <c r="A131" s="524"/>
      <c r="C131" s="524"/>
      <c r="S131" s="556"/>
      <c r="T131" s="556"/>
      <c r="U131" s="556"/>
      <c r="V131" s="556"/>
      <c r="W131" s="556"/>
      <c r="X131" s="556"/>
      <c r="Y131" s="556"/>
      <c r="Z131" s="556"/>
    </row>
    <row r="132" spans="1:26">
      <c r="A132" s="524"/>
      <c r="C132" s="524"/>
      <c r="S132" s="556"/>
      <c r="T132" s="556"/>
      <c r="U132" s="556"/>
      <c r="V132" s="556"/>
      <c r="W132" s="556"/>
      <c r="X132" s="556"/>
      <c r="Y132" s="556"/>
      <c r="Z132" s="556"/>
    </row>
    <row r="133" spans="1:26">
      <c r="A133" s="524"/>
      <c r="C133" s="524"/>
      <c r="S133" s="556"/>
      <c r="T133" s="556"/>
      <c r="U133" s="556"/>
      <c r="V133" s="556"/>
      <c r="W133" s="556"/>
      <c r="X133" s="556"/>
      <c r="Y133" s="556"/>
      <c r="Z133" s="556"/>
    </row>
    <row r="134" spans="1:26">
      <c r="A134" s="524"/>
      <c r="C134" s="524"/>
      <c r="S134" s="556"/>
      <c r="T134" s="556"/>
      <c r="U134" s="556"/>
      <c r="V134" s="556"/>
      <c r="W134" s="556"/>
      <c r="X134" s="556"/>
      <c r="Y134" s="556"/>
      <c r="Z134" s="556"/>
    </row>
    <row r="135" spans="1:26">
      <c r="A135" s="524"/>
      <c r="C135" s="524"/>
      <c r="S135" s="556"/>
      <c r="T135" s="556"/>
      <c r="U135" s="556"/>
      <c r="V135" s="556"/>
      <c r="W135" s="556"/>
      <c r="X135" s="556"/>
      <c r="Y135" s="556"/>
      <c r="Z135" s="556"/>
    </row>
    <row r="136" spans="1:26">
      <c r="A136" s="524"/>
      <c r="C136" s="524"/>
      <c r="S136" s="556"/>
      <c r="T136" s="556"/>
      <c r="U136" s="556"/>
      <c r="V136" s="556"/>
      <c r="W136" s="556"/>
      <c r="X136" s="556"/>
      <c r="Y136" s="556"/>
      <c r="Z136" s="556"/>
    </row>
    <row r="137" spans="1:26">
      <c r="A137" s="524"/>
      <c r="C137" s="524"/>
      <c r="S137" s="556"/>
      <c r="T137" s="556"/>
      <c r="U137" s="556"/>
      <c r="V137" s="556"/>
      <c r="W137" s="556"/>
      <c r="X137" s="556"/>
      <c r="Y137" s="556"/>
      <c r="Z137" s="556"/>
    </row>
    <row r="138" spans="1:26">
      <c r="A138" s="524"/>
      <c r="C138" s="524"/>
      <c r="S138" s="556"/>
      <c r="T138" s="556"/>
      <c r="U138" s="556"/>
      <c r="V138" s="556"/>
      <c r="W138" s="556"/>
      <c r="X138" s="556"/>
      <c r="Y138" s="556"/>
      <c r="Z138" s="556"/>
    </row>
    <row r="139" spans="1:26">
      <c r="A139" s="524"/>
      <c r="C139" s="524"/>
      <c r="S139" s="556"/>
      <c r="T139" s="556"/>
      <c r="U139" s="556"/>
      <c r="V139" s="556"/>
      <c r="W139" s="556"/>
      <c r="X139" s="556"/>
      <c r="Y139" s="556"/>
      <c r="Z139" s="556"/>
    </row>
    <row r="140" spans="1:26">
      <c r="A140" s="524"/>
      <c r="C140" s="524"/>
      <c r="S140" s="556"/>
      <c r="T140" s="556"/>
      <c r="U140" s="556"/>
      <c r="V140" s="556"/>
      <c r="W140" s="556"/>
      <c r="X140" s="556"/>
      <c r="Y140" s="556"/>
      <c r="Z140" s="556"/>
    </row>
    <row r="141" spans="1:26">
      <c r="A141" s="524"/>
      <c r="C141" s="524"/>
      <c r="S141" s="556"/>
      <c r="T141" s="556"/>
      <c r="U141" s="556"/>
      <c r="V141" s="556"/>
      <c r="W141" s="556"/>
      <c r="X141" s="556"/>
      <c r="Y141" s="556"/>
      <c r="Z141" s="556"/>
    </row>
    <row r="142" spans="1:26">
      <c r="A142" s="524"/>
      <c r="C142" s="524"/>
      <c r="S142" s="556"/>
      <c r="T142" s="556"/>
      <c r="U142" s="556"/>
      <c r="V142" s="556"/>
      <c r="W142" s="556"/>
      <c r="X142" s="556"/>
      <c r="Y142" s="556"/>
      <c r="Z142" s="556"/>
    </row>
    <row r="143" spans="1:26">
      <c r="A143" s="524"/>
      <c r="C143" s="524"/>
      <c r="S143" s="556"/>
      <c r="T143" s="556"/>
      <c r="U143" s="556"/>
      <c r="V143" s="556"/>
      <c r="W143" s="556"/>
      <c r="X143" s="556"/>
      <c r="Y143" s="556"/>
      <c r="Z143" s="556"/>
    </row>
    <row r="144" spans="1:26">
      <c r="A144" s="524"/>
      <c r="C144" s="524"/>
      <c r="S144" s="556"/>
      <c r="T144" s="556"/>
      <c r="U144" s="556"/>
      <c r="V144" s="556"/>
      <c r="W144" s="556"/>
      <c r="X144" s="556"/>
      <c r="Y144" s="556"/>
      <c r="Z144" s="556"/>
    </row>
    <row r="145" spans="1:26">
      <c r="A145" s="524"/>
      <c r="C145" s="524"/>
      <c r="S145" s="556"/>
      <c r="T145" s="556"/>
      <c r="U145" s="556"/>
      <c r="V145" s="556"/>
      <c r="W145" s="556"/>
      <c r="X145" s="556"/>
      <c r="Y145" s="556"/>
      <c r="Z145" s="556"/>
    </row>
    <row r="146" spans="1:26">
      <c r="A146" s="524"/>
      <c r="C146" s="524"/>
      <c r="S146" s="556"/>
      <c r="T146" s="556"/>
      <c r="U146" s="556"/>
      <c r="V146" s="556"/>
      <c r="W146" s="556"/>
      <c r="X146" s="556"/>
      <c r="Y146" s="556"/>
      <c r="Z146" s="556"/>
    </row>
    <row r="147" spans="1:26">
      <c r="A147" s="524"/>
      <c r="C147" s="524"/>
      <c r="S147" s="556"/>
      <c r="T147" s="556"/>
      <c r="U147" s="556"/>
      <c r="V147" s="556"/>
      <c r="W147" s="556"/>
      <c r="X147" s="556"/>
      <c r="Y147" s="556"/>
      <c r="Z147" s="556"/>
    </row>
    <row r="148" spans="1:26">
      <c r="A148" s="524"/>
      <c r="C148" s="524"/>
      <c r="S148" s="556"/>
      <c r="T148" s="556"/>
      <c r="U148" s="556"/>
      <c r="V148" s="556"/>
      <c r="W148" s="556"/>
      <c r="X148" s="556"/>
      <c r="Y148" s="556"/>
      <c r="Z148" s="556"/>
    </row>
    <row r="149" spans="1:26">
      <c r="A149" s="524"/>
      <c r="C149" s="524"/>
      <c r="S149" s="556"/>
      <c r="T149" s="556"/>
      <c r="U149" s="556"/>
      <c r="V149" s="556"/>
      <c r="W149" s="556"/>
      <c r="X149" s="556"/>
      <c r="Y149" s="556"/>
      <c r="Z149" s="556"/>
    </row>
    <row r="150" spans="1:26">
      <c r="A150" s="524"/>
      <c r="C150" s="524"/>
      <c r="S150" s="556"/>
      <c r="T150" s="556"/>
      <c r="U150" s="556"/>
      <c r="V150" s="556"/>
      <c r="W150" s="556"/>
      <c r="X150" s="556"/>
      <c r="Y150" s="556"/>
      <c r="Z150" s="556"/>
    </row>
    <row r="151" spans="1:26">
      <c r="A151" s="524"/>
      <c r="C151" s="524"/>
      <c r="S151" s="556"/>
      <c r="T151" s="556"/>
      <c r="U151" s="556"/>
      <c r="V151" s="556"/>
      <c r="W151" s="556"/>
      <c r="X151" s="556"/>
      <c r="Y151" s="556"/>
      <c r="Z151" s="556"/>
    </row>
    <row r="152" spans="1:26">
      <c r="A152" s="524"/>
      <c r="C152" s="524"/>
      <c r="S152" s="556"/>
      <c r="T152" s="556"/>
      <c r="U152" s="556"/>
      <c r="V152" s="556"/>
      <c r="W152" s="556"/>
      <c r="X152" s="556"/>
      <c r="Y152" s="556"/>
      <c r="Z152" s="556"/>
    </row>
    <row r="153" spans="1:26">
      <c r="A153" s="524"/>
      <c r="C153" s="524"/>
      <c r="S153" s="556"/>
      <c r="T153" s="556"/>
      <c r="U153" s="556"/>
      <c r="V153" s="556"/>
      <c r="W153" s="556"/>
      <c r="X153" s="556"/>
      <c r="Y153" s="556"/>
      <c r="Z153" s="556"/>
    </row>
    <row r="154" spans="1:26">
      <c r="A154" s="524"/>
      <c r="C154" s="524"/>
      <c r="S154" s="556"/>
      <c r="T154" s="556"/>
      <c r="U154" s="556"/>
      <c r="V154" s="556"/>
      <c r="W154" s="556"/>
      <c r="X154" s="556"/>
      <c r="Y154" s="556"/>
      <c r="Z154" s="556"/>
    </row>
    <row r="155" spans="1:26">
      <c r="A155" s="524"/>
      <c r="C155" s="524"/>
      <c r="S155" s="556"/>
      <c r="T155" s="556"/>
      <c r="U155" s="556"/>
      <c r="V155" s="556"/>
      <c r="W155" s="556"/>
      <c r="X155" s="556"/>
      <c r="Y155" s="556"/>
      <c r="Z155" s="556"/>
    </row>
    <row r="156" spans="1:26">
      <c r="A156" s="524"/>
      <c r="C156" s="524"/>
      <c r="S156" s="556"/>
      <c r="T156" s="556"/>
      <c r="U156" s="556"/>
      <c r="V156" s="556"/>
      <c r="W156" s="556"/>
      <c r="X156" s="556"/>
      <c r="Y156" s="556"/>
      <c r="Z156" s="556"/>
    </row>
    <row r="157" spans="1:26">
      <c r="A157" s="524"/>
      <c r="C157" s="524"/>
      <c r="S157" s="556"/>
      <c r="T157" s="556"/>
      <c r="U157" s="556"/>
      <c r="V157" s="556"/>
      <c r="W157" s="556"/>
      <c r="X157" s="556"/>
      <c r="Y157" s="556"/>
      <c r="Z157" s="556"/>
    </row>
    <row r="158" spans="1:26">
      <c r="A158" s="524"/>
      <c r="C158" s="524"/>
      <c r="S158" s="556"/>
      <c r="T158" s="556"/>
      <c r="U158" s="556"/>
      <c r="V158" s="556"/>
      <c r="W158" s="556"/>
      <c r="X158" s="556"/>
      <c r="Y158" s="556"/>
      <c r="Z158" s="556"/>
    </row>
    <row r="159" spans="1:26">
      <c r="A159" s="524"/>
      <c r="C159" s="524"/>
      <c r="S159" s="556"/>
      <c r="T159" s="556"/>
      <c r="U159" s="556"/>
      <c r="V159" s="556"/>
      <c r="W159" s="556"/>
      <c r="X159" s="556"/>
      <c r="Y159" s="556"/>
      <c r="Z159" s="556"/>
    </row>
    <row r="160" spans="1:26">
      <c r="A160" s="524"/>
      <c r="C160" s="524"/>
      <c r="S160" s="556"/>
      <c r="T160" s="556"/>
      <c r="U160" s="556"/>
      <c r="V160" s="556"/>
      <c r="W160" s="556"/>
      <c r="X160" s="556"/>
      <c r="Y160" s="556"/>
      <c r="Z160" s="556"/>
    </row>
    <row r="161" spans="1:26">
      <c r="A161" s="524"/>
      <c r="C161" s="524"/>
      <c r="S161" s="556"/>
      <c r="T161" s="556"/>
      <c r="U161" s="556"/>
      <c r="V161" s="556"/>
      <c r="W161" s="556"/>
      <c r="X161" s="556"/>
      <c r="Y161" s="556"/>
      <c r="Z161" s="556"/>
    </row>
    <row r="162" spans="1:26">
      <c r="A162" s="524"/>
      <c r="C162" s="524"/>
      <c r="S162" s="556"/>
      <c r="T162" s="556"/>
      <c r="U162" s="556"/>
      <c r="V162" s="556"/>
      <c r="W162" s="556"/>
      <c r="X162" s="556"/>
      <c r="Y162" s="556"/>
      <c r="Z162" s="556"/>
    </row>
    <row r="163" spans="1:26">
      <c r="A163" s="524"/>
      <c r="C163" s="524"/>
      <c r="S163" s="556"/>
      <c r="T163" s="556"/>
      <c r="U163" s="556"/>
      <c r="V163" s="556"/>
      <c r="W163" s="556"/>
      <c r="X163" s="556"/>
      <c r="Y163" s="556"/>
      <c r="Z163" s="556"/>
    </row>
    <row r="164" spans="1:26">
      <c r="A164" s="524"/>
      <c r="C164" s="524"/>
      <c r="S164" s="556"/>
      <c r="T164" s="556"/>
      <c r="U164" s="556"/>
      <c r="V164" s="556"/>
      <c r="W164" s="556"/>
      <c r="X164" s="556"/>
      <c r="Y164" s="556"/>
      <c r="Z164" s="556"/>
    </row>
    <row r="165" spans="1:26">
      <c r="A165" s="524"/>
      <c r="C165" s="524"/>
      <c r="S165" s="556"/>
      <c r="T165" s="556"/>
      <c r="U165" s="556"/>
      <c r="V165" s="556"/>
      <c r="W165" s="556"/>
      <c r="X165" s="556"/>
      <c r="Y165" s="556"/>
      <c r="Z165" s="556"/>
    </row>
    <row r="166" spans="1:26">
      <c r="A166" s="524"/>
      <c r="C166" s="524"/>
      <c r="S166" s="556"/>
      <c r="T166" s="556"/>
      <c r="U166" s="556"/>
      <c r="V166" s="556"/>
      <c r="W166" s="556"/>
      <c r="X166" s="556"/>
      <c r="Y166" s="556"/>
      <c r="Z166" s="556"/>
    </row>
    <row r="167" spans="1:26">
      <c r="A167" s="524"/>
      <c r="C167" s="524"/>
      <c r="S167" s="556"/>
      <c r="T167" s="556"/>
      <c r="U167" s="556"/>
      <c r="V167" s="556"/>
      <c r="W167" s="556"/>
      <c r="X167" s="556"/>
      <c r="Y167" s="556"/>
      <c r="Z167" s="556"/>
    </row>
    <row r="168" spans="1:26">
      <c r="A168" s="524"/>
      <c r="C168" s="524"/>
      <c r="S168" s="556"/>
      <c r="T168" s="556"/>
      <c r="U168" s="556"/>
      <c r="V168" s="556"/>
      <c r="W168" s="556"/>
      <c r="X168" s="556"/>
      <c r="Y168" s="556"/>
      <c r="Z168" s="556"/>
    </row>
    <row r="169" spans="1:26">
      <c r="A169" s="524"/>
      <c r="C169" s="524"/>
      <c r="S169" s="556"/>
      <c r="T169" s="556"/>
      <c r="U169" s="556"/>
      <c r="V169" s="556"/>
      <c r="W169" s="556"/>
      <c r="X169" s="556"/>
      <c r="Y169" s="556"/>
      <c r="Z169" s="556"/>
    </row>
    <row r="170" spans="1:26">
      <c r="A170" s="524"/>
      <c r="C170" s="524"/>
      <c r="S170" s="556"/>
      <c r="T170" s="556"/>
      <c r="U170" s="556"/>
      <c r="V170" s="556"/>
      <c r="W170" s="556"/>
      <c r="X170" s="556"/>
      <c r="Y170" s="556"/>
      <c r="Z170" s="556"/>
    </row>
    <row r="171" spans="1:26">
      <c r="A171" s="524"/>
      <c r="C171" s="524"/>
      <c r="S171" s="556"/>
      <c r="T171" s="556"/>
      <c r="U171" s="556"/>
      <c r="V171" s="556"/>
      <c r="W171" s="556"/>
      <c r="X171" s="556"/>
      <c r="Y171" s="556"/>
      <c r="Z171" s="556"/>
    </row>
    <row r="172" spans="1:26">
      <c r="A172" s="524"/>
      <c r="C172" s="524"/>
      <c r="S172" s="556"/>
      <c r="T172" s="556"/>
      <c r="U172" s="556"/>
      <c r="V172" s="556"/>
      <c r="W172" s="556"/>
      <c r="X172" s="556"/>
      <c r="Y172" s="556"/>
      <c r="Z172" s="556"/>
    </row>
    <row r="173" spans="1:26">
      <c r="A173" s="524"/>
      <c r="C173" s="524"/>
      <c r="S173" s="556"/>
      <c r="T173" s="556"/>
      <c r="U173" s="556"/>
      <c r="V173" s="556"/>
      <c r="W173" s="556"/>
      <c r="X173" s="556"/>
      <c r="Y173" s="556"/>
      <c r="Z173" s="556"/>
    </row>
    <row r="174" spans="1:26">
      <c r="A174" s="524"/>
      <c r="C174" s="524"/>
      <c r="S174" s="556"/>
      <c r="T174" s="556"/>
      <c r="U174" s="556"/>
      <c r="V174" s="556"/>
      <c r="W174" s="556"/>
      <c r="X174" s="556"/>
      <c r="Y174" s="556"/>
      <c r="Z174" s="556"/>
    </row>
    <row r="175" spans="1:26">
      <c r="A175" s="524"/>
      <c r="C175" s="524"/>
      <c r="S175" s="556"/>
      <c r="T175" s="556"/>
      <c r="U175" s="556"/>
      <c r="V175" s="556"/>
      <c r="W175" s="556"/>
      <c r="X175" s="556"/>
      <c r="Y175" s="556"/>
      <c r="Z175" s="556"/>
    </row>
    <row r="176" spans="1:26">
      <c r="A176" s="524"/>
      <c r="C176" s="524"/>
      <c r="S176" s="556"/>
      <c r="T176" s="556"/>
      <c r="U176" s="556"/>
      <c r="V176" s="556"/>
      <c r="W176" s="556"/>
      <c r="X176" s="556"/>
      <c r="Y176" s="556"/>
      <c r="Z176" s="556"/>
    </row>
    <row r="177" spans="1:26">
      <c r="A177" s="524"/>
      <c r="C177" s="524"/>
      <c r="S177" s="556"/>
      <c r="T177" s="556"/>
      <c r="U177" s="556"/>
      <c r="V177" s="556"/>
      <c r="W177" s="556"/>
      <c r="X177" s="556"/>
      <c r="Y177" s="556"/>
      <c r="Z177" s="556"/>
    </row>
    <row r="178" spans="1:26">
      <c r="A178" s="524"/>
      <c r="C178" s="524"/>
      <c r="S178" s="556"/>
      <c r="T178" s="556"/>
      <c r="U178" s="556"/>
      <c r="V178" s="556"/>
      <c r="W178" s="556"/>
      <c r="X178" s="556"/>
      <c r="Y178" s="556"/>
      <c r="Z178" s="556"/>
    </row>
    <row r="179" spans="1:26">
      <c r="A179" s="524"/>
      <c r="C179" s="524"/>
      <c r="S179" s="556"/>
      <c r="T179" s="556"/>
      <c r="U179" s="556"/>
      <c r="V179" s="556"/>
      <c r="W179" s="556"/>
      <c r="X179" s="556"/>
      <c r="Y179" s="556"/>
      <c r="Z179" s="556"/>
    </row>
    <row r="180" spans="1:26">
      <c r="A180" s="524"/>
      <c r="C180" s="524"/>
      <c r="S180" s="556"/>
      <c r="T180" s="556"/>
      <c r="U180" s="556"/>
      <c r="V180" s="556"/>
      <c r="W180" s="556"/>
      <c r="X180" s="556"/>
      <c r="Y180" s="556"/>
      <c r="Z180" s="556"/>
    </row>
    <row r="181" spans="1:26">
      <c r="A181" s="524"/>
      <c r="C181" s="524"/>
      <c r="S181" s="556"/>
      <c r="T181" s="556"/>
      <c r="U181" s="556"/>
      <c r="V181" s="556"/>
      <c r="W181" s="556"/>
      <c r="X181" s="556"/>
      <c r="Y181" s="556"/>
      <c r="Z181" s="556"/>
    </row>
    <row r="182" spans="1:26">
      <c r="A182" s="524"/>
      <c r="C182" s="524"/>
      <c r="S182" s="556"/>
      <c r="T182" s="556"/>
      <c r="U182" s="556"/>
      <c r="V182" s="556"/>
      <c r="W182" s="556"/>
      <c r="X182" s="556"/>
      <c r="Y182" s="556"/>
      <c r="Z182" s="556"/>
    </row>
    <row r="183" spans="1:26">
      <c r="A183" s="524"/>
      <c r="C183" s="524"/>
      <c r="S183" s="556"/>
      <c r="T183" s="556"/>
      <c r="U183" s="556"/>
      <c r="V183" s="556"/>
      <c r="W183" s="556"/>
      <c r="X183" s="556"/>
      <c r="Y183" s="556"/>
      <c r="Z183" s="556"/>
    </row>
    <row r="184" spans="1:26">
      <c r="A184" s="524"/>
      <c r="C184" s="524"/>
      <c r="S184" s="556"/>
      <c r="T184" s="556"/>
      <c r="U184" s="556"/>
      <c r="V184" s="556"/>
      <c r="W184" s="556"/>
      <c r="X184" s="556"/>
      <c r="Y184" s="556"/>
      <c r="Z184" s="556"/>
    </row>
    <row r="185" spans="1:26">
      <c r="A185" s="524"/>
      <c r="C185" s="524"/>
      <c r="S185" s="556"/>
      <c r="T185" s="556"/>
      <c r="U185" s="556"/>
      <c r="V185" s="556"/>
      <c r="W185" s="556"/>
      <c r="X185" s="556"/>
      <c r="Y185" s="556"/>
      <c r="Z185" s="556"/>
    </row>
    <row r="186" spans="1:26">
      <c r="A186" s="524"/>
      <c r="C186" s="524"/>
      <c r="S186" s="556"/>
      <c r="T186" s="556"/>
      <c r="U186" s="556"/>
      <c r="V186" s="556"/>
      <c r="W186" s="556"/>
      <c r="X186" s="556"/>
      <c r="Y186" s="556"/>
      <c r="Z186" s="556"/>
    </row>
    <row r="187" spans="1:26">
      <c r="A187" s="524"/>
      <c r="C187" s="524"/>
      <c r="S187" s="556"/>
      <c r="T187" s="556"/>
      <c r="U187" s="556"/>
      <c r="V187" s="556"/>
      <c r="W187" s="556"/>
      <c r="X187" s="556"/>
      <c r="Y187" s="556"/>
      <c r="Z187" s="556"/>
    </row>
    <row r="188" spans="1:26">
      <c r="A188" s="524"/>
      <c r="C188" s="524"/>
      <c r="S188" s="556"/>
      <c r="T188" s="556"/>
      <c r="U188" s="556"/>
      <c r="V188" s="556"/>
      <c r="W188" s="556"/>
      <c r="X188" s="556"/>
      <c r="Y188" s="556"/>
      <c r="Z188" s="556"/>
    </row>
    <row r="189" spans="1:26">
      <c r="A189" s="524"/>
      <c r="C189" s="524"/>
      <c r="S189" s="556"/>
      <c r="T189" s="556"/>
      <c r="U189" s="556"/>
      <c r="V189" s="556"/>
      <c r="W189" s="556"/>
      <c r="X189" s="556"/>
      <c r="Y189" s="556"/>
      <c r="Z189" s="556"/>
    </row>
    <row r="190" spans="1:26">
      <c r="A190" s="524"/>
      <c r="C190" s="524"/>
    </row>
    <row r="191" spans="1:26">
      <c r="A191" s="524"/>
      <c r="C191" s="524"/>
    </row>
    <row r="192" spans="1:26">
      <c r="A192" s="524"/>
      <c r="C192" s="524"/>
    </row>
    <row r="193" s="524" customFormat="1"/>
    <row r="194" s="524" customFormat="1"/>
    <row r="195" s="524" customFormat="1"/>
    <row r="196" s="524" customFormat="1"/>
    <row r="197" s="524" customFormat="1"/>
    <row r="198" s="524" customFormat="1"/>
    <row r="199" s="524" customFormat="1"/>
    <row r="200" s="524" customFormat="1"/>
    <row r="201" s="524" customFormat="1"/>
    <row r="202" s="524" customFormat="1"/>
    <row r="203" s="524" customFormat="1"/>
    <row r="204" s="524" customFormat="1"/>
    <row r="205" s="524" customFormat="1"/>
    <row r="206" s="524" customFormat="1"/>
    <row r="207" s="524" customFormat="1"/>
    <row r="208" s="524" customFormat="1"/>
    <row r="209" s="524" customFormat="1"/>
    <row r="210" s="524" customFormat="1"/>
    <row r="211" s="524" customFormat="1"/>
    <row r="212" s="524" customFormat="1"/>
    <row r="213" s="524" customFormat="1"/>
    <row r="214" s="524" customFormat="1"/>
    <row r="215" s="524" customFormat="1"/>
    <row r="216" s="524" customFormat="1"/>
    <row r="217" s="524" customFormat="1"/>
    <row r="218" s="524" customFormat="1"/>
    <row r="219" s="524" customFormat="1"/>
    <row r="220" s="524" customFormat="1"/>
    <row r="221" s="524" customFormat="1"/>
    <row r="222" s="524" customFormat="1"/>
    <row r="223" s="524" customFormat="1"/>
    <row r="224" s="524" customFormat="1"/>
    <row r="225" s="524" customFormat="1"/>
    <row r="226" s="524" customFormat="1"/>
    <row r="227" s="524" customFormat="1"/>
    <row r="228" s="524" customFormat="1"/>
    <row r="229" s="524" customFormat="1"/>
    <row r="230" s="524" customFormat="1"/>
    <row r="231" s="524" customFormat="1"/>
    <row r="232" s="524" customFormat="1"/>
    <row r="233" s="524" customFormat="1"/>
    <row r="234" s="524" customFormat="1"/>
    <row r="235" s="524" customFormat="1"/>
    <row r="236" s="524" customFormat="1"/>
    <row r="237" s="524" customFormat="1"/>
    <row r="238" s="524" customFormat="1"/>
    <row r="239" s="524" customFormat="1"/>
    <row r="240" s="524" customFormat="1"/>
    <row r="241" s="524" customFormat="1"/>
    <row r="242" s="524" customFormat="1"/>
    <row r="243" s="524" customFormat="1"/>
    <row r="244" s="524" customFormat="1"/>
    <row r="245" s="524" customFormat="1"/>
    <row r="246" s="524" customFormat="1"/>
    <row r="247" s="524" customFormat="1"/>
    <row r="248" s="524" customFormat="1"/>
    <row r="249" s="524" customFormat="1"/>
    <row r="250" s="524" customFormat="1"/>
    <row r="251" s="524" customFormat="1"/>
    <row r="252" s="524" customFormat="1"/>
    <row r="253" s="524" customFormat="1"/>
    <row r="254" s="524" customFormat="1"/>
    <row r="255" s="524" customFormat="1"/>
    <row r="256" s="524" customFormat="1"/>
    <row r="257" s="524" customFormat="1"/>
    <row r="258" s="524" customFormat="1"/>
    <row r="259" s="524" customFormat="1"/>
    <row r="260" s="524" customFormat="1"/>
    <row r="261" s="524" customFormat="1"/>
    <row r="262" s="524" customFormat="1"/>
    <row r="263" s="524" customFormat="1"/>
    <row r="264" s="524" customFormat="1"/>
    <row r="265" s="524" customFormat="1"/>
    <row r="266" s="524" customFormat="1"/>
    <row r="267" s="524" customFormat="1"/>
    <row r="268" s="524" customFormat="1"/>
    <row r="269" s="524" customFormat="1"/>
    <row r="270" s="524" customFormat="1"/>
    <row r="271" s="524" customFormat="1"/>
    <row r="272" s="524" customFormat="1"/>
    <row r="273" s="524" customFormat="1"/>
    <row r="274" s="524" customFormat="1"/>
    <row r="275" s="524" customFormat="1"/>
    <row r="276" s="524" customFormat="1"/>
    <row r="277" s="524" customFormat="1"/>
    <row r="278" s="524" customFormat="1"/>
    <row r="279" s="524" customFormat="1"/>
    <row r="280" s="524" customFormat="1"/>
    <row r="281" s="524" customFormat="1"/>
    <row r="282" s="524" customFormat="1"/>
    <row r="283" s="524" customFormat="1"/>
    <row r="284" s="524" customFormat="1"/>
    <row r="285" s="524" customFormat="1"/>
    <row r="286" s="524" customFormat="1"/>
    <row r="287" s="524" customFormat="1"/>
    <row r="288" s="524" customFormat="1"/>
    <row r="289" s="524" customFormat="1"/>
    <row r="290" s="524" customFormat="1"/>
    <row r="291" s="524" customFormat="1"/>
    <row r="292" s="524" customFormat="1"/>
    <row r="293" s="524" customFormat="1"/>
    <row r="294" s="524" customFormat="1"/>
    <row r="295" s="524" customFormat="1"/>
    <row r="296" s="524" customFormat="1"/>
    <row r="297" s="524" customFormat="1"/>
    <row r="298" s="524" customFormat="1"/>
    <row r="299" s="524" customFormat="1"/>
    <row r="300" s="524" customFormat="1"/>
    <row r="301" s="524" customFormat="1"/>
    <row r="302" s="524" customFormat="1"/>
    <row r="303" s="524" customFormat="1"/>
    <row r="304" s="524" customFormat="1"/>
    <row r="305" s="524" customFormat="1"/>
    <row r="306" s="524" customFormat="1"/>
    <row r="307" s="524" customFormat="1"/>
    <row r="308" s="524" customFormat="1"/>
    <row r="309" s="524" customFormat="1"/>
    <row r="310" s="524" customFormat="1"/>
    <row r="311" s="524" customFormat="1"/>
    <row r="312" s="524" customFormat="1"/>
    <row r="313" s="524" customFormat="1"/>
    <row r="314" s="524" customFormat="1"/>
    <row r="315" s="524" customFormat="1"/>
    <row r="316" s="524" customFormat="1"/>
    <row r="317" s="524" customFormat="1"/>
    <row r="318" s="524" customFormat="1"/>
    <row r="319" s="524" customFormat="1"/>
    <row r="320" s="524" customFormat="1"/>
    <row r="321" s="524" customFormat="1"/>
    <row r="322" s="524" customFormat="1"/>
    <row r="323" s="524" customFormat="1"/>
    <row r="324" s="524" customFormat="1"/>
    <row r="325" s="524" customFormat="1"/>
    <row r="326" s="524" customFormat="1"/>
    <row r="327" s="524" customFormat="1"/>
    <row r="328" s="524" customFormat="1"/>
    <row r="329" s="524" customFormat="1"/>
    <row r="330" s="524" customFormat="1"/>
    <row r="331" s="524" customFormat="1"/>
    <row r="332" s="524" customFormat="1"/>
    <row r="333" s="524" customFormat="1"/>
    <row r="334" s="524" customFormat="1"/>
    <row r="335" s="524" customFormat="1"/>
    <row r="336" s="524" customFormat="1"/>
    <row r="337" s="524" customFormat="1"/>
    <row r="338" s="524" customFormat="1"/>
    <row r="339" s="524" customFormat="1"/>
    <row r="340" s="524" customFormat="1"/>
    <row r="341" s="524" customFormat="1"/>
    <row r="342" s="524" customFormat="1"/>
    <row r="343" s="524" customFormat="1"/>
    <row r="344" s="524" customFormat="1"/>
    <row r="345" s="524" customFormat="1"/>
    <row r="346" s="524" customFormat="1"/>
    <row r="347" s="524" customFormat="1"/>
    <row r="348" s="524" customFormat="1"/>
    <row r="349" s="524" customFormat="1"/>
    <row r="350" s="524" customFormat="1"/>
    <row r="351" s="524" customFormat="1"/>
    <row r="352" s="524" customFormat="1"/>
    <row r="353" s="524" customFormat="1"/>
    <row r="354" s="524" customFormat="1"/>
    <row r="355" s="524" customFormat="1"/>
    <row r="356" s="524" customFormat="1"/>
    <row r="357" s="524" customFormat="1"/>
    <row r="358" s="524" customFormat="1"/>
    <row r="359" s="524" customFormat="1"/>
    <row r="360" s="524" customFormat="1"/>
    <row r="361" s="524" customFormat="1"/>
    <row r="362" s="524" customFormat="1"/>
    <row r="363" s="524" customFormat="1"/>
    <row r="364" s="524" customFormat="1"/>
    <row r="365" s="524" customFormat="1"/>
    <row r="366" s="524" customFormat="1"/>
    <row r="367" s="524" customFormat="1"/>
    <row r="368" s="524" customFormat="1"/>
    <row r="369" s="524" customFormat="1"/>
    <row r="370" s="524" customFormat="1"/>
    <row r="371" s="524" customFormat="1"/>
    <row r="372" s="524" customFormat="1"/>
    <row r="373" s="524" customFormat="1"/>
    <row r="374" s="524" customFormat="1"/>
    <row r="375" s="524" customFormat="1"/>
    <row r="376" s="524" customFormat="1"/>
    <row r="377" s="524" customFormat="1"/>
    <row r="378" s="524" customFormat="1"/>
    <row r="379" s="524" customFormat="1"/>
    <row r="380" s="524" customFormat="1"/>
    <row r="381" s="524" customFormat="1"/>
    <row r="382" s="524" customFormat="1"/>
    <row r="383" s="524" customFormat="1"/>
    <row r="384" s="524" customFormat="1"/>
    <row r="385" s="524" customFormat="1"/>
    <row r="386" s="524" customFormat="1"/>
    <row r="387" s="524" customFormat="1"/>
    <row r="388" s="524" customFormat="1"/>
    <row r="389" s="524" customFormat="1"/>
    <row r="390" s="524" customFormat="1"/>
    <row r="391" s="524" customFormat="1"/>
    <row r="392" s="524" customFormat="1"/>
    <row r="393" s="524" customFormat="1"/>
    <row r="394" s="524" customFormat="1"/>
    <row r="395" s="524" customFormat="1"/>
    <row r="396" s="524" customFormat="1"/>
    <row r="397" s="524" customFormat="1"/>
    <row r="398" s="524" customFormat="1"/>
    <row r="399" s="524" customFormat="1"/>
    <row r="400" s="524" customFormat="1"/>
    <row r="401" s="524" customFormat="1"/>
    <row r="402" s="524" customFormat="1"/>
    <row r="403" s="524" customFormat="1"/>
    <row r="404" s="524" customFormat="1"/>
    <row r="405" s="524" customFormat="1"/>
    <row r="406" s="524" customFormat="1"/>
    <row r="407" s="524" customFormat="1"/>
    <row r="408" s="524" customFormat="1"/>
    <row r="409" s="524" customFormat="1"/>
    <row r="410" s="524" customFormat="1"/>
    <row r="411" s="524" customFormat="1"/>
    <row r="412" s="524" customFormat="1"/>
    <row r="413" s="524" customFormat="1"/>
    <row r="414" s="524" customFormat="1"/>
    <row r="415" s="524" customFormat="1"/>
    <row r="416" s="524" customFormat="1"/>
    <row r="417" s="524" customFormat="1"/>
    <row r="418" s="524" customFormat="1"/>
    <row r="419" s="524" customFormat="1"/>
    <row r="420" s="524" customFormat="1"/>
    <row r="421" s="524" customFormat="1"/>
    <row r="422" s="524" customFormat="1"/>
    <row r="423" s="524" customFormat="1"/>
    <row r="424" s="524" customFormat="1"/>
    <row r="425" s="524" customFormat="1"/>
    <row r="426" s="524" customFormat="1"/>
    <row r="427" s="524" customFormat="1"/>
    <row r="428" s="524" customFormat="1"/>
    <row r="429" s="524" customFormat="1"/>
    <row r="430" s="524" customFormat="1"/>
    <row r="431" s="524" customFormat="1"/>
    <row r="432" s="524" customFormat="1"/>
    <row r="433" s="524" customFormat="1"/>
    <row r="434" s="524" customFormat="1"/>
    <row r="435" s="524" customFormat="1"/>
    <row r="436" s="524" customFormat="1"/>
    <row r="437" s="524" customFormat="1"/>
    <row r="438" s="524" customFormat="1"/>
    <row r="439" s="524" customFormat="1"/>
    <row r="440" s="524" customFormat="1"/>
    <row r="441" s="524" customFormat="1"/>
    <row r="442" s="524" customFormat="1"/>
    <row r="443" s="524" customFormat="1"/>
    <row r="444" s="524" customFormat="1"/>
    <row r="445" s="524" customFormat="1"/>
    <row r="446" s="524" customFormat="1"/>
    <row r="447" s="524" customFormat="1"/>
    <row r="448" s="524" customFormat="1"/>
    <row r="449" s="524" customFormat="1"/>
    <row r="450" s="524" customFormat="1"/>
    <row r="451" s="524" customFormat="1"/>
    <row r="452" s="524" customFormat="1"/>
    <row r="453" s="524" customFormat="1"/>
    <row r="454" s="524" customFormat="1"/>
    <row r="455" s="524" customFormat="1"/>
    <row r="456" s="524" customFormat="1"/>
    <row r="457" s="524" customFormat="1"/>
    <row r="458" s="524" customFormat="1"/>
    <row r="459" s="524" customFormat="1"/>
    <row r="460" s="524" customFormat="1"/>
    <row r="461" s="524" customFormat="1"/>
    <row r="462" s="524" customFormat="1"/>
    <row r="463" s="524" customFormat="1"/>
    <row r="464" s="524" customFormat="1"/>
    <row r="465" s="524" customFormat="1"/>
    <row r="466" s="524" customFormat="1"/>
    <row r="467" s="524" customFormat="1"/>
    <row r="468" s="524" customFormat="1"/>
    <row r="469" s="524" customFormat="1"/>
    <row r="470" s="524" customFormat="1"/>
    <row r="471" s="524" customFormat="1"/>
    <row r="472" s="524" customFormat="1"/>
    <row r="473" s="524" customFormat="1"/>
    <row r="474" s="524" customFormat="1"/>
    <row r="475" s="524" customFormat="1"/>
    <row r="476" s="524" customFormat="1"/>
    <row r="477" s="524" customFormat="1"/>
    <row r="478" s="524" customFormat="1"/>
    <row r="479" s="524" customFormat="1"/>
    <row r="480" s="524" customFormat="1"/>
    <row r="481" s="524" customFormat="1"/>
    <row r="482" s="524" customFormat="1"/>
    <row r="483" s="524" customFormat="1"/>
    <row r="484" s="524" customFormat="1"/>
    <row r="485" s="524" customFormat="1"/>
    <row r="486" s="524" customFormat="1"/>
    <row r="487" s="524" customFormat="1"/>
    <row r="488" s="524" customFormat="1"/>
    <row r="489" s="524" customFormat="1"/>
    <row r="490" s="524" customFormat="1"/>
    <row r="491" s="524" customFormat="1"/>
    <row r="492" s="524" customFormat="1"/>
    <row r="493" s="524" customFormat="1"/>
    <row r="494" s="524" customFormat="1"/>
    <row r="495" s="524" customFormat="1"/>
    <row r="496" s="524" customFormat="1"/>
    <row r="497" s="524" customFormat="1"/>
    <row r="498" s="524" customFormat="1"/>
    <row r="499" s="524" customFormat="1"/>
    <row r="500" s="524" customFormat="1"/>
    <row r="501" s="524" customFormat="1"/>
    <row r="502" s="524" customFormat="1"/>
    <row r="503" s="524" customFormat="1"/>
    <row r="504" s="524" customFormat="1"/>
    <row r="505" s="524" customFormat="1"/>
    <row r="506" s="524" customFormat="1"/>
    <row r="507" s="524" customFormat="1"/>
    <row r="508" s="524" customFormat="1"/>
    <row r="509" s="524" customFormat="1"/>
    <row r="510" s="524" customFormat="1"/>
    <row r="511" s="524" customFormat="1"/>
    <row r="512" s="524" customFormat="1"/>
    <row r="513" s="524" customFormat="1"/>
    <row r="514" s="524" customFormat="1"/>
    <row r="515" s="524" customFormat="1"/>
    <row r="516" s="524" customFormat="1"/>
    <row r="517" s="524" customFormat="1"/>
    <row r="518" s="524" customFormat="1"/>
    <row r="519" s="524" customFormat="1"/>
    <row r="520" s="524" customFormat="1"/>
    <row r="521" s="524" customFormat="1"/>
    <row r="522" s="524" customFormat="1"/>
    <row r="523" s="524" customFormat="1"/>
    <row r="524" s="524" customFormat="1"/>
    <row r="525" s="524" customFormat="1"/>
    <row r="526" s="524" customFormat="1"/>
    <row r="527" s="524" customFormat="1"/>
    <row r="528" s="524" customFormat="1"/>
    <row r="529" s="524" customFormat="1"/>
    <row r="530" s="524" customFormat="1"/>
    <row r="531" s="524" customFormat="1"/>
    <row r="532" s="524" customFormat="1"/>
    <row r="533" s="524" customFormat="1"/>
    <row r="534" s="524" customFormat="1"/>
    <row r="535" s="524" customFormat="1"/>
    <row r="536" s="524" customFormat="1"/>
    <row r="537" s="524" customFormat="1"/>
    <row r="538" s="524" customFormat="1"/>
    <row r="539" s="524" customFormat="1"/>
    <row r="540" s="524" customFormat="1"/>
    <row r="541" s="524" customFormat="1"/>
    <row r="542" s="524" customFormat="1"/>
    <row r="543" s="524" customFormat="1"/>
    <row r="544" s="524" customFormat="1"/>
    <row r="545" s="524" customFormat="1"/>
    <row r="546" s="524" customFormat="1"/>
    <row r="547" s="524" customFormat="1"/>
    <row r="548" s="524" customFormat="1"/>
    <row r="549" s="524" customFormat="1"/>
    <row r="550" s="524" customFormat="1"/>
    <row r="551" s="524" customFormat="1"/>
    <row r="552" s="524" customFormat="1"/>
    <row r="553" s="524" customFormat="1"/>
    <row r="554" s="524" customFormat="1"/>
    <row r="555" s="524" customFormat="1"/>
    <row r="556" s="524" customFormat="1"/>
    <row r="557" s="524" customFormat="1"/>
    <row r="558" s="524" customFormat="1"/>
    <row r="559" s="524" customFormat="1"/>
    <row r="560" s="524" customFormat="1"/>
    <row r="561" s="524" customFormat="1"/>
    <row r="562" s="524" customFormat="1"/>
    <row r="563" s="524" customFormat="1"/>
    <row r="564" s="524" customFormat="1"/>
    <row r="565" s="524" customFormat="1"/>
    <row r="566" s="524" customFormat="1"/>
    <row r="567" s="524" customFormat="1"/>
    <row r="568" s="524" customFormat="1"/>
    <row r="569" s="524" customFormat="1"/>
    <row r="570" s="524" customFormat="1"/>
    <row r="571" s="524" customFormat="1"/>
    <row r="572" s="524" customFormat="1"/>
    <row r="573" s="524" customFormat="1"/>
    <row r="574" s="524" customFormat="1"/>
    <row r="575" s="524" customFormat="1"/>
    <row r="576" s="524" customFormat="1"/>
    <row r="577" s="524" customFormat="1"/>
    <row r="578" s="524" customFormat="1"/>
    <row r="579" s="524" customFormat="1"/>
    <row r="580" s="524" customFormat="1"/>
    <row r="581" s="524" customFormat="1"/>
    <row r="582" s="524" customFormat="1"/>
    <row r="583" s="524" customFormat="1"/>
    <row r="584" s="524" customFormat="1"/>
    <row r="585" s="524" customFormat="1"/>
    <row r="586" s="524" customFormat="1"/>
    <row r="587" s="524" customFormat="1"/>
    <row r="588" s="524" customFormat="1"/>
    <row r="589" s="524" customFormat="1"/>
    <row r="590" s="524" customFormat="1"/>
    <row r="591" s="524" customFormat="1"/>
    <row r="592" s="524" customFormat="1"/>
    <row r="593" s="524" customFormat="1"/>
    <row r="594" s="524" customFormat="1"/>
    <row r="595" s="524" customFormat="1"/>
    <row r="596" s="524" customFormat="1"/>
    <row r="597" s="524" customFormat="1"/>
    <row r="598" s="524" customFormat="1"/>
    <row r="599" s="524" customFormat="1"/>
    <row r="600" s="524" customFormat="1"/>
    <row r="601" s="524" customFormat="1"/>
    <row r="602" s="524" customFormat="1"/>
    <row r="603" s="524" customFormat="1"/>
    <row r="604" s="524" customFormat="1"/>
    <row r="605" s="524" customFormat="1"/>
    <row r="606" s="524" customFormat="1"/>
    <row r="607" s="524" customFormat="1"/>
    <row r="608" s="524" customFormat="1"/>
    <row r="609" s="524" customFormat="1"/>
    <row r="610" s="524" customFormat="1"/>
    <row r="611" s="524" customFormat="1"/>
    <row r="612" s="524" customFormat="1"/>
    <row r="613" s="524" customFormat="1"/>
    <row r="614" s="524" customFormat="1"/>
    <row r="615" s="524" customFormat="1"/>
    <row r="616" s="524" customFormat="1"/>
    <row r="617" s="524" customFormat="1"/>
    <row r="618" s="524" customFormat="1"/>
    <row r="619" s="524" customFormat="1"/>
    <row r="620" s="524" customFormat="1"/>
    <row r="621" s="524" customFormat="1"/>
    <row r="622" s="524" customFormat="1"/>
    <row r="623" s="524" customFormat="1"/>
    <row r="624" s="524" customFormat="1"/>
    <row r="625" s="524" customFormat="1"/>
    <row r="626" s="524" customFormat="1"/>
    <row r="627" s="524" customFormat="1"/>
    <row r="628" s="524" customFormat="1"/>
    <row r="629" s="524" customFormat="1"/>
    <row r="630" s="524" customFormat="1"/>
    <row r="631" s="524" customFormat="1"/>
    <row r="632" s="524" customFormat="1"/>
    <row r="633" s="524" customFormat="1"/>
    <row r="634" s="524" customFormat="1"/>
    <row r="635" s="524" customFormat="1"/>
    <row r="636" s="524" customFormat="1"/>
    <row r="637" s="524" customFormat="1"/>
    <row r="638" s="524" customFormat="1"/>
    <row r="639" s="524" customFormat="1"/>
    <row r="640" s="524" customFormat="1"/>
    <row r="641" s="524" customFormat="1"/>
    <row r="642" s="524" customFormat="1"/>
    <row r="643" s="524" customFormat="1"/>
    <row r="644" s="524" customFormat="1"/>
    <row r="645" s="524" customFormat="1"/>
    <row r="646" s="524" customFormat="1"/>
    <row r="647" s="524" customFormat="1"/>
    <row r="648" s="524" customFormat="1"/>
    <row r="649" s="524" customFormat="1"/>
    <row r="650" s="524" customFormat="1"/>
    <row r="651" s="524" customFormat="1"/>
    <row r="652" s="524" customFormat="1"/>
    <row r="653" s="524" customFormat="1"/>
    <row r="654" s="524" customFormat="1"/>
    <row r="655" s="524" customFormat="1"/>
    <row r="656" s="524" customFormat="1"/>
    <row r="657" s="524" customFormat="1"/>
    <row r="658" s="524" customFormat="1"/>
    <row r="659" s="524" customFormat="1"/>
    <row r="660" s="524" customFormat="1"/>
    <row r="661" s="524" customFormat="1"/>
    <row r="662" s="524" customFormat="1"/>
    <row r="663" s="524" customFormat="1"/>
    <row r="664" s="524" customFormat="1"/>
    <row r="665" s="524" customFormat="1"/>
    <row r="666" s="524" customFormat="1"/>
    <row r="667" s="524" customFormat="1"/>
    <row r="668" s="524" customFormat="1"/>
    <row r="669" s="524" customFormat="1"/>
    <row r="670" s="524" customFormat="1"/>
    <row r="671" s="524" customFormat="1"/>
    <row r="672" s="524" customFormat="1"/>
    <row r="673" s="524" customFormat="1"/>
    <row r="674" s="524" customFormat="1"/>
    <row r="675" s="524" customFormat="1"/>
    <row r="676" s="524" customFormat="1"/>
    <row r="677" s="524" customFormat="1"/>
    <row r="678" s="524" customFormat="1"/>
    <row r="679" s="524" customFormat="1"/>
    <row r="680" s="524" customFormat="1"/>
    <row r="681" s="524" customFormat="1"/>
    <row r="682" s="524" customFormat="1"/>
    <row r="683" s="524" customFormat="1"/>
    <row r="684" s="524" customFormat="1"/>
    <row r="685" s="524" customFormat="1"/>
    <row r="686" s="524" customFormat="1"/>
    <row r="687" s="524" customFormat="1"/>
    <row r="688" s="524" customFormat="1"/>
    <row r="689" s="524" customFormat="1"/>
    <row r="690" s="524" customFormat="1"/>
    <row r="691" s="524" customFormat="1"/>
    <row r="692" s="524" customFormat="1"/>
    <row r="693" s="524" customFormat="1"/>
    <row r="694" s="524" customFormat="1"/>
    <row r="695" s="524" customFormat="1"/>
    <row r="696" s="524" customFormat="1"/>
    <row r="697" s="524" customFormat="1"/>
    <row r="698" s="524" customFormat="1"/>
    <row r="699" s="524" customFormat="1"/>
    <row r="700" s="524" customFormat="1"/>
    <row r="701" s="524" customFormat="1"/>
    <row r="702" s="524" customFormat="1"/>
    <row r="703" s="524" customFormat="1"/>
    <row r="704" s="524" customFormat="1"/>
    <row r="705" s="524" customFormat="1"/>
    <row r="706" s="524" customFormat="1"/>
    <row r="707" s="524" customFormat="1"/>
    <row r="708" s="524" customFormat="1"/>
    <row r="709" s="524" customFormat="1"/>
    <row r="710" s="524" customFormat="1"/>
    <row r="711" s="524" customFormat="1"/>
    <row r="712" s="524" customFormat="1"/>
    <row r="713" s="524" customFormat="1"/>
    <row r="714" s="524" customFormat="1"/>
    <row r="715" s="524" customFormat="1"/>
    <row r="716" s="524" customFormat="1"/>
    <row r="717" s="524" customFormat="1"/>
    <row r="718" s="524" customFormat="1"/>
    <row r="719" s="524" customFormat="1"/>
    <row r="720" s="524" customFormat="1"/>
    <row r="721" s="524" customFormat="1"/>
    <row r="722" s="524" customFormat="1"/>
    <row r="723" s="524" customFormat="1"/>
    <row r="724" s="524" customFormat="1"/>
    <row r="725" s="524" customFormat="1"/>
    <row r="726" s="524" customFormat="1"/>
    <row r="727" s="524" customFormat="1"/>
    <row r="728" s="524" customFormat="1"/>
    <row r="729" s="524" customFormat="1"/>
    <row r="730" s="524" customFormat="1"/>
    <row r="731" s="524" customFormat="1"/>
    <row r="732" s="524" customFormat="1"/>
    <row r="733" s="524" customFormat="1"/>
    <row r="734" s="524" customFormat="1"/>
    <row r="735" s="524" customFormat="1"/>
    <row r="736" s="524" customFormat="1"/>
    <row r="737" s="524" customFormat="1"/>
    <row r="738" s="524" customFormat="1"/>
    <row r="739" s="524" customFormat="1"/>
    <row r="740" s="524" customFormat="1"/>
    <row r="741" s="524" customFormat="1"/>
    <row r="742" s="524" customFormat="1"/>
    <row r="743" s="524" customFormat="1"/>
    <row r="744" s="524" customFormat="1"/>
    <row r="745" s="524" customFormat="1"/>
    <row r="746" s="524" customFormat="1"/>
    <row r="747" s="524" customFormat="1"/>
    <row r="748" s="524" customFormat="1"/>
    <row r="749" s="524" customFormat="1"/>
    <row r="750" s="524" customFormat="1"/>
    <row r="751" s="524" customFormat="1"/>
    <row r="752" s="524" customFormat="1"/>
    <row r="753" s="524" customFormat="1"/>
    <row r="754" s="524" customFormat="1"/>
    <row r="755" s="524" customFormat="1"/>
    <row r="756" s="524" customFormat="1"/>
    <row r="757" s="524" customFormat="1"/>
    <row r="758" s="524" customFormat="1"/>
    <row r="759" s="524" customFormat="1"/>
    <row r="760" s="524" customFormat="1"/>
    <row r="761" s="524" customFormat="1"/>
    <row r="762" s="524" customFormat="1"/>
    <row r="763" s="524" customFormat="1"/>
    <row r="764" s="524" customFormat="1"/>
    <row r="765" s="524" customFormat="1"/>
    <row r="766" s="524" customFormat="1"/>
    <row r="767" s="524" customFormat="1"/>
    <row r="768" s="524" customFormat="1"/>
    <row r="769" s="524" customFormat="1"/>
    <row r="770" s="524" customFormat="1"/>
    <row r="771" s="524" customFormat="1"/>
    <row r="772" s="524" customFormat="1"/>
    <row r="773" s="524" customFormat="1"/>
    <row r="774" s="524" customFormat="1"/>
    <row r="775" s="524" customFormat="1"/>
    <row r="776" s="524" customFormat="1"/>
    <row r="777" s="524" customFormat="1"/>
    <row r="778" s="524" customFormat="1"/>
    <row r="779" s="524" customFormat="1"/>
    <row r="780" s="524" customFormat="1"/>
    <row r="781" s="524" customFormat="1"/>
    <row r="782" s="524" customFormat="1"/>
    <row r="783" s="524" customFormat="1"/>
    <row r="784" s="524" customFormat="1"/>
    <row r="785" s="524" customFormat="1"/>
    <row r="786" s="524" customFormat="1"/>
    <row r="787" s="524" customFormat="1"/>
    <row r="788" s="524" customFormat="1"/>
    <row r="789" s="524" customFormat="1"/>
    <row r="790" s="524" customFormat="1"/>
    <row r="791" s="524" customFormat="1"/>
    <row r="792" s="524" customFormat="1"/>
    <row r="793" s="524" customFormat="1"/>
    <row r="794" s="524" customFormat="1"/>
    <row r="795" s="524" customFormat="1"/>
    <row r="796" s="524" customFormat="1"/>
    <row r="797" s="524" customFormat="1"/>
    <row r="798" s="524" customFormat="1"/>
    <row r="799" s="524" customFormat="1"/>
    <row r="800" s="524" customFormat="1"/>
    <row r="801" s="524" customFormat="1"/>
    <row r="802" s="524" customFormat="1"/>
    <row r="803" s="524" customFormat="1"/>
    <row r="804" s="524" customFormat="1"/>
    <row r="805" s="524" customFormat="1"/>
    <row r="806" s="524" customFormat="1"/>
    <row r="807" s="524" customFormat="1"/>
    <row r="808" s="524" customFormat="1"/>
    <row r="809" s="524" customFormat="1"/>
    <row r="810" s="524" customFormat="1"/>
    <row r="811" s="524" customFormat="1"/>
    <row r="812" s="524" customFormat="1"/>
    <row r="813" s="524" customFormat="1"/>
    <row r="814" s="524" customFormat="1"/>
    <row r="815" s="524" customFormat="1"/>
    <row r="816" s="524" customFormat="1"/>
    <row r="817" s="524" customFormat="1"/>
    <row r="818" s="524" customFormat="1"/>
    <row r="819" s="524" customFormat="1"/>
    <row r="820" s="524" customFormat="1"/>
    <row r="821" s="524" customFormat="1"/>
    <row r="822" s="524" customFormat="1"/>
    <row r="823" s="524" customFormat="1"/>
    <row r="824" s="524" customFormat="1"/>
    <row r="825" s="524" customFormat="1"/>
    <row r="826" s="524" customFormat="1"/>
    <row r="827" s="524" customFormat="1"/>
    <row r="828" s="524" customFormat="1"/>
    <row r="829" s="524" customFormat="1"/>
    <row r="830" s="524" customFormat="1"/>
    <row r="831" s="524" customFormat="1"/>
    <row r="832" s="524" customFormat="1"/>
    <row r="833" s="524" customFormat="1"/>
    <row r="834" s="524" customFormat="1"/>
    <row r="835" s="524" customFormat="1"/>
    <row r="836" s="524" customFormat="1"/>
    <row r="837" s="524" customFormat="1"/>
    <row r="838" s="524" customFormat="1"/>
    <row r="839" s="524" customFormat="1"/>
    <row r="840" s="524" customFormat="1"/>
    <row r="841" s="524" customFormat="1"/>
    <row r="842" s="524" customFormat="1"/>
    <row r="843" s="524" customFormat="1"/>
    <row r="844" s="524" customFormat="1"/>
    <row r="845" s="524" customFormat="1"/>
    <row r="846" s="524" customFormat="1"/>
    <row r="847" s="524" customFormat="1"/>
    <row r="848" s="524" customFormat="1"/>
    <row r="849" s="524" customFormat="1"/>
    <row r="850" s="524" customFormat="1"/>
    <row r="851" s="524" customFormat="1"/>
    <row r="852" s="524" customFormat="1"/>
    <row r="853" s="524" customFormat="1"/>
    <row r="854" s="524" customFormat="1"/>
    <row r="855" s="524" customFormat="1"/>
    <row r="856" s="524" customFormat="1"/>
    <row r="857" s="524" customFormat="1"/>
    <row r="858" s="524" customFormat="1"/>
    <row r="859" s="524" customFormat="1"/>
    <row r="860" s="524" customFormat="1"/>
    <row r="861" s="524" customFormat="1"/>
    <row r="862" s="524" customFormat="1"/>
    <row r="863" s="524" customFormat="1"/>
    <row r="864" s="524" customFormat="1"/>
    <row r="865" s="524" customFormat="1"/>
    <row r="866" s="524" customFormat="1"/>
    <row r="867" s="524" customFormat="1"/>
    <row r="868" s="524" customFormat="1"/>
    <row r="869" s="524" customFormat="1"/>
    <row r="870" s="524" customFormat="1"/>
    <row r="871" s="524" customFormat="1"/>
    <row r="872" s="524" customFormat="1"/>
    <row r="873" s="524" customFormat="1"/>
    <row r="874" s="524" customFormat="1"/>
    <row r="875" s="524" customFormat="1"/>
    <row r="876" s="524" customFormat="1"/>
    <row r="877" s="524" customFormat="1"/>
    <row r="878" s="524" customFormat="1"/>
    <row r="879" s="524" customFormat="1"/>
    <row r="880" s="524" customFormat="1"/>
    <row r="881" s="524" customFormat="1"/>
    <row r="882" s="524" customFormat="1"/>
    <row r="883" s="524" customFormat="1"/>
    <row r="884" s="524" customFormat="1"/>
    <row r="885" s="524" customFormat="1"/>
    <row r="886" s="524" customFormat="1"/>
    <row r="887" s="524" customFormat="1"/>
    <row r="888" s="524" customFormat="1"/>
    <row r="889" s="524" customFormat="1"/>
    <row r="890" s="524" customFormat="1"/>
    <row r="891" s="524" customFormat="1"/>
    <row r="892" s="524" customFormat="1"/>
    <row r="893" s="524" customFormat="1"/>
    <row r="894" s="524" customFormat="1"/>
    <row r="895" s="524" customFormat="1"/>
    <row r="896" s="524" customFormat="1"/>
    <row r="897" s="524" customFormat="1"/>
    <row r="898" s="524" customFormat="1"/>
    <row r="899" s="524" customFormat="1"/>
    <row r="900" s="524" customFormat="1"/>
    <row r="901" s="524" customFormat="1"/>
    <row r="902" s="524" customFormat="1"/>
    <row r="903" s="524" customFormat="1"/>
    <row r="904" s="524" customFormat="1"/>
    <row r="905" s="524" customFormat="1"/>
    <row r="906" s="524" customFormat="1"/>
    <row r="907" s="524" customFormat="1"/>
    <row r="908" s="524" customFormat="1"/>
    <row r="909" s="524" customFormat="1"/>
    <row r="910" s="524" customFormat="1"/>
    <row r="911" s="524" customFormat="1"/>
    <row r="912" s="524" customFormat="1"/>
    <row r="913" s="524" customFormat="1"/>
    <row r="914" s="524" customFormat="1"/>
    <row r="915" s="524" customFormat="1"/>
    <row r="916" s="524" customFormat="1"/>
    <row r="917" s="524" customFormat="1"/>
    <row r="918" s="524" customFormat="1"/>
    <row r="919" s="524" customFormat="1"/>
    <row r="920" s="524" customFormat="1"/>
    <row r="921" s="524" customFormat="1"/>
    <row r="922" s="524" customFormat="1"/>
    <row r="923" s="524" customFormat="1"/>
    <row r="924" s="524" customFormat="1"/>
    <row r="925" s="524" customFormat="1"/>
    <row r="926" s="524" customFormat="1"/>
    <row r="927" s="524" customFormat="1"/>
    <row r="928" s="524" customFormat="1"/>
    <row r="929" s="524" customFormat="1"/>
    <row r="930" s="524" customFormat="1"/>
    <row r="931" s="524" customFormat="1"/>
    <row r="932" s="524" customFormat="1"/>
    <row r="933" s="524" customFormat="1"/>
    <row r="934" s="524" customFormat="1"/>
    <row r="935" s="524" customFormat="1"/>
    <row r="936" s="524" customFormat="1"/>
    <row r="937" s="524" customFormat="1"/>
    <row r="938" s="524" customFormat="1"/>
    <row r="939" s="524" customFormat="1"/>
    <row r="940" s="524" customFormat="1"/>
    <row r="941" s="524" customFormat="1"/>
    <row r="942" s="524" customFormat="1"/>
    <row r="943" s="524" customFormat="1"/>
    <row r="944" s="524" customFormat="1"/>
    <row r="945" s="524" customFormat="1"/>
    <row r="946" s="524" customFormat="1"/>
    <row r="947" s="524" customFormat="1"/>
    <row r="948" s="524" customFormat="1"/>
    <row r="949" s="524" customFormat="1"/>
    <row r="950" s="524" customFormat="1"/>
    <row r="951" s="524" customFormat="1"/>
    <row r="952" s="524" customFormat="1"/>
    <row r="953" s="524" customFormat="1"/>
    <row r="954" s="524" customFormat="1"/>
    <row r="955" s="524" customFormat="1"/>
    <row r="956" s="524" customFormat="1"/>
    <row r="957" s="524" customFormat="1"/>
    <row r="958" s="524" customFormat="1"/>
    <row r="959" s="524" customFormat="1"/>
    <row r="960" s="524" customFormat="1"/>
    <row r="961" s="524" customFormat="1"/>
    <row r="962" s="524" customFormat="1"/>
    <row r="963" s="524" customFormat="1"/>
    <row r="964" s="524" customFormat="1"/>
    <row r="965" s="524" customFormat="1"/>
    <row r="966" s="524" customFormat="1"/>
    <row r="967" s="524" customFormat="1"/>
    <row r="968" s="524" customFormat="1"/>
    <row r="969" s="524" customFormat="1"/>
    <row r="970" s="524" customFormat="1"/>
    <row r="971" s="524" customFormat="1"/>
    <row r="972" s="524" customFormat="1"/>
    <row r="973" s="524" customFormat="1"/>
    <row r="974" s="524" customFormat="1"/>
    <row r="975" s="524" customFormat="1"/>
    <row r="976" s="524" customFormat="1"/>
    <row r="977" s="524" customFormat="1"/>
    <row r="978" s="524" customFormat="1"/>
    <row r="979" s="524" customFormat="1"/>
    <row r="980" s="524" customFormat="1"/>
    <row r="981" s="524" customFormat="1"/>
    <row r="982" s="524" customFormat="1"/>
    <row r="983" s="524" customFormat="1"/>
    <row r="984" s="524" customFormat="1"/>
    <row r="985" s="524" customFormat="1"/>
    <row r="986" s="524" customFormat="1"/>
    <row r="987" s="524" customFormat="1"/>
    <row r="988" s="524" customFormat="1"/>
    <row r="989" s="524" customFormat="1"/>
    <row r="990" s="524" customFormat="1"/>
    <row r="991" s="524" customFormat="1"/>
    <row r="992" s="524" customFormat="1"/>
    <row r="993" s="524" customFormat="1"/>
    <row r="994" s="524" customFormat="1"/>
    <row r="995" s="524" customFormat="1"/>
    <row r="996" s="524" customFormat="1"/>
    <row r="997" s="524" customFormat="1"/>
    <row r="998" s="524" customFormat="1"/>
    <row r="999" s="524" customFormat="1"/>
    <row r="1000" s="524" customFormat="1"/>
    <row r="1001" s="524" customFormat="1"/>
    <row r="1002" s="524" customFormat="1"/>
    <row r="1003" s="524" customFormat="1"/>
    <row r="1004" s="524" customFormat="1"/>
    <row r="1005" s="524" customFormat="1"/>
    <row r="1006" s="524" customFormat="1"/>
    <row r="1007" s="524" customFormat="1"/>
    <row r="1008" s="524" customFormat="1"/>
    <row r="1009" s="524" customFormat="1"/>
    <row r="1010" s="524" customFormat="1"/>
    <row r="1011" s="524" customFormat="1"/>
    <row r="1012" s="524" customFormat="1"/>
    <row r="1013" s="524" customFormat="1"/>
    <row r="1014" s="524" customFormat="1"/>
    <row r="1015" s="524" customFormat="1"/>
    <row r="1016" s="524" customFormat="1"/>
    <row r="1017" s="524" customFormat="1"/>
    <row r="1018" s="524" customFormat="1"/>
    <row r="1019" s="524" customFormat="1"/>
    <row r="1020" s="524" customFormat="1"/>
    <row r="1021" s="524" customFormat="1"/>
    <row r="1022" s="524" customFormat="1"/>
    <row r="1023" s="524" customFormat="1"/>
    <row r="1024" s="524" customFormat="1"/>
    <row r="1025" s="524" customFormat="1"/>
    <row r="1026" s="524" customFormat="1"/>
    <row r="1027" s="524" customFormat="1"/>
    <row r="1028" s="524" customFormat="1"/>
    <row r="1029" s="524" customFormat="1"/>
    <row r="1030" s="524" customFormat="1"/>
    <row r="1031" s="524" customFormat="1"/>
    <row r="1032" s="524" customFormat="1"/>
    <row r="1033" s="524" customFormat="1"/>
    <row r="1034" s="524" customFormat="1"/>
    <row r="1035" s="524" customFormat="1"/>
    <row r="1036" s="524" customFormat="1"/>
    <row r="1037" s="524" customFormat="1"/>
    <row r="1038" s="524" customFormat="1"/>
    <row r="1039" s="524" customFormat="1"/>
    <row r="1040" s="524" customFormat="1"/>
    <row r="1041" s="524" customFormat="1"/>
    <row r="1042" s="524" customFormat="1"/>
    <row r="1043" s="524" customFormat="1"/>
    <row r="1044" s="524" customFormat="1"/>
    <row r="1045" s="524" customFormat="1"/>
    <row r="1046" s="524" customFormat="1"/>
    <row r="1047" s="524" customFormat="1"/>
    <row r="1048" s="524" customFormat="1"/>
    <row r="1049" s="524" customFormat="1"/>
    <row r="1050" s="524" customFormat="1"/>
    <row r="1051" s="524" customFormat="1"/>
    <row r="1052" s="524" customFormat="1"/>
    <row r="1053" s="524" customFormat="1"/>
    <row r="1054" s="524" customFormat="1"/>
    <row r="1055" s="524" customFormat="1"/>
    <row r="1056" s="524" customFormat="1"/>
    <row r="1057" s="524" customFormat="1"/>
    <row r="1058" s="524" customFormat="1"/>
    <row r="1059" s="524" customFormat="1"/>
    <row r="1060" s="524" customFormat="1"/>
    <row r="1061" s="524" customFormat="1"/>
    <row r="1062" s="524" customFormat="1"/>
    <row r="1063" s="524" customFormat="1"/>
    <row r="1064" s="524" customFormat="1"/>
    <row r="1065" s="524" customFormat="1"/>
    <row r="1066" s="524" customFormat="1"/>
    <row r="1067" s="524" customFormat="1"/>
    <row r="1068" s="524" customFormat="1"/>
    <row r="1069" s="524" customFormat="1"/>
    <row r="1070" s="524" customFormat="1"/>
    <row r="1071" s="524" customFormat="1"/>
    <row r="1072" s="524" customFormat="1"/>
    <row r="1073" s="524" customFormat="1"/>
    <row r="1074" s="524" customFormat="1"/>
    <row r="1075" s="524" customFormat="1"/>
    <row r="1076" s="524" customFormat="1"/>
    <row r="1077" s="524" customFormat="1"/>
    <row r="1078" s="524" customFormat="1"/>
    <row r="1079" s="524" customFormat="1"/>
    <row r="1080" s="524" customFormat="1"/>
    <row r="1081" s="524" customFormat="1"/>
    <row r="1082" s="524" customFormat="1"/>
    <row r="1083" s="524" customFormat="1"/>
    <row r="1084" s="524" customFormat="1"/>
    <row r="1085" s="524" customFormat="1"/>
    <row r="1086" s="524" customFormat="1"/>
    <row r="1087" s="524" customFormat="1"/>
    <row r="1088" s="524" customFormat="1"/>
    <row r="1089" s="524" customFormat="1"/>
    <row r="1090" s="524" customFormat="1"/>
    <row r="1091" s="524" customFormat="1"/>
    <row r="1092" s="524" customFormat="1"/>
    <row r="1093" s="524" customFormat="1"/>
    <row r="1094" s="524" customFormat="1"/>
    <row r="1095" s="524" customFormat="1"/>
    <row r="1096" s="524" customFormat="1"/>
    <row r="1097" s="524" customFormat="1"/>
    <row r="1098" s="524" customFormat="1"/>
    <row r="1099" s="524" customFormat="1"/>
    <row r="1100" s="524" customFormat="1"/>
    <row r="1101" s="524" customFormat="1"/>
    <row r="1102" s="524" customFormat="1"/>
    <row r="1103" s="524" customFormat="1"/>
    <row r="1104" s="524" customFormat="1"/>
    <row r="1105" s="524" customFormat="1"/>
    <row r="1106" s="524" customFormat="1"/>
    <row r="1107" s="524" customFormat="1"/>
    <row r="1108" s="524" customFormat="1"/>
    <row r="1109" s="524" customFormat="1"/>
    <row r="1110" s="524" customFormat="1"/>
    <row r="1111" s="524" customFormat="1"/>
    <row r="1112" s="524" customFormat="1"/>
    <row r="1113" s="524" customFormat="1"/>
    <row r="1114" s="524" customFormat="1"/>
    <row r="1115" s="524" customFormat="1"/>
    <row r="1116" s="524" customFormat="1"/>
    <row r="1117" s="524" customFormat="1"/>
    <row r="1118" s="524" customFormat="1"/>
    <row r="1119" s="524" customFormat="1"/>
    <row r="1120" s="524" customFormat="1"/>
    <row r="1121" s="524" customFormat="1"/>
    <row r="1122" s="524" customFormat="1"/>
    <row r="1123" s="524" customFormat="1"/>
    <row r="1124" s="524" customFormat="1"/>
    <row r="1125" s="524" customFormat="1"/>
    <row r="1126" s="524" customFormat="1"/>
    <row r="1127" s="524" customFormat="1"/>
    <row r="1128" s="524" customFormat="1"/>
    <row r="1129" s="524" customFormat="1"/>
    <row r="1130" s="524" customFormat="1"/>
    <row r="1131" s="524" customFormat="1"/>
    <row r="1132" s="524" customFormat="1"/>
    <row r="1133" s="524" customFormat="1"/>
    <row r="1134" s="524" customFormat="1"/>
    <row r="1135" s="524" customFormat="1"/>
    <row r="1136" s="524" customFormat="1"/>
    <row r="1137" s="524" customFormat="1"/>
    <row r="1138" s="524" customFormat="1"/>
    <row r="1139" s="524" customFormat="1"/>
    <row r="1140" s="524" customFormat="1"/>
    <row r="1141" s="524" customFormat="1"/>
    <row r="1142" s="524" customFormat="1"/>
    <row r="1143" s="524" customFormat="1"/>
    <row r="1144" s="524" customFormat="1"/>
    <row r="1145" s="524" customFormat="1"/>
    <row r="1146" s="524" customFormat="1"/>
    <row r="1147" s="524" customFormat="1"/>
    <row r="1148" s="524" customFormat="1"/>
    <row r="1149" s="524" customFormat="1"/>
    <row r="1150" s="524" customFormat="1"/>
    <row r="1151" s="524" customFormat="1"/>
    <row r="1152" s="524" customFormat="1"/>
    <row r="1153" s="524" customFormat="1"/>
    <row r="1154" s="524" customFormat="1"/>
    <row r="1155" s="524" customFormat="1"/>
    <row r="1156" s="524" customFormat="1"/>
    <row r="1157" s="524" customFormat="1"/>
    <row r="1158" s="524" customFormat="1"/>
    <row r="1159" s="524" customFormat="1"/>
    <row r="1160" s="524" customFormat="1"/>
    <row r="1161" s="524" customFormat="1"/>
    <row r="1162" s="524" customFormat="1"/>
    <row r="1163" s="524" customFormat="1"/>
    <row r="1164" s="524" customFormat="1"/>
    <row r="1165" s="524" customFormat="1"/>
    <row r="1166" s="524" customFormat="1"/>
    <row r="1167" s="524" customFormat="1"/>
    <row r="1168" s="524" customFormat="1"/>
    <row r="1169" s="524" customFormat="1"/>
    <row r="1170" s="524" customFormat="1"/>
    <row r="1171" s="524" customFormat="1"/>
    <row r="1172" s="524" customFormat="1"/>
    <row r="1173" s="524" customFormat="1"/>
    <row r="1174" s="524" customFormat="1"/>
    <row r="1175" s="524" customFormat="1"/>
    <row r="1176" s="524" customFormat="1"/>
    <row r="1177" s="524" customFormat="1"/>
    <row r="1178" s="524" customFormat="1"/>
    <row r="1179" s="524" customFormat="1"/>
    <row r="1180" s="524" customFormat="1"/>
    <row r="1181" s="524" customFormat="1"/>
    <row r="1182" s="524" customFormat="1"/>
    <row r="1183" s="524" customFormat="1"/>
    <row r="1184" s="524" customFormat="1"/>
    <row r="1185" s="524" customFormat="1"/>
    <row r="1186" s="524" customFormat="1"/>
    <row r="1187" s="524" customFormat="1"/>
    <row r="1188" s="524" customFormat="1"/>
    <row r="1189" s="524" customFormat="1"/>
    <row r="1190" s="524" customFormat="1"/>
    <row r="1191" s="524" customFormat="1"/>
    <row r="1192" s="524" customFormat="1"/>
    <row r="1193" s="524" customFormat="1"/>
    <row r="1194" s="524" customFormat="1"/>
    <row r="1195" s="524" customFormat="1"/>
    <row r="1196" s="524" customFormat="1"/>
    <row r="1197" s="524" customFormat="1"/>
    <row r="1198" s="524" customFormat="1"/>
    <row r="1199" s="524" customFormat="1"/>
    <row r="1200" s="524" customFormat="1"/>
    <row r="1201" s="524" customFormat="1"/>
    <row r="1202" s="524" customFormat="1"/>
    <row r="1203" s="524" customFormat="1"/>
    <row r="1204" s="524" customFormat="1"/>
    <row r="1205" s="524" customFormat="1"/>
    <row r="1206" s="524" customFormat="1"/>
    <row r="1207" s="524" customFormat="1"/>
    <row r="1208" s="524" customFormat="1"/>
    <row r="1209" s="524" customFormat="1"/>
    <row r="1210" s="524" customFormat="1"/>
    <row r="1211" s="524" customFormat="1"/>
    <row r="1212" s="524" customFormat="1"/>
    <row r="1213" s="524" customFormat="1"/>
    <row r="1214" s="524" customFormat="1"/>
    <row r="1215" s="524" customFormat="1"/>
    <row r="1216" s="524" customFormat="1"/>
    <row r="1217" s="524" customFormat="1"/>
    <row r="1218" s="524" customFormat="1"/>
    <row r="1219" s="524" customFormat="1"/>
    <row r="1220" s="524" customFormat="1"/>
    <row r="1221" s="524" customFormat="1"/>
    <row r="1222" s="524" customFormat="1"/>
    <row r="1223" s="524" customFormat="1"/>
    <row r="1224" s="524" customFormat="1"/>
    <row r="1225" s="524" customFormat="1"/>
    <row r="1226" s="524" customFormat="1"/>
    <row r="1227" s="524" customFormat="1"/>
    <row r="1228" s="524" customFormat="1"/>
    <row r="1229" s="524" customFormat="1"/>
    <row r="1230" s="524" customFormat="1"/>
    <row r="1231" s="524" customFormat="1"/>
    <row r="1232" s="524" customFormat="1"/>
    <row r="1233" s="524" customFormat="1"/>
    <row r="1234" s="524" customFormat="1"/>
    <row r="1235" s="524" customFormat="1"/>
    <row r="1236" s="524" customFormat="1"/>
    <row r="1237" s="524" customFormat="1"/>
    <row r="1238" s="524" customFormat="1"/>
    <row r="1239" s="524" customFormat="1"/>
    <row r="1240" s="524" customFormat="1"/>
    <row r="1241" s="524" customFormat="1"/>
    <row r="1242" s="524" customFormat="1"/>
    <row r="1243" s="524" customFormat="1"/>
    <row r="1244" s="524" customFormat="1"/>
    <row r="1245" s="524" customFormat="1"/>
    <row r="1246" s="524" customFormat="1"/>
    <row r="1247" s="524" customFormat="1"/>
    <row r="1248" s="524" customFormat="1"/>
    <row r="1249" s="524" customFormat="1"/>
    <row r="1250" s="524" customFormat="1"/>
    <row r="1251" s="524" customFormat="1"/>
    <row r="1252" s="524" customFormat="1"/>
    <row r="1253" s="524" customFormat="1"/>
    <row r="1254" s="524" customFormat="1"/>
    <row r="1255" s="524" customFormat="1"/>
    <row r="1256" s="524" customFormat="1"/>
    <row r="1257" s="524" customFormat="1"/>
    <row r="1258" s="524" customFormat="1"/>
    <row r="1259" s="524" customFormat="1"/>
    <row r="1260" s="524" customFormat="1"/>
    <row r="1261" s="524" customFormat="1"/>
    <row r="1262" s="524" customFormat="1"/>
    <row r="1263" s="524" customFormat="1"/>
    <row r="1264" s="524" customFormat="1"/>
    <row r="1265" s="524" customFormat="1"/>
    <row r="1266" s="524" customFormat="1"/>
    <row r="1267" s="524" customFormat="1"/>
    <row r="1268" s="524" customFormat="1"/>
    <row r="1269" s="524" customFormat="1"/>
    <row r="1270" s="524" customFormat="1"/>
    <row r="1271" s="524" customFormat="1"/>
    <row r="1272" s="524" customFormat="1"/>
    <row r="1273" s="524" customFormat="1"/>
    <row r="1274" s="524" customFormat="1"/>
    <row r="1275" s="524" customFormat="1"/>
    <row r="1276" s="524" customFormat="1"/>
    <row r="1277" s="524" customFormat="1"/>
    <row r="1278" s="524" customFormat="1"/>
    <row r="1279" s="524" customFormat="1"/>
    <row r="1280" s="524" customFormat="1"/>
    <row r="1281" s="524" customFormat="1"/>
    <row r="1282" s="524" customFormat="1"/>
    <row r="1283" s="524" customFormat="1"/>
    <row r="1284" s="524" customFormat="1"/>
    <row r="1285" s="524" customFormat="1"/>
    <row r="1286" s="524" customFormat="1"/>
    <row r="1287" s="524" customFormat="1"/>
    <row r="1288" s="524" customFormat="1"/>
    <row r="1289" s="524" customFormat="1"/>
    <row r="1290" s="524" customFormat="1"/>
    <row r="1291" s="524" customFormat="1"/>
    <row r="1292" s="524" customFormat="1"/>
    <row r="1293" s="524" customFormat="1"/>
    <row r="1294" s="524" customFormat="1"/>
    <row r="1295" s="524" customFormat="1"/>
    <row r="1296" s="524" customFormat="1"/>
    <row r="1297" s="524" customFormat="1"/>
    <row r="1298" s="524" customFormat="1"/>
    <row r="1299" s="524" customFormat="1"/>
    <row r="1300" s="524" customFormat="1"/>
    <row r="1301" s="524" customFormat="1"/>
    <row r="1302" s="524" customFormat="1"/>
    <row r="1303" s="524" customFormat="1"/>
    <row r="1304" s="524" customFormat="1"/>
    <row r="1305" s="524" customFormat="1"/>
    <row r="1306" s="524" customFormat="1"/>
    <row r="1307" s="524" customFormat="1"/>
    <row r="1308" s="524" customFormat="1"/>
    <row r="1309" s="524" customFormat="1"/>
    <row r="1310" s="524" customFormat="1"/>
    <row r="1311" s="524" customFormat="1"/>
    <row r="1312" s="524" customFormat="1"/>
    <row r="1313" s="524" customFormat="1"/>
    <row r="1314" s="524" customFormat="1"/>
    <row r="1315" s="524" customFormat="1"/>
    <row r="1316" s="524" customFormat="1"/>
    <row r="1317" s="524" customFormat="1"/>
    <row r="1318" s="524" customFormat="1"/>
    <row r="1319" s="524" customFormat="1"/>
    <row r="1320" s="524" customFormat="1"/>
    <row r="1321" s="524" customFormat="1"/>
    <row r="1322" s="524" customFormat="1"/>
    <row r="1323" s="524" customFormat="1"/>
    <row r="1324" s="524" customFormat="1"/>
    <row r="1325" s="524" customFormat="1"/>
    <row r="1326" s="524" customFormat="1"/>
    <row r="1327" s="524" customFormat="1"/>
    <row r="1328" s="524" customFormat="1"/>
    <row r="1329" s="524" customFormat="1"/>
    <row r="1330" s="524" customFormat="1"/>
    <row r="1331" s="524" customFormat="1"/>
    <row r="1332" s="524" customFormat="1"/>
    <row r="1333" s="524" customFormat="1"/>
    <row r="1334" s="524" customFormat="1"/>
    <row r="1335" s="524" customFormat="1"/>
    <row r="1336" s="524" customFormat="1"/>
    <row r="1337" s="524" customFormat="1"/>
    <row r="1338" s="524" customFormat="1"/>
    <row r="1339" s="524" customFormat="1"/>
    <row r="1340" s="524" customFormat="1"/>
    <row r="1341" s="524" customFormat="1"/>
    <row r="1342" s="524" customFormat="1"/>
    <row r="1343" s="524" customFormat="1"/>
    <row r="1344" s="524" customFormat="1"/>
    <row r="1345" s="524" customFormat="1"/>
    <row r="1346" s="524" customFormat="1"/>
    <row r="1347" s="524" customFormat="1"/>
    <row r="1348" s="524" customFormat="1"/>
    <row r="1349" s="524" customFormat="1"/>
    <row r="1350" s="524" customFormat="1"/>
    <row r="1351" s="524" customFormat="1"/>
    <row r="1352" s="524" customFormat="1"/>
    <row r="1353" s="524" customFormat="1"/>
    <row r="1354" s="524" customFormat="1"/>
    <row r="1355" s="524" customFormat="1"/>
    <row r="1356" s="524" customFormat="1"/>
    <row r="1357" s="524" customFormat="1"/>
    <row r="1358" s="524" customFormat="1"/>
    <row r="1359" s="524" customFormat="1"/>
    <row r="1360" s="524" customFormat="1"/>
    <row r="1361" s="524" customFormat="1"/>
    <row r="1362" s="524" customFormat="1"/>
    <row r="1363" s="524" customFormat="1"/>
    <row r="1364" s="524" customFormat="1"/>
    <row r="1365" s="524" customFormat="1"/>
    <row r="1366" s="524" customFormat="1"/>
    <row r="1367" s="524" customFormat="1"/>
    <row r="1368" s="524" customFormat="1"/>
    <row r="1369" s="524" customFormat="1"/>
    <row r="1370" s="524" customFormat="1"/>
    <row r="1371" s="524" customFormat="1"/>
    <row r="1372" s="524" customFormat="1"/>
    <row r="1373" s="524" customFormat="1"/>
    <row r="1374" s="524" customFormat="1"/>
    <row r="1375" s="524" customFormat="1"/>
    <row r="1376" s="524" customFormat="1"/>
    <row r="1377" s="524" customFormat="1"/>
    <row r="1378" s="524" customFormat="1"/>
    <row r="1379" s="524" customFormat="1"/>
    <row r="1380" s="524" customFormat="1"/>
    <row r="1381" s="524" customFormat="1"/>
    <row r="1382" s="524" customFormat="1"/>
    <row r="1383" s="524" customFormat="1"/>
    <row r="1384" s="524" customFormat="1"/>
    <row r="1385" s="524" customFormat="1"/>
    <row r="1386" s="524" customFormat="1"/>
    <row r="1387" s="524" customFormat="1"/>
    <row r="1388" s="524" customFormat="1"/>
    <row r="1389" s="524" customFormat="1"/>
    <row r="1390" s="524" customFormat="1"/>
    <row r="1391" s="524" customFormat="1"/>
    <row r="1392" s="524" customFormat="1"/>
    <row r="1393" s="524" customFormat="1"/>
    <row r="1394" s="524" customFormat="1"/>
    <row r="1395" s="524" customFormat="1"/>
    <row r="1396" s="524" customFormat="1"/>
    <row r="1397" s="524" customFormat="1"/>
    <row r="1398" s="524" customFormat="1"/>
    <row r="1399" s="524" customFormat="1"/>
    <row r="1400" s="524" customFormat="1"/>
    <row r="1401" s="524" customFormat="1"/>
    <row r="1402" s="524" customFormat="1"/>
    <row r="1403" s="524" customFormat="1"/>
    <row r="1404" s="524" customFormat="1"/>
    <row r="1405" s="524" customFormat="1"/>
    <row r="1406" s="524" customFormat="1"/>
    <row r="1407" s="524" customFormat="1"/>
    <row r="1408" s="524" customFormat="1"/>
    <row r="1409" s="524" customFormat="1"/>
    <row r="1410" s="524" customFormat="1"/>
    <row r="1411" s="524" customFormat="1"/>
    <row r="1412" s="524" customFormat="1"/>
    <row r="1413" s="524" customFormat="1"/>
    <row r="1414" s="524" customFormat="1"/>
    <row r="1415" s="524" customFormat="1"/>
    <row r="1416" s="524" customFormat="1"/>
    <row r="1417" s="524" customFormat="1"/>
    <row r="1418" s="524" customFormat="1"/>
    <row r="1419" s="524" customFormat="1"/>
    <row r="1420" s="524" customFormat="1"/>
    <row r="1421" s="524" customFormat="1"/>
    <row r="1422" s="524" customFormat="1"/>
    <row r="1423" s="524" customFormat="1"/>
    <row r="1424" s="524" customFormat="1"/>
    <row r="1425" s="524" customFormat="1"/>
    <row r="1426" s="524" customFormat="1"/>
    <row r="1427" s="524" customFormat="1"/>
    <row r="1428" s="524" customFormat="1"/>
    <row r="1429" s="524" customFormat="1"/>
    <row r="1430" s="524" customFormat="1"/>
    <row r="1431" s="524" customFormat="1"/>
    <row r="1432" s="524" customFormat="1"/>
    <row r="1433" s="524" customFormat="1"/>
    <row r="1434" s="524" customFormat="1"/>
    <row r="1435" s="524" customFormat="1"/>
    <row r="1436" s="524" customFormat="1"/>
    <row r="1437" s="524" customFormat="1"/>
    <row r="1438" s="524" customFormat="1"/>
    <row r="1439" s="524" customFormat="1"/>
    <row r="1440" s="524" customFormat="1"/>
    <row r="1441" s="524" customFormat="1"/>
    <row r="1442" s="524" customFormat="1"/>
    <row r="1443" s="524" customFormat="1"/>
    <row r="1444" s="524" customFormat="1"/>
    <row r="1445" s="524" customFormat="1"/>
    <row r="1446" s="524" customFormat="1"/>
    <row r="1447" s="524" customFormat="1"/>
    <row r="1448" s="524" customFormat="1"/>
    <row r="1449" s="524" customFormat="1"/>
    <row r="1450" s="524" customFormat="1"/>
    <row r="1451" s="524" customFormat="1"/>
    <row r="1452" s="524" customFormat="1"/>
    <row r="1453" s="524" customFormat="1"/>
    <row r="1454" s="524" customFormat="1"/>
    <row r="1455" s="524" customFormat="1"/>
    <row r="1456" s="524" customFormat="1"/>
    <row r="1457" s="524" customFormat="1"/>
    <row r="1458" s="524" customFormat="1"/>
    <row r="1459" s="524" customFormat="1"/>
    <row r="1460" s="524" customFormat="1"/>
    <row r="1461" s="524" customFormat="1"/>
    <row r="1462" s="524" customFormat="1"/>
    <row r="1463" s="524" customFormat="1"/>
    <row r="1464" s="524" customFormat="1"/>
    <row r="1465" s="524" customFormat="1"/>
    <row r="1466" s="524" customFormat="1"/>
    <row r="1467" s="524" customFormat="1"/>
    <row r="1468" s="524" customFormat="1"/>
    <row r="1469" s="524" customFormat="1"/>
    <row r="1470" s="524" customFormat="1"/>
    <row r="1471" s="524" customFormat="1"/>
    <row r="1472" s="524" customFormat="1"/>
    <row r="1473" s="524" customFormat="1"/>
    <row r="1474" s="524" customFormat="1"/>
    <row r="1475" s="524" customFormat="1"/>
    <row r="1476" s="524" customFormat="1"/>
    <row r="1477" s="524" customFormat="1"/>
    <row r="1478" s="524" customFormat="1"/>
    <row r="1479" s="524" customFormat="1"/>
    <row r="1480" s="524" customFormat="1"/>
    <row r="1481" s="524" customFormat="1"/>
    <row r="1482" s="524" customFormat="1"/>
    <row r="1483" s="524" customFormat="1"/>
    <row r="1484" s="524" customFormat="1"/>
    <row r="1485" s="524" customFormat="1"/>
    <row r="1486" s="524" customFormat="1"/>
    <row r="1487" s="524" customFormat="1"/>
    <row r="1488" s="524" customFormat="1"/>
    <row r="1489" s="524" customFormat="1"/>
    <row r="1490" s="524" customFormat="1"/>
    <row r="1491" s="524" customFormat="1"/>
    <row r="1492" s="524" customFormat="1"/>
    <row r="1493" s="524" customFormat="1"/>
    <row r="1494" s="524" customFormat="1"/>
    <row r="1495" s="524" customFormat="1"/>
    <row r="1496" s="524" customFormat="1"/>
    <row r="1497" s="524" customFormat="1"/>
    <row r="1498" s="524" customFormat="1"/>
    <row r="1499" s="524" customFormat="1"/>
    <row r="1500" s="524" customFormat="1"/>
    <row r="1501" s="524" customFormat="1"/>
    <row r="1502" s="524" customFormat="1"/>
    <row r="1503" s="524" customFormat="1"/>
    <row r="1504" s="524" customFormat="1"/>
    <row r="1505" s="524" customFormat="1"/>
    <row r="1506" s="524" customFormat="1"/>
    <row r="1507" s="524" customFormat="1"/>
    <row r="1508" s="524" customFormat="1"/>
    <row r="1509" s="524" customFormat="1"/>
    <row r="1510" s="524" customFormat="1"/>
    <row r="1511" s="524" customFormat="1"/>
    <row r="1512" s="524" customFormat="1"/>
    <row r="1513" s="524" customFormat="1"/>
    <row r="1514" s="524" customFormat="1"/>
    <row r="1515" s="524" customFormat="1"/>
    <row r="1516" s="524" customFormat="1"/>
    <row r="1517" s="524" customFormat="1"/>
    <row r="1518" s="524" customFormat="1"/>
    <row r="1519" s="524" customFormat="1"/>
    <row r="1520" s="524" customFormat="1"/>
    <row r="1521" s="524" customFormat="1"/>
    <row r="1522" s="524" customFormat="1"/>
    <row r="1523" s="524" customFormat="1"/>
    <row r="1524" s="524" customFormat="1"/>
    <row r="1525" s="524" customFormat="1"/>
    <row r="1526" s="524" customFormat="1"/>
    <row r="1527" s="524" customFormat="1"/>
    <row r="1528" s="524" customFormat="1"/>
    <row r="1529" s="524" customFormat="1"/>
    <row r="1530" s="524" customFormat="1"/>
    <row r="1531" s="524" customFormat="1"/>
    <row r="1532" s="524" customFormat="1"/>
    <row r="1533" s="524" customFormat="1"/>
    <row r="1534" s="524" customFormat="1"/>
    <row r="1535" s="524" customFormat="1"/>
    <row r="1536" s="524" customFormat="1"/>
    <row r="1537" s="524" customFormat="1"/>
    <row r="1538" s="524" customFormat="1"/>
    <row r="1539" s="524" customFormat="1"/>
    <row r="1540" s="524" customFormat="1"/>
    <row r="1541" s="524" customFormat="1"/>
    <row r="1542" s="524" customFormat="1"/>
    <row r="1543" s="524" customFormat="1"/>
    <row r="1544" s="524" customFormat="1"/>
    <row r="1545" s="524" customFormat="1"/>
    <row r="1546" s="524" customFormat="1"/>
    <row r="1547" s="524" customFormat="1"/>
    <row r="1548" s="524" customFormat="1"/>
    <row r="1549" s="524" customFormat="1"/>
    <row r="1550" s="524" customFormat="1"/>
    <row r="1551" s="524" customFormat="1"/>
    <row r="1552" s="524" customFormat="1"/>
    <row r="1553" s="524" customFormat="1"/>
    <row r="1554" s="524" customFormat="1"/>
    <row r="1555" s="524" customFormat="1"/>
    <row r="1556" s="524" customFormat="1"/>
    <row r="1557" s="524" customFormat="1"/>
    <row r="1558" s="524" customFormat="1"/>
    <row r="1559" s="524" customFormat="1"/>
    <row r="1560" s="524" customFormat="1"/>
    <row r="1561" s="524" customFormat="1"/>
    <row r="1562" s="524" customFormat="1"/>
    <row r="1563" s="524" customFormat="1"/>
    <row r="1564" s="524" customFormat="1"/>
    <row r="1565" s="524" customFormat="1"/>
    <row r="1566" s="524" customFormat="1"/>
    <row r="1567" s="524" customFormat="1"/>
    <row r="1568" s="524" customFormat="1"/>
    <row r="1569" s="524" customFormat="1"/>
    <row r="1570" s="524" customFormat="1"/>
    <row r="1571" s="524" customFormat="1"/>
    <row r="1572" s="524" customFormat="1"/>
    <row r="1573" s="524" customFormat="1"/>
    <row r="1574" s="524" customFormat="1"/>
    <row r="1575" s="524" customFormat="1"/>
    <row r="1576" s="524" customFormat="1"/>
    <row r="1577" s="524" customFormat="1"/>
    <row r="1578" s="524" customFormat="1"/>
    <row r="1579" s="524" customFormat="1"/>
    <row r="1580" s="524" customFormat="1"/>
    <row r="1581" s="524" customFormat="1"/>
    <row r="1582" s="524" customFormat="1"/>
    <row r="1583" s="524" customFormat="1"/>
    <row r="1584" s="524" customFormat="1"/>
    <row r="1585" s="524" customFormat="1"/>
    <row r="1586" s="524" customFormat="1"/>
    <row r="1587" s="524" customFormat="1"/>
    <row r="1588" s="524" customFormat="1"/>
    <row r="1589" s="524" customFormat="1"/>
    <row r="1590" s="524" customFormat="1"/>
    <row r="1591" s="524" customFormat="1"/>
    <row r="1592" s="524" customFormat="1"/>
    <row r="1593" s="524" customFormat="1"/>
    <row r="1594" s="524" customFormat="1"/>
    <row r="1595" s="524" customFormat="1"/>
    <row r="1596" s="524" customFormat="1"/>
    <row r="1597" s="524" customFormat="1"/>
    <row r="1598" s="524" customFormat="1"/>
    <row r="1599" s="524" customFormat="1"/>
    <row r="1600" s="524" customFormat="1"/>
    <row r="1601" s="524" customFormat="1"/>
    <row r="1602" s="524" customFormat="1"/>
    <row r="1603" s="524" customFormat="1"/>
    <row r="1604" s="524" customFormat="1"/>
    <row r="1605" s="524" customFormat="1"/>
    <row r="1606" s="524" customFormat="1"/>
    <row r="1607" s="524" customFormat="1"/>
    <row r="1608" s="524" customFormat="1"/>
    <row r="1609" s="524" customFormat="1"/>
    <row r="1610" s="524" customFormat="1"/>
    <row r="1611" s="524" customFormat="1"/>
    <row r="1612" s="524" customFormat="1"/>
    <row r="1613" s="524" customFormat="1"/>
    <row r="1614" s="524" customFormat="1"/>
    <row r="1615" s="524" customFormat="1"/>
    <row r="1616" s="524" customFormat="1"/>
    <row r="1617" s="524" customFormat="1"/>
    <row r="1618" s="524" customFormat="1"/>
    <row r="1619" s="524" customFormat="1"/>
    <row r="1620" s="524" customFormat="1"/>
    <row r="1621" s="524" customFormat="1"/>
    <row r="1622" s="524" customFormat="1"/>
    <row r="1623" s="524" customFormat="1"/>
    <row r="1624" s="524" customFormat="1"/>
    <row r="1625" s="524" customFormat="1"/>
    <row r="1626" s="524" customFormat="1"/>
    <row r="1627" s="524" customFormat="1"/>
    <row r="1628" s="524" customFormat="1"/>
    <row r="1629" s="524" customFormat="1"/>
    <row r="1630" s="524" customFormat="1"/>
    <row r="1631" s="524" customFormat="1"/>
    <row r="1632" s="524" customFormat="1"/>
    <row r="1633" s="524" customFormat="1"/>
    <row r="1634" s="524" customFormat="1"/>
    <row r="1635" s="524" customFormat="1"/>
    <row r="1636" s="524" customFormat="1"/>
    <row r="1637" s="524" customFormat="1"/>
    <row r="1638" s="524" customFormat="1"/>
    <row r="1639" s="524" customFormat="1"/>
    <row r="1640" s="524" customFormat="1"/>
    <row r="1641" s="524" customFormat="1"/>
    <row r="1642" s="524" customFormat="1"/>
    <row r="1643" s="524" customFormat="1"/>
    <row r="1644" s="524" customFormat="1"/>
    <row r="1645" s="524" customFormat="1"/>
    <row r="1646" s="524" customFormat="1"/>
    <row r="1647" s="524" customFormat="1"/>
    <row r="1648" s="524" customFormat="1"/>
    <row r="1649" s="524" customFormat="1"/>
    <row r="1650" s="524" customFormat="1"/>
    <row r="1651" s="524" customFormat="1"/>
    <row r="1652" s="524" customFormat="1"/>
    <row r="1653" s="524" customFormat="1"/>
    <row r="1654" s="524" customFormat="1"/>
    <row r="1655" s="524" customFormat="1"/>
    <row r="1656" s="524" customFormat="1"/>
    <row r="1657" s="524" customFormat="1"/>
    <row r="1658" s="524" customFormat="1"/>
    <row r="1659" s="524" customFormat="1"/>
    <row r="1660" s="524" customFormat="1"/>
    <row r="1661" s="524" customFormat="1"/>
    <row r="1662" s="524" customFormat="1"/>
    <row r="1663" s="524" customFormat="1"/>
    <row r="1664" s="524" customFormat="1"/>
    <row r="1665" s="524" customFormat="1"/>
    <row r="1666" s="524" customFormat="1"/>
    <row r="1667" s="524" customFormat="1"/>
    <row r="1668" s="524" customFormat="1"/>
    <row r="1669" s="524" customFormat="1"/>
    <row r="1670" s="524" customFormat="1"/>
    <row r="1671" s="524" customFormat="1"/>
    <row r="1672" s="524" customFormat="1"/>
    <row r="1673" s="524" customFormat="1"/>
    <row r="1674" s="524" customFormat="1"/>
    <row r="1675" s="524" customFormat="1"/>
    <row r="1676" s="524" customFormat="1"/>
    <row r="1677" s="524" customFormat="1"/>
    <row r="1678" s="524" customFormat="1"/>
    <row r="1679" s="524" customFormat="1"/>
    <row r="1680" s="524" customFormat="1"/>
    <row r="1681" s="524" customFormat="1"/>
    <row r="1682" s="524" customFormat="1"/>
    <row r="1683" s="524" customFormat="1"/>
    <row r="1684" s="524" customFormat="1"/>
    <row r="1685" s="524" customFormat="1"/>
    <row r="1686" s="524" customFormat="1"/>
    <row r="1687" s="524" customFormat="1"/>
    <row r="1688" s="524" customFormat="1"/>
    <row r="1689" s="524" customFormat="1"/>
    <row r="1690" s="524" customFormat="1"/>
    <row r="1691" s="524" customFormat="1"/>
    <row r="1692" s="524" customFormat="1"/>
    <row r="1693" s="524" customFormat="1"/>
    <row r="1694" s="524" customFormat="1"/>
    <row r="1695" s="524" customFormat="1"/>
    <row r="1696" s="524" customFormat="1"/>
    <row r="1697" s="524" customFormat="1"/>
    <row r="1698" s="524" customFormat="1"/>
    <row r="1699" s="524" customFormat="1"/>
    <row r="1700" s="524" customFormat="1"/>
    <row r="1701" s="524" customFormat="1"/>
    <row r="1702" s="524" customFormat="1"/>
    <row r="1703" s="524" customFormat="1"/>
    <row r="1704" s="524" customFormat="1"/>
    <row r="1705" s="524" customFormat="1"/>
    <row r="1706" s="524" customFormat="1"/>
    <row r="1707" s="524" customFormat="1"/>
    <row r="1708" s="524" customFormat="1"/>
    <row r="1709" s="524" customFormat="1"/>
    <row r="1710" s="524" customFormat="1"/>
    <row r="1711" s="524" customFormat="1"/>
    <row r="1712" s="524" customFormat="1"/>
    <row r="1713" s="524" customFormat="1"/>
    <row r="1714" s="524" customFormat="1"/>
    <row r="1715" s="524" customFormat="1"/>
    <row r="1716" s="524" customFormat="1"/>
    <row r="1717" s="524" customFormat="1"/>
    <row r="1718" s="524" customFormat="1"/>
    <row r="1719" s="524" customFormat="1"/>
    <row r="1720" s="524" customFormat="1"/>
    <row r="1721" s="524" customFormat="1"/>
    <row r="1722" s="524" customFormat="1"/>
    <row r="1723" s="524" customFormat="1"/>
    <row r="1724" s="524" customFormat="1"/>
    <row r="1725" s="524" customFormat="1"/>
    <row r="1726" s="524" customFormat="1"/>
    <row r="1727" s="524" customFormat="1"/>
    <row r="1728" s="524" customFormat="1"/>
    <row r="1729" s="524" customFormat="1"/>
    <row r="1730" s="524" customFormat="1"/>
    <row r="1731" s="524" customFormat="1"/>
    <row r="1732" s="524" customFormat="1"/>
    <row r="1733" s="524" customFormat="1"/>
    <row r="1734" s="524" customFormat="1"/>
    <row r="1735" s="524" customFormat="1"/>
    <row r="1736" s="524" customFormat="1"/>
    <row r="1737" s="524" customFormat="1"/>
    <row r="1738" s="524" customFormat="1"/>
    <row r="1739" s="524" customFormat="1"/>
    <row r="1740" s="524" customFormat="1"/>
    <row r="1741" s="524" customFormat="1"/>
    <row r="1742" s="524" customFormat="1"/>
    <row r="1743" s="524" customFormat="1"/>
    <row r="1744" s="524" customFormat="1"/>
    <row r="1745" s="524" customFormat="1"/>
    <row r="1746" s="524" customFormat="1"/>
    <row r="1747" s="524" customFormat="1"/>
    <row r="1748" s="524" customFormat="1"/>
    <row r="1749" s="524" customFormat="1"/>
    <row r="1750" s="524" customFormat="1"/>
    <row r="1751" s="524" customFormat="1"/>
    <row r="1752" s="524" customFormat="1"/>
    <row r="1753" s="524" customFormat="1"/>
    <row r="1754" s="524" customFormat="1"/>
    <row r="1755" s="524" customFormat="1"/>
    <row r="1756" s="524" customFormat="1"/>
    <row r="1757" s="524" customFormat="1"/>
    <row r="1758" s="524" customFormat="1"/>
    <row r="1759" s="524" customFormat="1"/>
    <row r="1760" s="524" customFormat="1"/>
    <row r="1761" s="524" customFormat="1"/>
    <row r="1762" s="524" customFormat="1"/>
    <row r="1763" s="524" customFormat="1"/>
    <row r="1764" s="524" customFormat="1"/>
    <row r="1765" s="524" customFormat="1"/>
    <row r="1766" s="524" customFormat="1"/>
    <row r="1767" s="524" customFormat="1"/>
    <row r="1768" s="524" customFormat="1"/>
    <row r="1769" s="524" customFormat="1"/>
    <row r="1770" s="524" customFormat="1"/>
    <row r="1771" s="524" customFormat="1"/>
    <row r="1772" s="524" customFormat="1"/>
    <row r="1773" s="524" customFormat="1"/>
    <row r="1774" s="524" customFormat="1"/>
    <row r="1775" s="524" customFormat="1"/>
    <row r="1776" s="524" customFormat="1"/>
    <row r="1777" s="524" customFormat="1"/>
    <row r="1778" s="524" customFormat="1"/>
    <row r="1779" s="524" customFormat="1"/>
    <row r="1780" s="524" customFormat="1"/>
    <row r="1781" s="524" customFormat="1"/>
    <row r="1782" s="524" customFormat="1"/>
    <row r="1783" s="524" customFormat="1"/>
    <row r="1784" s="524" customFormat="1"/>
    <row r="1785" s="524" customFormat="1"/>
    <row r="1786" s="524" customFormat="1"/>
    <row r="1787" s="524" customFormat="1"/>
    <row r="1788" s="524" customFormat="1"/>
    <row r="1789" s="524" customFormat="1"/>
    <row r="1790" s="524" customFormat="1"/>
    <row r="1791" s="524" customFormat="1"/>
    <row r="1792" s="524" customFormat="1"/>
    <row r="1793" s="524" customFormat="1"/>
    <row r="1794" s="524" customFormat="1"/>
    <row r="1795" s="524" customFormat="1"/>
    <row r="1796" s="524" customFormat="1"/>
    <row r="1797" s="524" customFormat="1"/>
    <row r="1798" s="524" customFormat="1"/>
    <row r="1799" s="524" customFormat="1"/>
    <row r="1800" s="524" customFormat="1"/>
    <row r="1801" s="524" customFormat="1"/>
    <row r="1802" s="524" customFormat="1"/>
    <row r="1803" s="524" customFormat="1"/>
    <row r="1804" s="524" customFormat="1"/>
    <row r="1805" s="524" customFormat="1"/>
    <row r="1806" s="524" customFormat="1"/>
    <row r="1807" s="524" customFormat="1"/>
    <row r="1808" s="524" customFormat="1"/>
    <row r="1809" s="524" customFormat="1"/>
    <row r="1810" s="524" customFormat="1"/>
    <row r="1811" s="524" customFormat="1"/>
    <row r="1812" s="524" customFormat="1"/>
    <row r="1813" s="524" customFormat="1"/>
    <row r="1814" s="524" customFormat="1"/>
    <row r="1815" s="524" customFormat="1"/>
    <row r="1816" s="524" customFormat="1"/>
    <row r="1817" s="524" customFormat="1"/>
    <row r="1818" s="524" customFormat="1"/>
    <row r="1819" s="524" customFormat="1"/>
    <row r="1820" s="524" customFormat="1"/>
    <row r="1821" s="524" customFormat="1"/>
    <row r="1822" s="524" customFormat="1"/>
    <row r="1823" s="524" customFormat="1"/>
    <row r="1824" s="524" customFormat="1"/>
    <row r="1825" s="524" customFormat="1"/>
    <row r="1826" s="524" customFormat="1"/>
    <row r="1827" s="524" customFormat="1"/>
    <row r="1828" s="524" customFormat="1"/>
    <row r="1829" s="524" customFormat="1"/>
    <row r="1830" s="524" customFormat="1"/>
    <row r="1831" s="524" customFormat="1"/>
    <row r="1832" s="524" customFormat="1"/>
    <row r="1833" s="524" customFormat="1"/>
    <row r="1834" s="524" customFormat="1"/>
    <row r="1835" s="524" customFormat="1"/>
    <row r="1836" s="524" customFormat="1"/>
    <row r="1837" s="524" customFormat="1"/>
    <row r="1838" s="524" customFormat="1"/>
    <row r="1839" s="524" customFormat="1"/>
    <row r="1840" s="524" customFormat="1"/>
    <row r="1841" s="524" customFormat="1"/>
    <row r="1842" s="524" customFormat="1"/>
    <row r="1843" s="524" customFormat="1"/>
    <row r="1844" s="524" customFormat="1"/>
    <row r="1845" s="524" customFormat="1"/>
    <row r="1846" s="524" customFormat="1"/>
    <row r="1847" s="524" customFormat="1"/>
    <row r="1848" s="524" customFormat="1"/>
    <row r="1849" s="524" customFormat="1"/>
    <row r="1850" s="524" customFormat="1"/>
    <row r="1851" s="524" customFormat="1"/>
    <row r="1852" s="524" customFormat="1"/>
    <row r="1853" s="524" customFormat="1"/>
    <row r="1854" s="524" customFormat="1"/>
    <row r="1855" s="524" customFormat="1"/>
    <row r="1856" s="524" customFormat="1"/>
    <row r="1857" s="524" customFormat="1"/>
    <row r="1858" s="524" customFormat="1"/>
    <row r="1859" s="524" customFormat="1"/>
    <row r="1860" s="524" customFormat="1"/>
    <row r="1861" s="524" customFormat="1"/>
    <row r="1862" s="524" customFormat="1"/>
    <row r="1863" s="524" customFormat="1"/>
    <row r="1864" s="524" customFormat="1"/>
    <row r="1865" s="524" customFormat="1"/>
    <row r="1866" s="524" customFormat="1"/>
    <row r="1867" s="524" customFormat="1"/>
    <row r="1868" s="524" customFormat="1"/>
    <row r="1869" s="524" customFormat="1"/>
    <row r="1870" s="524" customFormat="1"/>
    <row r="1871" s="524" customFormat="1"/>
    <row r="1872" s="524" customFormat="1"/>
    <row r="1873" s="524" customFormat="1"/>
    <row r="1874" s="524" customFormat="1"/>
    <row r="1875" s="524" customFormat="1"/>
    <row r="1876" s="524" customFormat="1"/>
    <row r="1877" s="524" customFormat="1"/>
    <row r="1878" s="524" customFormat="1"/>
    <row r="1879" s="524" customFormat="1"/>
    <row r="1880" s="524" customFormat="1"/>
    <row r="1881" s="524" customFormat="1"/>
    <row r="1882" s="524" customFormat="1"/>
    <row r="1883" s="524" customFormat="1"/>
    <row r="1884" s="524" customFormat="1"/>
    <row r="1885" s="524" customFormat="1"/>
    <row r="1886" s="524" customFormat="1"/>
    <row r="1887" s="524" customFormat="1"/>
    <row r="1888" s="524" customFormat="1"/>
    <row r="1889" s="524" customFormat="1"/>
    <row r="1890" s="524" customFormat="1"/>
    <row r="1891" s="524" customFormat="1"/>
    <row r="1892" s="524" customFormat="1"/>
    <row r="1893" s="524" customFormat="1"/>
    <row r="1894" s="524" customFormat="1"/>
    <row r="1895" s="524" customFormat="1"/>
    <row r="1896" s="524" customFormat="1"/>
    <row r="1897" s="524" customFormat="1"/>
    <row r="1898" s="524" customFormat="1"/>
    <row r="1899" s="524" customFormat="1"/>
    <row r="1900" s="524" customFormat="1"/>
    <row r="1901" s="524" customFormat="1"/>
    <row r="1902" s="524" customFormat="1"/>
    <row r="1903" s="524" customFormat="1"/>
    <row r="1904" s="524" customFormat="1"/>
    <row r="1905" s="524" customFormat="1"/>
    <row r="1906" s="524" customFormat="1"/>
    <row r="1907" s="524" customFormat="1"/>
    <row r="1908" s="524" customFormat="1"/>
    <row r="1909" s="524" customFormat="1"/>
    <row r="1910" s="524" customFormat="1"/>
    <row r="1911" s="524" customFormat="1"/>
    <row r="1912" s="524" customFormat="1"/>
    <row r="1913" s="524" customFormat="1"/>
    <row r="1914" s="524" customFormat="1"/>
    <row r="1915" s="524" customFormat="1"/>
    <row r="1916" s="524" customFormat="1"/>
    <row r="1917" s="524" customFormat="1"/>
    <row r="1918" s="524" customFormat="1"/>
    <row r="1919" s="524" customFormat="1"/>
    <row r="1920" s="524" customFormat="1"/>
    <row r="1921" s="524" customFormat="1"/>
    <row r="1922" s="524" customFormat="1"/>
    <row r="1923" s="524" customFormat="1"/>
    <row r="1924" s="524" customFormat="1"/>
    <row r="1925" s="524" customFormat="1"/>
    <row r="1926" s="524" customFormat="1"/>
    <row r="1927" s="524" customFormat="1"/>
    <row r="1928" s="524" customFormat="1"/>
    <row r="1929" s="524" customFormat="1"/>
    <row r="1930" s="524" customFormat="1"/>
    <row r="1931" s="524" customFormat="1"/>
    <row r="1932" s="524" customFormat="1"/>
    <row r="1933" s="524" customFormat="1"/>
    <row r="1934" s="524" customFormat="1"/>
    <row r="1935" s="524" customFormat="1"/>
    <row r="1936" s="524" customFormat="1"/>
    <row r="1937" s="524" customFormat="1"/>
    <row r="1938" s="524" customFormat="1"/>
    <row r="1939" s="524" customFormat="1"/>
    <row r="1940" s="524" customFormat="1"/>
    <row r="1941" s="524" customFormat="1"/>
    <row r="1942" s="524" customFormat="1"/>
    <row r="1943" s="524" customFormat="1"/>
    <row r="1944" s="524" customFormat="1"/>
    <row r="1945" s="524" customFormat="1"/>
    <row r="1946" s="524" customFormat="1"/>
    <row r="1947" s="524" customFormat="1"/>
    <row r="1948" s="524" customFormat="1"/>
    <row r="1949" s="524" customFormat="1"/>
    <row r="1950" s="524" customFormat="1"/>
    <row r="1951" s="524" customFormat="1"/>
    <row r="1952" s="524" customFormat="1"/>
    <row r="1953" s="524" customFormat="1"/>
    <row r="1954" s="524" customFormat="1"/>
    <row r="1955" s="524" customFormat="1"/>
    <row r="1956" s="524" customFormat="1"/>
    <row r="1957" s="524" customFormat="1"/>
    <row r="1958" s="524" customFormat="1"/>
    <row r="1959" s="524" customFormat="1"/>
    <row r="1960" s="524" customFormat="1"/>
    <row r="1961" s="524" customFormat="1"/>
    <row r="1962" s="524" customFormat="1"/>
    <row r="1963" s="524" customFormat="1"/>
    <row r="1964" s="524" customFormat="1"/>
    <row r="1965" s="524" customFormat="1"/>
    <row r="1966" s="524" customFormat="1"/>
    <row r="1967" s="524" customFormat="1"/>
    <row r="1968" s="524" customFormat="1"/>
    <row r="1969" s="524" customFormat="1"/>
    <row r="1970" s="524" customFormat="1"/>
    <row r="1971" s="524" customFormat="1"/>
    <row r="1972" s="524" customFormat="1"/>
    <row r="1973" s="524" customFormat="1"/>
    <row r="1974" s="524" customFormat="1"/>
    <row r="1975" s="524" customFormat="1"/>
    <row r="1976" s="524" customFormat="1"/>
    <row r="1977" s="524" customFormat="1"/>
    <row r="1978" s="524" customFormat="1"/>
    <row r="1979" s="524" customFormat="1"/>
    <row r="1980" s="524" customFormat="1"/>
    <row r="1981" s="524" customFormat="1"/>
    <row r="1982" s="524" customFormat="1"/>
    <row r="1983" s="524" customFormat="1"/>
    <row r="1984" s="524" customFormat="1"/>
    <row r="1985" s="524" customFormat="1"/>
    <row r="1986" s="524" customFormat="1"/>
    <row r="1987" s="524" customFormat="1"/>
    <row r="1988" s="524" customFormat="1"/>
    <row r="1989" s="524" customFormat="1"/>
    <row r="1990" s="524" customFormat="1"/>
    <row r="1991" s="524" customFormat="1"/>
    <row r="1992" s="524" customFormat="1"/>
    <row r="1993" s="524" customFormat="1"/>
    <row r="1994" s="524" customFormat="1"/>
    <row r="1995" s="524" customFormat="1"/>
    <row r="1996" s="524" customFormat="1"/>
    <row r="1997" s="524" customFormat="1"/>
    <row r="1998" s="524" customFormat="1"/>
    <row r="1999" s="524" customFormat="1"/>
    <row r="2000" s="524" customFormat="1"/>
    <row r="2001" s="524" customFormat="1"/>
    <row r="2002" s="524" customFormat="1"/>
    <row r="2003" s="524" customFormat="1"/>
    <row r="2004" s="524" customFormat="1"/>
    <row r="2005" s="524" customFormat="1"/>
    <row r="2006" s="524" customFormat="1"/>
    <row r="2007" s="524" customFormat="1"/>
    <row r="2008" s="524" customFormat="1"/>
    <row r="2009" s="524" customFormat="1"/>
    <row r="2010" s="524" customFormat="1"/>
    <row r="2011" s="524" customFormat="1"/>
    <row r="2012" s="524" customFormat="1"/>
    <row r="2013" s="524" customFormat="1"/>
    <row r="2014" s="524" customFormat="1"/>
    <row r="2015" s="524" customFormat="1"/>
    <row r="2016" s="524" customFormat="1"/>
    <row r="2017" s="524" customFormat="1"/>
    <row r="2018" s="524" customFormat="1"/>
    <row r="2019" s="524" customFormat="1"/>
    <row r="2020" s="524" customFormat="1"/>
    <row r="2021" s="524" customFormat="1"/>
    <row r="2022" s="524" customFormat="1"/>
    <row r="2023" s="524" customFormat="1"/>
    <row r="2024" s="524" customFormat="1"/>
    <row r="2025" s="524" customFormat="1"/>
    <row r="2026" s="524" customFormat="1"/>
    <row r="2027" s="524" customFormat="1"/>
    <row r="2028" s="524" customFormat="1"/>
    <row r="2029" s="524" customFormat="1"/>
    <row r="2030" s="524" customFormat="1"/>
    <row r="2031" s="524" customFormat="1"/>
    <row r="2032" s="524" customFormat="1"/>
    <row r="2033" s="524" customFormat="1"/>
    <row r="2034" s="524" customFormat="1"/>
    <row r="2035" s="524" customFormat="1"/>
    <row r="2036" s="524" customFormat="1"/>
    <row r="2037" s="524" customFormat="1"/>
    <row r="2038" s="524" customFormat="1"/>
    <row r="2039" s="524" customFormat="1"/>
    <row r="2040" s="524" customFormat="1"/>
    <row r="2041" s="524" customFormat="1"/>
    <row r="2042" s="524" customFormat="1"/>
    <row r="2043" s="524" customFormat="1"/>
    <row r="2044" s="524" customFormat="1"/>
    <row r="2045" s="524" customFormat="1"/>
    <row r="2046" s="524" customFormat="1"/>
    <row r="2047" s="524" customFormat="1"/>
    <row r="2048" s="524" customFormat="1"/>
    <row r="2049" s="524" customFormat="1"/>
    <row r="2050" s="524" customFormat="1"/>
    <row r="2051" s="524" customFormat="1"/>
    <row r="2052" s="524" customFormat="1"/>
    <row r="2053" s="524" customFormat="1"/>
    <row r="2054" s="524" customFormat="1"/>
    <row r="2055" s="524" customFormat="1"/>
    <row r="2056" s="524" customFormat="1"/>
    <row r="2057" s="524" customFormat="1"/>
    <row r="2058" s="524" customFormat="1"/>
    <row r="2059" s="524" customFormat="1"/>
    <row r="2060" s="524" customFormat="1"/>
    <row r="2061" s="524" customFormat="1"/>
    <row r="2062" s="524" customFormat="1"/>
    <row r="2063" s="524" customFormat="1"/>
    <row r="2064" s="524" customFormat="1"/>
    <row r="2065" s="524" customFormat="1"/>
    <row r="2066" s="524" customFormat="1"/>
    <row r="2067" s="524" customFormat="1"/>
    <row r="2068" s="524" customFormat="1"/>
    <row r="2069" s="524" customFormat="1"/>
    <row r="2070" s="524" customFormat="1"/>
    <row r="2071" s="524" customFormat="1"/>
    <row r="2072" s="524" customFormat="1"/>
    <row r="2073" s="524" customFormat="1"/>
    <row r="2074" s="524" customFormat="1"/>
    <row r="2075" s="524" customFormat="1"/>
    <row r="2076" s="524" customFormat="1"/>
    <row r="2077" s="524" customFormat="1"/>
    <row r="2078" s="524" customFormat="1"/>
    <row r="2079" s="524" customFormat="1"/>
    <row r="2080" s="524" customFormat="1"/>
    <row r="2081" s="524" customFormat="1"/>
    <row r="2082" s="524" customFormat="1"/>
    <row r="2083" s="524" customFormat="1"/>
    <row r="2084" s="524" customFormat="1"/>
    <row r="2085" s="524" customFormat="1"/>
    <row r="2086" s="524" customFormat="1"/>
    <row r="2087" s="524" customFormat="1"/>
    <row r="2088" s="524" customFormat="1"/>
    <row r="2089" s="524" customFormat="1"/>
    <row r="2090" s="524" customFormat="1"/>
    <row r="2091" s="524" customFormat="1"/>
    <row r="2092" s="524" customFormat="1"/>
    <row r="2093" s="524" customFormat="1"/>
    <row r="2094" s="524" customFormat="1"/>
    <row r="2095" s="524" customFormat="1"/>
    <row r="2096" s="524" customFormat="1"/>
    <row r="2097" s="524" customFormat="1"/>
    <row r="2098" s="524" customFormat="1"/>
    <row r="2099" s="524" customFormat="1"/>
    <row r="2100" s="524" customFormat="1"/>
    <row r="2101" s="524" customFormat="1"/>
    <row r="2102" s="524" customFormat="1"/>
    <row r="2103" s="524" customFormat="1"/>
    <row r="2104" s="524" customFormat="1"/>
    <row r="2105" s="524" customFormat="1"/>
    <row r="2106" s="524" customFormat="1"/>
    <row r="2107" s="524" customFormat="1"/>
    <row r="2108" s="524" customFormat="1"/>
    <row r="2109" s="524" customFormat="1"/>
    <row r="2110" s="524" customFormat="1"/>
    <row r="2111" s="524" customFormat="1"/>
    <row r="2112" s="524" customFormat="1"/>
    <row r="2113" s="524" customFormat="1"/>
    <row r="2114" s="524" customFormat="1"/>
    <row r="2115" s="524" customFormat="1"/>
    <row r="2116" s="524" customFormat="1"/>
    <row r="2117" s="524" customFormat="1"/>
    <row r="2118" s="524" customFormat="1"/>
    <row r="2119" s="524" customFormat="1"/>
    <row r="2120" s="524" customFormat="1"/>
    <row r="2121" s="524" customFormat="1"/>
    <row r="2122" s="524" customFormat="1"/>
    <row r="2123" s="524" customFormat="1"/>
    <row r="2124" s="524" customFormat="1"/>
    <row r="2125" s="524" customFormat="1"/>
    <row r="2126" s="524" customFormat="1"/>
    <row r="2127" s="524" customFormat="1"/>
    <row r="2128" s="524" customFormat="1"/>
    <row r="2129" s="524" customFormat="1"/>
    <row r="2130" s="524" customFormat="1"/>
    <row r="2131" s="524" customFormat="1"/>
    <row r="2132" s="524" customFormat="1"/>
    <row r="2133" s="524" customFormat="1"/>
    <row r="2134" s="524" customFormat="1"/>
    <row r="2135" s="524" customFormat="1"/>
    <row r="2136" s="524" customFormat="1"/>
    <row r="2137" s="524" customFormat="1"/>
    <row r="2138" s="524" customFormat="1"/>
    <row r="2139" s="524" customFormat="1"/>
    <row r="2140" s="524" customFormat="1"/>
    <row r="2141" s="524" customFormat="1"/>
    <row r="2142" s="524" customFormat="1"/>
    <row r="2143" s="524" customFormat="1"/>
    <row r="2144" s="524" customFormat="1"/>
    <row r="2145" s="524" customFormat="1"/>
    <row r="2146" s="524" customFormat="1"/>
    <row r="2147" s="524" customFormat="1"/>
    <row r="2148" s="524" customFormat="1"/>
    <row r="2149" s="524" customFormat="1"/>
    <row r="2150" s="524" customFormat="1"/>
    <row r="2151" s="524" customFormat="1"/>
    <row r="2152" s="524" customFormat="1"/>
    <row r="2153" s="524" customFormat="1"/>
    <row r="2154" s="524" customFormat="1"/>
    <row r="2155" s="524" customFormat="1"/>
    <row r="2156" s="524" customFormat="1"/>
    <row r="2157" s="524" customFormat="1"/>
    <row r="2158" s="524" customFormat="1"/>
    <row r="2159" s="524" customFormat="1"/>
    <row r="2160" s="524" customFormat="1"/>
    <row r="2161" s="524" customFormat="1"/>
    <row r="2162" s="524" customFormat="1"/>
    <row r="2163" s="524" customFormat="1"/>
    <row r="2164" s="524" customFormat="1"/>
    <row r="2165" s="524" customFormat="1"/>
    <row r="2166" s="524" customFormat="1"/>
    <row r="2167" s="524" customFormat="1"/>
    <row r="2168" s="524" customFormat="1"/>
    <row r="2169" s="524" customFormat="1"/>
    <row r="2170" s="524" customFormat="1"/>
    <row r="2171" s="524" customFormat="1"/>
    <row r="2172" s="524" customFormat="1"/>
    <row r="2173" s="524" customFormat="1"/>
    <row r="2174" s="524" customFormat="1"/>
    <row r="2175" s="524" customFormat="1"/>
    <row r="2176" s="524" customFormat="1"/>
    <row r="2177" s="524" customFormat="1"/>
    <row r="2178" s="524" customFormat="1"/>
    <row r="2179" s="524" customFormat="1"/>
    <row r="2180" s="524" customFormat="1"/>
    <row r="2181" s="524" customFormat="1"/>
    <row r="2182" s="524" customFormat="1"/>
    <row r="2183" s="524" customFormat="1"/>
    <row r="2184" s="524" customFormat="1"/>
    <row r="2185" s="524" customFormat="1"/>
    <row r="2186" s="524" customFormat="1"/>
    <row r="2187" s="524" customFormat="1"/>
    <row r="2188" s="524" customFormat="1"/>
    <row r="2189" s="524" customFormat="1"/>
    <row r="2190" s="524" customFormat="1"/>
    <row r="2191" s="524" customFormat="1"/>
    <row r="2192" s="524" customFormat="1"/>
    <row r="2193" s="524" customFormat="1"/>
    <row r="2194" s="524" customFormat="1"/>
    <row r="2195" s="524" customFormat="1"/>
    <row r="2196" s="524" customFormat="1"/>
    <row r="2197" s="524" customFormat="1"/>
    <row r="2198" s="524" customFormat="1"/>
    <row r="2199" s="524" customFormat="1"/>
    <row r="2200" s="524" customFormat="1"/>
    <row r="2201" s="524" customFormat="1"/>
    <row r="2202" s="524" customFormat="1"/>
    <row r="2203" s="524" customFormat="1"/>
    <row r="2204" s="524" customFormat="1"/>
    <row r="2205" s="524" customFormat="1"/>
    <row r="2206" s="524" customFormat="1"/>
    <row r="2207" s="524" customFormat="1"/>
    <row r="2208" s="524" customFormat="1"/>
    <row r="2209" s="524" customFormat="1"/>
    <row r="2210" s="524" customFormat="1"/>
    <row r="2211" s="524" customFormat="1"/>
    <row r="2212" s="524" customFormat="1"/>
    <row r="2213" s="524" customFormat="1"/>
    <row r="2214" s="524" customFormat="1"/>
    <row r="2215" s="524" customFormat="1"/>
    <row r="2216" s="524" customFormat="1"/>
    <row r="2217" s="524" customFormat="1"/>
    <row r="2218" s="524" customFormat="1"/>
    <row r="2219" s="524" customFormat="1"/>
    <row r="2220" s="524" customFormat="1"/>
    <row r="2221" s="524" customFormat="1"/>
    <row r="2222" s="524" customFormat="1"/>
    <row r="2223" s="524" customFormat="1"/>
    <row r="2224" s="524" customFormat="1"/>
    <row r="2225" s="524" customFormat="1"/>
    <row r="2226" s="524" customFormat="1"/>
    <row r="2227" s="524" customFormat="1"/>
    <row r="2228" s="524" customFormat="1"/>
    <row r="2229" s="524" customFormat="1"/>
    <row r="2230" s="524" customFormat="1"/>
    <row r="2231" s="524" customFormat="1"/>
    <row r="2232" s="524" customFormat="1"/>
    <row r="2233" s="524" customFormat="1"/>
    <row r="2234" s="524" customFormat="1"/>
    <row r="2235" s="524" customFormat="1"/>
    <row r="2236" s="524" customFormat="1"/>
    <row r="2237" s="524" customFormat="1"/>
    <row r="2238" s="524" customFormat="1"/>
    <row r="2239" s="524" customFormat="1"/>
    <row r="2240" s="524" customFormat="1"/>
    <row r="2241" s="524" customFormat="1"/>
    <row r="2242" s="524" customFormat="1"/>
    <row r="2243" s="524" customFormat="1"/>
    <row r="2244" s="524" customFormat="1"/>
    <row r="2245" s="524" customFormat="1"/>
    <row r="2246" s="524" customFormat="1"/>
    <row r="2247" s="524" customFormat="1"/>
    <row r="2248" s="524" customFormat="1"/>
    <row r="2249" s="524" customFormat="1"/>
    <row r="2250" s="524" customFormat="1"/>
    <row r="2251" s="524" customFormat="1"/>
    <row r="2252" s="524" customFormat="1"/>
    <row r="2253" s="524" customFormat="1"/>
    <row r="2254" s="524" customFormat="1"/>
    <row r="2255" s="524" customFormat="1"/>
    <row r="2256" s="524" customFormat="1"/>
    <row r="2257" s="524" customFormat="1"/>
    <row r="2258" s="524" customFormat="1"/>
    <row r="2259" s="524" customFormat="1"/>
    <row r="2260" s="524" customFormat="1"/>
    <row r="2261" s="524" customFormat="1"/>
    <row r="2262" s="524" customFormat="1"/>
    <row r="2263" s="524" customFormat="1"/>
    <row r="2264" s="524" customFormat="1"/>
    <row r="2265" s="524" customFormat="1"/>
    <row r="2266" s="524" customFormat="1"/>
    <row r="2267" s="524" customFormat="1"/>
    <row r="2268" s="524" customFormat="1"/>
    <row r="2269" s="524" customFormat="1"/>
    <row r="2270" s="524" customFormat="1"/>
    <row r="2271" s="524" customFormat="1"/>
    <row r="2272" s="524" customFormat="1"/>
    <row r="2273" s="524" customFormat="1"/>
    <row r="2274" s="524" customFormat="1"/>
    <row r="2275" s="524" customFormat="1"/>
    <row r="2276" s="524" customFormat="1"/>
    <row r="2277" s="524" customFormat="1"/>
    <row r="2278" s="524" customFormat="1"/>
    <row r="2279" s="524" customFormat="1"/>
    <row r="2280" s="524" customFormat="1"/>
    <row r="2281" s="524" customFormat="1"/>
    <row r="2282" s="524" customFormat="1"/>
    <row r="2283" s="524" customFormat="1"/>
    <row r="2284" s="524" customFormat="1"/>
    <row r="2285" s="524" customFormat="1"/>
    <row r="2286" s="524" customFormat="1"/>
    <row r="2287" s="524" customFormat="1"/>
    <row r="2288" s="524" customFormat="1"/>
    <row r="2289" s="524" customFormat="1"/>
    <row r="2290" s="524" customFormat="1"/>
    <row r="2291" s="524" customFormat="1"/>
    <row r="2292" s="524" customFormat="1"/>
    <row r="2293" s="524" customFormat="1"/>
    <row r="2294" s="524" customFormat="1"/>
    <row r="2295" s="524" customFormat="1"/>
    <row r="2296" s="524" customFormat="1"/>
    <row r="2297" s="524" customFormat="1"/>
    <row r="2298" s="524" customFormat="1"/>
    <row r="2299" s="524" customFormat="1"/>
    <row r="2300" s="524" customFormat="1"/>
    <row r="2301" s="524" customFormat="1"/>
    <row r="2302" s="524" customFormat="1"/>
    <row r="2303" s="524" customFormat="1"/>
    <row r="2304" s="524" customFormat="1"/>
    <row r="2305" s="524" customFormat="1"/>
    <row r="2306" s="524" customFormat="1"/>
    <row r="2307" s="524" customFormat="1"/>
    <row r="2308" s="524" customFormat="1"/>
    <row r="2309" s="524" customFormat="1"/>
    <row r="2310" s="524" customFormat="1"/>
    <row r="2311" s="524" customFormat="1"/>
    <row r="2312" s="524" customFormat="1"/>
    <row r="2313" s="524" customFormat="1"/>
    <row r="2314" s="524" customFormat="1"/>
    <row r="2315" s="524" customFormat="1"/>
    <row r="2316" s="524" customFormat="1"/>
    <row r="2317" s="524" customFormat="1"/>
    <row r="2318" s="524" customFormat="1"/>
    <row r="2319" s="524" customFormat="1"/>
    <row r="2320" s="524" customFormat="1"/>
    <row r="2321" s="524" customFormat="1"/>
    <row r="2322" s="524" customFormat="1"/>
    <row r="2323" s="524" customFormat="1"/>
    <row r="2324" s="524" customFormat="1"/>
    <row r="2325" s="524" customFormat="1"/>
    <row r="2326" s="524" customFormat="1"/>
    <row r="2327" s="524" customFormat="1"/>
    <row r="2328" s="524" customFormat="1"/>
    <row r="2329" s="524" customFormat="1"/>
    <row r="2330" s="524" customFormat="1"/>
    <row r="2331" s="524" customFormat="1"/>
    <row r="2332" s="524" customFormat="1"/>
    <row r="2333" s="524" customFormat="1"/>
    <row r="2334" s="524" customFormat="1"/>
    <row r="2335" s="524" customFormat="1"/>
    <row r="2336" s="524" customFormat="1"/>
    <row r="2337" s="524" customFormat="1"/>
    <row r="2338" s="524" customFormat="1"/>
    <row r="2339" s="524" customFormat="1"/>
    <row r="2340" s="524" customFormat="1"/>
    <row r="2341" s="524" customFormat="1"/>
    <row r="2342" s="524" customFormat="1"/>
    <row r="2343" s="524" customFormat="1"/>
    <row r="2344" s="524" customFormat="1"/>
    <row r="2345" s="524" customFormat="1"/>
    <row r="2346" s="524" customFormat="1"/>
    <row r="2347" s="524" customFormat="1"/>
    <row r="2348" s="524" customFormat="1"/>
    <row r="2349" s="524" customFormat="1"/>
    <row r="2350" s="524" customFormat="1"/>
    <row r="2351" s="524" customFormat="1"/>
    <row r="2352" s="524" customFormat="1"/>
    <row r="2353" s="524" customFormat="1"/>
    <row r="2354" s="524" customFormat="1"/>
    <row r="2355" s="524" customFormat="1"/>
    <row r="2356" s="524" customFormat="1"/>
    <row r="2357" s="524" customFormat="1"/>
    <row r="2358" s="524" customFormat="1"/>
    <row r="2359" s="524" customFormat="1"/>
    <row r="2360" s="524" customFormat="1"/>
    <row r="2361" s="524" customFormat="1"/>
    <row r="2362" s="524" customFormat="1"/>
    <row r="2363" s="524" customFormat="1"/>
    <row r="2364" s="524" customFormat="1"/>
    <row r="2365" s="524" customFormat="1"/>
    <row r="2366" s="524" customFormat="1"/>
    <row r="2367" s="524" customFormat="1"/>
    <row r="2368" s="524" customFormat="1"/>
    <row r="2369" s="524" customFormat="1"/>
    <row r="2370" s="524" customFormat="1"/>
    <row r="2371" s="524" customFormat="1"/>
    <row r="2372" s="524" customFormat="1"/>
    <row r="2373" s="524" customFormat="1"/>
    <row r="2374" s="524" customFormat="1"/>
    <row r="2375" s="524" customFormat="1"/>
    <row r="2376" s="524" customFormat="1"/>
    <row r="2377" s="524" customFormat="1"/>
    <row r="2378" s="524" customFormat="1"/>
    <row r="2379" s="524" customFormat="1"/>
    <row r="2380" s="524" customFormat="1"/>
    <row r="2381" s="524" customFormat="1"/>
    <row r="2382" s="524" customFormat="1"/>
    <row r="2383" s="524" customFormat="1"/>
    <row r="2384" s="524" customFormat="1"/>
    <row r="2385" s="524" customFormat="1"/>
    <row r="2386" s="524" customFormat="1"/>
    <row r="2387" s="524" customFormat="1"/>
    <row r="2388" s="524" customFormat="1"/>
    <row r="2389" s="524" customFormat="1"/>
    <row r="2390" s="524" customFormat="1"/>
    <row r="2391" s="524" customFormat="1"/>
    <row r="2392" s="524" customFormat="1"/>
    <row r="2393" s="524" customFormat="1"/>
    <row r="2394" s="524" customFormat="1"/>
    <row r="2395" s="524" customFormat="1"/>
    <row r="2396" s="524" customFormat="1"/>
    <row r="2397" s="524" customFormat="1"/>
    <row r="2398" s="524" customFormat="1"/>
    <row r="2399" s="524" customFormat="1"/>
    <row r="2400" s="524" customFormat="1"/>
    <row r="2401" s="524" customFormat="1"/>
    <row r="2402" s="524" customFormat="1"/>
    <row r="2403" s="524" customFormat="1"/>
    <row r="2404" s="524" customFormat="1"/>
    <row r="2405" s="524" customFormat="1"/>
    <row r="2406" s="524" customFormat="1"/>
    <row r="2407" s="524" customFormat="1"/>
    <row r="2408" s="524" customFormat="1"/>
    <row r="2409" s="524" customFormat="1"/>
    <row r="2410" s="524" customFormat="1"/>
    <row r="2411" s="524" customFormat="1"/>
    <row r="2412" s="524" customFormat="1"/>
    <row r="2413" s="524" customFormat="1"/>
    <row r="2414" s="524" customFormat="1"/>
    <row r="2415" s="524" customFormat="1"/>
    <row r="2416" s="524" customFormat="1"/>
    <row r="2417" s="524" customFormat="1"/>
    <row r="2418" s="524" customFormat="1"/>
    <row r="2419" s="524" customFormat="1"/>
    <row r="2420" s="524" customFormat="1"/>
    <row r="2421" s="524" customFormat="1"/>
    <row r="2422" s="524" customFormat="1"/>
    <row r="2423" s="524" customFormat="1"/>
    <row r="2424" s="524" customFormat="1"/>
    <row r="2425" s="524" customFormat="1"/>
    <row r="2426" s="524" customFormat="1"/>
    <row r="2427" s="524" customFormat="1"/>
    <row r="2428" s="524" customFormat="1"/>
    <row r="2429" s="524" customFormat="1"/>
    <row r="2430" s="524" customFormat="1"/>
    <row r="2431" s="524" customFormat="1"/>
    <row r="2432" s="524" customFormat="1"/>
    <row r="2433" s="524" customFormat="1"/>
    <row r="2434" s="524" customFormat="1"/>
    <row r="2435" s="524" customFormat="1"/>
    <row r="2436" s="524" customFormat="1"/>
    <row r="2437" s="524" customFormat="1"/>
    <row r="2438" s="524" customFormat="1"/>
    <row r="2439" s="524" customFormat="1"/>
    <row r="2440" s="524" customFormat="1"/>
    <row r="2441" s="524" customFormat="1"/>
    <row r="2442" s="524" customFormat="1"/>
    <row r="2443" s="524" customFormat="1"/>
    <row r="2444" s="524" customFormat="1"/>
    <row r="2445" s="524" customFormat="1"/>
    <row r="2446" s="524" customFormat="1"/>
    <row r="2447" s="524" customFormat="1"/>
    <row r="2448" s="524" customFormat="1"/>
    <row r="2449" s="524" customFormat="1"/>
    <row r="2450" s="524" customFormat="1"/>
    <row r="2451" s="524" customFormat="1"/>
    <row r="2452" s="524" customFormat="1"/>
    <row r="2453" s="524" customFormat="1"/>
    <row r="2454" s="524" customFormat="1"/>
    <row r="2455" s="524" customFormat="1"/>
    <row r="2456" s="524" customFormat="1"/>
    <row r="2457" s="524" customFormat="1"/>
    <row r="2458" s="524" customFormat="1"/>
    <row r="2459" s="524" customFormat="1"/>
    <row r="2460" s="524" customFormat="1"/>
    <row r="2461" s="524" customFormat="1"/>
    <row r="2462" s="524" customFormat="1"/>
    <row r="2463" s="524" customFormat="1"/>
    <row r="2464" s="524" customFormat="1"/>
    <row r="2465" s="524" customFormat="1"/>
    <row r="2466" s="524" customFormat="1"/>
    <row r="2467" s="524" customFormat="1"/>
    <row r="2468" s="524" customFormat="1"/>
    <row r="2469" s="524" customFormat="1"/>
    <row r="2470" s="524" customFormat="1"/>
    <row r="2471" s="524" customFormat="1"/>
    <row r="2472" s="524" customFormat="1"/>
    <row r="2473" s="524" customFormat="1"/>
    <row r="2474" s="524" customFormat="1"/>
    <row r="2475" s="524" customFormat="1"/>
    <row r="2476" s="524" customFormat="1"/>
    <row r="2477" s="524" customFormat="1"/>
    <row r="2478" s="524" customFormat="1"/>
    <row r="2479" s="524" customFormat="1"/>
    <row r="2480" s="524" customFormat="1"/>
    <row r="2481" s="524" customFormat="1"/>
    <row r="2482" s="524" customFormat="1"/>
    <row r="2483" s="524" customFormat="1"/>
    <row r="2484" s="524" customFormat="1"/>
    <row r="2485" s="524" customFormat="1"/>
    <row r="2486" s="524" customFormat="1"/>
    <row r="2487" s="524" customFormat="1"/>
    <row r="2488" s="524" customFormat="1"/>
    <row r="2489" s="524" customFormat="1"/>
    <row r="2490" s="524" customFormat="1"/>
    <row r="2491" s="524" customFormat="1"/>
    <row r="2492" s="524" customFormat="1"/>
    <row r="2493" s="524" customFormat="1"/>
    <row r="2494" s="524" customFormat="1"/>
    <row r="2495" s="524" customFormat="1"/>
    <row r="2496" s="524" customFormat="1"/>
    <row r="2497" s="524" customFormat="1"/>
    <row r="2498" s="524" customFormat="1"/>
    <row r="2499" s="524" customFormat="1"/>
    <row r="2500" s="524" customFormat="1"/>
    <row r="2501" s="524" customFormat="1"/>
    <row r="2502" s="524" customFormat="1"/>
    <row r="2503" s="524" customFormat="1"/>
    <row r="2504" s="524" customFormat="1"/>
    <row r="2505" s="524" customFormat="1"/>
    <row r="2506" s="524" customFormat="1"/>
    <row r="2507" s="524" customFormat="1"/>
    <row r="2508" s="524" customFormat="1"/>
    <row r="2509" s="524" customFormat="1"/>
    <row r="2510" s="524" customFormat="1"/>
    <row r="2511" s="524" customFormat="1"/>
    <row r="2512" s="524" customFormat="1"/>
    <row r="2513" s="524" customFormat="1"/>
    <row r="2514" s="524" customFormat="1"/>
    <row r="2515" s="524" customFormat="1"/>
    <row r="2516" s="524" customFormat="1"/>
    <row r="2517" s="524" customFormat="1"/>
    <row r="2518" s="524" customFormat="1"/>
    <row r="2519" s="524" customFormat="1"/>
    <row r="2520" s="524" customFormat="1"/>
    <row r="2521" s="524" customFormat="1"/>
    <row r="2522" s="524" customFormat="1"/>
    <row r="2523" s="524" customFormat="1"/>
    <row r="2524" s="524" customFormat="1"/>
    <row r="2525" s="524" customFormat="1"/>
    <row r="2526" s="524" customFormat="1"/>
    <row r="2527" s="524" customFormat="1"/>
    <row r="2528" s="524" customFormat="1"/>
    <row r="2529" s="524" customFormat="1"/>
    <row r="2530" s="524" customFormat="1"/>
    <row r="2531" s="524" customFormat="1"/>
    <row r="2532" s="524" customFormat="1"/>
    <row r="2533" s="524" customFormat="1"/>
    <row r="2534" s="524" customFormat="1"/>
    <row r="2535" s="524" customFormat="1"/>
    <row r="2536" s="524" customFormat="1"/>
    <row r="2537" s="524" customFormat="1"/>
    <row r="2538" s="524" customFormat="1"/>
    <row r="2539" s="524" customFormat="1"/>
    <row r="2540" s="524" customFormat="1"/>
    <row r="2541" s="524" customFormat="1"/>
    <row r="2542" s="524" customFormat="1"/>
    <row r="2543" s="524" customFormat="1"/>
    <row r="2544" s="524" customFormat="1"/>
    <row r="2545" s="524" customFormat="1"/>
    <row r="2546" s="524" customFormat="1"/>
    <row r="2547" s="524" customFormat="1"/>
    <row r="2548" s="524" customFormat="1"/>
    <row r="2549" s="524" customFormat="1"/>
    <row r="2550" s="524" customFormat="1"/>
    <row r="2551" s="524" customFormat="1"/>
    <row r="2552" s="524" customFormat="1"/>
    <row r="2553" s="524" customFormat="1"/>
    <row r="2554" s="524" customFormat="1"/>
    <row r="2555" s="524" customFormat="1"/>
    <row r="2556" s="524" customFormat="1"/>
    <row r="2557" s="524" customFormat="1"/>
    <row r="2558" s="524" customFormat="1"/>
    <row r="2559" s="524" customFormat="1"/>
    <row r="2560" s="524" customFormat="1"/>
    <row r="2561" s="524" customFormat="1"/>
    <row r="2562" s="524" customFormat="1"/>
    <row r="2563" s="524" customFormat="1"/>
    <row r="2564" s="524" customFormat="1"/>
    <row r="2565" s="524" customFormat="1"/>
    <row r="2566" s="524" customFormat="1"/>
    <row r="2567" s="524" customFormat="1"/>
    <row r="2568" s="524" customFormat="1"/>
    <row r="2569" s="524" customFormat="1"/>
    <row r="2570" s="524" customFormat="1"/>
    <row r="2571" s="524" customFormat="1"/>
    <row r="2572" s="524" customFormat="1"/>
    <row r="2573" s="524" customFormat="1"/>
    <row r="2574" s="524" customFormat="1"/>
    <row r="2575" s="524" customFormat="1"/>
    <row r="2576" s="524" customFormat="1"/>
    <row r="2577" s="524" customFormat="1"/>
    <row r="2578" s="524" customFormat="1"/>
    <row r="2579" s="524" customFormat="1"/>
    <row r="2580" s="524" customFormat="1"/>
    <row r="2581" s="524" customFormat="1"/>
    <row r="2582" s="524" customFormat="1"/>
    <row r="2583" s="524" customFormat="1"/>
    <row r="2584" s="524" customFormat="1"/>
    <row r="2585" s="524" customFormat="1"/>
    <row r="2586" s="524" customFormat="1"/>
    <row r="2587" s="524" customFormat="1"/>
    <row r="2588" s="524" customFormat="1"/>
    <row r="2589" s="524" customFormat="1"/>
    <row r="2590" s="524" customFormat="1"/>
    <row r="2591" s="524" customFormat="1"/>
    <row r="2592" s="524" customFormat="1"/>
    <row r="2593" s="524" customFormat="1"/>
    <row r="2594" s="524" customFormat="1"/>
    <row r="2595" s="524" customFormat="1"/>
    <row r="2596" s="524" customFormat="1"/>
    <row r="2597" s="524" customFormat="1"/>
    <row r="2598" s="524" customFormat="1"/>
    <row r="2599" s="524" customFormat="1"/>
    <row r="2600" s="524" customFormat="1"/>
    <row r="2601" s="524" customFormat="1"/>
    <row r="2602" s="524" customFormat="1"/>
    <row r="2603" s="524" customFormat="1"/>
    <row r="2604" s="524" customFormat="1"/>
    <row r="2605" s="524" customFormat="1"/>
    <row r="2606" s="524" customFormat="1"/>
    <row r="2607" s="524" customFormat="1"/>
    <row r="2608" s="524" customFormat="1"/>
    <row r="2609" s="524" customFormat="1"/>
    <row r="2610" s="524" customFormat="1"/>
    <row r="2611" s="524" customFormat="1"/>
    <row r="2612" s="524" customFormat="1"/>
    <row r="2613" s="524" customFormat="1"/>
    <row r="2614" s="524" customFormat="1"/>
    <row r="2615" s="524" customFormat="1"/>
    <row r="2616" s="524" customFormat="1"/>
    <row r="2617" s="524" customFormat="1"/>
    <row r="2618" s="524" customFormat="1"/>
    <row r="2619" s="524" customFormat="1"/>
    <row r="2620" s="524" customFormat="1"/>
    <row r="2621" s="524" customFormat="1"/>
    <row r="2622" s="524" customFormat="1"/>
    <row r="2623" s="524" customFormat="1"/>
    <row r="2624" s="524" customFormat="1"/>
    <row r="2625" s="524" customFormat="1"/>
    <row r="2626" s="524" customFormat="1"/>
    <row r="2627" s="524" customFormat="1"/>
    <row r="2628" s="524" customFormat="1"/>
    <row r="2629" s="524" customFormat="1"/>
    <row r="2630" s="524" customFormat="1"/>
    <row r="2631" s="524" customFormat="1"/>
    <row r="2632" s="524" customFormat="1"/>
    <row r="2633" s="524" customFormat="1"/>
    <row r="2634" s="524" customFormat="1"/>
    <row r="2635" s="524" customFormat="1"/>
    <row r="2636" s="524" customFormat="1"/>
    <row r="2637" s="524" customFormat="1"/>
    <row r="2638" s="524" customFormat="1"/>
    <row r="2639" s="524" customFormat="1"/>
    <row r="2640" s="524" customFormat="1"/>
    <row r="2641" s="524" customFormat="1"/>
    <row r="2642" s="524" customFormat="1"/>
    <row r="2643" s="524" customFormat="1"/>
    <row r="2644" s="524" customFormat="1"/>
    <row r="2645" s="524" customFormat="1"/>
    <row r="2646" s="524" customFormat="1"/>
    <row r="2647" s="524" customFormat="1"/>
    <row r="2648" s="524" customFormat="1"/>
    <row r="2649" s="524" customFormat="1"/>
    <row r="2650" s="524" customFormat="1"/>
    <row r="2651" s="524" customFormat="1"/>
    <row r="2652" s="524" customFormat="1"/>
    <row r="2653" s="524" customFormat="1"/>
    <row r="2654" s="524" customFormat="1"/>
    <row r="2655" s="524" customFormat="1"/>
    <row r="2656" s="524" customFormat="1"/>
    <row r="2657" s="524" customFormat="1"/>
    <row r="2658" s="524" customFormat="1"/>
    <row r="2659" s="524" customFormat="1"/>
    <row r="2660" s="524" customFormat="1"/>
    <row r="2661" s="524" customFormat="1"/>
    <row r="2662" s="524" customFormat="1"/>
    <row r="2663" s="524" customFormat="1"/>
    <row r="2664" s="524" customFormat="1"/>
    <row r="2665" s="524" customFormat="1"/>
    <row r="2666" s="524" customFormat="1"/>
    <row r="2667" s="524" customFormat="1"/>
    <row r="2668" s="524" customFormat="1"/>
    <row r="2669" s="524" customFormat="1"/>
    <row r="2670" s="524" customFormat="1"/>
    <row r="2671" s="524" customFormat="1"/>
    <row r="2672" s="524" customFormat="1"/>
    <row r="2673" s="524" customFormat="1"/>
    <row r="2674" s="524" customFormat="1"/>
    <row r="2675" s="524" customFormat="1"/>
    <row r="2676" s="524" customFormat="1"/>
    <row r="2677" s="524" customFormat="1"/>
    <row r="2678" s="524" customFormat="1"/>
    <row r="2679" s="524" customFormat="1"/>
    <row r="2680" s="524" customFormat="1"/>
    <row r="2681" s="524" customFormat="1"/>
    <row r="2682" s="524" customFormat="1"/>
    <row r="2683" s="524" customFormat="1"/>
    <row r="2684" s="524" customFormat="1"/>
    <row r="2685" s="524" customFormat="1"/>
    <row r="2686" s="524" customFormat="1"/>
    <row r="2687" s="524" customFormat="1"/>
    <row r="2688" s="524" customFormat="1"/>
    <row r="2689" s="524" customFormat="1"/>
    <row r="2690" s="524" customFormat="1"/>
    <row r="2691" s="524" customFormat="1"/>
    <row r="2692" s="524" customFormat="1"/>
    <row r="2693" s="524" customFormat="1"/>
    <row r="2694" s="524" customFormat="1"/>
    <row r="2695" s="524" customFormat="1"/>
    <row r="2696" s="524" customFormat="1"/>
    <row r="2697" s="524" customFormat="1"/>
    <row r="2698" s="524" customFormat="1"/>
    <row r="2699" s="524" customFormat="1"/>
    <row r="2700" s="524" customFormat="1"/>
    <row r="2701" s="524" customFormat="1"/>
    <row r="2702" s="524" customFormat="1"/>
    <row r="2703" s="524" customFormat="1"/>
    <row r="2704" s="524" customFormat="1"/>
    <row r="2705" s="524" customFormat="1"/>
    <row r="2706" s="524" customFormat="1"/>
    <row r="2707" s="524" customFormat="1"/>
    <row r="2708" s="524" customFormat="1"/>
    <row r="2709" s="524" customFormat="1"/>
    <row r="2710" s="524" customFormat="1"/>
    <row r="2711" s="524" customFormat="1"/>
    <row r="2712" s="524" customFormat="1"/>
    <row r="2713" s="524" customFormat="1"/>
    <row r="2714" s="524" customFormat="1"/>
    <row r="2715" s="524" customFormat="1"/>
    <row r="2716" s="524" customFormat="1"/>
    <row r="2717" s="524" customFormat="1"/>
    <row r="2718" s="524" customFormat="1"/>
    <row r="2719" s="524" customFormat="1"/>
    <row r="2720" s="524" customFormat="1"/>
    <row r="2721" s="524" customFormat="1"/>
    <row r="2722" s="524" customFormat="1"/>
    <row r="2723" s="524" customFormat="1"/>
    <row r="2724" s="524" customFormat="1"/>
    <row r="2725" s="524" customFormat="1"/>
    <row r="2726" s="524" customFormat="1"/>
    <row r="2727" s="524" customFormat="1"/>
    <row r="2728" s="524" customFormat="1"/>
    <row r="2729" s="524" customFormat="1"/>
    <row r="2730" s="524" customFormat="1"/>
    <row r="2731" s="524" customFormat="1"/>
    <row r="2732" s="524" customFormat="1"/>
    <row r="2733" s="524" customFormat="1"/>
    <row r="2734" s="524" customFormat="1"/>
    <row r="2735" s="524" customFormat="1"/>
    <row r="2736" s="524" customFormat="1"/>
    <row r="2737" s="524" customFormat="1"/>
    <row r="2738" s="524" customFormat="1"/>
    <row r="2739" s="524" customFormat="1"/>
    <row r="2740" s="524" customFormat="1"/>
    <row r="2741" s="524" customFormat="1"/>
    <row r="2742" s="524" customFormat="1"/>
    <row r="2743" s="524" customFormat="1"/>
    <row r="2744" s="524" customFormat="1"/>
    <row r="2745" s="524" customFormat="1"/>
    <row r="2746" s="524" customFormat="1"/>
    <row r="2747" s="524" customFormat="1"/>
    <row r="2748" s="524" customFormat="1"/>
    <row r="2749" s="524" customFormat="1"/>
    <row r="2750" s="524" customFormat="1"/>
    <row r="2751" s="524" customFormat="1"/>
    <row r="2752" s="524" customFormat="1"/>
    <row r="2753" s="524" customFormat="1"/>
    <row r="2754" s="524" customFormat="1"/>
    <row r="2755" s="524" customFormat="1"/>
    <row r="2756" s="524" customFormat="1"/>
    <row r="2757" s="524" customFormat="1"/>
    <row r="2758" s="524" customFormat="1"/>
    <row r="2759" s="524" customFormat="1"/>
    <row r="2760" s="524" customFormat="1"/>
    <row r="2761" s="524" customFormat="1"/>
    <row r="2762" s="524" customFormat="1"/>
    <row r="2763" s="524" customFormat="1"/>
    <row r="2764" s="524" customFormat="1"/>
    <row r="2765" s="524" customFormat="1"/>
    <row r="2766" s="524" customFormat="1"/>
    <row r="2767" s="524" customFormat="1"/>
    <row r="2768" s="524" customFormat="1"/>
    <row r="2769" s="524" customFormat="1"/>
    <row r="2770" s="524" customFormat="1"/>
    <row r="2771" s="524" customFormat="1"/>
    <row r="2772" s="524" customFormat="1"/>
    <row r="2773" s="524" customFormat="1"/>
    <row r="2774" s="524" customFormat="1"/>
    <row r="2775" s="524" customFormat="1"/>
    <row r="2776" s="524" customFormat="1"/>
    <row r="2777" s="524" customFormat="1"/>
    <row r="2778" s="524" customFormat="1"/>
    <row r="2779" s="524" customFormat="1"/>
    <row r="2780" s="524" customFormat="1"/>
    <row r="2781" s="524" customFormat="1"/>
    <row r="2782" s="524" customFormat="1"/>
    <row r="2783" s="524" customFormat="1"/>
    <row r="2784" s="524" customFormat="1"/>
    <row r="2785" s="524" customFormat="1"/>
    <row r="2786" s="524" customFormat="1"/>
    <row r="2787" s="524" customFormat="1"/>
    <row r="2788" s="524" customFormat="1"/>
    <row r="2789" s="524" customFormat="1"/>
    <row r="2790" s="524" customFormat="1"/>
    <row r="2791" s="524" customFormat="1"/>
    <row r="2792" s="524" customFormat="1"/>
    <row r="2793" s="524" customFormat="1"/>
    <row r="2794" s="524" customFormat="1"/>
    <row r="2795" s="524" customFormat="1"/>
    <row r="2796" s="524" customFormat="1"/>
    <row r="2797" s="524" customFormat="1"/>
    <row r="2798" s="524" customFormat="1"/>
    <row r="2799" s="524" customFormat="1"/>
    <row r="2800" s="524" customFormat="1"/>
    <row r="2801" s="524" customFormat="1"/>
    <row r="2802" s="524" customFormat="1"/>
    <row r="2803" s="524" customFormat="1"/>
    <row r="2804" s="524" customFormat="1"/>
    <row r="2805" s="524" customFormat="1"/>
    <row r="2806" s="524" customFormat="1"/>
    <row r="2807" s="524" customFormat="1"/>
    <row r="2808" s="524" customFormat="1"/>
    <row r="2809" s="524" customFormat="1"/>
    <row r="2810" s="524" customFormat="1"/>
    <row r="2811" s="524" customFormat="1"/>
    <row r="2812" s="524" customFormat="1"/>
    <row r="2813" s="524" customFormat="1"/>
    <row r="2814" s="524" customFormat="1"/>
    <row r="2815" s="524" customFormat="1"/>
    <row r="2816" s="524" customFormat="1"/>
    <row r="2817" s="524" customFormat="1"/>
    <row r="2818" s="524" customFormat="1"/>
    <row r="2819" s="524" customFormat="1"/>
    <row r="2820" s="524" customFormat="1"/>
    <row r="2821" s="524" customFormat="1"/>
    <row r="2822" s="524" customFormat="1"/>
    <row r="2823" s="524" customFormat="1"/>
    <row r="2824" s="524" customFormat="1"/>
    <row r="2825" s="524" customFormat="1"/>
    <row r="2826" s="524" customFormat="1"/>
    <row r="2827" s="524" customFormat="1"/>
    <row r="2828" s="524" customFormat="1"/>
    <row r="2829" s="524" customFormat="1"/>
    <row r="2830" s="524" customFormat="1"/>
    <row r="2831" s="524" customFormat="1"/>
    <row r="2832" s="524" customFormat="1"/>
    <row r="2833" s="524" customFormat="1"/>
    <row r="2834" s="524" customFormat="1"/>
    <row r="2835" s="524" customFormat="1"/>
    <row r="2836" s="524" customFormat="1"/>
    <row r="2837" s="524" customFormat="1"/>
    <row r="2838" s="524" customFormat="1"/>
    <row r="2839" s="524" customFormat="1"/>
    <row r="2840" s="524" customFormat="1"/>
    <row r="2841" s="524" customFormat="1"/>
    <row r="2842" s="524" customFormat="1"/>
    <row r="2843" s="524" customFormat="1"/>
    <row r="2844" s="524" customFormat="1"/>
    <row r="2845" s="524" customFormat="1"/>
    <row r="2846" s="524" customFormat="1"/>
    <row r="2847" s="524" customFormat="1"/>
    <row r="2848" s="524" customFormat="1"/>
    <row r="2849" s="524" customFormat="1"/>
    <row r="2850" s="524" customFormat="1"/>
    <row r="2851" s="524" customFormat="1"/>
    <row r="2852" s="524" customFormat="1"/>
    <row r="2853" s="524" customFormat="1"/>
    <row r="2854" s="524" customFormat="1"/>
    <row r="2855" s="524" customFormat="1"/>
    <row r="2856" s="524" customFormat="1"/>
    <row r="2857" s="524" customFormat="1"/>
    <row r="2858" s="524" customFormat="1"/>
    <row r="2859" s="524" customFormat="1"/>
    <row r="2860" s="524" customFormat="1"/>
    <row r="2861" s="524" customFormat="1"/>
    <row r="2862" s="524" customFormat="1"/>
    <row r="2863" s="524" customFormat="1"/>
    <row r="2864" s="524" customFormat="1"/>
    <row r="2865" s="524" customFormat="1"/>
    <row r="2866" s="524" customFormat="1"/>
    <row r="2867" s="524" customFormat="1"/>
    <row r="2868" s="524" customFormat="1"/>
    <row r="2869" s="524" customFormat="1"/>
    <row r="2870" s="524" customFormat="1"/>
    <row r="2871" s="524" customFormat="1"/>
    <row r="2872" s="524" customFormat="1"/>
    <row r="2873" s="524" customFormat="1"/>
    <row r="2874" s="524" customFormat="1"/>
    <row r="2875" s="524" customFormat="1"/>
    <row r="2876" s="524" customFormat="1"/>
    <row r="2877" s="524" customFormat="1"/>
    <row r="2878" s="524" customFormat="1"/>
    <row r="2879" s="524" customFormat="1"/>
    <row r="2880" s="524" customFormat="1"/>
    <row r="2881" s="524" customFormat="1"/>
    <row r="2882" s="524" customFormat="1"/>
    <row r="2883" s="524" customFormat="1"/>
    <row r="2884" s="524" customFormat="1"/>
    <row r="2885" s="524" customFormat="1"/>
    <row r="2886" s="524" customFormat="1"/>
    <row r="2887" s="524" customFormat="1"/>
    <row r="2888" s="524" customFormat="1"/>
    <row r="2889" s="524" customFormat="1"/>
    <row r="2890" s="524" customFormat="1"/>
    <row r="2891" s="524" customFormat="1"/>
    <row r="2892" s="524" customFormat="1"/>
    <row r="2893" s="524" customFormat="1"/>
    <row r="2894" s="524" customFormat="1"/>
    <row r="2895" s="524" customFormat="1"/>
    <row r="2896" s="524" customFormat="1"/>
    <row r="2897" s="524" customFormat="1"/>
    <row r="2898" s="524" customFormat="1"/>
    <row r="2899" s="524" customFormat="1"/>
    <row r="2900" s="524" customFormat="1"/>
    <row r="2901" s="524" customFormat="1"/>
    <row r="2902" s="524" customFormat="1"/>
    <row r="2903" s="524" customFormat="1"/>
    <row r="2904" s="524" customFormat="1"/>
    <row r="2905" s="524" customFormat="1"/>
    <row r="2906" s="524" customFormat="1"/>
    <row r="2907" s="524" customFormat="1"/>
    <row r="2908" s="524" customFormat="1"/>
    <row r="2909" s="524" customFormat="1"/>
    <row r="2910" s="524" customFormat="1"/>
    <row r="2911" s="524" customFormat="1"/>
    <row r="2912" s="524" customFormat="1"/>
    <row r="2913" s="524" customFormat="1"/>
    <row r="2914" s="524" customFormat="1"/>
    <row r="2915" s="524" customFormat="1"/>
    <row r="2916" s="524" customFormat="1"/>
    <row r="2917" s="524" customFormat="1"/>
    <row r="2918" s="524" customFormat="1"/>
    <row r="2919" s="524" customFormat="1"/>
    <row r="2920" s="524" customFormat="1"/>
    <row r="2921" s="524" customFormat="1"/>
    <row r="2922" s="524" customFormat="1"/>
    <row r="2923" s="524" customFormat="1"/>
    <row r="2924" s="524" customFormat="1"/>
    <row r="2925" s="524" customFormat="1"/>
    <row r="2926" s="524" customFormat="1"/>
    <row r="2927" s="524" customFormat="1"/>
    <row r="2928" s="524" customFormat="1"/>
    <row r="2929" s="524" customFormat="1"/>
    <row r="2930" s="524" customFormat="1"/>
    <row r="2931" s="524" customFormat="1"/>
    <row r="2932" s="524" customFormat="1"/>
    <row r="2933" s="524" customFormat="1"/>
    <row r="2934" s="524" customFormat="1"/>
    <row r="2935" s="524" customFormat="1"/>
    <row r="2936" s="524" customFormat="1"/>
    <row r="2937" s="524" customFormat="1"/>
    <row r="2938" s="524" customFormat="1"/>
    <row r="2939" s="524" customFormat="1"/>
    <row r="2940" s="524" customFormat="1"/>
    <row r="2941" s="524" customFormat="1"/>
    <row r="2942" s="524" customFormat="1"/>
    <row r="2943" s="524" customFormat="1"/>
    <row r="2944" s="524" customFormat="1"/>
    <row r="2945" s="524" customFormat="1"/>
    <row r="2946" s="524" customFormat="1"/>
    <row r="2947" s="524" customFormat="1"/>
    <row r="2948" s="524" customFormat="1"/>
    <row r="2949" s="524" customFormat="1"/>
    <row r="2950" s="524" customFormat="1"/>
    <row r="2951" s="524" customFormat="1"/>
    <row r="2952" s="524" customFormat="1"/>
    <row r="2953" s="524" customFormat="1"/>
    <row r="2954" s="524" customFormat="1"/>
    <row r="2955" s="524" customFormat="1"/>
    <row r="2956" s="524" customFormat="1"/>
    <row r="2957" s="524" customFormat="1"/>
    <row r="2958" s="524" customFormat="1"/>
    <row r="2959" s="524" customFormat="1"/>
    <row r="2960" s="524" customFormat="1"/>
    <row r="2961" s="524" customFormat="1"/>
    <row r="2962" s="524" customFormat="1"/>
    <row r="2963" s="524" customFormat="1"/>
    <row r="2964" s="524" customFormat="1"/>
    <row r="2965" s="524" customFormat="1"/>
    <row r="2966" s="524" customFormat="1"/>
    <row r="2967" s="524" customFormat="1"/>
    <row r="2968" s="524" customFormat="1"/>
    <row r="2969" s="524" customFormat="1"/>
    <row r="2970" s="524" customFormat="1"/>
    <row r="2971" s="524" customFormat="1"/>
    <row r="2972" s="524" customFormat="1"/>
    <row r="2973" s="524" customFormat="1"/>
    <row r="2974" s="524" customFormat="1"/>
    <row r="2975" s="524" customFormat="1"/>
    <row r="2976" s="524" customFormat="1"/>
    <row r="2977" s="524" customFormat="1"/>
    <row r="2978" s="524" customFormat="1"/>
    <row r="2979" s="524" customFormat="1"/>
    <row r="2980" s="524" customFormat="1"/>
    <row r="2981" s="524" customFormat="1"/>
    <row r="2982" s="524" customFormat="1"/>
    <row r="2983" s="524" customFormat="1"/>
    <row r="2984" s="524" customFormat="1"/>
    <row r="2985" s="524" customFormat="1"/>
    <row r="2986" s="524" customFormat="1"/>
    <row r="2987" s="524" customFormat="1"/>
    <row r="2988" s="524" customFormat="1"/>
    <row r="2989" s="524" customFormat="1"/>
    <row r="2990" s="524" customFormat="1"/>
    <row r="2991" s="524" customFormat="1"/>
    <row r="2992" s="524" customFormat="1"/>
    <row r="2993" s="524" customFormat="1"/>
    <row r="2994" s="524" customFormat="1"/>
    <row r="2995" s="524" customFormat="1"/>
    <row r="2996" s="524" customFormat="1"/>
    <row r="2997" s="524" customFormat="1"/>
    <row r="2998" s="524" customFormat="1"/>
    <row r="2999" s="524" customFormat="1"/>
    <row r="3000" s="524" customFormat="1"/>
    <row r="3001" s="524" customFormat="1"/>
    <row r="3002" s="524" customFormat="1"/>
    <row r="3003" s="524" customFormat="1"/>
    <row r="3004" s="524" customFormat="1"/>
    <row r="3005" s="524" customFormat="1"/>
    <row r="3006" s="524" customFormat="1"/>
    <row r="3007" s="524" customFormat="1"/>
    <row r="3008" s="524" customFormat="1"/>
    <row r="3009" s="524" customFormat="1"/>
    <row r="3010" s="524" customFormat="1"/>
    <row r="3011" s="524" customFormat="1"/>
    <row r="3012" s="524" customFormat="1"/>
    <row r="3013" s="524" customFormat="1"/>
    <row r="3014" s="524" customFormat="1"/>
    <row r="3015" s="524" customFormat="1"/>
    <row r="3016" s="524" customFormat="1"/>
    <row r="3017" s="524" customFormat="1"/>
    <row r="3018" s="524" customFormat="1"/>
    <row r="3019" s="524" customFormat="1"/>
    <row r="3020" s="524" customFormat="1"/>
    <row r="3021" s="524" customFormat="1"/>
    <row r="3022" s="524" customFormat="1"/>
    <row r="3023" s="524" customFormat="1"/>
    <row r="3024" s="524" customFormat="1"/>
    <row r="3025" s="524" customFormat="1"/>
    <row r="3026" s="524" customFormat="1"/>
    <row r="3027" s="524" customFormat="1"/>
    <row r="3028" s="524" customFormat="1"/>
    <row r="3029" s="524" customFormat="1"/>
    <row r="3030" s="524" customFormat="1"/>
    <row r="3031" s="524" customFormat="1"/>
    <row r="3032" s="524" customFormat="1"/>
    <row r="3033" s="524" customFormat="1"/>
    <row r="3034" s="524" customFormat="1"/>
    <row r="3035" s="524" customFormat="1"/>
    <row r="3036" s="524" customFormat="1"/>
    <row r="3037" s="524" customFormat="1"/>
    <row r="3038" s="524" customFormat="1"/>
    <row r="3039" s="524" customFormat="1"/>
    <row r="3040" s="524" customFormat="1"/>
    <row r="3041" s="524" customFormat="1"/>
    <row r="3042" s="524" customFormat="1"/>
    <row r="3043" s="524" customFormat="1"/>
    <row r="3044" s="524" customFormat="1"/>
    <row r="3045" s="524" customFormat="1"/>
    <row r="3046" s="524" customFormat="1"/>
    <row r="3047" s="524" customFormat="1"/>
    <row r="3048" s="524" customFormat="1"/>
    <row r="3049" s="524" customFormat="1"/>
    <row r="3050" s="524" customFormat="1"/>
    <row r="3051" s="524" customFormat="1"/>
    <row r="3052" s="524" customFormat="1"/>
    <row r="3053" s="524" customFormat="1"/>
    <row r="3054" s="524" customFormat="1"/>
    <row r="3055" s="524" customFormat="1"/>
    <row r="3056" s="524" customFormat="1"/>
    <row r="3057" s="524" customFormat="1"/>
    <row r="3058" s="524" customFormat="1"/>
    <row r="3059" s="524" customFormat="1"/>
    <row r="3060" s="524" customFormat="1"/>
    <row r="3061" s="524" customFormat="1"/>
    <row r="3062" s="524" customFormat="1"/>
    <row r="3063" s="524" customFormat="1"/>
    <row r="3064" s="524" customFormat="1"/>
    <row r="3065" s="524" customFormat="1"/>
    <row r="3066" s="524" customFormat="1"/>
    <row r="3067" s="524" customFormat="1"/>
    <row r="3068" s="524" customFormat="1"/>
    <row r="3069" s="524" customFormat="1"/>
    <row r="3070" s="524" customFormat="1"/>
    <row r="3071" s="524" customFormat="1"/>
    <row r="3072" s="524" customFormat="1"/>
    <row r="3073" s="524" customFormat="1"/>
    <row r="3074" s="524" customFormat="1"/>
    <row r="3075" s="524" customFormat="1"/>
    <row r="3076" s="524" customFormat="1"/>
    <row r="3077" s="524" customFormat="1"/>
    <row r="3078" s="524" customFormat="1"/>
    <row r="3079" s="524" customFormat="1"/>
    <row r="3080" s="524" customFormat="1"/>
    <row r="3081" s="524" customFormat="1"/>
    <row r="3082" s="524" customFormat="1"/>
    <row r="3083" s="524" customFormat="1"/>
    <row r="3084" s="524" customFormat="1"/>
    <row r="3085" s="524" customFormat="1"/>
    <row r="3086" s="524" customFormat="1"/>
    <row r="3087" s="524" customFormat="1"/>
    <row r="3088" s="524" customFormat="1"/>
    <row r="3089" s="524" customFormat="1"/>
    <row r="3090" s="524" customFormat="1"/>
    <row r="3091" s="524" customFormat="1"/>
    <row r="3092" s="524" customFormat="1"/>
    <row r="3093" s="524" customFormat="1"/>
    <row r="3094" s="524" customFormat="1"/>
    <row r="3095" s="524" customFormat="1"/>
    <row r="3096" s="524" customFormat="1"/>
    <row r="3097" s="524" customFormat="1"/>
    <row r="3098" s="524" customFormat="1"/>
    <row r="3099" s="524" customFormat="1"/>
    <row r="3100" s="524" customFormat="1"/>
    <row r="3101" s="524" customFormat="1"/>
    <row r="3102" s="524" customFormat="1"/>
    <row r="3103" s="524" customFormat="1"/>
    <row r="3104" s="524" customFormat="1"/>
    <row r="3105" s="524" customFormat="1"/>
    <row r="3106" s="524" customFormat="1"/>
    <row r="3107" s="524" customFormat="1"/>
    <row r="3108" s="524" customFormat="1"/>
    <row r="3109" s="524" customFormat="1"/>
    <row r="3110" s="524" customFormat="1"/>
    <row r="3111" s="524" customFormat="1"/>
    <row r="3112" s="524" customFormat="1"/>
    <row r="3113" s="524" customFormat="1"/>
    <row r="3114" s="524" customFormat="1"/>
    <row r="3115" s="524" customFormat="1"/>
    <row r="3116" s="524" customFormat="1"/>
    <row r="3117" s="524" customFormat="1"/>
    <row r="3118" s="524" customFormat="1"/>
    <row r="3119" s="524" customFormat="1"/>
    <row r="3120" s="524" customFormat="1"/>
    <row r="3121" s="524" customFormat="1"/>
    <row r="3122" s="524" customFormat="1"/>
    <row r="3123" s="524" customFormat="1"/>
    <row r="3124" s="524" customFormat="1"/>
    <row r="3125" s="524" customFormat="1"/>
    <row r="3126" s="524" customFormat="1"/>
    <row r="3127" s="524" customFormat="1"/>
    <row r="3128" s="524" customFormat="1"/>
    <row r="3129" s="524" customFormat="1"/>
    <row r="3130" s="524" customFormat="1"/>
    <row r="3131" s="524" customFormat="1"/>
    <row r="3132" s="524" customFormat="1"/>
    <row r="3133" s="524" customFormat="1"/>
    <row r="3134" s="524" customFormat="1"/>
    <row r="3135" s="524" customFormat="1"/>
    <row r="3136" s="524" customFormat="1"/>
    <row r="3137" s="524" customFormat="1"/>
    <row r="3138" s="524" customFormat="1"/>
    <row r="3139" s="524" customFormat="1"/>
    <row r="3140" s="524" customFormat="1"/>
    <row r="3141" s="524" customFormat="1"/>
    <row r="3142" s="524" customFormat="1"/>
    <row r="3143" s="524" customFormat="1"/>
    <row r="3144" s="524" customFormat="1"/>
    <row r="3145" s="524" customFormat="1"/>
    <row r="3146" s="524" customFormat="1"/>
    <row r="3147" s="524" customFormat="1"/>
    <row r="3148" s="524" customFormat="1"/>
    <row r="3149" s="524" customFormat="1"/>
    <row r="3150" s="524" customFormat="1"/>
    <row r="3151" s="524" customFormat="1"/>
    <row r="3152" s="524" customFormat="1"/>
    <row r="3153" s="524" customFormat="1"/>
    <row r="3154" s="524" customFormat="1"/>
    <row r="3155" s="524" customFormat="1"/>
    <row r="3156" s="524" customFormat="1"/>
    <row r="3157" s="524" customFormat="1"/>
    <row r="3158" s="524" customFormat="1"/>
    <row r="3159" s="524" customFormat="1"/>
    <row r="3160" s="524" customFormat="1"/>
    <row r="3161" s="524" customFormat="1"/>
    <row r="3162" s="524" customFormat="1"/>
    <row r="3163" s="524" customFormat="1"/>
    <row r="3164" s="524" customFormat="1"/>
    <row r="3165" s="524" customFormat="1"/>
    <row r="3166" s="524" customFormat="1"/>
    <row r="3167" s="524" customFormat="1"/>
    <row r="3168" s="524" customFormat="1"/>
    <row r="3169" s="524" customFormat="1"/>
    <row r="3170" s="524" customFormat="1"/>
    <row r="3171" s="524" customFormat="1"/>
    <row r="3172" s="524" customFormat="1"/>
    <row r="3173" s="524" customFormat="1"/>
    <row r="3174" s="524" customFormat="1"/>
    <row r="3175" s="524" customFormat="1"/>
    <row r="3176" s="524" customFormat="1"/>
    <row r="3177" s="524" customFormat="1"/>
    <row r="3178" s="524" customFormat="1"/>
    <row r="3179" s="524" customFormat="1"/>
    <row r="3180" s="524" customFormat="1"/>
    <row r="3181" s="524" customFormat="1"/>
    <row r="3182" s="524" customFormat="1"/>
    <row r="3183" s="524" customFormat="1"/>
    <row r="3184" s="524" customFormat="1"/>
    <row r="3185" s="524" customFormat="1"/>
    <row r="3186" s="524" customFormat="1"/>
    <row r="3187" s="524" customFormat="1"/>
    <row r="3188" s="524" customFormat="1"/>
    <row r="3189" s="524" customFormat="1"/>
    <row r="3190" s="524" customFormat="1"/>
    <row r="3191" s="524" customFormat="1"/>
    <row r="3192" s="524" customFormat="1"/>
    <row r="3193" s="524" customFormat="1"/>
    <row r="3194" s="524" customFormat="1"/>
    <row r="3195" s="524" customFormat="1"/>
    <row r="3196" s="524" customFormat="1"/>
    <row r="3197" s="524" customFormat="1"/>
    <row r="3198" s="524" customFormat="1"/>
    <row r="3199" s="524" customFormat="1"/>
    <row r="3200" s="524" customFormat="1"/>
    <row r="3201" s="524" customFormat="1"/>
    <row r="3202" s="524" customFormat="1"/>
    <row r="3203" s="524" customFormat="1"/>
    <row r="3204" s="524" customFormat="1"/>
    <row r="3205" s="524" customFormat="1"/>
    <row r="3206" s="524" customFormat="1"/>
    <row r="3207" s="524" customFormat="1"/>
    <row r="3208" s="524" customFormat="1"/>
    <row r="3209" s="524" customFormat="1"/>
    <row r="3210" s="524" customFormat="1"/>
    <row r="3211" s="524" customFormat="1"/>
    <row r="3212" s="524" customFormat="1"/>
    <row r="3213" s="524" customFormat="1"/>
    <row r="3214" s="524" customFormat="1"/>
    <row r="3215" s="524" customFormat="1"/>
    <row r="3216" s="524" customFormat="1"/>
    <row r="3217" s="524" customFormat="1"/>
    <row r="3218" s="524" customFormat="1"/>
    <row r="3219" s="524" customFormat="1"/>
    <row r="3220" s="524" customFormat="1"/>
    <row r="3221" s="524" customFormat="1"/>
    <row r="3222" s="524" customFormat="1"/>
    <row r="3223" s="524" customFormat="1"/>
    <row r="3224" s="524" customFormat="1"/>
    <row r="3225" s="524" customFormat="1"/>
    <row r="3226" s="524" customFormat="1"/>
    <row r="3227" s="524" customFormat="1"/>
    <row r="3228" s="524" customFormat="1"/>
    <row r="3229" s="524" customFormat="1"/>
    <row r="3230" s="524" customFormat="1"/>
    <row r="3231" s="524" customFormat="1"/>
    <row r="3232" s="524" customFormat="1"/>
    <row r="3233" s="524" customFormat="1"/>
    <row r="3234" s="524" customFormat="1"/>
    <row r="3235" s="524" customFormat="1"/>
    <row r="3236" s="524" customFormat="1"/>
    <row r="3237" s="524" customFormat="1"/>
    <row r="3238" s="524" customFormat="1"/>
    <row r="3239" s="524" customFormat="1"/>
    <row r="3240" s="524" customFormat="1"/>
    <row r="3241" s="524" customFormat="1"/>
    <row r="3242" s="524" customFormat="1"/>
    <row r="3243" s="524" customFormat="1"/>
    <row r="3244" s="524" customFormat="1"/>
    <row r="3245" s="524" customFormat="1"/>
    <row r="3246" s="524" customFormat="1"/>
    <row r="3247" s="524" customFormat="1"/>
    <row r="3248" s="524" customFormat="1"/>
    <row r="3249" s="524" customFormat="1"/>
    <row r="3250" s="524" customFormat="1"/>
    <row r="3251" s="524" customFormat="1"/>
    <row r="3252" s="524" customFormat="1"/>
    <row r="3253" s="524" customFormat="1"/>
    <row r="3254" s="524" customFormat="1"/>
    <row r="3255" s="524" customFormat="1"/>
    <row r="3256" s="524" customFormat="1"/>
    <row r="3257" s="524" customFormat="1"/>
    <row r="3258" s="524" customFormat="1"/>
    <row r="3259" s="524" customFormat="1"/>
    <row r="3260" s="524" customFormat="1"/>
    <row r="3261" s="524" customFormat="1"/>
    <row r="3262" s="524" customFormat="1"/>
    <row r="3263" s="524" customFormat="1"/>
    <row r="3264" s="524" customFormat="1"/>
    <row r="3265" s="524" customFormat="1"/>
    <row r="3266" s="524" customFormat="1"/>
    <row r="3267" s="524" customFormat="1"/>
    <row r="3268" s="524" customFormat="1"/>
    <row r="3269" s="524" customFormat="1"/>
    <row r="3270" s="524" customFormat="1"/>
    <row r="3271" s="524" customFormat="1"/>
    <row r="3272" s="524" customFormat="1"/>
    <row r="3273" s="524" customFormat="1"/>
    <row r="3274" s="524" customFormat="1"/>
    <row r="3275" s="524" customFormat="1"/>
    <row r="3276" s="524" customFormat="1"/>
    <row r="3277" s="524" customFormat="1"/>
    <row r="3278" s="524" customFormat="1"/>
    <row r="3279" s="524" customFormat="1"/>
    <row r="3280" s="524" customFormat="1"/>
    <row r="3281" s="524" customFormat="1"/>
    <row r="3282" s="524" customFormat="1"/>
    <row r="3283" s="524" customFormat="1"/>
    <row r="3284" s="524" customFormat="1"/>
    <row r="3285" s="524" customFormat="1"/>
    <row r="3286" s="524" customFormat="1"/>
    <row r="3287" s="524" customFormat="1"/>
    <row r="3288" s="524" customFormat="1"/>
    <row r="3289" s="524" customFormat="1"/>
    <row r="3290" s="524" customFormat="1"/>
    <row r="3291" s="524" customFormat="1"/>
    <row r="3292" s="524" customFormat="1"/>
    <row r="3293" s="524" customFormat="1"/>
    <row r="3294" s="524" customFormat="1"/>
    <row r="3295" s="524" customFormat="1"/>
    <row r="3296" s="524" customFormat="1"/>
    <row r="3297" s="524" customFormat="1"/>
    <row r="3298" s="524" customFormat="1"/>
    <row r="3299" s="524" customFormat="1"/>
    <row r="3300" s="524" customFormat="1"/>
    <row r="3301" s="524" customFormat="1"/>
    <row r="3302" s="524" customFormat="1"/>
    <row r="3303" s="524" customFormat="1"/>
    <row r="3304" s="524" customFormat="1"/>
    <row r="3305" s="524" customFormat="1"/>
    <row r="3306" s="524" customFormat="1"/>
    <row r="3307" s="524" customFormat="1"/>
    <row r="3308" s="524" customFormat="1"/>
    <row r="3309" s="524" customFormat="1"/>
    <row r="3310" s="524" customFormat="1"/>
    <row r="3311" s="524" customFormat="1"/>
    <row r="3312" s="524" customFormat="1"/>
    <row r="3313" s="524" customFormat="1"/>
    <row r="3314" s="524" customFormat="1"/>
    <row r="3315" s="524" customFormat="1"/>
    <row r="3316" s="524" customFormat="1"/>
    <row r="3317" s="524" customFormat="1"/>
    <row r="3318" s="524" customFormat="1"/>
    <row r="3319" s="524" customFormat="1"/>
    <row r="3320" s="524" customFormat="1"/>
    <row r="3321" s="524" customFormat="1"/>
    <row r="3322" s="524" customFormat="1"/>
    <row r="3323" s="524" customFormat="1"/>
    <row r="3324" s="524" customFormat="1"/>
    <row r="3325" s="524" customFormat="1"/>
    <row r="3326" s="524" customFormat="1"/>
    <row r="3327" s="524" customFormat="1"/>
    <row r="3328" s="524" customFormat="1"/>
    <row r="3329" s="524" customFormat="1"/>
    <row r="3330" s="524" customFormat="1"/>
    <row r="3331" s="524" customFormat="1"/>
    <row r="3332" s="524" customFormat="1"/>
    <row r="3333" s="524" customFormat="1"/>
    <row r="3334" s="524" customFormat="1"/>
    <row r="3335" s="524" customFormat="1"/>
    <row r="3336" s="524" customFormat="1"/>
    <row r="3337" s="524" customFormat="1"/>
    <row r="3338" s="524" customFormat="1"/>
    <row r="3339" s="524" customFormat="1"/>
    <row r="3340" s="524" customFormat="1"/>
    <row r="3341" s="524" customFormat="1"/>
    <row r="3342" s="524" customFormat="1"/>
    <row r="3343" s="524" customFormat="1"/>
    <row r="3344" s="524" customFormat="1"/>
    <row r="3345" s="524" customFormat="1"/>
    <row r="3346" s="524" customFormat="1"/>
    <row r="3347" s="524" customFormat="1"/>
    <row r="3348" s="524" customFormat="1"/>
    <row r="3349" s="524" customFormat="1"/>
    <row r="3350" s="524" customFormat="1"/>
    <row r="3351" s="524" customFormat="1"/>
    <row r="3352" s="524" customFormat="1"/>
    <row r="3353" s="524" customFormat="1"/>
    <row r="3354" s="524" customFormat="1"/>
    <row r="3355" s="524" customFormat="1"/>
    <row r="3356" s="524" customFormat="1"/>
    <row r="3357" s="524" customFormat="1"/>
    <row r="3358" s="524" customFormat="1"/>
    <row r="3359" s="524" customFormat="1"/>
    <row r="3360" s="524" customFormat="1"/>
    <row r="3361" s="524" customFormat="1"/>
    <row r="3362" s="524" customFormat="1"/>
    <row r="3363" s="524" customFormat="1"/>
    <row r="3364" s="524" customFormat="1"/>
    <row r="3365" s="524" customFormat="1"/>
    <row r="3366" s="524" customFormat="1"/>
    <row r="3367" s="524" customFormat="1"/>
    <row r="3368" s="524" customFormat="1"/>
    <row r="3369" s="524" customFormat="1"/>
    <row r="3370" s="524" customFormat="1"/>
    <row r="3371" s="524" customFormat="1"/>
    <row r="3372" s="524" customFormat="1"/>
    <row r="3373" s="524" customFormat="1"/>
    <row r="3374" s="524" customFormat="1"/>
    <row r="3375" s="524" customFormat="1"/>
    <row r="3376" s="524" customFormat="1"/>
    <row r="3377" s="524" customFormat="1"/>
    <row r="3378" s="524" customFormat="1"/>
    <row r="3379" s="524" customFormat="1"/>
    <row r="3380" s="524" customFormat="1"/>
    <row r="3381" s="524" customFormat="1"/>
    <row r="3382" s="524" customFormat="1"/>
    <row r="3383" s="524" customFormat="1"/>
    <row r="3384" s="524" customFormat="1"/>
    <row r="3385" s="524" customFormat="1"/>
    <row r="3386" s="524" customFormat="1"/>
    <row r="3387" s="524" customFormat="1"/>
    <row r="3388" s="524" customFormat="1"/>
    <row r="3389" s="524" customFormat="1"/>
    <row r="3390" s="524" customFormat="1"/>
    <row r="3391" s="524" customFormat="1"/>
    <row r="3392" s="524" customFormat="1"/>
    <row r="3393" s="524" customFormat="1"/>
    <row r="3394" s="524" customFormat="1"/>
    <row r="3395" s="524" customFormat="1"/>
    <row r="3396" s="524" customFormat="1"/>
    <row r="3397" s="524" customFormat="1"/>
    <row r="3398" s="524" customFormat="1"/>
    <row r="3399" s="524" customFormat="1"/>
    <row r="3400" s="524" customFormat="1"/>
    <row r="3401" s="524" customFormat="1"/>
    <row r="3402" s="524" customFormat="1"/>
    <row r="3403" s="524" customFormat="1"/>
    <row r="3404" s="524" customFormat="1"/>
    <row r="3405" s="524" customFormat="1"/>
    <row r="3406" s="524" customFormat="1"/>
    <row r="3407" s="524" customFormat="1"/>
    <row r="3408" s="524" customFormat="1"/>
    <row r="3409" s="524" customFormat="1"/>
    <row r="3410" s="524" customFormat="1"/>
    <row r="3411" s="524" customFormat="1"/>
    <row r="3412" s="524" customFormat="1"/>
    <row r="3413" s="524" customFormat="1"/>
    <row r="3414" s="524" customFormat="1"/>
    <row r="3415" s="524" customFormat="1"/>
    <row r="3416" s="524" customFormat="1"/>
    <row r="3417" s="524" customFormat="1"/>
    <row r="3418" s="524" customFormat="1"/>
    <row r="3419" s="524" customFormat="1"/>
    <row r="3420" s="524" customFormat="1"/>
    <row r="3421" s="524" customFormat="1"/>
    <row r="3422" s="524" customFormat="1"/>
    <row r="3423" s="524" customFormat="1"/>
    <row r="3424" s="524" customFormat="1"/>
    <row r="3425" s="524" customFormat="1"/>
    <row r="3426" s="524" customFormat="1"/>
    <row r="3427" s="524" customFormat="1"/>
    <row r="3428" s="524" customFormat="1"/>
    <row r="3429" s="524" customFormat="1"/>
    <row r="3430" s="524" customFormat="1"/>
    <row r="3431" s="524" customFormat="1"/>
    <row r="3432" s="524" customFormat="1"/>
    <row r="3433" s="524" customFormat="1"/>
    <row r="3434" s="524" customFormat="1"/>
    <row r="3435" s="524" customFormat="1"/>
    <row r="3436" s="524" customFormat="1"/>
    <row r="3437" s="524" customFormat="1"/>
    <row r="3438" s="524" customFormat="1"/>
    <row r="3439" s="524" customFormat="1"/>
    <row r="3440" s="524" customFormat="1"/>
    <row r="3441" s="524" customFormat="1"/>
    <row r="3442" s="524" customFormat="1"/>
    <row r="3443" s="524" customFormat="1"/>
    <row r="3444" s="524" customFormat="1"/>
    <row r="3445" s="524" customFormat="1"/>
    <row r="3446" s="524" customFormat="1"/>
    <row r="3447" s="524" customFormat="1"/>
    <row r="3448" s="524" customFormat="1"/>
    <row r="3449" s="524" customFormat="1"/>
    <row r="3450" s="524" customFormat="1"/>
    <row r="3451" s="524" customFormat="1"/>
    <row r="3452" s="524" customFormat="1"/>
    <row r="3453" s="524" customFormat="1"/>
    <row r="3454" s="524" customFormat="1"/>
    <row r="3455" s="524" customFormat="1"/>
    <row r="3456" s="524" customFormat="1"/>
    <row r="3457" s="524" customFormat="1"/>
    <row r="3458" s="524" customFormat="1"/>
    <row r="3459" s="524" customFormat="1"/>
    <row r="3460" s="524" customFormat="1"/>
    <row r="3461" s="524" customFormat="1"/>
    <row r="3462" s="524" customFormat="1"/>
    <row r="3463" s="524" customFormat="1"/>
    <row r="3464" s="524" customFormat="1"/>
    <row r="3465" s="524" customFormat="1"/>
    <row r="3466" s="524" customFormat="1"/>
    <row r="3467" s="524" customFormat="1"/>
    <row r="3468" s="524" customFormat="1"/>
    <row r="3469" s="524" customFormat="1"/>
    <row r="3470" s="524" customFormat="1"/>
    <row r="3471" s="524" customFormat="1"/>
    <row r="3472" s="524" customFormat="1"/>
    <row r="3473" s="524" customFormat="1"/>
    <row r="3474" s="524" customFormat="1"/>
    <row r="3475" s="524" customFormat="1"/>
    <row r="3476" s="524" customFormat="1"/>
    <row r="3477" s="524" customFormat="1"/>
    <row r="3478" s="524" customFormat="1"/>
    <row r="3479" s="524" customFormat="1"/>
    <row r="3480" s="524" customFormat="1"/>
    <row r="3481" s="524" customFormat="1"/>
    <row r="3482" s="524" customFormat="1"/>
    <row r="3483" s="524" customFormat="1"/>
    <row r="3484" s="524" customFormat="1"/>
    <row r="3485" s="524" customFormat="1"/>
    <row r="3486" s="524" customFormat="1"/>
    <row r="3487" s="524" customFormat="1"/>
    <row r="3488" s="524" customFormat="1"/>
    <row r="3489" s="524" customFormat="1"/>
    <row r="3490" s="524" customFormat="1"/>
    <row r="3491" s="524" customFormat="1"/>
    <row r="3492" s="524" customFormat="1"/>
    <row r="3493" s="524" customFormat="1"/>
    <row r="3494" s="524" customFormat="1"/>
    <row r="3495" s="524" customFormat="1"/>
    <row r="3496" s="524" customFormat="1"/>
    <row r="3497" s="524" customFormat="1"/>
    <row r="3498" s="524" customFormat="1"/>
    <row r="3499" s="524" customFormat="1"/>
    <row r="3500" s="524" customFormat="1"/>
    <row r="3501" s="524" customFormat="1"/>
    <row r="3502" s="524" customFormat="1"/>
    <row r="3503" s="524" customFormat="1"/>
    <row r="3504" s="524" customFormat="1"/>
    <row r="3505" s="524" customFormat="1"/>
    <row r="3506" s="524" customFormat="1"/>
    <row r="3507" s="524" customFormat="1"/>
    <row r="3508" s="524" customFormat="1"/>
    <row r="3509" s="524" customFormat="1"/>
    <row r="3510" s="524" customFormat="1"/>
    <row r="3511" s="524" customFormat="1"/>
    <row r="3512" s="524" customFormat="1"/>
    <row r="3513" s="524" customFormat="1"/>
    <row r="3514" s="524" customFormat="1"/>
    <row r="3515" s="524" customFormat="1"/>
    <row r="3516" s="524" customFormat="1"/>
    <row r="3517" s="524" customFormat="1"/>
    <row r="3518" s="524" customFormat="1"/>
    <row r="3519" s="524" customFormat="1"/>
    <row r="3520" s="524" customFormat="1"/>
    <row r="3521" s="524" customFormat="1"/>
    <row r="3522" s="524" customFormat="1"/>
    <row r="3523" s="524" customFormat="1"/>
    <row r="3524" s="524" customFormat="1"/>
    <row r="3525" s="524" customFormat="1"/>
    <row r="3526" s="524" customFormat="1"/>
    <row r="3527" s="524" customFormat="1"/>
    <row r="3528" s="524" customFormat="1"/>
    <row r="3529" s="524" customFormat="1"/>
    <row r="3530" s="524" customFormat="1"/>
    <row r="3531" s="524" customFormat="1"/>
    <row r="3532" s="524" customFormat="1"/>
    <row r="3533" s="524" customFormat="1"/>
    <row r="3534" s="524" customFormat="1"/>
    <row r="3535" s="524" customFormat="1"/>
    <row r="3536" s="524" customFormat="1"/>
    <row r="3537" s="524" customFormat="1"/>
    <row r="3538" s="524" customFormat="1"/>
    <row r="3539" s="524" customFormat="1"/>
    <row r="3540" s="524" customFormat="1"/>
    <row r="3541" s="524" customFormat="1"/>
    <row r="3542" s="524" customFormat="1"/>
    <row r="3543" s="524" customFormat="1"/>
    <row r="3544" s="524" customFormat="1"/>
    <row r="3545" s="524" customFormat="1"/>
    <row r="3546" s="524" customFormat="1"/>
    <row r="3547" s="524" customFormat="1"/>
    <row r="3548" s="524" customFormat="1"/>
    <row r="3549" s="524" customFormat="1"/>
    <row r="3550" s="524" customFormat="1"/>
    <row r="3551" s="524" customFormat="1"/>
    <row r="3552" s="524" customFormat="1"/>
    <row r="3553" s="524" customFormat="1"/>
    <row r="3554" s="524" customFormat="1"/>
    <row r="3555" s="524" customFormat="1"/>
    <row r="3556" s="524" customFormat="1"/>
    <row r="3557" s="524" customFormat="1"/>
    <row r="3558" s="524" customFormat="1"/>
    <row r="3559" s="524" customFormat="1"/>
    <row r="3560" s="524" customFormat="1"/>
    <row r="3561" s="524" customFormat="1"/>
    <row r="3562" s="524" customFormat="1"/>
    <row r="3563" s="524" customFormat="1"/>
    <row r="3564" s="524" customFormat="1"/>
    <row r="3565" s="524" customFormat="1"/>
    <row r="3566" s="524" customFormat="1"/>
    <row r="3567" s="524" customFormat="1"/>
    <row r="3568" s="524" customFormat="1"/>
    <row r="3569" s="524" customFormat="1"/>
    <row r="3570" s="524" customFormat="1"/>
    <row r="3571" s="524" customFormat="1"/>
    <row r="3572" s="524" customFormat="1"/>
    <row r="3573" s="524" customFormat="1"/>
    <row r="3574" s="524" customFormat="1"/>
    <row r="3575" s="524" customFormat="1"/>
    <row r="3576" s="524" customFormat="1"/>
    <row r="3577" s="524" customFormat="1"/>
    <row r="3578" s="524" customFormat="1"/>
    <row r="3579" s="524" customFormat="1"/>
    <row r="3580" s="524" customFormat="1"/>
    <row r="3581" s="524" customFormat="1"/>
    <row r="3582" s="524" customFormat="1"/>
    <row r="3583" s="524" customFormat="1"/>
    <row r="3584" s="524" customFormat="1"/>
    <row r="3585" s="524" customFormat="1"/>
    <row r="3586" s="524" customFormat="1"/>
    <row r="3587" s="524" customFormat="1"/>
    <row r="3588" s="524" customFormat="1"/>
    <row r="3589" s="524" customFormat="1"/>
    <row r="3590" s="524" customFormat="1"/>
    <row r="3591" s="524" customFormat="1"/>
    <row r="3592" s="524" customFormat="1"/>
    <row r="3593" s="524" customFormat="1"/>
    <row r="3594" s="524" customFormat="1"/>
    <row r="3595" s="524" customFormat="1"/>
    <row r="3596" s="524" customFormat="1"/>
    <row r="3597" s="524" customFormat="1"/>
    <row r="3598" s="524" customFormat="1"/>
    <row r="3599" s="524" customFormat="1"/>
    <row r="3600" s="524" customFormat="1"/>
    <row r="3601" s="524" customFormat="1"/>
    <row r="3602" s="524" customFormat="1"/>
    <row r="3603" s="524" customFormat="1"/>
    <row r="3604" s="524" customFormat="1"/>
    <row r="3605" s="524" customFormat="1"/>
    <row r="3606" s="524" customFormat="1"/>
    <row r="3607" s="524" customFormat="1"/>
    <row r="3608" s="524" customFormat="1"/>
    <row r="3609" s="524" customFormat="1"/>
    <row r="3610" s="524" customFormat="1"/>
    <row r="3611" s="524" customFormat="1"/>
    <row r="3612" s="524" customFormat="1"/>
    <row r="3613" s="524" customFormat="1"/>
    <row r="3614" s="524" customFormat="1"/>
    <row r="3615" s="524" customFormat="1"/>
    <row r="3616" s="524" customFormat="1"/>
    <row r="3617" s="524" customFormat="1"/>
    <row r="3618" s="524" customFormat="1"/>
    <row r="3619" s="524" customFormat="1"/>
    <row r="3620" s="524" customFormat="1"/>
    <row r="3621" s="524" customFormat="1"/>
    <row r="3622" s="524" customFormat="1"/>
    <row r="3623" s="524" customFormat="1"/>
    <row r="3624" s="524" customFormat="1"/>
    <row r="3625" s="524" customFormat="1"/>
    <row r="3626" s="524" customFormat="1"/>
    <row r="3627" s="524" customFormat="1"/>
    <row r="3628" s="524" customFormat="1"/>
    <row r="3629" s="524" customFormat="1"/>
    <row r="3630" s="524" customFormat="1"/>
    <row r="3631" s="524" customFormat="1"/>
    <row r="3632" s="524" customFormat="1"/>
    <row r="3633" s="524" customFormat="1"/>
    <row r="3634" s="524" customFormat="1"/>
    <row r="3635" s="524" customFormat="1"/>
    <row r="3636" s="524" customFormat="1"/>
    <row r="3637" s="524" customFormat="1"/>
    <row r="3638" s="524" customFormat="1"/>
    <row r="3639" s="524" customFormat="1"/>
    <row r="3640" s="524" customFormat="1"/>
    <row r="3641" s="524" customFormat="1"/>
    <row r="3642" s="524" customFormat="1"/>
    <row r="3643" s="524" customFormat="1"/>
    <row r="3644" s="524" customFormat="1"/>
    <row r="3645" s="524" customFormat="1"/>
    <row r="3646" s="524" customFormat="1"/>
    <row r="3647" s="524" customFormat="1"/>
    <row r="3648" s="524" customFormat="1"/>
    <row r="3649" s="524" customFormat="1"/>
    <row r="3650" s="524" customFormat="1"/>
    <row r="3651" s="524" customFormat="1"/>
    <row r="3652" s="524" customFormat="1"/>
    <row r="3653" s="524" customFormat="1"/>
    <row r="3654" s="524" customFormat="1"/>
    <row r="3655" s="524" customFormat="1"/>
    <row r="3656" s="524" customFormat="1"/>
    <row r="3657" s="524" customFormat="1"/>
    <row r="3658" s="524" customFormat="1"/>
    <row r="3659" s="524" customFormat="1"/>
    <row r="3660" s="524" customFormat="1"/>
    <row r="3661" s="524" customFormat="1"/>
    <row r="3662" s="524" customFormat="1"/>
    <row r="3663" s="524" customFormat="1"/>
    <row r="3664" s="524" customFormat="1"/>
    <row r="3665" s="524" customFormat="1"/>
    <row r="3666" s="524" customFormat="1"/>
    <row r="3667" s="524" customFormat="1"/>
    <row r="3668" s="524" customFormat="1"/>
    <row r="3669" s="524" customFormat="1"/>
    <row r="3670" s="524" customFormat="1"/>
    <row r="3671" s="524" customFormat="1"/>
    <row r="3672" s="524" customFormat="1"/>
    <row r="3673" s="524" customFormat="1"/>
    <row r="3674" s="524" customFormat="1"/>
    <row r="3675" s="524" customFormat="1"/>
    <row r="3676" s="524" customFormat="1"/>
    <row r="3677" s="524" customFormat="1"/>
    <row r="3678" s="524" customFormat="1"/>
    <row r="3679" s="524" customFormat="1"/>
    <row r="3680" s="524" customFormat="1"/>
    <row r="3681" s="524" customFormat="1"/>
    <row r="3682" s="524" customFormat="1"/>
    <row r="3683" s="524" customFormat="1"/>
    <row r="3684" s="524" customFormat="1"/>
    <row r="3685" s="524" customFormat="1"/>
    <row r="3686" s="524" customFormat="1"/>
    <row r="3687" s="524" customFormat="1"/>
    <row r="3688" s="524" customFormat="1"/>
    <row r="3689" s="524" customFormat="1"/>
    <row r="3690" s="524" customFormat="1"/>
    <row r="3691" s="524" customFormat="1"/>
    <row r="3692" s="524" customFormat="1"/>
    <row r="3693" s="524" customFormat="1"/>
    <row r="3694" s="524" customFormat="1"/>
    <row r="3695" s="524" customFormat="1"/>
    <row r="3696" s="524" customFormat="1"/>
    <row r="3697" s="524" customFormat="1"/>
    <row r="3698" s="524" customFormat="1"/>
    <row r="3699" s="524" customFormat="1"/>
    <row r="3700" s="524" customFormat="1"/>
    <row r="3701" s="524" customFormat="1"/>
    <row r="3702" s="524" customFormat="1"/>
    <row r="3703" s="524" customFormat="1"/>
    <row r="3704" s="524" customFormat="1"/>
    <row r="3705" s="524" customFormat="1"/>
    <row r="3706" s="524" customFormat="1"/>
    <row r="3707" s="524" customFormat="1"/>
    <row r="3708" s="524" customFormat="1"/>
    <row r="3709" s="524" customFormat="1"/>
    <row r="3710" s="524" customFormat="1"/>
    <row r="3711" s="524" customFormat="1"/>
    <row r="3712" s="524" customFormat="1"/>
    <row r="3713" s="524" customFormat="1"/>
    <row r="3714" s="524" customFormat="1"/>
    <row r="3715" s="524" customFormat="1"/>
    <row r="3716" s="524" customFormat="1"/>
    <row r="3717" s="524" customFormat="1"/>
    <row r="3718" s="524" customFormat="1"/>
    <row r="3719" s="524" customFormat="1"/>
    <row r="3720" s="524" customFormat="1"/>
    <row r="3721" s="524" customFormat="1"/>
    <row r="3722" s="524" customFormat="1"/>
    <row r="3723" s="524" customFormat="1"/>
    <row r="3724" s="524" customFormat="1"/>
    <row r="3725" s="524" customFormat="1"/>
    <row r="3726" s="524" customFormat="1"/>
    <row r="3727" s="524" customFormat="1"/>
    <row r="3728" s="524" customFormat="1"/>
    <row r="3729" s="524" customFormat="1"/>
    <row r="3730" s="524" customFormat="1"/>
    <row r="3731" s="524" customFormat="1"/>
    <row r="3732" s="524" customFormat="1"/>
    <row r="3733" s="524" customFormat="1"/>
    <row r="3734" s="524" customFormat="1"/>
    <row r="3735" s="524" customFormat="1"/>
    <row r="3736" s="524" customFormat="1"/>
    <row r="3737" s="524" customFormat="1"/>
    <row r="3738" s="524" customFormat="1"/>
    <row r="3739" s="524" customFormat="1"/>
    <row r="3740" s="524" customFormat="1"/>
    <row r="3741" s="524" customFormat="1"/>
    <row r="3742" s="524" customFormat="1"/>
    <row r="3743" s="524" customFormat="1"/>
    <row r="3744" s="524" customFormat="1"/>
    <row r="3745" s="524" customFormat="1"/>
    <row r="3746" s="524" customFormat="1"/>
    <row r="3747" s="524" customFormat="1"/>
    <row r="3748" s="524" customFormat="1"/>
    <row r="3749" s="524" customFormat="1"/>
    <row r="3750" s="524" customFormat="1"/>
    <row r="3751" s="524" customFormat="1"/>
    <row r="3752" s="524" customFormat="1"/>
    <row r="3753" s="524" customFormat="1"/>
    <row r="3754" s="524" customFormat="1"/>
    <row r="3755" s="524" customFormat="1"/>
    <row r="3756" s="524" customFormat="1"/>
    <row r="3757" s="524" customFormat="1"/>
    <row r="3758" s="524" customFormat="1"/>
    <row r="3759" s="524" customFormat="1"/>
    <row r="3760" s="524" customFormat="1"/>
    <row r="3761" s="524" customFormat="1"/>
    <row r="3762" s="524" customFormat="1"/>
    <row r="3763" s="524" customFormat="1"/>
    <row r="3764" s="524" customFormat="1"/>
    <row r="3765" s="524" customFormat="1"/>
    <row r="3766" s="524" customFormat="1"/>
    <row r="3767" s="524" customFormat="1"/>
    <row r="3768" s="524" customFormat="1"/>
    <row r="3769" s="524" customFormat="1"/>
    <row r="3770" s="524" customFormat="1"/>
    <row r="3771" s="524" customFormat="1"/>
    <row r="3772" s="524" customFormat="1"/>
    <row r="3773" s="524" customFormat="1"/>
    <row r="3774" s="524" customFormat="1"/>
    <row r="3775" s="524" customFormat="1"/>
    <row r="3776" s="524" customFormat="1"/>
    <row r="3777" s="524" customFormat="1"/>
    <row r="3778" s="524" customFormat="1"/>
    <row r="3779" s="524" customFormat="1"/>
    <row r="3780" s="524" customFormat="1"/>
    <row r="3781" s="524" customFormat="1"/>
    <row r="3782" s="524" customFormat="1"/>
    <row r="3783" s="524" customFormat="1"/>
    <row r="3784" s="524" customFormat="1"/>
    <row r="3785" s="524" customFormat="1"/>
    <row r="3786" s="524" customFormat="1"/>
    <row r="3787" s="524" customFormat="1"/>
    <row r="3788" s="524" customFormat="1"/>
    <row r="3789" s="524" customFormat="1"/>
    <row r="3790" s="524" customFormat="1"/>
    <row r="3791" s="524" customFormat="1"/>
    <row r="3792" s="524" customFormat="1"/>
    <row r="3793" s="524" customFormat="1"/>
    <row r="3794" s="524" customFormat="1"/>
    <row r="3795" s="524" customFormat="1"/>
    <row r="3796" s="524" customFormat="1"/>
    <row r="3797" s="524" customFormat="1"/>
    <row r="3798" s="524" customFormat="1"/>
    <row r="3799" s="524" customFormat="1"/>
    <row r="3800" s="524" customFormat="1"/>
    <row r="3801" s="524" customFormat="1"/>
    <row r="3802" s="524" customFormat="1"/>
    <row r="3803" s="524" customFormat="1"/>
    <row r="3804" s="524" customFormat="1"/>
    <row r="3805" s="524" customFormat="1"/>
    <row r="3806" s="524" customFormat="1"/>
    <row r="3807" s="524" customFormat="1"/>
    <row r="3808" s="524" customFormat="1"/>
    <row r="3809" s="524" customFormat="1"/>
    <row r="3810" s="524" customFormat="1"/>
    <row r="3811" s="524" customFormat="1"/>
    <row r="3812" s="524" customFormat="1"/>
    <row r="3813" s="524" customFormat="1"/>
    <row r="3814" s="524" customFormat="1"/>
    <row r="3815" s="524" customFormat="1"/>
    <row r="3816" s="524" customFormat="1"/>
    <row r="3817" s="524" customFormat="1"/>
    <row r="3818" s="524" customFormat="1"/>
    <row r="3819" s="524" customFormat="1"/>
    <row r="3820" s="524" customFormat="1"/>
    <row r="3821" s="524" customFormat="1"/>
    <row r="3822" s="524" customFormat="1"/>
    <row r="3823" s="524" customFormat="1"/>
    <row r="3824" s="524" customFormat="1"/>
    <row r="3825" s="524" customFormat="1"/>
    <row r="3826" s="524" customFormat="1"/>
    <row r="3827" s="524" customFormat="1"/>
    <row r="3828" s="524" customFormat="1"/>
    <row r="3829" s="524" customFormat="1"/>
    <row r="3830" s="524" customFormat="1"/>
    <row r="3831" s="524" customFormat="1"/>
    <row r="3832" s="524" customFormat="1"/>
    <row r="3833" s="524" customFormat="1"/>
    <row r="3834" s="524" customFormat="1"/>
    <row r="3835" s="524" customFormat="1"/>
    <row r="3836" s="524" customFormat="1"/>
    <row r="3837" s="524" customFormat="1"/>
    <row r="3838" s="524" customFormat="1"/>
    <row r="3839" s="524" customFormat="1"/>
    <row r="3840" s="524" customFormat="1"/>
    <row r="3841" s="524" customFormat="1"/>
    <row r="3842" s="524" customFormat="1"/>
    <row r="3843" s="524" customFormat="1"/>
    <row r="3844" s="524" customFormat="1"/>
    <row r="3845" s="524" customFormat="1"/>
    <row r="3846" s="524" customFormat="1"/>
    <row r="3847" s="524" customFormat="1"/>
    <row r="3848" s="524" customFormat="1"/>
    <row r="3849" s="524" customFormat="1"/>
    <row r="3850" s="524" customFormat="1"/>
    <row r="3851" s="524" customFormat="1"/>
    <row r="3852" s="524" customFormat="1"/>
    <row r="3853" s="524" customFormat="1"/>
    <row r="3854" s="524" customFormat="1"/>
    <row r="3855" s="524" customFormat="1"/>
    <row r="3856" s="524" customFormat="1"/>
    <row r="3857" s="524" customFormat="1"/>
    <row r="3858" s="524" customFormat="1"/>
    <row r="3859" s="524" customFormat="1"/>
    <row r="3860" s="524" customFormat="1"/>
    <row r="3861" s="524" customFormat="1"/>
    <row r="3862" s="524" customFormat="1"/>
    <row r="3863" s="524" customFormat="1"/>
    <row r="3864" s="524" customFormat="1"/>
    <row r="3865" s="524" customFormat="1"/>
    <row r="3866" s="524" customFormat="1"/>
    <row r="3867" s="524" customFormat="1"/>
    <row r="3868" s="524" customFormat="1"/>
    <row r="3869" s="524" customFormat="1"/>
    <row r="3870" s="524" customFormat="1"/>
    <row r="3871" s="524" customFormat="1"/>
    <row r="3872" s="524" customFormat="1"/>
    <row r="3873" s="524" customFormat="1"/>
    <row r="3874" s="524" customFormat="1"/>
    <row r="3875" s="524" customFormat="1"/>
    <row r="3876" s="524" customFormat="1"/>
    <row r="3877" s="524" customFormat="1"/>
    <row r="3878" s="524" customFormat="1"/>
    <row r="3879" s="524" customFormat="1"/>
    <row r="3880" s="524" customFormat="1"/>
    <row r="3881" s="524" customFormat="1"/>
    <row r="3882" s="524" customFormat="1"/>
    <row r="3883" s="524" customFormat="1"/>
    <row r="3884" s="524" customFormat="1"/>
    <row r="3885" s="524" customFormat="1"/>
    <row r="3886" s="524" customFormat="1"/>
    <row r="3887" s="524" customFormat="1"/>
    <row r="3888" s="524" customFormat="1"/>
    <row r="3889" s="524" customFormat="1"/>
    <row r="3890" s="524" customFormat="1"/>
    <row r="3891" s="524" customFormat="1"/>
    <row r="3892" s="524" customFormat="1"/>
    <row r="3893" s="524" customFormat="1"/>
    <row r="3894" s="524" customFormat="1"/>
    <row r="3895" s="524" customFormat="1"/>
    <row r="3896" s="524" customFormat="1"/>
    <row r="3897" s="524" customFormat="1"/>
    <row r="3898" s="524" customFormat="1"/>
    <row r="3899" s="524" customFormat="1"/>
    <row r="3900" s="524" customFormat="1"/>
    <row r="3901" s="524" customFormat="1"/>
    <row r="3902" s="524" customFormat="1"/>
    <row r="3903" s="524" customFormat="1"/>
    <row r="3904" s="524" customFormat="1"/>
    <row r="3905" s="524" customFormat="1"/>
    <row r="3906" s="524" customFormat="1"/>
    <row r="3907" s="524" customFormat="1"/>
    <row r="3908" s="524" customFormat="1"/>
    <row r="3909" s="524" customFormat="1"/>
    <row r="3910" s="524" customFormat="1"/>
    <row r="3911" s="524" customFormat="1"/>
    <row r="3912" s="524" customFormat="1"/>
    <row r="3913" s="524" customFormat="1"/>
    <row r="3914" s="524" customFormat="1"/>
    <row r="3915" s="524" customFormat="1"/>
    <row r="3916" s="524" customFormat="1"/>
    <row r="3917" s="524" customFormat="1"/>
    <row r="3918" s="524" customFormat="1"/>
    <row r="3919" s="524" customFormat="1"/>
    <row r="3920" s="524" customFormat="1"/>
    <row r="3921" s="524" customFormat="1"/>
    <row r="3922" s="524" customFormat="1"/>
    <row r="3923" s="524" customFormat="1"/>
    <row r="3924" s="524" customFormat="1"/>
    <row r="3925" s="524" customFormat="1"/>
    <row r="3926" s="524" customFormat="1"/>
    <row r="3927" s="524" customFormat="1"/>
    <row r="3928" s="524" customFormat="1"/>
    <row r="3929" s="524" customFormat="1"/>
    <row r="3930" s="524" customFormat="1"/>
    <row r="3931" s="524" customFormat="1"/>
    <row r="3932" s="524" customFormat="1"/>
    <row r="3933" s="524" customFormat="1"/>
    <row r="3934" s="524" customFormat="1"/>
    <row r="3935" s="524" customFormat="1"/>
    <row r="3936" s="524" customFormat="1"/>
    <row r="3937" s="524" customFormat="1"/>
    <row r="3938" s="524" customFormat="1"/>
    <row r="3939" s="524" customFormat="1"/>
    <row r="3940" s="524" customFormat="1"/>
    <row r="3941" s="524" customFormat="1"/>
    <row r="3942" s="524" customFormat="1"/>
    <row r="3943" s="524" customFormat="1"/>
    <row r="3944" s="524" customFormat="1"/>
    <row r="3945" s="524" customFormat="1"/>
    <row r="3946" s="524" customFormat="1"/>
    <row r="3947" s="524" customFormat="1"/>
    <row r="3948" s="524" customFormat="1"/>
    <row r="3949" s="524" customFormat="1"/>
    <row r="3950" s="524" customFormat="1"/>
    <row r="3951" s="524" customFormat="1"/>
    <row r="3952" s="524" customFormat="1"/>
    <row r="3953" s="524" customFormat="1"/>
    <row r="3954" s="524" customFormat="1"/>
    <row r="3955" s="524" customFormat="1"/>
    <row r="3956" s="524" customFormat="1"/>
    <row r="3957" s="524" customFormat="1"/>
    <row r="3958" s="524" customFormat="1"/>
    <row r="3959" s="524" customFormat="1"/>
    <row r="3960" s="524" customFormat="1"/>
    <row r="3961" s="524" customFormat="1"/>
    <row r="3962" s="524" customFormat="1"/>
    <row r="3963" s="524" customFormat="1"/>
    <row r="3964" s="524" customFormat="1"/>
    <row r="3965" s="524" customFormat="1"/>
    <row r="3966" s="524" customFormat="1"/>
    <row r="3967" s="524" customFormat="1"/>
    <row r="3968" s="524" customFormat="1"/>
    <row r="3969" s="524" customFormat="1"/>
    <row r="3970" s="524" customFormat="1"/>
    <row r="3971" s="524" customFormat="1"/>
    <row r="3972" s="524" customFormat="1"/>
    <row r="3973" s="524" customFormat="1"/>
    <row r="3974" s="524" customFormat="1"/>
    <row r="3975" s="524" customFormat="1"/>
    <row r="3976" s="524" customFormat="1"/>
    <row r="3977" s="524" customFormat="1"/>
    <row r="3978" s="524" customFormat="1"/>
    <row r="3979" s="524" customFormat="1"/>
    <row r="3980" s="524" customFormat="1"/>
    <row r="3981" s="524" customFormat="1"/>
    <row r="3982" s="524" customFormat="1"/>
    <row r="3983" s="524" customFormat="1"/>
    <row r="3984" s="524" customFormat="1"/>
    <row r="3985" s="524" customFormat="1"/>
    <row r="3986" s="524" customFormat="1"/>
    <row r="3987" s="524" customFormat="1"/>
    <row r="3988" s="524" customFormat="1"/>
    <row r="3989" s="524" customFormat="1"/>
    <row r="3990" s="524" customFormat="1"/>
    <row r="3991" s="524" customFormat="1"/>
    <row r="3992" s="524" customFormat="1"/>
    <row r="3993" s="524" customFormat="1"/>
    <row r="3994" s="524" customFormat="1"/>
    <row r="3995" s="524" customFormat="1"/>
    <row r="3996" s="524" customFormat="1"/>
    <row r="3997" s="524" customFormat="1"/>
    <row r="3998" s="524" customFormat="1"/>
    <row r="3999" s="524" customFormat="1"/>
    <row r="4000" s="524" customFormat="1"/>
    <row r="4001" s="524" customFormat="1"/>
    <row r="4002" s="524" customFormat="1"/>
    <row r="4003" s="524" customFormat="1"/>
    <row r="4004" s="524" customFormat="1"/>
    <row r="4005" s="524" customFormat="1"/>
    <row r="4006" s="524" customFormat="1"/>
    <row r="4007" s="524" customFormat="1"/>
    <row r="4008" s="524" customFormat="1"/>
    <row r="4009" s="524" customFormat="1"/>
    <row r="4010" s="524" customFormat="1"/>
    <row r="4011" s="524" customFormat="1"/>
    <row r="4012" s="524" customFormat="1"/>
    <row r="4013" s="524" customFormat="1"/>
    <row r="4014" s="524" customFormat="1"/>
    <row r="4015" s="524" customFormat="1"/>
    <row r="4016" s="524" customFormat="1"/>
    <row r="4017" s="524" customFormat="1"/>
    <row r="4018" s="524" customFormat="1"/>
    <row r="4019" s="524" customFormat="1"/>
    <row r="4020" s="524" customFormat="1"/>
    <row r="4021" s="524" customFormat="1"/>
    <row r="4022" s="524" customFormat="1"/>
    <row r="4023" s="524" customFormat="1"/>
    <row r="4024" s="524" customFormat="1"/>
    <row r="4025" s="524" customFormat="1"/>
    <row r="4026" s="524" customFormat="1"/>
    <row r="4027" s="524" customFormat="1"/>
    <row r="4028" s="524" customFormat="1"/>
    <row r="4029" s="524" customFormat="1"/>
    <row r="4030" s="524" customFormat="1"/>
    <row r="4031" s="524" customFormat="1"/>
    <row r="4032" s="524" customFormat="1"/>
    <row r="4033" s="524" customFormat="1"/>
    <row r="4034" s="524" customFormat="1"/>
    <row r="4035" s="524" customFormat="1"/>
    <row r="4036" s="524" customFormat="1"/>
    <row r="4037" s="524" customFormat="1"/>
    <row r="4038" s="524" customFormat="1"/>
    <row r="4039" s="524" customFormat="1"/>
    <row r="4040" s="524" customFormat="1"/>
    <row r="4041" s="524" customFormat="1"/>
    <row r="4042" s="524" customFormat="1"/>
    <row r="4043" s="524" customFormat="1"/>
    <row r="4044" s="524" customFormat="1"/>
    <row r="4045" s="524" customFormat="1"/>
    <row r="4046" s="524" customFormat="1"/>
    <row r="4047" s="524" customFormat="1"/>
    <row r="4048" s="524" customFormat="1"/>
    <row r="4049" s="524" customFormat="1"/>
    <row r="4050" s="524" customFormat="1"/>
    <row r="4051" s="524" customFormat="1"/>
    <row r="4052" s="524" customFormat="1"/>
    <row r="4053" s="524" customFormat="1"/>
    <row r="4054" s="524" customFormat="1"/>
    <row r="4055" s="524" customFormat="1"/>
    <row r="4056" s="524" customFormat="1"/>
    <row r="4057" s="524" customFormat="1"/>
    <row r="4058" s="524" customFormat="1"/>
    <row r="4059" s="524" customFormat="1"/>
    <row r="4060" s="524" customFormat="1"/>
    <row r="4061" s="524" customFormat="1"/>
    <row r="4062" s="524" customFormat="1"/>
    <row r="4063" s="524" customFormat="1"/>
    <row r="4064" s="524" customFormat="1"/>
    <row r="4065" s="524" customFormat="1"/>
    <row r="4066" s="524" customFormat="1"/>
    <row r="4067" s="524" customFormat="1"/>
    <row r="4068" s="524" customFormat="1"/>
    <row r="4069" s="524" customFormat="1"/>
    <row r="4070" s="524" customFormat="1"/>
    <row r="4071" s="524" customFormat="1"/>
    <row r="4072" s="524" customFormat="1"/>
    <row r="4073" s="524" customFormat="1"/>
    <row r="4074" s="524" customFormat="1"/>
    <row r="4075" s="524" customFormat="1"/>
    <row r="4076" s="524" customFormat="1"/>
    <row r="4077" s="524" customFormat="1"/>
    <row r="4078" s="524" customFormat="1"/>
    <row r="4079" s="524" customFormat="1"/>
    <row r="4080" s="524" customFormat="1"/>
    <row r="4081" s="524" customFormat="1"/>
    <row r="4082" s="524" customFormat="1"/>
    <row r="4083" s="524" customFormat="1"/>
    <row r="4084" s="524" customFormat="1"/>
    <row r="4085" s="524" customFormat="1"/>
    <row r="4086" s="524" customFormat="1"/>
    <row r="4087" s="524" customFormat="1"/>
    <row r="4088" s="524" customFormat="1"/>
    <row r="4089" s="524" customFormat="1"/>
    <row r="4090" s="524" customFormat="1"/>
    <row r="4091" s="524" customFormat="1"/>
    <row r="4092" s="524" customFormat="1"/>
    <row r="4093" s="524" customFormat="1"/>
    <row r="4094" s="524" customFormat="1"/>
    <row r="4095" s="524" customFormat="1"/>
    <row r="4096" s="524" customFormat="1"/>
    <row r="4097" s="524" customFormat="1"/>
    <row r="4098" s="524" customFormat="1"/>
    <row r="4099" s="524" customFormat="1"/>
    <row r="4100" s="524" customFormat="1"/>
    <row r="4101" s="524" customFormat="1"/>
    <row r="4102" s="524" customFormat="1"/>
    <row r="4103" s="524" customFormat="1"/>
    <row r="4104" s="524" customFormat="1"/>
    <row r="4105" s="524" customFormat="1"/>
    <row r="4106" s="524" customFormat="1"/>
    <row r="4107" s="524" customFormat="1"/>
    <row r="4108" s="524" customFormat="1"/>
    <row r="4109" s="524" customFormat="1"/>
    <row r="4110" s="524" customFormat="1"/>
    <row r="4111" s="524" customFormat="1"/>
    <row r="4112" s="524" customFormat="1"/>
    <row r="4113" s="524" customFormat="1"/>
    <row r="4114" s="524" customFormat="1"/>
    <row r="4115" s="524" customFormat="1"/>
    <row r="4116" s="524" customFormat="1"/>
    <row r="4117" s="524" customFormat="1"/>
    <row r="4118" s="524" customFormat="1"/>
    <row r="4119" s="524" customFormat="1"/>
    <row r="4120" s="524" customFormat="1"/>
    <row r="4121" s="524" customFormat="1"/>
    <row r="4122" s="524" customFormat="1"/>
    <row r="4123" s="524" customFormat="1"/>
    <row r="4124" s="524" customFormat="1"/>
    <row r="4125" s="524" customFormat="1"/>
    <row r="4126" s="524" customFormat="1"/>
    <row r="4127" s="524" customFormat="1"/>
    <row r="4128" s="524" customFormat="1"/>
    <row r="4129" s="524" customFormat="1"/>
    <row r="4130" s="524" customFormat="1"/>
    <row r="4131" s="524" customFormat="1"/>
    <row r="4132" s="524" customFormat="1"/>
    <row r="4133" s="524" customFormat="1"/>
    <row r="4134" s="524" customFormat="1"/>
    <row r="4135" s="524" customFormat="1"/>
    <row r="4136" s="524" customFormat="1"/>
    <row r="4137" s="524" customFormat="1"/>
    <row r="4138" s="524" customFormat="1"/>
    <row r="4139" s="524" customFormat="1"/>
    <row r="4140" s="524" customFormat="1"/>
    <row r="4141" s="524" customFormat="1"/>
    <row r="4142" s="524" customFormat="1"/>
    <row r="4143" s="524" customFormat="1"/>
    <row r="4144" s="524" customFormat="1"/>
    <row r="4145" s="524" customFormat="1"/>
    <row r="4146" s="524" customFormat="1"/>
    <row r="4147" s="524" customFormat="1"/>
    <row r="4148" s="524" customFormat="1"/>
    <row r="4149" s="524" customFormat="1"/>
    <row r="4150" s="524" customFormat="1"/>
    <row r="4151" s="524" customFormat="1"/>
    <row r="4152" s="524" customFormat="1"/>
    <row r="4153" s="524" customFormat="1"/>
    <row r="4154" s="524" customFormat="1"/>
    <row r="4155" s="524" customFormat="1"/>
    <row r="4156" s="524" customFormat="1"/>
    <row r="4157" s="524" customFormat="1"/>
    <row r="4158" s="524" customFormat="1"/>
    <row r="4159" s="524" customFormat="1"/>
    <row r="4160" s="524" customFormat="1"/>
    <row r="4161" s="524" customFormat="1"/>
    <row r="4162" s="524" customFormat="1"/>
    <row r="4163" s="524" customFormat="1"/>
    <row r="4164" s="524" customFormat="1"/>
    <row r="4165" s="524" customFormat="1"/>
    <row r="4166" s="524" customFormat="1"/>
    <row r="4167" s="524" customFormat="1"/>
    <row r="4168" s="524" customFormat="1"/>
    <row r="4169" s="524" customFormat="1"/>
    <row r="4170" s="524" customFormat="1"/>
    <row r="4171" s="524" customFormat="1"/>
    <row r="4172" s="524" customFormat="1"/>
    <row r="4173" s="524" customFormat="1"/>
    <row r="4174" s="524" customFormat="1"/>
    <row r="4175" s="524" customFormat="1"/>
    <row r="4176" s="524" customFormat="1"/>
    <row r="4177" s="524" customFormat="1"/>
    <row r="4178" s="524" customFormat="1"/>
    <row r="4179" s="524" customFormat="1"/>
    <row r="4180" s="524" customFormat="1"/>
    <row r="4181" s="524" customFormat="1"/>
    <row r="4182" s="524" customFormat="1"/>
    <row r="4183" s="524" customFormat="1"/>
    <row r="4184" s="524" customFormat="1"/>
    <row r="4185" s="524" customFormat="1"/>
    <row r="4186" s="524" customFormat="1"/>
    <row r="4187" s="524" customFormat="1"/>
    <row r="4188" s="524" customFormat="1"/>
    <row r="4189" s="524" customFormat="1"/>
    <row r="4190" s="524" customFormat="1"/>
    <row r="4191" s="524" customFormat="1"/>
    <row r="4192" s="524" customFormat="1"/>
    <row r="4193" s="524" customFormat="1"/>
    <row r="4194" s="524" customFormat="1"/>
    <row r="4195" s="524" customFormat="1"/>
    <row r="4196" s="524" customFormat="1"/>
    <row r="4197" s="524" customFormat="1"/>
    <row r="4198" s="524" customFormat="1"/>
    <row r="4199" s="524" customFormat="1"/>
    <row r="4200" s="524" customFormat="1"/>
    <row r="4201" s="524" customFormat="1"/>
    <row r="4202" s="524" customFormat="1"/>
    <row r="4203" s="524" customFormat="1"/>
    <row r="4204" s="524" customFormat="1"/>
    <row r="4205" s="524" customFormat="1"/>
    <row r="4206" s="524" customFormat="1"/>
    <row r="4207" s="524" customFormat="1"/>
    <row r="4208" s="524" customFormat="1"/>
    <row r="4209" s="524" customFormat="1"/>
    <row r="4210" s="524" customFormat="1"/>
    <row r="4211" s="524" customFormat="1"/>
    <row r="4212" s="524" customFormat="1"/>
    <row r="4213" s="524" customFormat="1"/>
    <row r="4214" s="524" customFormat="1"/>
    <row r="4215" s="524" customFormat="1"/>
    <row r="4216" s="524" customFormat="1"/>
    <row r="4217" s="524" customFormat="1"/>
    <row r="4218" s="524" customFormat="1"/>
    <row r="4219" s="524" customFormat="1"/>
    <row r="4220" s="524" customFormat="1"/>
    <row r="4221" s="524" customFormat="1"/>
    <row r="4222" s="524" customFormat="1"/>
    <row r="4223" s="524" customFormat="1"/>
    <row r="4224" s="524" customFormat="1"/>
    <row r="4225" s="524" customFormat="1"/>
    <row r="4226" s="524" customFormat="1"/>
    <row r="4227" s="524" customFormat="1"/>
    <row r="4228" s="524" customFormat="1"/>
    <row r="4229" s="524" customFormat="1"/>
    <row r="4230" s="524" customFormat="1"/>
    <row r="4231" s="524" customFormat="1"/>
    <row r="4232" s="524" customFormat="1"/>
    <row r="4233" s="524" customFormat="1"/>
    <row r="4234" s="524" customFormat="1"/>
    <row r="4235" s="524" customFormat="1"/>
    <row r="4236" s="524" customFormat="1"/>
    <row r="4237" s="524" customFormat="1"/>
    <row r="4238" s="524" customFormat="1"/>
    <row r="4239" s="524" customFormat="1"/>
    <row r="4240" s="524" customFormat="1"/>
    <row r="4241" s="524" customFormat="1"/>
    <row r="4242" s="524" customFormat="1"/>
    <row r="4243" s="524" customFormat="1"/>
    <row r="4244" s="524" customFormat="1"/>
    <row r="4245" s="524" customFormat="1"/>
    <row r="4246" s="524" customFormat="1"/>
    <row r="4247" s="524" customFormat="1"/>
    <row r="4248" s="524" customFormat="1"/>
    <row r="4249" s="524" customFormat="1"/>
    <row r="4250" s="524" customFormat="1"/>
    <row r="4251" s="524" customFormat="1"/>
    <row r="4252" s="524" customFormat="1"/>
    <row r="4253" s="524" customFormat="1"/>
    <row r="4254" s="524" customFormat="1"/>
    <row r="4255" s="524" customFormat="1"/>
    <row r="4256" s="524" customFormat="1"/>
    <row r="4257" s="524" customFormat="1"/>
    <row r="4258" s="524" customFormat="1"/>
    <row r="4259" s="524" customFormat="1"/>
    <row r="4260" s="524" customFormat="1"/>
    <row r="4261" s="524" customFormat="1"/>
    <row r="4262" s="524" customFormat="1"/>
    <row r="4263" s="524" customFormat="1"/>
    <row r="4264" s="524" customFormat="1"/>
    <row r="4265" s="524" customFormat="1"/>
    <row r="4266" s="524" customFormat="1"/>
    <row r="4267" s="524" customFormat="1"/>
    <row r="4268" s="524" customFormat="1"/>
    <row r="4269" s="524" customFormat="1"/>
    <row r="4270" s="524" customFormat="1"/>
    <row r="4271" s="524" customFormat="1"/>
    <row r="4272" s="524" customFormat="1"/>
    <row r="4273" s="524" customFormat="1"/>
    <row r="4274" s="524" customFormat="1"/>
    <row r="4275" s="524" customFormat="1"/>
    <row r="4276" s="524" customFormat="1"/>
    <row r="4277" s="524" customFormat="1"/>
    <row r="4278" s="524" customFormat="1"/>
    <row r="4279" s="524" customFormat="1"/>
    <row r="4280" s="524" customFormat="1"/>
    <row r="4281" s="524" customFormat="1"/>
    <row r="4282" s="524" customFormat="1"/>
    <row r="4283" s="524" customFormat="1"/>
    <row r="4284" s="524" customFormat="1"/>
    <row r="4285" s="524" customFormat="1"/>
    <row r="4286" s="524" customFormat="1"/>
    <row r="4287" s="524" customFormat="1"/>
    <row r="4288" s="524" customFormat="1"/>
    <row r="4289" s="524" customFormat="1"/>
    <row r="4290" s="524" customFormat="1"/>
    <row r="4291" s="524" customFormat="1"/>
    <row r="4292" s="524" customFormat="1"/>
    <row r="4293" s="524" customFormat="1"/>
    <row r="4294" s="524" customFormat="1"/>
    <row r="4295" s="524" customFormat="1"/>
    <row r="4296" s="524" customFormat="1"/>
    <row r="4297" s="524" customFormat="1"/>
    <row r="4298" s="524" customFormat="1"/>
    <row r="4299" s="524" customFormat="1"/>
    <row r="4300" s="524" customFormat="1"/>
    <row r="4301" s="524" customFormat="1"/>
    <row r="4302" s="524" customFormat="1"/>
    <row r="4303" s="524" customFormat="1"/>
    <row r="4304" s="524" customFormat="1"/>
    <row r="4305" s="524" customFormat="1"/>
    <row r="4306" s="524" customFormat="1"/>
    <row r="4307" s="524" customFormat="1"/>
    <row r="4308" s="524" customFormat="1"/>
    <row r="4309" s="524" customFormat="1"/>
    <row r="4310" s="524" customFormat="1"/>
    <row r="4311" s="524" customFormat="1"/>
    <row r="4312" s="524" customFormat="1"/>
    <row r="4313" s="524" customFormat="1"/>
    <row r="4314" s="524" customFormat="1"/>
    <row r="4315" s="524" customFormat="1"/>
    <row r="4316" s="524" customFormat="1"/>
    <row r="4317" s="524" customFormat="1"/>
    <row r="4318" s="524" customFormat="1"/>
    <row r="4319" s="524" customFormat="1"/>
    <row r="4320" s="524" customFormat="1"/>
    <row r="4321" s="524" customFormat="1"/>
    <row r="4322" s="524" customFormat="1"/>
    <row r="4323" s="524" customFormat="1"/>
    <row r="4324" s="524" customFormat="1"/>
    <row r="4325" s="524" customFormat="1"/>
    <row r="4326" s="524" customFormat="1"/>
    <row r="4327" s="524" customFormat="1"/>
    <row r="4328" s="524" customFormat="1"/>
    <row r="4329" s="524" customFormat="1"/>
    <row r="4330" s="524" customFormat="1"/>
    <row r="4331" s="524" customFormat="1"/>
    <row r="4332" s="524" customFormat="1"/>
    <row r="4333" s="524" customFormat="1"/>
    <row r="4334" s="524" customFormat="1"/>
    <row r="4335" s="524" customFormat="1"/>
    <row r="4336" s="524" customFormat="1"/>
    <row r="4337" s="524" customFormat="1"/>
    <row r="4338" s="524" customFormat="1"/>
    <row r="4339" s="524" customFormat="1"/>
    <row r="4340" s="524" customFormat="1"/>
    <row r="4341" s="524" customFormat="1"/>
    <row r="4342" s="524" customFormat="1"/>
    <row r="4343" s="524" customFormat="1"/>
    <row r="4344" s="524" customFormat="1"/>
    <row r="4345" s="524" customFormat="1"/>
    <row r="4346" s="524" customFormat="1"/>
    <row r="4347" s="524" customFormat="1"/>
    <row r="4348" s="524" customFormat="1"/>
    <row r="4349" s="524" customFormat="1"/>
    <row r="4350" s="524" customFormat="1"/>
    <row r="4351" s="524" customFormat="1"/>
    <row r="4352" s="524" customFormat="1"/>
    <row r="4353" s="524" customFormat="1"/>
    <row r="4354" s="524" customFormat="1"/>
    <row r="4355" s="524" customFormat="1"/>
    <row r="4356" s="524" customFormat="1"/>
    <row r="4357" s="524" customFormat="1"/>
    <row r="4358" s="524" customFormat="1"/>
    <row r="4359" s="524" customFormat="1"/>
    <row r="4360" s="524" customFormat="1"/>
    <row r="4361" s="524" customFormat="1"/>
    <row r="4362" s="524" customFormat="1"/>
    <row r="4363" s="524" customFormat="1"/>
    <row r="4364" s="524" customFormat="1"/>
    <row r="4365" s="524" customFormat="1"/>
    <row r="4366" s="524" customFormat="1"/>
    <row r="4367" s="524" customFormat="1"/>
    <row r="4368" s="524" customFormat="1"/>
    <row r="4369" s="524" customFormat="1"/>
    <row r="4370" s="524" customFormat="1"/>
    <row r="4371" s="524" customFormat="1"/>
    <row r="4372" s="524" customFormat="1"/>
    <row r="4373" s="524" customFormat="1"/>
    <row r="4374" s="524" customFormat="1"/>
    <row r="4375" s="524" customFormat="1"/>
    <row r="4376" s="524" customFormat="1"/>
    <row r="4377" s="524" customFormat="1"/>
    <row r="4378" s="524" customFormat="1"/>
    <row r="4379" s="524" customFormat="1"/>
    <row r="4380" s="524" customFormat="1"/>
    <row r="4381" s="524" customFormat="1"/>
    <row r="4382" s="524" customFormat="1"/>
    <row r="4383" s="524" customFormat="1"/>
    <row r="4384" s="524" customFormat="1"/>
    <row r="4385" s="524" customFormat="1"/>
    <row r="4386" s="524" customFormat="1"/>
    <row r="4387" s="524" customFormat="1"/>
    <row r="4388" s="524" customFormat="1"/>
    <row r="4389" s="524" customFormat="1"/>
    <row r="4390" s="524" customFormat="1"/>
    <row r="4391" s="524" customFormat="1"/>
    <row r="4392" s="524" customFormat="1"/>
    <row r="4393" s="524" customFormat="1"/>
    <row r="4394" s="524" customFormat="1"/>
    <row r="4395" s="524" customFormat="1"/>
    <row r="4396" s="524" customFormat="1"/>
    <row r="4397" s="524" customFormat="1"/>
    <row r="4398" s="524" customFormat="1"/>
    <row r="4399" s="524" customFormat="1"/>
    <row r="4400" s="524" customFormat="1"/>
    <row r="4401" s="524" customFormat="1"/>
    <row r="4402" s="524" customFormat="1"/>
    <row r="4403" s="524" customFormat="1"/>
    <row r="4404" s="524" customFormat="1"/>
    <row r="4405" s="524" customFormat="1"/>
    <row r="4406" s="524" customFormat="1"/>
    <row r="4407" s="524" customFormat="1"/>
    <row r="4408" s="524" customFormat="1"/>
    <row r="4409" s="524" customFormat="1"/>
    <row r="4410" s="524" customFormat="1"/>
    <row r="4411" s="524" customFormat="1"/>
    <row r="4412" s="524" customFormat="1"/>
    <row r="4413" s="524" customFormat="1"/>
    <row r="4414" s="524" customFormat="1"/>
    <row r="4415" s="524" customFormat="1"/>
    <row r="4416" s="524" customFormat="1"/>
    <row r="4417" s="524" customFormat="1"/>
    <row r="4418" s="524" customFormat="1"/>
    <row r="4419" s="524" customFormat="1"/>
    <row r="4420" s="524" customFormat="1"/>
    <row r="4421" s="524" customFormat="1"/>
    <row r="4422" s="524" customFormat="1"/>
    <row r="4423" s="524" customFormat="1"/>
    <row r="4424" s="524" customFormat="1"/>
    <row r="4425" s="524" customFormat="1"/>
    <row r="4426" s="524" customFormat="1"/>
    <row r="4427" s="524" customFormat="1"/>
    <row r="4428" s="524" customFormat="1"/>
    <row r="4429" s="524" customFormat="1"/>
    <row r="4430" s="524" customFormat="1"/>
    <row r="4431" s="524" customFormat="1"/>
    <row r="4432" s="524" customFormat="1"/>
    <row r="4433" s="524" customFormat="1"/>
    <row r="4434" s="524" customFormat="1"/>
    <row r="4435" s="524" customFormat="1"/>
    <row r="4436" s="524" customFormat="1"/>
    <row r="4437" s="524" customFormat="1"/>
    <row r="4438" s="524" customFormat="1"/>
    <row r="4439" s="524" customFormat="1"/>
    <row r="4440" s="524" customFormat="1"/>
    <row r="4441" s="524" customFormat="1"/>
    <row r="4442" s="524" customFormat="1"/>
    <row r="4443" s="524" customFormat="1"/>
    <row r="4444" s="524" customFormat="1"/>
    <row r="4445" s="524" customFormat="1"/>
    <row r="4446" s="524" customFormat="1"/>
    <row r="4447" s="524" customFormat="1"/>
    <row r="4448" s="524" customFormat="1"/>
    <row r="4449" s="524" customFormat="1"/>
    <row r="4450" s="524" customFormat="1"/>
    <row r="4451" s="524" customFormat="1"/>
    <row r="4452" s="524" customFormat="1"/>
    <row r="4453" s="524" customFormat="1"/>
    <row r="4454" s="524" customFormat="1"/>
    <row r="4455" s="524" customFormat="1"/>
    <row r="4456" s="524" customFormat="1"/>
    <row r="4457" s="524" customFormat="1"/>
    <row r="4458" s="524" customFormat="1"/>
    <row r="4459" s="524" customFormat="1"/>
    <row r="4460" s="524" customFormat="1"/>
    <row r="4461" s="524" customFormat="1"/>
    <row r="4462" s="524" customFormat="1"/>
    <row r="4463" s="524" customFormat="1"/>
    <row r="4464" s="524" customFormat="1"/>
    <row r="4465" s="524" customFormat="1"/>
    <row r="4466" s="524" customFormat="1"/>
    <row r="4467" s="524" customFormat="1"/>
    <row r="4468" s="524" customFormat="1"/>
    <row r="4469" s="524" customFormat="1"/>
    <row r="4470" s="524" customFormat="1"/>
    <row r="4471" s="524" customFormat="1"/>
    <row r="4472" s="524" customFormat="1"/>
    <row r="4473" s="524" customFormat="1"/>
    <row r="4474" s="524" customFormat="1"/>
    <row r="4475" s="524" customFormat="1"/>
    <row r="4476" s="524" customFormat="1"/>
    <row r="4477" s="524" customFormat="1"/>
    <row r="4478" s="524" customFormat="1"/>
    <row r="4479" s="524" customFormat="1"/>
    <row r="4480" s="524" customFormat="1"/>
    <row r="4481" s="524" customFormat="1"/>
    <row r="4482" s="524" customFormat="1"/>
    <row r="4483" s="524" customFormat="1"/>
    <row r="4484" s="524" customFormat="1"/>
    <row r="4485" s="524" customFormat="1"/>
    <row r="4486" s="524" customFormat="1"/>
    <row r="4487" s="524" customFormat="1"/>
    <row r="4488" s="524" customFormat="1"/>
    <row r="4489" s="524" customFormat="1"/>
    <row r="4490" s="524" customFormat="1"/>
    <row r="4491" s="524" customFormat="1"/>
    <row r="4492" s="524" customFormat="1"/>
    <row r="4493" s="524" customFormat="1"/>
    <row r="4494" s="524" customFormat="1"/>
    <row r="4495" s="524" customFormat="1"/>
    <row r="4496" s="524" customFormat="1"/>
    <row r="4497" s="524" customFormat="1"/>
    <row r="4498" s="524" customFormat="1"/>
    <row r="4499" s="524" customFormat="1"/>
    <row r="4500" s="524" customFormat="1"/>
    <row r="4501" s="524" customFormat="1"/>
    <row r="4502" s="524" customFormat="1"/>
    <row r="4503" s="524" customFormat="1"/>
    <row r="4504" s="524" customFormat="1"/>
    <row r="4505" s="524" customFormat="1"/>
    <row r="4506" s="524" customFormat="1"/>
    <row r="4507" s="524" customFormat="1"/>
    <row r="4508" s="524" customFormat="1"/>
    <row r="4509" s="524" customFormat="1"/>
    <row r="4510" s="524" customFormat="1"/>
    <row r="4511" s="524" customFormat="1"/>
    <row r="4512" s="524" customFormat="1"/>
    <row r="4513" s="524" customFormat="1"/>
    <row r="4514" s="524" customFormat="1"/>
    <row r="4515" s="524" customFormat="1"/>
    <row r="4516" s="524" customFormat="1"/>
    <row r="4517" s="524" customFormat="1"/>
    <row r="4518" s="524" customFormat="1"/>
    <row r="4519" s="524" customFormat="1"/>
    <row r="4520" s="524" customFormat="1"/>
    <row r="4521" s="524" customFormat="1"/>
    <row r="4522" s="524" customFormat="1"/>
    <row r="4523" s="524" customFormat="1"/>
    <row r="4524" s="524" customFormat="1"/>
    <row r="4525" s="524" customFormat="1"/>
    <row r="4526" s="524" customFormat="1"/>
    <row r="4527" s="524" customFormat="1"/>
    <row r="4528" s="524" customFormat="1"/>
    <row r="4529" s="524" customFormat="1"/>
    <row r="4530" s="524" customFormat="1"/>
    <row r="4531" s="524" customFormat="1"/>
    <row r="4532" s="524" customFormat="1"/>
    <row r="4533" s="524" customFormat="1"/>
    <row r="4534" s="524" customFormat="1"/>
    <row r="4535" s="524" customFormat="1"/>
    <row r="4536" s="524" customFormat="1"/>
    <row r="4537" s="524" customFormat="1"/>
    <row r="4538" s="524" customFormat="1"/>
    <row r="4539" s="524" customFormat="1"/>
    <row r="4540" s="524" customFormat="1"/>
    <row r="4541" s="524" customFormat="1"/>
    <row r="4542" s="524" customFormat="1"/>
    <row r="4543" s="524" customFormat="1"/>
    <row r="4544" s="524" customFormat="1"/>
    <row r="4545" s="524" customFormat="1"/>
    <row r="4546" s="524" customFormat="1"/>
    <row r="4547" s="524" customFormat="1"/>
    <row r="4548" s="524" customFormat="1"/>
    <row r="4549" s="524" customFormat="1"/>
    <row r="4550" s="524" customFormat="1"/>
    <row r="4551" s="524" customFormat="1"/>
    <row r="4552" s="524" customFormat="1"/>
    <row r="4553" s="524" customFormat="1"/>
    <row r="4554" s="524" customFormat="1"/>
    <row r="4555" s="524" customFormat="1"/>
    <row r="4556" s="524" customFormat="1"/>
    <row r="4557" s="524" customFormat="1"/>
    <row r="4558" s="524" customFormat="1"/>
    <row r="4559" s="524" customFormat="1"/>
    <row r="4560" s="524" customFormat="1"/>
    <row r="4561" s="524" customFormat="1"/>
    <row r="4562" s="524" customFormat="1"/>
    <row r="4563" s="524" customFormat="1"/>
    <row r="4564" s="524" customFormat="1"/>
    <row r="4565" s="524" customFormat="1"/>
    <row r="4566" s="524" customFormat="1"/>
    <row r="4567" s="524" customFormat="1"/>
    <row r="4568" s="524" customFormat="1"/>
    <row r="4569" s="524" customFormat="1"/>
    <row r="4570" s="524" customFormat="1"/>
    <row r="4571" s="524" customFormat="1"/>
    <row r="4572" s="524" customFormat="1"/>
    <row r="4573" s="524" customFormat="1"/>
    <row r="4574" s="524" customFormat="1"/>
    <row r="4575" s="524" customFormat="1"/>
    <row r="4576" s="524" customFormat="1"/>
    <row r="4577" s="524" customFormat="1"/>
    <row r="4578" s="524" customFormat="1"/>
    <row r="4579" s="524" customFormat="1"/>
    <row r="4580" s="524" customFormat="1"/>
    <row r="4581" s="524" customFormat="1"/>
    <row r="4582" s="524" customFormat="1"/>
    <row r="4583" s="524" customFormat="1"/>
    <row r="4584" s="524" customFormat="1"/>
    <row r="4585" s="524" customFormat="1"/>
    <row r="4586" s="524" customFormat="1"/>
    <row r="4587" s="524" customFormat="1"/>
    <row r="4588" s="524" customFormat="1"/>
    <row r="4589" s="524" customFormat="1"/>
    <row r="4590" s="524" customFormat="1"/>
    <row r="4591" s="524" customFormat="1"/>
    <row r="4592" s="524" customFormat="1"/>
    <row r="4593" s="524" customFormat="1"/>
    <row r="4594" s="524" customFormat="1"/>
    <row r="4595" s="524" customFormat="1"/>
    <row r="4596" s="524" customFormat="1"/>
    <row r="4597" s="524" customFormat="1"/>
    <row r="4598" s="524" customFormat="1"/>
    <row r="4599" s="524" customFormat="1"/>
    <row r="4600" s="524" customFormat="1"/>
    <row r="4601" s="524" customFormat="1"/>
    <row r="4602" s="524" customFormat="1"/>
    <row r="4603" s="524" customFormat="1"/>
    <row r="4604" s="524" customFormat="1"/>
    <row r="4605" s="524" customFormat="1"/>
    <row r="4606" s="524" customFormat="1"/>
    <row r="4607" s="524" customFormat="1"/>
    <row r="4608" s="524" customFormat="1"/>
    <row r="4609" s="524" customFormat="1"/>
    <row r="4610" s="524" customFormat="1"/>
    <row r="4611" s="524" customFormat="1"/>
    <row r="4612" s="524" customFormat="1"/>
    <row r="4613" s="524" customFormat="1"/>
    <row r="4614" s="524" customFormat="1"/>
    <row r="4615" s="524" customFormat="1"/>
    <row r="4616" s="524" customFormat="1"/>
    <row r="4617" s="524" customFormat="1"/>
    <row r="4618" s="524" customFormat="1"/>
    <row r="4619" s="524" customFormat="1"/>
    <row r="4620" s="524" customFormat="1"/>
    <row r="4621" s="524" customFormat="1"/>
    <row r="4622" s="524" customFormat="1"/>
    <row r="4623" s="524" customFormat="1"/>
    <row r="4624" s="524" customFormat="1"/>
    <row r="4625" s="524" customFormat="1"/>
    <row r="4626" s="524" customFormat="1"/>
    <row r="4627" s="524" customFormat="1"/>
    <row r="4628" s="524" customFormat="1"/>
    <row r="4629" s="524" customFormat="1"/>
    <row r="4630" s="524" customFormat="1"/>
    <row r="4631" s="524" customFormat="1"/>
    <row r="4632" s="524" customFormat="1"/>
    <row r="4633" s="524" customFormat="1"/>
    <row r="4634" s="524" customFormat="1"/>
    <row r="4635" s="524" customFormat="1"/>
    <row r="4636" s="524" customFormat="1"/>
    <row r="4637" s="524" customFormat="1"/>
    <row r="4638" s="524" customFormat="1"/>
    <row r="4639" s="524" customFormat="1"/>
    <row r="4640" s="524" customFormat="1"/>
    <row r="4641" s="524" customFormat="1"/>
    <row r="4642" s="524" customFormat="1"/>
    <row r="4643" s="524" customFormat="1"/>
    <row r="4644" s="524" customFormat="1"/>
    <row r="4645" s="524" customFormat="1"/>
    <row r="4646" s="524" customFormat="1"/>
    <row r="4647" s="524" customFormat="1"/>
    <row r="4648" s="524" customFormat="1"/>
    <row r="4649" s="524" customFormat="1"/>
    <row r="4650" s="524" customFormat="1"/>
    <row r="4651" s="524" customFormat="1"/>
    <row r="4652" s="524" customFormat="1"/>
    <row r="4653" s="524" customFormat="1"/>
    <row r="4654" s="524" customFormat="1"/>
    <row r="4655" s="524" customFormat="1"/>
    <row r="4656" s="524" customFormat="1"/>
    <row r="4657" s="524" customFormat="1"/>
    <row r="4658" s="524" customFormat="1"/>
    <row r="4659" s="524" customFormat="1"/>
    <row r="4660" s="524" customFormat="1"/>
    <row r="4661" s="524" customFormat="1"/>
    <row r="4662" s="524" customFormat="1"/>
    <row r="4663" s="524" customFormat="1"/>
    <row r="4664" s="524" customFormat="1"/>
    <row r="4665" s="524" customFormat="1"/>
    <row r="4666" s="524" customFormat="1"/>
    <row r="4667" s="524" customFormat="1"/>
    <row r="4668" s="524" customFormat="1"/>
    <row r="4669" s="524" customFormat="1"/>
    <row r="4670" s="524" customFormat="1"/>
    <row r="4671" s="524" customFormat="1"/>
    <row r="4672" s="524" customFormat="1"/>
    <row r="4673" s="524" customFormat="1"/>
    <row r="4674" s="524" customFormat="1"/>
    <row r="4675" s="524" customFormat="1"/>
    <row r="4676" s="524" customFormat="1"/>
    <row r="4677" s="524" customFormat="1"/>
    <row r="4678" s="524" customFormat="1"/>
    <row r="4679" s="524" customFormat="1"/>
    <row r="4680" s="524" customFormat="1"/>
    <row r="4681" s="524" customFormat="1"/>
    <row r="4682" s="524" customFormat="1"/>
    <row r="4683" s="524" customFormat="1"/>
    <row r="4684" s="524" customFormat="1"/>
    <row r="4685" s="524" customFormat="1"/>
    <row r="4686" s="524" customFormat="1"/>
    <row r="4687" s="524" customFormat="1"/>
    <row r="4688" s="524" customFormat="1"/>
    <row r="4689" s="524" customFormat="1"/>
    <row r="4690" s="524" customFormat="1"/>
    <row r="4691" s="524" customFormat="1"/>
    <row r="4692" s="524" customFormat="1"/>
    <row r="4693" s="524" customFormat="1"/>
    <row r="4694" s="524" customFormat="1"/>
    <row r="4695" s="524" customFormat="1"/>
    <row r="4696" s="524" customFormat="1"/>
    <row r="4697" s="524" customFormat="1"/>
    <row r="4698" s="524" customFormat="1"/>
    <row r="4699" s="524" customFormat="1"/>
    <row r="4700" s="524" customFormat="1"/>
    <row r="4701" s="524" customFormat="1"/>
    <row r="4702" s="524" customFormat="1"/>
    <row r="4703" s="524" customFormat="1"/>
    <row r="4704" s="524" customFormat="1"/>
    <row r="4705" s="524" customFormat="1"/>
    <row r="4706" s="524" customFormat="1"/>
    <row r="4707" s="524" customFormat="1"/>
    <row r="4708" s="524" customFormat="1"/>
    <row r="4709" s="524" customFormat="1"/>
    <row r="4710" s="524" customFormat="1"/>
    <row r="4711" s="524" customFormat="1"/>
    <row r="4712" s="524" customFormat="1"/>
    <row r="4713" s="524" customFormat="1"/>
    <row r="4714" s="524" customFormat="1"/>
    <row r="4715" s="524" customFormat="1"/>
    <row r="4716" s="524" customFormat="1"/>
    <row r="4717" s="524" customFormat="1"/>
    <row r="4718" s="524" customFormat="1"/>
    <row r="4719" s="524" customFormat="1"/>
    <row r="4720" s="524" customFormat="1"/>
    <row r="4721" s="524" customFormat="1"/>
    <row r="4722" s="524" customFormat="1"/>
    <row r="4723" s="524" customFormat="1"/>
    <row r="4724" s="524" customFormat="1"/>
    <row r="4725" s="524" customFormat="1"/>
    <row r="4726" s="524" customFormat="1"/>
    <row r="4727" s="524" customFormat="1"/>
    <row r="4728" s="524" customFormat="1"/>
    <row r="4729" s="524" customFormat="1"/>
    <row r="4730" s="524" customFormat="1"/>
    <row r="4731" s="524" customFormat="1"/>
    <row r="4732" s="524" customFormat="1"/>
    <row r="4733" s="524" customFormat="1"/>
    <row r="4734" s="524" customFormat="1"/>
    <row r="4735" s="524" customFormat="1"/>
    <row r="4736" s="524" customFormat="1"/>
    <row r="4737" s="524" customFormat="1"/>
    <row r="4738" s="524" customFormat="1"/>
    <row r="4739" s="524" customFormat="1"/>
    <row r="4740" s="524" customFormat="1"/>
    <row r="4741" s="524" customFormat="1"/>
    <row r="4742" s="524" customFormat="1"/>
    <row r="4743" s="524" customFormat="1"/>
    <row r="4744" s="524" customFormat="1"/>
    <row r="4745" s="524" customFormat="1"/>
    <row r="4746" s="524" customFormat="1"/>
    <row r="4747" s="524" customFormat="1"/>
    <row r="4748" s="524" customFormat="1"/>
    <row r="4749" s="524" customFormat="1"/>
    <row r="4750" s="524" customFormat="1"/>
    <row r="4751" s="524" customFormat="1"/>
    <row r="4752" s="524" customFormat="1"/>
    <row r="4753" s="524" customFormat="1"/>
    <row r="4754" s="524" customFormat="1"/>
    <row r="4755" s="524" customFormat="1"/>
    <row r="4756" s="524" customFormat="1"/>
    <row r="4757" s="524" customFormat="1"/>
    <row r="4758" s="524" customFormat="1"/>
    <row r="4759" s="524" customFormat="1"/>
    <row r="4760" s="524" customFormat="1"/>
    <row r="4761" s="524" customFormat="1"/>
    <row r="4762" s="524" customFormat="1"/>
    <row r="4763" s="524" customFormat="1"/>
    <row r="4764" s="524" customFormat="1"/>
    <row r="4765" s="524" customFormat="1"/>
    <row r="4766" s="524" customFormat="1"/>
    <row r="4767" s="524" customFormat="1"/>
    <row r="4768" s="524" customFormat="1"/>
    <row r="4769" s="524" customFormat="1"/>
    <row r="4770" s="524" customFormat="1"/>
    <row r="4771" s="524" customFormat="1"/>
    <row r="4772" s="524" customFormat="1"/>
    <row r="4773" s="524" customFormat="1"/>
    <row r="4774" s="524" customFormat="1"/>
    <row r="4775" s="524" customFormat="1"/>
    <row r="4776" s="524" customFormat="1"/>
    <row r="4777" s="524" customFormat="1"/>
    <row r="4778" s="524" customFormat="1"/>
    <row r="4779" s="524" customFormat="1"/>
    <row r="4780" s="524" customFormat="1"/>
    <row r="4781" s="524" customFormat="1"/>
    <row r="4782" s="524" customFormat="1"/>
    <row r="4783" s="524" customFormat="1"/>
    <row r="4784" s="524" customFormat="1"/>
    <row r="4785" s="524" customFormat="1"/>
    <row r="4786" s="524" customFormat="1"/>
    <row r="4787" s="524" customFormat="1"/>
    <row r="4788" s="524" customFormat="1"/>
    <row r="4789" s="524" customFormat="1"/>
    <row r="4790" s="524" customFormat="1"/>
    <row r="4791" s="524" customFormat="1"/>
    <row r="4792" s="524" customFormat="1"/>
    <row r="4793" s="524" customFormat="1"/>
    <row r="4794" s="524" customFormat="1"/>
    <row r="4795" s="524" customFormat="1"/>
    <row r="4796" s="524" customFormat="1"/>
    <row r="4797" s="524" customFormat="1"/>
    <row r="4798" s="524" customFormat="1"/>
    <row r="4799" s="524" customFormat="1"/>
    <row r="4800" s="524" customFormat="1"/>
    <row r="4801" s="524" customFormat="1"/>
    <row r="4802" s="524" customFormat="1"/>
    <row r="4803" s="524" customFormat="1"/>
    <row r="4804" s="524" customFormat="1"/>
    <row r="4805" s="524" customFormat="1"/>
    <row r="4806" s="524" customFormat="1"/>
    <row r="4807" s="524" customFormat="1"/>
    <row r="4808" s="524" customFormat="1"/>
    <row r="4809" s="524" customFormat="1"/>
    <row r="4810" s="524" customFormat="1"/>
    <row r="4811" s="524" customFormat="1"/>
    <row r="4812" s="524" customFormat="1"/>
    <row r="4813" s="524" customFormat="1"/>
    <row r="4814" s="524" customFormat="1"/>
    <row r="4815" s="524" customFormat="1"/>
    <row r="4816" s="524" customFormat="1"/>
    <row r="4817" s="524" customFormat="1"/>
    <row r="4818" s="524" customFormat="1"/>
    <row r="4819" s="524" customFormat="1"/>
    <row r="4820" s="524" customFormat="1"/>
    <row r="4821" s="524" customFormat="1"/>
    <row r="4822" s="524" customFormat="1"/>
    <row r="4823" s="524" customFormat="1"/>
    <row r="4824" s="524" customFormat="1"/>
    <row r="4825" s="524" customFormat="1"/>
    <row r="4826" s="524" customFormat="1"/>
    <row r="4827" s="524" customFormat="1"/>
    <row r="4828" s="524" customFormat="1"/>
    <row r="4829" s="524" customFormat="1"/>
    <row r="4830" s="524" customFormat="1"/>
    <row r="4831" s="524" customFormat="1"/>
    <row r="4832" s="524" customFormat="1"/>
    <row r="4833" s="524" customFormat="1"/>
    <row r="4834" s="524" customFormat="1"/>
    <row r="4835" s="524" customFormat="1"/>
    <row r="4836" s="524" customFormat="1"/>
    <row r="4837" s="524" customFormat="1"/>
    <row r="4838" s="524" customFormat="1"/>
    <row r="4839" s="524" customFormat="1"/>
    <row r="4840" s="524" customFormat="1"/>
    <row r="4841" s="524" customFormat="1"/>
    <row r="4842" s="524" customFormat="1"/>
    <row r="4843" s="524" customFormat="1"/>
    <row r="4844" s="524" customFormat="1"/>
    <row r="4845" s="524" customFormat="1"/>
    <row r="4846" s="524" customFormat="1"/>
    <row r="4847" s="524" customFormat="1"/>
    <row r="4848" s="524" customFormat="1"/>
    <row r="4849" s="524" customFormat="1"/>
    <row r="4850" s="524" customFormat="1"/>
    <row r="4851" s="524" customFormat="1"/>
    <row r="4852" s="524" customFormat="1"/>
    <row r="4853" s="524" customFormat="1"/>
    <row r="4854" s="524" customFormat="1"/>
    <row r="4855" s="524" customFormat="1"/>
    <row r="4856" s="524" customFormat="1"/>
    <row r="4857" s="524" customFormat="1"/>
    <row r="4858" s="524" customFormat="1"/>
    <row r="4859" s="524" customFormat="1"/>
    <row r="4860" s="524" customFormat="1"/>
    <row r="4861" s="524" customFormat="1"/>
    <row r="4862" s="524" customFormat="1"/>
    <row r="4863" s="524" customFormat="1"/>
    <row r="4864" s="524" customFormat="1"/>
    <row r="4865" s="524" customFormat="1"/>
    <row r="4866" s="524" customFormat="1"/>
    <row r="4867" s="524" customFormat="1"/>
    <row r="4868" s="524" customFormat="1"/>
    <row r="4869" s="524" customFormat="1"/>
    <row r="4870" s="524" customFormat="1"/>
    <row r="4871" s="524" customFormat="1"/>
    <row r="4872" s="524" customFormat="1"/>
    <row r="4873" s="524" customFormat="1"/>
    <row r="4874" s="524" customFormat="1"/>
    <row r="4875" s="524" customFormat="1"/>
    <row r="4876" s="524" customFormat="1"/>
    <row r="4877" s="524" customFormat="1"/>
    <row r="4878" s="524" customFormat="1"/>
    <row r="4879" s="524" customFormat="1"/>
    <row r="4880" s="524" customFormat="1"/>
    <row r="4881" s="524" customFormat="1"/>
    <row r="4882" s="524" customFormat="1"/>
    <row r="4883" s="524" customFormat="1"/>
    <row r="4884" s="524" customFormat="1"/>
    <row r="4885" s="524" customFormat="1"/>
    <row r="4886" s="524" customFormat="1"/>
    <row r="4887" s="524" customFormat="1"/>
    <row r="4888" s="524" customFormat="1"/>
    <row r="4889" s="524" customFormat="1"/>
    <row r="4890" s="524" customFormat="1"/>
    <row r="4891" s="524" customFormat="1"/>
    <row r="4892" s="524" customFormat="1"/>
    <row r="4893" s="524" customFormat="1"/>
    <row r="4894" s="524" customFormat="1"/>
    <row r="4895" s="524" customFormat="1"/>
    <row r="4896" s="524" customFormat="1"/>
    <row r="4897" s="524" customFormat="1"/>
    <row r="4898" s="524" customFormat="1"/>
    <row r="4899" s="524" customFormat="1"/>
    <row r="4900" s="524" customFormat="1"/>
    <row r="4901" s="524" customFormat="1"/>
    <row r="4902" s="524" customFormat="1"/>
    <row r="4903" s="524" customFormat="1"/>
    <row r="4904" s="524" customFormat="1"/>
    <row r="4905" s="524" customFormat="1"/>
    <row r="4906" s="524" customFormat="1"/>
    <row r="4907" s="524" customFormat="1"/>
    <row r="4908" s="524" customFormat="1"/>
    <row r="4909" s="524" customFormat="1"/>
    <row r="4910" s="524" customFormat="1"/>
    <row r="4911" s="524" customFormat="1"/>
    <row r="4912" s="524" customFormat="1"/>
    <row r="4913" s="524" customFormat="1"/>
    <row r="4914" s="524" customFormat="1"/>
    <row r="4915" s="524" customFormat="1"/>
    <row r="4916" s="524" customFormat="1"/>
    <row r="4917" s="524" customFormat="1"/>
    <row r="4918" s="524" customFormat="1"/>
    <row r="4919" s="524" customFormat="1"/>
    <row r="4920" s="524" customFormat="1"/>
    <row r="4921" s="524" customFormat="1"/>
    <row r="4922" s="524" customFormat="1"/>
    <row r="4923" s="524" customFormat="1"/>
    <row r="4924" s="524" customFormat="1"/>
    <row r="4925" s="524" customFormat="1"/>
    <row r="4926" s="524" customFormat="1"/>
    <row r="4927" s="524" customFormat="1"/>
    <row r="4928" s="524" customFormat="1"/>
    <row r="4929" s="524" customFormat="1"/>
    <row r="4930" s="524" customFormat="1"/>
    <row r="4931" s="524" customFormat="1"/>
    <row r="4932" s="524" customFormat="1"/>
    <row r="4933" s="524" customFormat="1"/>
    <row r="4934" s="524" customFormat="1"/>
    <row r="4935" s="524" customFormat="1"/>
    <row r="4936" s="524" customFormat="1"/>
    <row r="4937" s="524" customFormat="1"/>
    <row r="4938" s="524" customFormat="1"/>
    <row r="4939" s="524" customFormat="1"/>
    <row r="4940" s="524" customFormat="1"/>
    <row r="4941" s="524" customFormat="1"/>
    <row r="4942" s="524" customFormat="1"/>
    <row r="4943" s="524" customFormat="1"/>
    <row r="4944" s="524" customFormat="1"/>
    <row r="4945" s="524" customFormat="1"/>
    <row r="4946" s="524" customFormat="1"/>
    <row r="4947" s="524" customFormat="1"/>
    <row r="4948" s="524" customFormat="1"/>
    <row r="4949" s="524" customFormat="1"/>
    <row r="4950" s="524" customFormat="1"/>
    <row r="4951" s="524" customFormat="1"/>
    <row r="4952" s="524" customFormat="1"/>
    <row r="4953" s="524" customFormat="1"/>
    <row r="4954" s="524" customFormat="1"/>
    <row r="4955" s="524" customFormat="1"/>
    <row r="4956" s="524" customFormat="1"/>
    <row r="4957" s="524" customFormat="1"/>
    <row r="4958" s="524" customFormat="1"/>
    <row r="4959" s="524" customFormat="1"/>
    <row r="4960" s="524" customFormat="1"/>
    <row r="4961" s="524" customFormat="1"/>
    <row r="4962" s="524" customFormat="1"/>
    <row r="4963" s="524" customFormat="1"/>
    <row r="4964" s="524" customFormat="1"/>
    <row r="4965" s="524" customFormat="1"/>
    <row r="4966" s="524" customFormat="1"/>
    <row r="4967" s="524" customFormat="1"/>
    <row r="4968" s="524" customFormat="1"/>
    <row r="4969" s="524" customFormat="1"/>
    <row r="4970" s="524" customFormat="1"/>
    <row r="4971" s="524" customFormat="1"/>
    <row r="4972" s="524" customFormat="1"/>
    <row r="4973" s="524" customFormat="1"/>
    <row r="4974" s="524" customFormat="1"/>
    <row r="4975" s="524" customFormat="1"/>
    <row r="4976" s="524" customFormat="1"/>
    <row r="4977" s="524" customFormat="1"/>
    <row r="4978" s="524" customFormat="1"/>
    <row r="4979" s="524" customFormat="1"/>
    <row r="4980" s="524" customFormat="1"/>
    <row r="4981" s="524" customFormat="1"/>
    <row r="4982" s="524" customFormat="1"/>
    <row r="4983" s="524" customFormat="1"/>
    <row r="4984" s="524" customFormat="1"/>
    <row r="4985" s="524" customFormat="1"/>
    <row r="4986" s="524" customFormat="1"/>
    <row r="4987" s="524" customFormat="1"/>
    <row r="4988" s="524" customFormat="1"/>
    <row r="4989" s="524" customFormat="1"/>
    <row r="4990" s="524" customFormat="1"/>
    <row r="4991" s="524" customFormat="1"/>
    <row r="4992" s="524" customFormat="1"/>
    <row r="4993" s="524" customFormat="1"/>
    <row r="4994" s="524" customFormat="1"/>
    <row r="4995" s="524" customFormat="1"/>
    <row r="4996" s="524" customFormat="1"/>
    <row r="4997" s="524" customFormat="1"/>
    <row r="4998" s="524" customFormat="1"/>
    <row r="4999" s="524" customFormat="1"/>
    <row r="5000" s="524" customFormat="1"/>
    <row r="5001" s="524" customFormat="1"/>
    <row r="5002" s="524" customFormat="1"/>
    <row r="5003" s="524" customFormat="1"/>
    <row r="5004" s="524" customFormat="1"/>
    <row r="5005" s="524" customFormat="1"/>
    <row r="5006" s="524" customFormat="1"/>
    <row r="5007" s="524" customFormat="1"/>
    <row r="5008" s="524" customFormat="1"/>
    <row r="5009" s="524" customFormat="1"/>
    <row r="5010" s="524" customFormat="1"/>
    <row r="5011" s="524" customFormat="1"/>
    <row r="5012" s="524" customFormat="1"/>
    <row r="5013" s="524" customFormat="1"/>
    <row r="5014" s="524" customFormat="1"/>
    <row r="5015" s="524" customFormat="1"/>
    <row r="5016" s="524" customFormat="1"/>
    <row r="5017" s="524" customFormat="1"/>
    <row r="5018" s="524" customFormat="1"/>
    <row r="5019" s="524" customFormat="1"/>
    <row r="5020" s="524" customFormat="1"/>
    <row r="5021" s="524" customFormat="1"/>
    <row r="5022" s="524" customFormat="1"/>
    <row r="5023" s="524" customFormat="1"/>
    <row r="5024" s="524" customFormat="1"/>
    <row r="5025" s="524" customFormat="1"/>
    <row r="5026" s="524" customFormat="1"/>
    <row r="5027" s="524" customFormat="1"/>
    <row r="5028" s="524" customFormat="1"/>
    <row r="5029" s="524" customFormat="1"/>
    <row r="5030" s="524" customFormat="1"/>
    <row r="5031" s="524" customFormat="1"/>
    <row r="5032" s="524" customFormat="1"/>
    <row r="5033" s="524" customFormat="1"/>
    <row r="5034" s="524" customFormat="1"/>
    <row r="5035" s="524" customFormat="1"/>
    <row r="5036" s="524" customFormat="1"/>
    <row r="5037" s="524" customFormat="1"/>
    <row r="5038" s="524" customFormat="1"/>
    <row r="5039" s="524" customFormat="1"/>
    <row r="5040" s="524" customFormat="1"/>
    <row r="5041" s="524" customFormat="1"/>
    <row r="5042" s="524" customFormat="1"/>
    <row r="5043" s="524" customFormat="1"/>
    <row r="5044" s="524" customFormat="1"/>
    <row r="5045" s="524" customFormat="1"/>
    <row r="5046" s="524" customFormat="1"/>
    <row r="5047" s="524" customFormat="1"/>
    <row r="5048" s="524" customFormat="1"/>
    <row r="5049" s="524" customFormat="1"/>
    <row r="5050" s="524" customFormat="1"/>
    <row r="5051" s="524" customFormat="1"/>
    <row r="5052" s="524" customFormat="1"/>
    <row r="5053" s="524" customFormat="1"/>
    <row r="5054" s="524" customFormat="1"/>
    <row r="5055" s="524" customFormat="1"/>
    <row r="5056" s="524" customFormat="1"/>
    <row r="5057" s="524" customFormat="1"/>
    <row r="5058" s="524" customFormat="1"/>
    <row r="5059" s="524" customFormat="1"/>
    <row r="5060" s="524" customFormat="1"/>
    <row r="5061" s="524" customFormat="1"/>
    <row r="5062" s="524" customFormat="1"/>
    <row r="5063" s="524" customFormat="1"/>
    <row r="5064" s="524" customFormat="1"/>
    <row r="5065" s="524" customFormat="1"/>
    <row r="5066" s="524" customFormat="1"/>
    <row r="5067" s="524" customFormat="1"/>
    <row r="5068" s="524" customFormat="1"/>
    <row r="5069" s="524" customFormat="1"/>
    <row r="5070" s="524" customFormat="1"/>
    <row r="5071" s="524" customFormat="1"/>
    <row r="5072" s="524" customFormat="1"/>
    <row r="5073" s="524" customFormat="1"/>
    <row r="5074" s="524" customFormat="1"/>
    <row r="5075" s="524" customFormat="1"/>
    <row r="5076" s="524" customFormat="1"/>
    <row r="5077" s="524" customFormat="1"/>
    <row r="5078" s="524" customFormat="1"/>
    <row r="5079" s="524" customFormat="1"/>
    <row r="5080" s="524" customFormat="1"/>
    <row r="5081" s="524" customFormat="1"/>
    <row r="5082" s="524" customFormat="1"/>
    <row r="5083" s="524" customFormat="1"/>
    <row r="5084" s="524" customFormat="1"/>
    <row r="5085" s="524" customFormat="1"/>
    <row r="5086" s="524" customFormat="1"/>
    <row r="5087" s="524" customFormat="1"/>
    <row r="5088" s="524" customFormat="1"/>
    <row r="5089" s="524" customFormat="1"/>
    <row r="5090" s="524" customFormat="1"/>
    <row r="5091" s="524" customFormat="1"/>
    <row r="5092" s="524" customFormat="1"/>
    <row r="5093" s="524" customFormat="1"/>
    <row r="5094" s="524" customFormat="1"/>
    <row r="5095" s="524" customFormat="1"/>
    <row r="5096" s="524" customFormat="1"/>
    <row r="5097" s="524" customFormat="1"/>
    <row r="5098" s="524" customFormat="1"/>
    <row r="5099" s="524" customFormat="1"/>
    <row r="5100" s="524" customFormat="1"/>
    <row r="5101" s="524" customFormat="1"/>
    <row r="5102" s="524" customFormat="1"/>
    <row r="5103" s="524" customFormat="1"/>
    <row r="5104" s="524" customFormat="1"/>
    <row r="5105" s="524" customFormat="1"/>
    <row r="5106" s="524" customFormat="1"/>
    <row r="5107" s="524" customFormat="1"/>
    <row r="5108" s="524" customFormat="1"/>
    <row r="5109" s="524" customFormat="1"/>
    <row r="5110" s="524" customFormat="1"/>
    <row r="5111" s="524" customFormat="1"/>
    <row r="5112" s="524" customFormat="1"/>
    <row r="5113" s="524" customFormat="1"/>
    <row r="5114" s="524" customFormat="1"/>
    <row r="5115" s="524" customFormat="1"/>
    <row r="5116" s="524" customFormat="1"/>
    <row r="5117" s="524" customFormat="1"/>
    <row r="5118" s="524" customFormat="1"/>
    <row r="5119" s="524" customFormat="1"/>
    <row r="5120" s="524" customFormat="1"/>
    <row r="5121" s="524" customFormat="1"/>
    <row r="5122" s="524" customFormat="1"/>
    <row r="5123" s="524" customFormat="1"/>
    <row r="5124" s="524" customFormat="1"/>
    <row r="5125" s="524" customFormat="1"/>
    <row r="5126" s="524" customFormat="1"/>
    <row r="5127" s="524" customFormat="1"/>
    <row r="5128" s="524" customFormat="1"/>
    <row r="5129" s="524" customFormat="1"/>
    <row r="5130" s="524" customFormat="1"/>
    <row r="5131" s="524" customFormat="1"/>
    <row r="5132" s="524" customFormat="1"/>
    <row r="5133" s="524" customFormat="1"/>
    <row r="5134" s="524" customFormat="1"/>
    <row r="5135" s="524" customFormat="1"/>
    <row r="5136" s="524" customFormat="1"/>
    <row r="5137" s="524" customFormat="1"/>
    <row r="5138" s="524" customFormat="1"/>
    <row r="5139" s="524" customFormat="1"/>
    <row r="5140" s="524" customFormat="1"/>
    <row r="5141" s="524" customFormat="1"/>
    <row r="5142" s="524" customFormat="1"/>
    <row r="5143" s="524" customFormat="1"/>
    <row r="5144" s="524" customFormat="1"/>
    <row r="5145" s="524" customFormat="1"/>
    <row r="5146" s="524" customFormat="1"/>
    <row r="5147" s="524" customFormat="1"/>
    <row r="5148" s="524" customFormat="1"/>
    <row r="5149" s="524" customFormat="1"/>
    <row r="5150" s="524" customFormat="1"/>
    <row r="5151" s="524" customFormat="1"/>
    <row r="5152" s="524" customFormat="1"/>
    <row r="5153" s="524" customFormat="1"/>
    <row r="5154" s="524" customFormat="1"/>
    <row r="5155" s="524" customFormat="1"/>
    <row r="5156" s="524" customFormat="1"/>
    <row r="5157" s="524" customFormat="1"/>
    <row r="5158" s="524" customFormat="1"/>
    <row r="5159" s="524" customFormat="1"/>
    <row r="5160" s="524" customFormat="1"/>
    <row r="5161" s="524" customFormat="1"/>
    <row r="5162" s="524" customFormat="1"/>
    <row r="5163" s="524" customFormat="1"/>
    <row r="5164" s="524" customFormat="1"/>
    <row r="5165" s="524" customFormat="1"/>
    <row r="5166" s="524" customFormat="1"/>
    <row r="5167" s="524" customFormat="1"/>
    <row r="5168" s="524" customFormat="1"/>
    <row r="5169" s="524" customFormat="1"/>
    <row r="5170" s="524" customFormat="1"/>
    <row r="5171" s="524" customFormat="1"/>
    <row r="5172" s="524" customFormat="1"/>
    <row r="5173" s="524" customFormat="1"/>
    <row r="5174" s="524" customFormat="1"/>
    <row r="5175" s="524" customFormat="1"/>
    <row r="5176" s="524" customFormat="1"/>
    <row r="5177" s="524" customFormat="1"/>
    <row r="5178" s="524" customFormat="1"/>
    <row r="5179" s="524" customFormat="1"/>
    <row r="5180" s="524" customFormat="1"/>
    <row r="5181" s="524" customFormat="1"/>
    <row r="5182" s="524" customFormat="1"/>
    <row r="5183" s="524" customFormat="1"/>
    <row r="5184" s="524" customFormat="1"/>
    <row r="5185" s="524" customFormat="1"/>
    <row r="5186" s="524" customFormat="1"/>
    <row r="5187" s="524" customFormat="1"/>
    <row r="5188" s="524" customFormat="1"/>
    <row r="5189" s="524" customFormat="1"/>
    <row r="5190" s="524" customFormat="1"/>
    <row r="5191" s="524" customFormat="1"/>
    <row r="5192" s="524" customFormat="1"/>
    <row r="5193" s="524" customFormat="1"/>
    <row r="5194" s="524" customFormat="1"/>
    <row r="5195" s="524" customFormat="1"/>
    <row r="5196" s="524" customFormat="1"/>
    <row r="5197" s="524" customFormat="1"/>
    <row r="5198" s="524" customFormat="1"/>
    <row r="5199" s="524" customFormat="1"/>
    <row r="5200" s="524" customFormat="1"/>
    <row r="5201" s="524" customFormat="1"/>
    <row r="5202" s="524" customFormat="1"/>
    <row r="5203" s="524" customFormat="1"/>
    <row r="5204" s="524" customFormat="1"/>
    <row r="5205" s="524" customFormat="1"/>
    <row r="5206" s="524" customFormat="1"/>
    <row r="5207" s="524" customFormat="1"/>
    <row r="5208" s="524" customFormat="1"/>
    <row r="5209" s="524" customFormat="1"/>
    <row r="5210" s="524" customFormat="1"/>
    <row r="5211" s="524" customFormat="1"/>
    <row r="5212" s="524" customFormat="1"/>
    <row r="5213" s="524" customFormat="1"/>
    <row r="5214" s="524" customFormat="1"/>
    <row r="5215" s="524" customFormat="1"/>
    <row r="5216" s="524" customFormat="1"/>
    <row r="5217" s="524" customFormat="1"/>
    <row r="5218" s="524" customFormat="1"/>
    <row r="5219" s="524" customFormat="1"/>
    <row r="5220" s="524" customFormat="1"/>
    <row r="5221" s="524" customFormat="1"/>
    <row r="5222" s="524" customFormat="1"/>
    <row r="5223" s="524" customFormat="1"/>
    <row r="5224" s="524" customFormat="1"/>
    <row r="5225" s="524" customFormat="1"/>
    <row r="5226" s="524" customFormat="1"/>
    <row r="5227" s="524" customFormat="1"/>
    <row r="5228" s="524" customFormat="1"/>
    <row r="5229" s="524" customFormat="1"/>
    <row r="5230" s="524" customFormat="1"/>
    <row r="5231" s="524" customFormat="1"/>
    <row r="5232" s="524" customFormat="1"/>
    <row r="5233" s="524" customFormat="1"/>
    <row r="5234" s="524" customFormat="1"/>
    <row r="5235" s="524" customFormat="1"/>
    <row r="5236" s="524" customFormat="1"/>
    <row r="5237" s="524" customFormat="1"/>
    <row r="5238" s="524" customFormat="1"/>
    <row r="5239" s="524" customFormat="1"/>
    <row r="5240" s="524" customFormat="1"/>
    <row r="5241" s="524" customFormat="1"/>
    <row r="5242" s="524" customFormat="1"/>
    <row r="5243" s="524" customFormat="1"/>
    <row r="5244" s="524" customFormat="1"/>
    <row r="5245" s="524" customFormat="1"/>
    <row r="5246" s="524" customFormat="1"/>
    <row r="5247" s="524" customFormat="1"/>
    <row r="5248" s="524" customFormat="1"/>
    <row r="5249" s="524" customFormat="1"/>
    <row r="5250" s="524" customFormat="1"/>
    <row r="5251" s="524" customFormat="1"/>
    <row r="5252" s="524" customFormat="1"/>
    <row r="5253" s="524" customFormat="1"/>
    <row r="5254" s="524" customFormat="1"/>
    <row r="5255" s="524" customFormat="1"/>
    <row r="5256" s="524" customFormat="1"/>
    <row r="5257" s="524" customFormat="1"/>
    <row r="5258" s="524" customFormat="1"/>
    <row r="5259" s="524" customFormat="1"/>
    <row r="5260" s="524" customFormat="1"/>
    <row r="5261" s="524" customFormat="1"/>
    <row r="5262" s="524" customFormat="1"/>
    <row r="5263" s="524" customFormat="1"/>
    <row r="5264" s="524" customFormat="1"/>
    <row r="5265" s="524" customFormat="1"/>
    <row r="5266" s="524" customFormat="1"/>
    <row r="5267" s="524" customFormat="1"/>
    <row r="5268" s="524" customFormat="1"/>
    <row r="5269" s="524" customFormat="1"/>
    <row r="5270" s="524" customFormat="1"/>
    <row r="5271" s="524" customFormat="1"/>
    <row r="5272" s="524" customFormat="1"/>
    <row r="5273" s="524" customFormat="1"/>
    <row r="5274" s="524" customFormat="1"/>
    <row r="5275" s="524" customFormat="1"/>
    <row r="5276" s="524" customFormat="1"/>
    <row r="5277" s="524" customFormat="1"/>
    <row r="5278" s="524" customFormat="1"/>
    <row r="5279" s="524" customFormat="1"/>
    <row r="5280" s="524" customFormat="1"/>
    <row r="5281" s="524" customFormat="1"/>
    <row r="5282" s="524" customFormat="1"/>
    <row r="5283" s="524" customFormat="1"/>
    <row r="5284" s="524" customFormat="1"/>
    <row r="5285" s="524" customFormat="1"/>
    <row r="5286" s="524" customFormat="1"/>
    <row r="5287" s="524" customFormat="1"/>
    <row r="5288" s="524" customFormat="1"/>
    <row r="5289" s="524" customFormat="1"/>
    <row r="5290" s="524" customFormat="1"/>
    <row r="5291" s="524" customFormat="1"/>
    <row r="5292" s="524" customFormat="1"/>
    <row r="5293" s="524" customFormat="1"/>
    <row r="5294" s="524" customFormat="1"/>
    <row r="5295" s="524" customFormat="1"/>
    <row r="5296" s="524" customFormat="1"/>
    <row r="5297" s="524" customFormat="1"/>
    <row r="5298" s="524" customFormat="1"/>
    <row r="5299" s="524" customFormat="1"/>
    <row r="5300" s="524" customFormat="1"/>
    <row r="5301" s="524" customFormat="1"/>
    <row r="5302" s="524" customFormat="1"/>
    <row r="5303" s="524" customFormat="1"/>
    <row r="5304" s="524" customFormat="1"/>
    <row r="5305" s="524" customFormat="1"/>
    <row r="5306" s="524" customFormat="1"/>
    <row r="5307" s="524" customFormat="1"/>
    <row r="5308" s="524" customFormat="1"/>
    <row r="5309" s="524" customFormat="1"/>
    <row r="5310" s="524" customFormat="1"/>
    <row r="5311" s="524" customFormat="1"/>
    <row r="5312" s="524" customFormat="1"/>
    <row r="5313" s="524" customFormat="1"/>
    <row r="5314" s="524" customFormat="1"/>
    <row r="5315" s="524" customFormat="1"/>
    <row r="5316" s="524" customFormat="1"/>
    <row r="5317" s="524" customFormat="1"/>
    <row r="5318" s="524" customFormat="1"/>
    <row r="5319" s="524" customFormat="1"/>
    <row r="5320" s="524" customFormat="1"/>
    <row r="5321" s="524" customFormat="1"/>
    <row r="5322" s="524" customFormat="1"/>
    <row r="5323" s="524" customFormat="1"/>
    <row r="5324" s="524" customFormat="1"/>
    <row r="5325" s="524" customFormat="1"/>
    <row r="5326" s="524" customFormat="1"/>
    <row r="5327" s="524" customFormat="1"/>
    <row r="5328" s="524" customFormat="1"/>
    <row r="5329" s="524" customFormat="1"/>
    <row r="5330" s="524" customFormat="1"/>
    <row r="5331" s="524" customFormat="1"/>
    <row r="5332" s="524" customFormat="1"/>
    <row r="5333" s="524" customFormat="1"/>
    <row r="5334" s="524" customFormat="1"/>
    <row r="5335" s="524" customFormat="1"/>
    <row r="5336" s="524" customFormat="1"/>
    <row r="5337" s="524" customFormat="1"/>
    <row r="5338" s="524" customFormat="1"/>
    <row r="5339" s="524" customFormat="1"/>
    <row r="5340" s="524" customFormat="1"/>
    <row r="5341" s="524" customFormat="1"/>
    <row r="5342" s="524" customFormat="1"/>
    <row r="5343" s="524" customFormat="1"/>
    <row r="5344" s="524" customFormat="1"/>
    <row r="5345" s="524" customFormat="1"/>
    <row r="5346" s="524" customFormat="1"/>
    <row r="5347" s="524" customFormat="1"/>
    <row r="5348" s="524" customFormat="1"/>
    <row r="5349" s="524" customFormat="1"/>
    <row r="5350" s="524" customFormat="1"/>
    <row r="5351" s="524" customFormat="1"/>
    <row r="5352" s="524" customFormat="1"/>
    <row r="5353" s="524" customFormat="1"/>
    <row r="5354" s="524" customFormat="1"/>
    <row r="5355" s="524" customFormat="1"/>
    <row r="5356" s="524" customFormat="1"/>
    <row r="5357" s="524" customFormat="1"/>
    <row r="5358" s="524" customFormat="1"/>
    <row r="5359" s="524" customFormat="1"/>
    <row r="5360" s="524" customFormat="1"/>
    <row r="5361" s="524" customFormat="1"/>
    <row r="5362" s="524" customFormat="1"/>
    <row r="5363" s="524" customFormat="1"/>
    <row r="5364" s="524" customFormat="1"/>
    <row r="5365" s="524" customFormat="1"/>
    <row r="5366" s="524" customFormat="1"/>
    <row r="5367" s="524" customFormat="1"/>
    <row r="5368" s="524" customFormat="1"/>
    <row r="5369" s="524" customFormat="1"/>
    <row r="5370" s="524" customFormat="1"/>
    <row r="5371" s="524" customFormat="1"/>
    <row r="5372" s="524" customFormat="1"/>
    <row r="5373" s="524" customFormat="1"/>
    <row r="5374" s="524" customFormat="1"/>
    <row r="5375" s="524" customFormat="1"/>
    <row r="5376" s="524" customFormat="1"/>
    <row r="5377" s="524" customFormat="1"/>
    <row r="5378" s="524" customFormat="1"/>
    <row r="5379" s="524" customFormat="1"/>
    <row r="5380" s="524" customFormat="1"/>
    <row r="5381" s="524" customFormat="1"/>
    <row r="5382" s="524" customFormat="1"/>
    <row r="5383" s="524" customFormat="1"/>
    <row r="5384" s="524" customFormat="1"/>
    <row r="5385" s="524" customFormat="1"/>
    <row r="5386" s="524" customFormat="1"/>
    <row r="5387" s="524" customFormat="1"/>
    <row r="5388" s="524" customFormat="1"/>
    <row r="5389" s="524" customFormat="1"/>
    <row r="5390" s="524" customFormat="1"/>
    <row r="5391" s="524" customFormat="1"/>
    <row r="5392" s="524" customFormat="1"/>
    <row r="5393" s="524" customFormat="1"/>
    <row r="5394" s="524" customFormat="1"/>
    <row r="5395" s="524" customFormat="1"/>
    <row r="5396" s="524" customFormat="1"/>
    <row r="5397" s="524" customFormat="1"/>
    <row r="5398" s="524" customFormat="1"/>
    <row r="5399" s="524" customFormat="1"/>
    <row r="5400" s="524" customFormat="1"/>
    <row r="5401" s="524" customFormat="1"/>
    <row r="5402" s="524" customFormat="1"/>
    <row r="5403" s="524" customFormat="1"/>
    <row r="5404" s="524" customFormat="1"/>
    <row r="5405" s="524" customFormat="1"/>
    <row r="5406" s="524" customFormat="1"/>
    <row r="5407" s="524" customFormat="1"/>
    <row r="5408" s="524" customFormat="1"/>
    <row r="5409" s="524" customFormat="1"/>
    <row r="5410" s="524" customFormat="1"/>
    <row r="5411" s="524" customFormat="1"/>
    <row r="5412" s="524" customFormat="1"/>
    <row r="5413" s="524" customFormat="1"/>
    <row r="5414" s="524" customFormat="1"/>
    <row r="5415" s="524" customFormat="1"/>
    <row r="5416" s="524" customFormat="1"/>
    <row r="5417" s="524" customFormat="1"/>
    <row r="5418" s="524" customFormat="1"/>
    <row r="5419" s="524" customFormat="1"/>
    <row r="5420" s="524" customFormat="1"/>
    <row r="5421" s="524" customFormat="1"/>
    <row r="5422" s="524" customFormat="1"/>
    <row r="5423" s="524" customFormat="1"/>
    <row r="5424" s="524" customFormat="1"/>
    <row r="5425" s="524" customFormat="1"/>
    <row r="5426" s="524" customFormat="1"/>
    <row r="5427" s="524" customFormat="1"/>
    <row r="5428" s="524" customFormat="1"/>
    <row r="5429" s="524" customFormat="1"/>
    <row r="5430" s="524" customFormat="1"/>
    <row r="5431" s="524" customFormat="1"/>
    <row r="5432" s="524" customFormat="1"/>
    <row r="5433" s="524" customFormat="1"/>
    <row r="5434" s="524" customFormat="1"/>
    <row r="5435" s="524" customFormat="1"/>
    <row r="5436" s="524" customFormat="1"/>
    <row r="5437" s="524" customFormat="1"/>
    <row r="5438" s="524" customFormat="1"/>
    <row r="5439" s="524" customFormat="1"/>
    <row r="5440" s="524" customFormat="1"/>
    <row r="5441" s="524" customFormat="1"/>
    <row r="5442" s="524" customFormat="1"/>
    <row r="5443" s="524" customFormat="1"/>
    <row r="5444" s="524" customFormat="1"/>
    <row r="5445" s="524" customFormat="1"/>
    <row r="5446" s="524" customFormat="1"/>
    <row r="5447" s="524" customFormat="1"/>
    <row r="5448" s="524" customFormat="1"/>
    <row r="5449" s="524" customFormat="1"/>
    <row r="5450" s="524" customFormat="1"/>
    <row r="5451" s="524" customFormat="1"/>
    <row r="5452" s="524" customFormat="1"/>
    <row r="5453" s="524" customFormat="1"/>
    <row r="5454" s="524" customFormat="1"/>
    <row r="5455" s="524" customFormat="1"/>
    <row r="5456" s="524" customFormat="1"/>
    <row r="5457" s="524" customFormat="1"/>
    <row r="5458" s="524" customFormat="1"/>
    <row r="5459" s="524" customFormat="1"/>
    <row r="5460" s="524" customFormat="1"/>
    <row r="5461" s="524" customFormat="1"/>
    <row r="5462" s="524" customFormat="1"/>
    <row r="5463" s="524" customFormat="1"/>
    <row r="5464" s="524" customFormat="1"/>
    <row r="5465" s="524" customFormat="1"/>
    <row r="5466" s="524" customFormat="1"/>
    <row r="5467" s="524" customFormat="1"/>
    <row r="5468" s="524" customFormat="1"/>
    <row r="5469" s="524" customFormat="1"/>
    <row r="5470" s="524" customFormat="1"/>
    <row r="5471" s="524" customFormat="1"/>
    <row r="5472" s="524" customFormat="1"/>
    <row r="5473" s="524" customFormat="1"/>
    <row r="5474" s="524" customFormat="1"/>
    <row r="5475" s="524" customFormat="1"/>
    <row r="5476" s="524" customFormat="1"/>
    <row r="5477" s="524" customFormat="1"/>
    <row r="5478" s="524" customFormat="1"/>
    <row r="5479" s="524" customFormat="1"/>
    <row r="5480" s="524" customFormat="1"/>
    <row r="5481" s="524" customFormat="1"/>
    <row r="5482" s="524" customFormat="1"/>
    <row r="5483" s="524" customFormat="1"/>
    <row r="5484" s="524" customFormat="1"/>
    <row r="5485" s="524" customFormat="1"/>
    <row r="5486" s="524" customFormat="1"/>
    <row r="5487" s="524" customFormat="1"/>
    <row r="5488" s="524" customFormat="1"/>
    <row r="5489" s="524" customFormat="1"/>
    <row r="5490" s="524" customFormat="1"/>
    <row r="5491" s="524" customFormat="1"/>
    <row r="5492" s="524" customFormat="1"/>
    <row r="5493" s="524" customFormat="1"/>
    <row r="5494" s="524" customFormat="1"/>
    <row r="5495" s="524" customFormat="1"/>
    <row r="5496" s="524" customFormat="1"/>
    <row r="5497" s="524" customFormat="1"/>
    <row r="5498" s="524" customFormat="1"/>
    <row r="5499" s="524" customFormat="1"/>
    <row r="5500" s="524" customFormat="1"/>
    <row r="5501" s="524" customFormat="1"/>
    <row r="5502" s="524" customFormat="1"/>
    <row r="5503" s="524" customFormat="1"/>
    <row r="5504" s="524" customFormat="1"/>
    <row r="5505" s="524" customFormat="1"/>
    <row r="5506" s="524" customFormat="1"/>
    <row r="5507" s="524" customFormat="1"/>
    <row r="5508" s="524" customFormat="1"/>
    <row r="5509" s="524" customFormat="1"/>
    <row r="5510" s="524" customFormat="1"/>
    <row r="5511" s="524" customFormat="1"/>
    <row r="5512" s="524" customFormat="1"/>
    <row r="5513" s="524" customFormat="1"/>
    <row r="5514" s="524" customFormat="1"/>
    <row r="5515" s="524" customFormat="1"/>
    <row r="5516" s="524" customFormat="1"/>
    <row r="5517" s="524" customFormat="1"/>
    <row r="5518" s="524" customFormat="1"/>
    <row r="5519" s="524" customFormat="1"/>
    <row r="5520" s="524" customFormat="1"/>
    <row r="5521" s="524" customFormat="1"/>
    <row r="5522" s="524" customFormat="1"/>
    <row r="5523" s="524" customFormat="1"/>
    <row r="5524" s="524" customFormat="1"/>
    <row r="5525" s="524" customFormat="1"/>
    <row r="5526" s="524" customFormat="1"/>
    <row r="5527" s="524" customFormat="1"/>
    <row r="5528" s="524" customFormat="1"/>
    <row r="5529" s="524" customFormat="1"/>
    <row r="5530" s="524" customFormat="1"/>
    <row r="5531" s="524" customFormat="1"/>
    <row r="5532" s="524" customFormat="1"/>
    <row r="5533" s="524" customFormat="1"/>
    <row r="5534" s="524" customFormat="1"/>
    <row r="5535" s="524" customFormat="1"/>
    <row r="5536" s="524" customFormat="1"/>
    <row r="5537" s="524" customFormat="1"/>
    <row r="5538" s="524" customFormat="1"/>
    <row r="5539" s="524" customFormat="1"/>
    <row r="5540" s="524" customFormat="1"/>
    <row r="5541" s="524" customFormat="1"/>
    <row r="5542" s="524" customFormat="1"/>
    <row r="5543" s="524" customFormat="1"/>
    <row r="5544" s="524" customFormat="1"/>
    <row r="5545" s="524" customFormat="1"/>
    <row r="5546" s="524" customFormat="1"/>
    <row r="5547" s="524" customFormat="1"/>
    <row r="5548" s="524" customFormat="1"/>
    <row r="5549" s="524" customFormat="1"/>
    <row r="5550" s="524" customFormat="1"/>
    <row r="5551" s="524" customFormat="1"/>
    <row r="5552" s="524" customFormat="1"/>
    <row r="5553" s="524" customFormat="1"/>
    <row r="5554" s="524" customFormat="1"/>
    <row r="5555" s="524" customFormat="1"/>
    <row r="5556" s="524" customFormat="1"/>
    <row r="5557" s="524" customFormat="1"/>
    <row r="5558" s="524" customFormat="1"/>
    <row r="5559" s="524" customFormat="1"/>
    <row r="5560" s="524" customFormat="1"/>
    <row r="5561" s="524" customFormat="1"/>
    <row r="5562" s="524" customFormat="1"/>
    <row r="5563" s="524" customFormat="1"/>
    <row r="5564" s="524" customFormat="1"/>
    <row r="5565" s="524" customFormat="1"/>
    <row r="5566" s="524" customFormat="1"/>
    <row r="5567" s="524" customFormat="1"/>
    <row r="5568" s="524" customFormat="1"/>
    <row r="5569" s="524" customFormat="1"/>
    <row r="5570" s="524" customFormat="1"/>
    <row r="5571" s="524" customFormat="1"/>
    <row r="5572" s="524" customFormat="1"/>
    <row r="5573" s="524" customFormat="1"/>
    <row r="5574" s="524" customFormat="1"/>
    <row r="5575" s="524" customFormat="1"/>
    <row r="5576" s="524" customFormat="1"/>
    <row r="5577" s="524" customFormat="1"/>
    <row r="5578" s="524" customFormat="1"/>
    <row r="5579" s="524" customFormat="1"/>
    <row r="5580" s="524" customFormat="1"/>
    <row r="5581" s="524" customFormat="1"/>
    <row r="5582" s="524" customFormat="1"/>
    <row r="5583" s="524" customFormat="1"/>
    <row r="5584" s="524" customFormat="1"/>
    <row r="5585" s="524" customFormat="1"/>
    <row r="5586" s="524" customFormat="1"/>
    <row r="5587" s="524" customFormat="1"/>
    <row r="5588" s="524" customFormat="1"/>
    <row r="5589" s="524" customFormat="1"/>
    <row r="5590" s="524" customFormat="1"/>
    <row r="5591" s="524" customFormat="1"/>
    <row r="5592" s="524" customFormat="1"/>
    <row r="5593" s="524" customFormat="1"/>
    <row r="5594" s="524" customFormat="1"/>
    <row r="5595" s="524" customFormat="1"/>
    <row r="5596" s="524" customFormat="1"/>
    <row r="5597" s="524" customFormat="1"/>
    <row r="5598" s="524" customFormat="1"/>
    <row r="5599" s="524" customFormat="1"/>
    <row r="5600" s="524" customFormat="1"/>
    <row r="5601" s="524" customFormat="1"/>
    <row r="5602" s="524" customFormat="1"/>
    <row r="5603" s="524" customFormat="1"/>
    <row r="5604" s="524" customFormat="1"/>
    <row r="5605" s="524" customFormat="1"/>
    <row r="5606" s="524" customFormat="1"/>
    <row r="5607" s="524" customFormat="1"/>
    <row r="5608" s="524" customFormat="1"/>
    <row r="5609" s="524" customFormat="1"/>
    <row r="5610" s="524" customFormat="1"/>
    <row r="5611" s="524" customFormat="1"/>
    <row r="5612" s="524" customFormat="1"/>
    <row r="5613" s="524" customFormat="1"/>
    <row r="5614" s="524" customFormat="1"/>
    <row r="5615" s="524" customFormat="1"/>
    <row r="5616" s="524" customFormat="1"/>
    <row r="5617" s="524" customFormat="1"/>
    <row r="5618" s="524" customFormat="1"/>
    <row r="5619" s="524" customFormat="1"/>
    <row r="5620" s="524" customFormat="1"/>
    <row r="5621" s="524" customFormat="1"/>
    <row r="5622" s="524" customFormat="1"/>
    <row r="5623" s="524" customFormat="1"/>
    <row r="5624" s="524" customFormat="1"/>
    <row r="5625" s="524" customFormat="1"/>
    <row r="5626" s="524" customFormat="1"/>
    <row r="5627" s="524" customFormat="1"/>
    <row r="5628" s="524" customFormat="1"/>
    <row r="5629" s="524" customFormat="1"/>
    <row r="5630" s="524" customFormat="1"/>
    <row r="5631" s="524" customFormat="1"/>
    <row r="5632" s="524" customFormat="1"/>
    <row r="5633" s="524" customFormat="1"/>
    <row r="5634" s="524" customFormat="1"/>
    <row r="5635" s="524" customFormat="1"/>
    <row r="5636" s="524" customFormat="1"/>
    <row r="5637" s="524" customFormat="1"/>
    <row r="5638" s="524" customFormat="1"/>
    <row r="5639" s="524" customFormat="1"/>
    <row r="5640" s="524" customFormat="1"/>
    <row r="5641" s="524" customFormat="1"/>
    <row r="5642" s="524" customFormat="1"/>
    <row r="5643" s="524" customFormat="1"/>
    <row r="5644" s="524" customFormat="1"/>
    <row r="5645" s="524" customFormat="1"/>
    <row r="5646" s="524" customFormat="1"/>
    <row r="5647" s="524" customFormat="1"/>
    <row r="5648" s="524" customFormat="1"/>
    <row r="5649" s="524" customFormat="1"/>
    <row r="5650" s="524" customFormat="1"/>
    <row r="5651" s="524" customFormat="1"/>
    <row r="5652" s="524" customFormat="1"/>
    <row r="5653" s="524" customFormat="1"/>
    <row r="5654" s="524" customFormat="1"/>
    <row r="5655" s="524" customFormat="1"/>
    <row r="5656" s="524" customFormat="1"/>
    <row r="5657" s="524" customFormat="1"/>
    <row r="5658" s="524" customFormat="1"/>
    <row r="5659" s="524" customFormat="1"/>
    <row r="5660" s="524" customFormat="1"/>
    <row r="5661" s="524" customFormat="1"/>
    <row r="5662" s="524" customFormat="1"/>
    <row r="5663" s="524" customFormat="1"/>
    <row r="5664" s="524" customFormat="1"/>
    <row r="5665" s="524" customFormat="1"/>
    <row r="5666" s="524" customFormat="1"/>
    <row r="5667" s="524" customFormat="1"/>
    <row r="5668" s="524" customFormat="1"/>
    <row r="5669" s="524" customFormat="1"/>
    <row r="5670" s="524" customFormat="1"/>
    <row r="5671" s="524" customFormat="1"/>
    <row r="5672" s="524" customFormat="1"/>
    <row r="5673" s="524" customFormat="1"/>
    <row r="5674" s="524" customFormat="1"/>
    <row r="5675" s="524" customFormat="1"/>
    <row r="5676" s="524" customFormat="1"/>
    <row r="5677" s="524" customFormat="1"/>
    <row r="5678" s="524" customFormat="1"/>
    <row r="5679" s="524" customFormat="1"/>
    <row r="5680" s="524" customFormat="1"/>
    <row r="5681" s="524" customFormat="1"/>
    <row r="5682" s="524" customFormat="1"/>
    <row r="5683" s="524" customFormat="1"/>
    <row r="5684" s="524" customFormat="1"/>
    <row r="5685" s="524" customFormat="1"/>
    <row r="5686" s="524" customFormat="1"/>
    <row r="5687" s="524" customFormat="1"/>
    <row r="5688" s="524" customFormat="1"/>
    <row r="5689" s="524" customFormat="1"/>
    <row r="5690" s="524" customFormat="1"/>
    <row r="5691" s="524" customFormat="1"/>
    <row r="5692" s="524" customFormat="1"/>
    <row r="5693" s="524" customFormat="1"/>
    <row r="5694" s="524" customFormat="1"/>
    <row r="5695" s="524" customFormat="1"/>
    <row r="5696" s="524" customFormat="1"/>
    <row r="5697" s="524" customFormat="1"/>
    <row r="5698" s="524" customFormat="1"/>
    <row r="5699" s="524" customFormat="1"/>
    <row r="5700" s="524" customFormat="1"/>
    <row r="5701" s="524" customFormat="1"/>
    <row r="5702" s="524" customFormat="1"/>
    <row r="5703" s="524" customFormat="1"/>
    <row r="5704" s="524" customFormat="1"/>
    <row r="5705" s="524" customFormat="1"/>
    <row r="5706" s="524" customFormat="1"/>
    <row r="5707" s="524" customFormat="1"/>
    <row r="5708" s="524" customFormat="1"/>
    <row r="5709" s="524" customFormat="1"/>
    <row r="5710" s="524" customFormat="1"/>
    <row r="5711" s="524" customFormat="1"/>
    <row r="5712" s="524" customFormat="1"/>
    <row r="5713" s="524" customFormat="1"/>
    <row r="5714" s="524" customFormat="1"/>
    <row r="5715" s="524" customFormat="1"/>
    <row r="5716" s="524" customFormat="1"/>
    <row r="5717" s="524" customFormat="1"/>
    <row r="5718" s="524" customFormat="1"/>
    <row r="5719" s="524" customFormat="1"/>
    <row r="5720" s="524" customFormat="1"/>
    <row r="5721" s="524" customFormat="1"/>
    <row r="5722" s="524" customFormat="1"/>
    <row r="5723" s="524" customFormat="1"/>
    <row r="5724" s="524" customFormat="1"/>
    <row r="5725" s="524" customFormat="1"/>
    <row r="5726" s="524" customFormat="1"/>
    <row r="5727" s="524" customFormat="1"/>
    <row r="5728" s="524" customFormat="1"/>
    <row r="5729" s="524" customFormat="1"/>
    <row r="5730" s="524" customFormat="1"/>
    <row r="5731" s="524" customFormat="1"/>
    <row r="5732" s="524" customFormat="1"/>
    <row r="5733" s="524" customFormat="1"/>
    <row r="5734" s="524" customFormat="1"/>
    <row r="5735" s="524" customFormat="1"/>
    <row r="5736" s="524" customFormat="1"/>
    <row r="5737" s="524" customFormat="1"/>
    <row r="5738" s="524" customFormat="1"/>
    <row r="5739" s="524" customFormat="1"/>
    <row r="5740" s="524" customFormat="1"/>
    <row r="5741" s="524" customFormat="1"/>
    <row r="5742" s="524" customFormat="1"/>
    <row r="5743" s="524" customFormat="1"/>
    <row r="5744" s="524" customFormat="1"/>
    <row r="5745" s="524" customFormat="1"/>
    <row r="5746" s="524" customFormat="1"/>
    <row r="5747" s="524" customFormat="1"/>
    <row r="5748" s="524" customFormat="1"/>
    <row r="5749" s="524" customFormat="1"/>
    <row r="5750" s="524" customFormat="1"/>
    <row r="5751" s="524" customFormat="1"/>
    <row r="5752" s="524" customFormat="1"/>
    <row r="5753" s="524" customFormat="1"/>
    <row r="5754" s="524" customFormat="1"/>
    <row r="5755" s="524" customFormat="1"/>
    <row r="5756" s="524" customFormat="1"/>
    <row r="5757" s="524" customFormat="1"/>
    <row r="5758" s="524" customFormat="1"/>
    <row r="5759" s="524" customFormat="1"/>
    <row r="5760" s="524" customFormat="1"/>
    <row r="5761" s="524" customFormat="1"/>
    <row r="5762" s="524" customFormat="1"/>
    <row r="5763" s="524" customFormat="1"/>
    <row r="5764" s="524" customFormat="1"/>
    <row r="5765" s="524" customFormat="1"/>
    <row r="5766" s="524" customFormat="1"/>
    <row r="5767" s="524" customFormat="1"/>
    <row r="5768" s="524" customFormat="1"/>
    <row r="5769" s="524" customFormat="1"/>
    <row r="5770" s="524" customFormat="1"/>
    <row r="5771" s="524" customFormat="1"/>
    <row r="5772" s="524" customFormat="1"/>
    <row r="5773" s="524" customFormat="1"/>
    <row r="5774" s="524" customFormat="1"/>
    <row r="5775" s="524" customFormat="1"/>
    <row r="5776" s="524" customFormat="1"/>
    <row r="5777" s="524" customFormat="1"/>
    <row r="5778" s="524" customFormat="1"/>
    <row r="5779" s="524" customFormat="1"/>
    <row r="5780" s="524" customFormat="1"/>
    <row r="5781" s="524" customFormat="1"/>
    <row r="5782" s="524" customFormat="1"/>
    <row r="5783" s="524" customFormat="1"/>
    <row r="5784" s="524" customFormat="1"/>
    <row r="5785" s="524" customFormat="1"/>
    <row r="5786" s="524" customFormat="1"/>
    <row r="5787" s="524" customFormat="1"/>
    <row r="5788" s="524" customFormat="1"/>
    <row r="5789" s="524" customFormat="1"/>
    <row r="5790" s="524" customFormat="1"/>
    <row r="5791" s="524" customFormat="1"/>
    <row r="5792" s="524" customFormat="1"/>
    <row r="5793" s="524" customFormat="1"/>
    <row r="5794" s="524" customFormat="1"/>
    <row r="5795" s="524" customFormat="1"/>
    <row r="5796" s="524" customFormat="1"/>
    <row r="5797" s="524" customFormat="1"/>
    <row r="5798" s="524" customFormat="1"/>
    <row r="5799" s="524" customFormat="1"/>
    <row r="5800" s="524" customFormat="1"/>
    <row r="5801" s="524" customFormat="1"/>
    <row r="5802" s="524" customFormat="1"/>
    <row r="5803" s="524" customFormat="1"/>
    <row r="5804" s="524" customFormat="1"/>
    <row r="5805" s="524" customFormat="1"/>
    <row r="5806" s="524" customFormat="1"/>
    <row r="5807" s="524" customFormat="1"/>
    <row r="5808" s="524" customFormat="1"/>
    <row r="5809" s="524" customFormat="1"/>
    <row r="5810" s="524" customFormat="1"/>
    <row r="5811" s="524" customFormat="1"/>
    <row r="5812" s="524" customFormat="1"/>
    <row r="5813" s="524" customFormat="1"/>
    <row r="5814" s="524" customFormat="1"/>
    <row r="5815" s="524" customFormat="1"/>
    <row r="5816" s="524" customFormat="1"/>
    <row r="5817" s="524" customFormat="1"/>
    <row r="5818" s="524" customFormat="1"/>
    <row r="5819" s="524" customFormat="1"/>
    <row r="5820" s="524" customFormat="1"/>
    <row r="5821" s="524" customFormat="1"/>
    <row r="5822" s="524" customFormat="1"/>
    <row r="5823" s="524" customFormat="1"/>
    <row r="5824" s="524" customFormat="1"/>
    <row r="5825" s="524" customFormat="1"/>
    <row r="5826" s="524" customFormat="1"/>
    <row r="5827" s="524" customFormat="1"/>
    <row r="5828" s="524" customFormat="1"/>
    <row r="5829" s="524" customFormat="1"/>
    <row r="5830" s="524" customFormat="1"/>
    <row r="5831" s="524" customFormat="1"/>
    <row r="5832" s="524" customFormat="1"/>
    <row r="5833" s="524" customFormat="1"/>
    <row r="5834" s="524" customFormat="1"/>
    <row r="5835" s="524" customFormat="1"/>
    <row r="5836" s="524" customFormat="1"/>
    <row r="5837" s="524" customFormat="1"/>
    <row r="5838" s="524" customFormat="1"/>
    <row r="5839" s="524" customFormat="1"/>
    <row r="5840" s="524" customFormat="1"/>
    <row r="5841" s="524" customFormat="1"/>
    <row r="5842" s="524" customFormat="1"/>
    <row r="5843" s="524" customFormat="1"/>
    <row r="5844" s="524" customFormat="1"/>
    <row r="5845" s="524" customFormat="1"/>
    <row r="5846" s="524" customFormat="1"/>
    <row r="5847" s="524" customFormat="1"/>
    <row r="5848" s="524" customFormat="1"/>
    <row r="5849" s="524" customFormat="1"/>
    <row r="5850" s="524" customFormat="1"/>
    <row r="5851" s="524" customFormat="1"/>
    <row r="5852" s="524" customFormat="1"/>
    <row r="5853" s="524" customFormat="1"/>
    <row r="5854" s="524" customFormat="1"/>
    <row r="5855" s="524" customFormat="1"/>
    <row r="5856" s="524" customFormat="1"/>
    <row r="5857" s="524" customFormat="1"/>
    <row r="5858" s="524" customFormat="1"/>
    <row r="5859" s="524" customFormat="1"/>
    <row r="5860" s="524" customFormat="1"/>
    <row r="5861" s="524" customFormat="1"/>
    <row r="5862" s="524" customFormat="1"/>
    <row r="5863" s="524" customFormat="1"/>
    <row r="5864" s="524" customFormat="1"/>
    <row r="5865" s="524" customFormat="1"/>
    <row r="5866" s="524" customFormat="1"/>
    <row r="5867" s="524" customFormat="1"/>
    <row r="5868" s="524" customFormat="1"/>
    <row r="5869" s="524" customFormat="1"/>
    <row r="5870" s="524" customFormat="1"/>
    <row r="5871" s="524" customFormat="1"/>
    <row r="5872" s="524" customFormat="1"/>
    <row r="5873" s="524" customFormat="1"/>
    <row r="5874" s="524" customFormat="1"/>
    <row r="5875" s="524" customFormat="1"/>
    <row r="5876" s="524" customFormat="1"/>
    <row r="5877" s="524" customFormat="1"/>
    <row r="5878" s="524" customFormat="1"/>
    <row r="5879" s="524" customFormat="1"/>
    <row r="5880" s="524" customFormat="1"/>
    <row r="5881" s="524" customFormat="1"/>
    <row r="5882" s="524" customFormat="1"/>
    <row r="5883" s="524" customFormat="1"/>
    <row r="5884" s="524" customFormat="1"/>
    <row r="5885" s="524" customFormat="1"/>
    <row r="5886" s="524" customFormat="1"/>
    <row r="5887" s="524" customFormat="1"/>
    <row r="5888" s="524" customFormat="1"/>
    <row r="5889" s="524" customFormat="1"/>
    <row r="5890" s="524" customFormat="1"/>
    <row r="5891" s="524" customFormat="1"/>
    <row r="5892" s="524" customFormat="1"/>
    <row r="5893" s="524" customFormat="1"/>
    <row r="5894" s="524" customFormat="1"/>
    <row r="5895" s="524" customFormat="1"/>
    <row r="5896" s="524" customFormat="1"/>
    <row r="5897" s="524" customFormat="1"/>
    <row r="5898" s="524" customFormat="1"/>
    <row r="5899" s="524" customFormat="1"/>
    <row r="5900" s="524" customFormat="1"/>
    <row r="5901" s="524" customFormat="1"/>
    <row r="5902" s="524" customFormat="1"/>
    <row r="5903" s="524" customFormat="1"/>
    <row r="5904" s="524" customFormat="1"/>
    <row r="5905" s="524" customFormat="1"/>
    <row r="5906" s="524" customFormat="1"/>
    <row r="5907" s="524" customFormat="1"/>
    <row r="5908" s="524" customFormat="1"/>
    <row r="5909" s="524" customFormat="1"/>
    <row r="5910" s="524" customFormat="1"/>
    <row r="5911" s="524" customFormat="1"/>
    <row r="5912" s="524" customFormat="1"/>
    <row r="5913" s="524" customFormat="1"/>
    <row r="5914" s="524" customFormat="1"/>
    <row r="5915" s="524" customFormat="1"/>
    <row r="5916" s="524" customFormat="1"/>
    <row r="5917" s="524" customFormat="1"/>
    <row r="5918" s="524" customFormat="1"/>
    <row r="5919" s="524" customFormat="1"/>
    <row r="5920" s="524" customFormat="1"/>
    <row r="5921" s="524" customFormat="1"/>
    <row r="5922" s="524" customFormat="1"/>
    <row r="5923" s="524" customFormat="1"/>
    <row r="5924" s="524" customFormat="1"/>
    <row r="5925" s="524" customFormat="1"/>
    <row r="5926" s="524" customFormat="1"/>
    <row r="5927" s="524" customFormat="1"/>
    <row r="5928" s="524" customFormat="1"/>
    <row r="5929" s="524" customFormat="1"/>
    <row r="5930" s="524" customFormat="1"/>
    <row r="5931" s="524" customFormat="1"/>
    <row r="5932" s="524" customFormat="1"/>
    <row r="5933" s="524" customFormat="1"/>
    <row r="5934" s="524" customFormat="1"/>
    <row r="5935" s="524" customFormat="1"/>
    <row r="5936" s="524" customFormat="1"/>
    <row r="5937" s="524" customFormat="1"/>
    <row r="5938" s="524" customFormat="1"/>
    <row r="5939" s="524" customFormat="1"/>
    <row r="5940" s="524" customFormat="1"/>
    <row r="5941" s="524" customFormat="1"/>
    <row r="5942" s="524" customFormat="1"/>
    <row r="5943" s="524" customFormat="1"/>
    <row r="5944" s="524" customFormat="1"/>
    <row r="5945" s="524" customFormat="1"/>
    <row r="5946" s="524" customFormat="1"/>
    <row r="5947" s="524" customFormat="1"/>
    <row r="5948" s="524" customFormat="1"/>
    <row r="5949" s="524" customFormat="1"/>
    <row r="5950" s="524" customFormat="1"/>
    <row r="5951" s="524" customFormat="1"/>
    <row r="5952" s="524" customFormat="1"/>
    <row r="5953" s="524" customFormat="1"/>
    <row r="5954" s="524" customFormat="1"/>
    <row r="5955" s="524" customFormat="1"/>
    <row r="5956" s="524" customFormat="1"/>
    <row r="5957" s="524" customFormat="1"/>
    <row r="5958" s="524" customFormat="1"/>
    <row r="5959" s="524" customFormat="1"/>
    <row r="5960" s="524" customFormat="1"/>
    <row r="5961" s="524" customFormat="1"/>
    <row r="5962" s="524" customFormat="1"/>
    <row r="5963" s="524" customFormat="1"/>
    <row r="5964" s="524" customFormat="1"/>
    <row r="5965" s="524" customFormat="1"/>
    <row r="5966" s="524" customFormat="1"/>
    <row r="5967" s="524" customFormat="1"/>
    <row r="5968" s="524" customFormat="1"/>
    <row r="5969" s="524" customFormat="1"/>
    <row r="5970" s="524" customFormat="1"/>
    <row r="5971" s="524" customFormat="1"/>
    <row r="5972" s="524" customFormat="1"/>
    <row r="5973" s="524" customFormat="1"/>
    <row r="5974" s="524" customFormat="1"/>
    <row r="5975" s="524" customFormat="1"/>
    <row r="5976" s="524" customFormat="1"/>
    <row r="5977" s="524" customFormat="1"/>
    <row r="5978" s="524" customFormat="1"/>
    <row r="5979" s="524" customFormat="1"/>
    <row r="5980" s="524" customFormat="1"/>
    <row r="5981" s="524" customFormat="1"/>
    <row r="5982" s="524" customFormat="1"/>
    <row r="5983" s="524" customFormat="1"/>
    <row r="5984" s="524" customFormat="1"/>
    <row r="5985" s="524" customFormat="1"/>
    <row r="5986" s="524" customFormat="1"/>
    <row r="5987" s="524" customFormat="1"/>
    <row r="5988" s="524" customFormat="1"/>
    <row r="5989" s="524" customFormat="1"/>
    <row r="5990" s="524" customFormat="1"/>
    <row r="5991" s="524" customFormat="1"/>
    <row r="5992" s="524" customFormat="1"/>
    <row r="5993" s="524" customFormat="1"/>
    <row r="5994" s="524" customFormat="1"/>
    <row r="5995" s="524" customFormat="1"/>
    <row r="5996" s="524" customFormat="1"/>
    <row r="5997" s="524" customFormat="1"/>
    <row r="5998" s="524" customFormat="1"/>
    <row r="5999" s="524" customFormat="1"/>
    <row r="6000" s="524" customFormat="1"/>
    <row r="6001" s="524" customFormat="1"/>
    <row r="6002" s="524" customFormat="1"/>
    <row r="6003" s="524" customFormat="1"/>
    <row r="6004" s="524" customFormat="1"/>
    <row r="6005" s="524" customFormat="1"/>
    <row r="6006" s="524" customFormat="1"/>
    <row r="6007" s="524" customFormat="1"/>
    <row r="6008" s="524" customFormat="1"/>
    <row r="6009" s="524" customFormat="1"/>
    <row r="6010" s="524" customFormat="1"/>
    <row r="6011" s="524" customFormat="1"/>
    <row r="6012" s="524" customFormat="1"/>
    <row r="6013" s="524" customFormat="1"/>
    <row r="6014" s="524" customFormat="1"/>
    <row r="6015" s="524" customFormat="1"/>
    <row r="6016" s="524" customFormat="1"/>
    <row r="6017" s="524" customFormat="1"/>
    <row r="6018" s="524" customFormat="1"/>
    <row r="6019" s="524" customFormat="1"/>
    <row r="6020" s="524" customFormat="1"/>
    <row r="6021" s="524" customFormat="1"/>
    <row r="6022" s="524" customFormat="1"/>
    <row r="6023" s="524" customFormat="1"/>
    <row r="6024" s="524" customFormat="1"/>
    <row r="6025" s="524" customFormat="1"/>
    <row r="6026" s="524" customFormat="1"/>
    <row r="6027" s="524" customFormat="1"/>
    <row r="6028" s="524" customFormat="1"/>
    <row r="6029" s="524" customFormat="1"/>
    <row r="6030" s="524" customFormat="1"/>
    <row r="6031" s="524" customFormat="1"/>
    <row r="6032" s="524" customFormat="1"/>
    <row r="6033" s="524" customFormat="1"/>
    <row r="6034" s="524" customFormat="1"/>
    <row r="6035" s="524" customFormat="1"/>
    <row r="6036" s="524" customFormat="1"/>
    <row r="6037" s="524" customFormat="1"/>
    <row r="6038" s="524" customFormat="1"/>
    <row r="6039" s="524" customFormat="1"/>
    <row r="6040" s="524" customFormat="1"/>
    <row r="6041" s="524" customFormat="1"/>
    <row r="6042" s="524" customFormat="1"/>
    <row r="6043" s="524" customFormat="1"/>
    <row r="6044" s="524" customFormat="1"/>
    <row r="6045" s="524" customFormat="1"/>
    <row r="6046" s="524" customFormat="1"/>
    <row r="6047" s="524" customFormat="1"/>
    <row r="6048" s="524" customFormat="1"/>
    <row r="6049" s="524" customFormat="1"/>
    <row r="6050" s="524" customFormat="1"/>
    <row r="6051" s="524" customFormat="1"/>
    <row r="6052" s="524" customFormat="1"/>
    <row r="6053" s="524" customFormat="1"/>
    <row r="6054" s="524" customFormat="1"/>
    <row r="6055" s="524" customFormat="1"/>
    <row r="6056" s="524" customFormat="1"/>
    <row r="6057" s="524" customFormat="1"/>
    <row r="6058" s="524" customFormat="1"/>
    <row r="6059" s="524" customFormat="1"/>
    <row r="6060" s="524" customFormat="1"/>
    <row r="6061" s="524" customFormat="1"/>
    <row r="6062" s="524" customFormat="1"/>
    <row r="6063" s="524" customFormat="1"/>
    <row r="6064" s="524" customFormat="1"/>
    <row r="6065" s="524" customFormat="1"/>
    <row r="6066" s="524" customFormat="1"/>
    <row r="6067" s="524" customFormat="1"/>
    <row r="6068" s="524" customFormat="1"/>
    <row r="6069" s="524" customFormat="1"/>
    <row r="6070" s="524" customFormat="1"/>
    <row r="6071" s="524" customFormat="1"/>
    <row r="6072" s="524" customFormat="1"/>
    <row r="6073" s="524" customFormat="1"/>
    <row r="6074" s="524" customFormat="1"/>
    <row r="6075" s="524" customFormat="1"/>
    <row r="6076" s="524" customFormat="1"/>
    <row r="6077" s="524" customFormat="1"/>
    <row r="6078" s="524" customFormat="1"/>
    <row r="6079" s="524" customFormat="1"/>
    <row r="6080" s="524" customFormat="1"/>
    <row r="6081" s="524" customFormat="1"/>
    <row r="6082" s="524" customFormat="1"/>
    <row r="6083" s="524" customFormat="1"/>
    <row r="6084" s="524" customFormat="1"/>
    <row r="6085" s="524" customFormat="1"/>
    <row r="6086" s="524" customFormat="1"/>
    <row r="6087" s="524" customFormat="1"/>
    <row r="6088" s="524" customFormat="1"/>
    <row r="6089" s="524" customFormat="1"/>
    <row r="6090" s="524" customFormat="1"/>
    <row r="6091" s="524" customFormat="1"/>
    <row r="6092" s="524" customFormat="1"/>
    <row r="6093" s="524" customFormat="1"/>
    <row r="6094" s="524" customFormat="1"/>
    <row r="6095" s="524" customFormat="1"/>
    <row r="6096" s="524" customFormat="1"/>
    <row r="6097" s="524" customFormat="1"/>
    <row r="6098" s="524" customFormat="1"/>
    <row r="6099" s="524" customFormat="1"/>
    <row r="6100" s="524" customFormat="1"/>
    <row r="6101" s="524" customFormat="1"/>
    <row r="6102" s="524" customFormat="1"/>
    <row r="6103" s="524" customFormat="1"/>
    <row r="6104" s="524" customFormat="1"/>
    <row r="6105" s="524" customFormat="1"/>
    <row r="6106" s="524" customFormat="1"/>
    <row r="6107" s="524" customFormat="1"/>
    <row r="6108" s="524" customFormat="1"/>
    <row r="6109" s="524" customFormat="1"/>
    <row r="6110" s="524" customFormat="1"/>
    <row r="6111" s="524" customFormat="1"/>
    <row r="6112" s="524" customFormat="1"/>
    <row r="6113" s="524" customFormat="1"/>
    <row r="6114" s="524" customFormat="1"/>
    <row r="6115" s="524" customFormat="1"/>
    <row r="6116" s="524" customFormat="1"/>
    <row r="6117" s="524" customFormat="1"/>
    <row r="6118" s="524" customFormat="1"/>
    <row r="6119" s="524" customFormat="1"/>
    <row r="6120" s="524" customFormat="1"/>
    <row r="6121" s="524" customFormat="1"/>
    <row r="6122" s="524" customFormat="1"/>
    <row r="6123" s="524" customFormat="1"/>
    <row r="6124" s="524" customFormat="1"/>
    <row r="6125" s="524" customFormat="1"/>
    <row r="6126" s="524" customFormat="1"/>
    <row r="6127" s="524" customFormat="1"/>
    <row r="6128" s="524" customFormat="1"/>
    <row r="6129" s="524" customFormat="1"/>
    <row r="6130" s="524" customFormat="1"/>
    <row r="6131" s="524" customFormat="1"/>
    <row r="6132" s="524" customFormat="1"/>
    <row r="6133" s="524" customFormat="1"/>
    <row r="6134" s="524" customFormat="1"/>
    <row r="6135" s="524" customFormat="1"/>
    <row r="6136" s="524" customFormat="1"/>
    <row r="6137" s="524" customFormat="1"/>
    <row r="6138" s="524" customFormat="1"/>
    <row r="6139" s="524" customFormat="1"/>
    <row r="6140" s="524" customFormat="1"/>
    <row r="6141" s="524" customFormat="1"/>
    <row r="6142" s="524" customFormat="1"/>
    <row r="6143" s="524" customFormat="1"/>
    <row r="6144" s="524" customFormat="1"/>
    <row r="6145" s="524" customFormat="1"/>
    <row r="6146" s="524" customFormat="1"/>
    <row r="6147" s="524" customFormat="1"/>
    <row r="6148" s="524" customFormat="1"/>
    <row r="6149" s="524" customFormat="1"/>
    <row r="6150" s="524" customFormat="1"/>
    <row r="6151" s="524" customFormat="1"/>
    <row r="6152" s="524" customFormat="1"/>
    <row r="6153" s="524" customFormat="1"/>
    <row r="6154" s="524" customFormat="1"/>
    <row r="6155" s="524" customFormat="1"/>
    <row r="6156" s="524" customFormat="1"/>
    <row r="6157" s="524" customFormat="1"/>
    <row r="6158" s="524" customFormat="1"/>
    <row r="6159" s="524" customFormat="1"/>
    <row r="6160" s="524" customFormat="1"/>
    <row r="6161" s="524" customFormat="1"/>
    <row r="6162" s="524" customFormat="1"/>
    <row r="6163" s="524" customFormat="1"/>
    <row r="6164" s="524" customFormat="1"/>
    <row r="6165" s="524" customFormat="1"/>
    <row r="6166" s="524" customFormat="1"/>
    <row r="6167" s="524" customFormat="1"/>
    <row r="6168" s="524" customFormat="1"/>
    <row r="6169" s="524" customFormat="1"/>
    <row r="6170" s="524" customFormat="1"/>
    <row r="6171" s="524" customFormat="1"/>
    <row r="6172" s="524" customFormat="1"/>
    <row r="6173" s="524" customFormat="1"/>
    <row r="6174" s="524" customFormat="1"/>
    <row r="6175" s="524" customFormat="1"/>
    <row r="6176" s="524" customFormat="1"/>
    <row r="6177" s="524" customFormat="1"/>
    <row r="6178" s="524" customFormat="1"/>
    <row r="6179" s="524" customFormat="1"/>
    <row r="6180" s="524" customFormat="1"/>
    <row r="6181" s="524" customFormat="1"/>
    <row r="6182" s="524" customFormat="1"/>
    <row r="6183" s="524" customFormat="1"/>
    <row r="6184" s="524" customFormat="1"/>
    <row r="6185" s="524" customFormat="1"/>
    <row r="6186" s="524" customFormat="1"/>
    <row r="6187" s="524" customFormat="1"/>
    <row r="6188" s="524" customFormat="1"/>
    <row r="6189" s="524" customFormat="1"/>
    <row r="6190" s="524" customFormat="1"/>
    <row r="6191" s="524" customFormat="1"/>
    <row r="6192" s="524" customFormat="1"/>
    <row r="6193" s="524" customFormat="1"/>
    <row r="6194" s="524" customFormat="1"/>
    <row r="6195" s="524" customFormat="1"/>
    <row r="6196" s="524" customFormat="1"/>
    <row r="6197" s="524" customFormat="1"/>
    <row r="6198" s="524" customFormat="1"/>
    <row r="6199" s="524" customFormat="1"/>
    <row r="6200" s="524" customFormat="1"/>
    <row r="6201" s="524" customFormat="1"/>
    <row r="6202" s="524" customFormat="1"/>
    <row r="6203" s="524" customFormat="1"/>
    <row r="6204" s="524" customFormat="1"/>
    <row r="6205" s="524" customFormat="1"/>
    <row r="6206" s="524" customFormat="1"/>
    <row r="6207" s="524" customFormat="1"/>
    <row r="6208" s="524" customFormat="1"/>
    <row r="6209" s="524" customFormat="1"/>
    <row r="6210" s="524" customFormat="1"/>
    <row r="6211" s="524" customFormat="1"/>
    <row r="6212" s="524" customFormat="1"/>
    <row r="6213" s="524" customFormat="1"/>
    <row r="6214" s="524" customFormat="1"/>
    <row r="6215" s="524" customFormat="1"/>
    <row r="6216" s="524" customFormat="1"/>
    <row r="6217" s="524" customFormat="1"/>
    <row r="6218" s="524" customFormat="1"/>
    <row r="6219" s="524" customFormat="1"/>
    <row r="6220" s="524" customFormat="1"/>
    <row r="6221" s="524" customFormat="1"/>
    <row r="6222" s="524" customFormat="1"/>
    <row r="6223" s="524" customFormat="1"/>
    <row r="6224" s="524" customFormat="1"/>
    <row r="6225" s="524" customFormat="1"/>
    <row r="6226" s="524" customFormat="1"/>
    <row r="6227" s="524" customFormat="1"/>
    <row r="6228" s="524" customFormat="1"/>
    <row r="6229" s="524" customFormat="1"/>
    <row r="6230" s="524" customFormat="1"/>
    <row r="6231" s="524" customFormat="1"/>
    <row r="6232" s="524" customFormat="1"/>
    <row r="6233" s="524" customFormat="1"/>
    <row r="6234" s="524" customFormat="1"/>
    <row r="6235" s="524" customFormat="1"/>
    <row r="6236" s="524" customFormat="1"/>
    <row r="6237" s="524" customFormat="1"/>
    <row r="6238" s="524" customFormat="1"/>
    <row r="6239" s="524" customFormat="1"/>
    <row r="6240" s="524" customFormat="1"/>
    <row r="6241" s="524" customFormat="1"/>
    <row r="6242" s="524" customFormat="1"/>
    <row r="6243" s="524" customFormat="1"/>
    <row r="6244" s="524" customFormat="1"/>
    <row r="6245" s="524" customFormat="1"/>
    <row r="6246" s="524" customFormat="1"/>
    <row r="6247" s="524" customFormat="1"/>
    <row r="6248" s="524" customFormat="1"/>
    <row r="6249" s="524" customFormat="1"/>
    <row r="6250" s="524" customFormat="1"/>
    <row r="6251" s="524" customFormat="1"/>
    <row r="6252" s="524" customFormat="1"/>
    <row r="6253" s="524" customFormat="1"/>
    <row r="6254" s="524" customFormat="1"/>
    <row r="6255" s="524" customFormat="1"/>
    <row r="6256" s="524" customFormat="1"/>
    <row r="6257" s="524" customFormat="1"/>
    <row r="6258" s="524" customFormat="1"/>
    <row r="6259" s="524" customFormat="1"/>
    <row r="6260" s="524" customFormat="1"/>
    <row r="6261" s="524" customFormat="1"/>
    <row r="6262" s="524" customFormat="1"/>
    <row r="6263" s="524" customFormat="1"/>
    <row r="6264" s="524" customFormat="1"/>
    <row r="6265" s="524" customFormat="1"/>
    <row r="6266" s="524" customFormat="1"/>
    <row r="6267" s="524" customFormat="1"/>
    <row r="6268" s="524" customFormat="1"/>
    <row r="6269" s="524" customFormat="1"/>
    <row r="6270" s="524" customFormat="1"/>
    <row r="6271" s="524" customFormat="1"/>
    <row r="6272" s="524" customFormat="1"/>
    <row r="6273" s="524" customFormat="1"/>
    <row r="6274" s="524" customFormat="1"/>
    <row r="6275" s="524" customFormat="1"/>
    <row r="6276" s="524" customFormat="1"/>
    <row r="6277" s="524" customFormat="1"/>
    <row r="6278" s="524" customFormat="1"/>
    <row r="6279" s="524" customFormat="1"/>
    <row r="6280" s="524" customFormat="1"/>
    <row r="6281" s="524" customFormat="1"/>
    <row r="6282" s="524" customFormat="1"/>
    <row r="6283" s="524" customFormat="1"/>
    <row r="6284" s="524" customFormat="1"/>
    <row r="6285" s="524" customFormat="1"/>
    <row r="6286" s="524" customFormat="1"/>
    <row r="6287" s="524" customFormat="1"/>
    <row r="6288" s="524" customFormat="1"/>
    <row r="6289" s="524" customFormat="1"/>
    <row r="6290" s="524" customFormat="1"/>
    <row r="6291" s="524" customFormat="1"/>
    <row r="6292" s="524" customFormat="1"/>
    <row r="6293" s="524" customFormat="1"/>
    <row r="6294" s="524" customFormat="1"/>
    <row r="6295" s="524" customFormat="1"/>
    <row r="6296" s="524" customFormat="1"/>
    <row r="6297" s="524" customFormat="1"/>
    <row r="6298" s="524" customFormat="1"/>
    <row r="6299" s="524" customFormat="1"/>
    <row r="6300" s="524" customFormat="1"/>
    <row r="6301" s="524" customFormat="1"/>
    <row r="6302" s="524" customFormat="1"/>
    <row r="6303" s="524" customFormat="1"/>
    <row r="6304" s="524" customFormat="1"/>
    <row r="6305" s="524" customFormat="1"/>
    <row r="6306" s="524" customFormat="1"/>
    <row r="6307" s="524" customFormat="1"/>
    <row r="6308" s="524" customFormat="1"/>
    <row r="6309" s="524" customFormat="1"/>
    <row r="6310" s="524" customFormat="1"/>
    <row r="6311" s="524" customFormat="1"/>
    <row r="6312" s="524" customFormat="1"/>
    <row r="6313" s="524" customFormat="1"/>
    <row r="6314" s="524" customFormat="1"/>
    <row r="6315" s="524" customFormat="1"/>
    <row r="6316" s="524" customFormat="1"/>
    <row r="6317" s="524" customFormat="1"/>
    <row r="6318" s="524" customFormat="1"/>
    <row r="6319" s="524" customFormat="1"/>
    <row r="6320" s="524" customFormat="1"/>
    <row r="6321" s="524" customFormat="1"/>
    <row r="6322" s="524" customFormat="1"/>
    <row r="6323" s="524" customFormat="1"/>
    <row r="6324" s="524" customFormat="1"/>
    <row r="6325" s="524" customFormat="1"/>
    <row r="6326" s="524" customFormat="1"/>
    <row r="6327" s="524" customFormat="1"/>
    <row r="6328" s="524" customFormat="1"/>
    <row r="6329" s="524" customFormat="1"/>
    <row r="6330" s="524" customFormat="1"/>
    <row r="6331" s="524" customFormat="1"/>
    <row r="6332" s="524" customFormat="1"/>
    <row r="6333" s="524" customFormat="1"/>
    <row r="6334" s="524" customFormat="1"/>
    <row r="6335" s="524" customFormat="1"/>
    <row r="6336" s="524" customFormat="1"/>
    <row r="6337" s="524" customFormat="1"/>
    <row r="6338" s="524" customFormat="1"/>
    <row r="6339" s="524" customFormat="1"/>
    <row r="6340" s="524" customFormat="1"/>
    <row r="6341" s="524" customFormat="1"/>
    <row r="6342" s="524" customFormat="1"/>
    <row r="6343" s="524" customFormat="1"/>
    <row r="6344" s="524" customFormat="1"/>
    <row r="6345" s="524" customFormat="1"/>
    <row r="6346" s="524" customFormat="1"/>
    <row r="6347" s="524" customFormat="1"/>
    <row r="6348" s="524" customFormat="1"/>
    <row r="6349" s="524" customFormat="1"/>
    <row r="6350" s="524" customFormat="1"/>
    <row r="6351" s="524" customFormat="1"/>
    <row r="6352" s="524" customFormat="1"/>
    <row r="6353" s="524" customFormat="1"/>
    <row r="6354" s="524" customFormat="1"/>
    <row r="6355" s="524" customFormat="1"/>
    <row r="6356" s="524" customFormat="1"/>
    <row r="6357" s="524" customFormat="1"/>
    <row r="6358" s="524" customFormat="1"/>
    <row r="6359" s="524" customFormat="1"/>
    <row r="6360" s="524" customFormat="1"/>
    <row r="6361" s="524" customFormat="1"/>
    <row r="6362" s="524" customFormat="1"/>
    <row r="6363" s="524" customFormat="1"/>
    <row r="6364" s="524" customFormat="1"/>
    <row r="6365" s="524" customFormat="1"/>
    <row r="6366" s="524" customFormat="1"/>
    <row r="6367" s="524" customFormat="1"/>
    <row r="6368" s="524" customFormat="1"/>
    <row r="6369" s="524" customFormat="1"/>
    <row r="6370" s="524" customFormat="1"/>
    <row r="6371" s="524" customFormat="1"/>
    <row r="6372" s="524" customFormat="1"/>
    <row r="6373" s="524" customFormat="1"/>
    <row r="6374" s="524" customFormat="1"/>
    <row r="6375" s="524" customFormat="1"/>
    <row r="6376" s="524" customFormat="1"/>
    <row r="6377" s="524" customFormat="1"/>
    <row r="6378" s="524" customFormat="1"/>
    <row r="6379" s="524" customFormat="1"/>
    <row r="6380" s="524" customFormat="1"/>
    <row r="6381" s="524" customFormat="1"/>
    <row r="6382" s="524" customFormat="1"/>
    <row r="6383" s="524" customFormat="1"/>
    <row r="6384" s="524" customFormat="1"/>
    <row r="6385" s="524" customFormat="1"/>
    <row r="6386" s="524" customFormat="1"/>
    <row r="6387" s="524" customFormat="1"/>
    <row r="6388" s="524" customFormat="1"/>
    <row r="6389" s="524" customFormat="1"/>
    <row r="6390" s="524" customFormat="1"/>
    <row r="6391" s="524" customFormat="1"/>
    <row r="6392" s="524" customFormat="1"/>
    <row r="6393" s="524" customFormat="1"/>
    <row r="6394" s="524" customFormat="1"/>
    <row r="6395" s="524" customFormat="1"/>
    <row r="6396" s="524" customFormat="1"/>
    <row r="6397" s="524" customFormat="1"/>
    <row r="6398" s="524" customFormat="1"/>
    <row r="6399" s="524" customFormat="1"/>
    <row r="6400" s="524" customFormat="1"/>
    <row r="6401" s="524" customFormat="1"/>
    <row r="6402" s="524" customFormat="1"/>
    <row r="6403" s="524" customFormat="1"/>
    <row r="6404" s="524" customFormat="1"/>
    <row r="6405" s="524" customFormat="1"/>
    <row r="6406" s="524" customFormat="1"/>
    <row r="6407" s="524" customFormat="1"/>
    <row r="6408" s="524" customFormat="1"/>
    <row r="6409" s="524" customFormat="1"/>
    <row r="6410" s="524" customFormat="1"/>
    <row r="6411" s="524" customFormat="1"/>
    <row r="6412" s="524" customFormat="1"/>
    <row r="6413" s="524" customFormat="1"/>
    <row r="6414" s="524" customFormat="1"/>
    <row r="6415" s="524" customFormat="1"/>
    <row r="6416" s="524" customFormat="1"/>
    <row r="6417" s="524" customFormat="1"/>
    <row r="6418" s="524" customFormat="1"/>
    <row r="6419" s="524" customFormat="1"/>
    <row r="6420" s="524" customFormat="1"/>
    <row r="6421" s="524" customFormat="1"/>
    <row r="6422" s="524" customFormat="1"/>
    <row r="6423" s="524" customFormat="1"/>
    <row r="6424" s="524" customFormat="1"/>
    <row r="6425" s="524" customFormat="1"/>
    <row r="6426" s="524" customFormat="1"/>
    <row r="6427" s="524" customFormat="1"/>
    <row r="6428" s="524" customFormat="1"/>
    <row r="6429" s="524" customFormat="1"/>
    <row r="6430" s="524" customFormat="1"/>
    <row r="6431" s="524" customFormat="1"/>
    <row r="6432" s="524" customFormat="1"/>
    <row r="6433" s="524" customFormat="1"/>
    <row r="6434" s="524" customFormat="1"/>
    <row r="6435" s="524" customFormat="1"/>
    <row r="6436" s="524" customFormat="1"/>
    <row r="6437" s="524" customFormat="1"/>
    <row r="6438" s="524" customFormat="1"/>
    <row r="6439" s="524" customFormat="1"/>
    <row r="6440" s="524" customFormat="1"/>
    <row r="6441" s="524" customFormat="1"/>
    <row r="6442" s="524" customFormat="1"/>
    <row r="6443" s="524" customFormat="1"/>
    <row r="6444" s="524" customFormat="1"/>
    <row r="6445" s="524" customFormat="1"/>
    <row r="6446" s="524" customFormat="1"/>
    <row r="6447" s="524" customFormat="1"/>
    <row r="6448" s="524" customFormat="1"/>
    <row r="6449" s="524" customFormat="1"/>
    <row r="6450" s="524" customFormat="1"/>
    <row r="6451" s="524" customFormat="1"/>
    <row r="6452" s="524" customFormat="1"/>
    <row r="6453" s="524" customFormat="1"/>
    <row r="6454" s="524" customFormat="1"/>
    <row r="6455" s="524" customFormat="1"/>
    <row r="6456" s="524" customFormat="1"/>
    <row r="6457" s="524" customFormat="1"/>
    <row r="6458" s="524" customFormat="1"/>
    <row r="6459" s="524" customFormat="1"/>
    <row r="6460" s="524" customFormat="1"/>
    <row r="6461" s="524" customFormat="1"/>
    <row r="6462" s="524" customFormat="1"/>
    <row r="6463" s="524" customFormat="1"/>
    <row r="6464" s="524" customFormat="1"/>
    <row r="6465" s="524" customFormat="1"/>
    <row r="6466" s="524" customFormat="1"/>
    <row r="6467" s="524" customFormat="1"/>
    <row r="6468" s="524" customFormat="1"/>
    <row r="6469" s="524" customFormat="1"/>
    <row r="6470" s="524" customFormat="1"/>
    <row r="6471" s="524" customFormat="1"/>
    <row r="6472" s="524" customFormat="1"/>
    <row r="6473" s="524" customFormat="1"/>
    <row r="6474" s="524" customFormat="1"/>
    <row r="6475" s="524" customFormat="1"/>
    <row r="6476" s="524" customFormat="1"/>
    <row r="6477" s="524" customFormat="1"/>
    <row r="6478" s="524" customFormat="1"/>
    <row r="6479" s="524" customFormat="1"/>
    <row r="6480" s="524" customFormat="1"/>
    <row r="6481" s="524" customFormat="1"/>
    <row r="6482" s="524" customFormat="1"/>
    <row r="6483" s="524" customFormat="1"/>
    <row r="6484" s="524" customFormat="1"/>
    <row r="6485" s="524" customFormat="1"/>
    <row r="6486" s="524" customFormat="1"/>
    <row r="6487" s="524" customFormat="1"/>
    <row r="6488" s="524" customFormat="1"/>
    <row r="6489" s="524" customFormat="1"/>
    <row r="6490" s="524" customFormat="1"/>
    <row r="6491" s="524" customFormat="1"/>
    <row r="6492" s="524" customFormat="1"/>
    <row r="6493" s="524" customFormat="1"/>
    <row r="6494" s="524" customFormat="1"/>
    <row r="6495" s="524" customFormat="1"/>
    <row r="6496" s="524" customFormat="1"/>
    <row r="6497" s="524" customFormat="1"/>
    <row r="6498" s="524" customFormat="1"/>
    <row r="6499" s="524" customFormat="1"/>
    <row r="6500" s="524" customFormat="1"/>
    <row r="6501" s="524" customFormat="1"/>
    <row r="6502" s="524" customFormat="1"/>
    <row r="6503" s="524" customFormat="1"/>
    <row r="6504" s="524" customFormat="1"/>
    <row r="6505" s="524" customFormat="1"/>
    <row r="6506" s="524" customFormat="1"/>
    <row r="6507" s="524" customFormat="1"/>
    <row r="6508" s="524" customFormat="1"/>
    <row r="6509" s="524" customFormat="1"/>
    <row r="6510" s="524" customFormat="1"/>
    <row r="6511" s="524" customFormat="1"/>
    <row r="6512" s="524" customFormat="1"/>
    <row r="6513" s="524" customFormat="1"/>
    <row r="6514" s="524" customFormat="1"/>
    <row r="6515" s="524" customFormat="1"/>
    <row r="6516" s="524" customFormat="1"/>
    <row r="6517" s="524" customFormat="1"/>
    <row r="6518" s="524" customFormat="1"/>
    <row r="6519" s="524" customFormat="1"/>
    <row r="6520" s="524" customFormat="1"/>
    <row r="6521" s="524" customFormat="1"/>
    <row r="6522" s="524" customFormat="1"/>
    <row r="6523" s="524" customFormat="1"/>
    <row r="6524" s="524" customFormat="1"/>
    <row r="6525" s="524" customFormat="1"/>
    <row r="6526" s="524" customFormat="1"/>
    <row r="6527" s="524" customFormat="1"/>
    <row r="6528" s="524" customFormat="1"/>
    <row r="6529" s="524" customFormat="1"/>
    <row r="6530" s="524" customFormat="1"/>
    <row r="6531" s="524" customFormat="1"/>
    <row r="6532" s="524" customFormat="1"/>
    <row r="6533" s="524" customFormat="1"/>
    <row r="6534" s="524" customFormat="1"/>
    <row r="6535" s="524" customFormat="1"/>
    <row r="6536" s="524" customFormat="1"/>
    <row r="6537" s="524" customFormat="1"/>
    <row r="6538" s="524" customFormat="1"/>
    <row r="6539" s="524" customFormat="1"/>
    <row r="6540" s="524" customFormat="1"/>
    <row r="6541" s="524" customFormat="1"/>
    <row r="6542" s="524" customFormat="1"/>
    <row r="6543" s="524" customFormat="1"/>
    <row r="6544" s="524" customFormat="1"/>
    <row r="6545" s="524" customFormat="1"/>
    <row r="6546" s="524" customFormat="1"/>
    <row r="6547" s="524" customFormat="1"/>
    <row r="6548" s="524" customFormat="1"/>
    <row r="6549" s="524" customFormat="1"/>
    <row r="6550" s="524" customFormat="1"/>
    <row r="6551" s="524" customFormat="1"/>
    <row r="6552" s="524" customFormat="1"/>
    <row r="6553" s="524" customFormat="1"/>
    <row r="6554" s="524" customFormat="1"/>
    <row r="6555" s="524" customFormat="1"/>
    <row r="6556" s="524" customFormat="1"/>
    <row r="6557" s="524" customFormat="1"/>
    <row r="6558" s="524" customFormat="1"/>
    <row r="6559" s="524" customFormat="1"/>
    <row r="6560" s="524" customFormat="1"/>
    <row r="6561" s="524" customFormat="1"/>
    <row r="6562" s="524" customFormat="1"/>
    <row r="6563" s="524" customFormat="1"/>
    <row r="6564" s="524" customFormat="1"/>
    <row r="6565" s="524" customFormat="1"/>
    <row r="6566" s="524" customFormat="1"/>
    <row r="6567" s="524" customFormat="1"/>
    <row r="6568" s="524" customFormat="1"/>
    <row r="6569" s="524" customFormat="1"/>
    <row r="6570" s="524" customFormat="1"/>
    <row r="6571" s="524" customFormat="1"/>
    <row r="6572" s="524" customFormat="1"/>
    <row r="6573" s="524" customFormat="1"/>
    <row r="6574" s="524" customFormat="1"/>
    <row r="6575" s="524" customFormat="1"/>
    <row r="6576" s="524" customFormat="1"/>
    <row r="6577" s="524" customFormat="1"/>
    <row r="6578" s="524" customFormat="1"/>
    <row r="6579" s="524" customFormat="1"/>
    <row r="6580" s="524" customFormat="1"/>
    <row r="6581" s="524" customFormat="1"/>
    <row r="6582" s="524" customFormat="1"/>
    <row r="6583" s="524" customFormat="1"/>
    <row r="6584" s="524" customFormat="1"/>
    <row r="6585" s="524" customFormat="1"/>
    <row r="6586" s="524" customFormat="1"/>
    <row r="6587" s="524" customFormat="1"/>
    <row r="6588" s="524" customFormat="1"/>
    <row r="6589" s="524" customFormat="1"/>
    <row r="6590" s="524" customFormat="1"/>
    <row r="6591" s="524" customFormat="1"/>
    <row r="6592" s="524" customFormat="1"/>
    <row r="6593" s="524" customFormat="1"/>
    <row r="6594" s="524" customFormat="1"/>
    <row r="6595" s="524" customFormat="1"/>
    <row r="6596" s="524" customFormat="1"/>
    <row r="6597" s="524" customFormat="1"/>
    <row r="6598" s="524" customFormat="1"/>
    <row r="6599" s="524" customFormat="1"/>
    <row r="6600" s="524" customFormat="1"/>
    <row r="6601" s="524" customFormat="1"/>
    <row r="6602" s="524" customFormat="1"/>
    <row r="6603" s="524" customFormat="1"/>
    <row r="6604" s="524" customFormat="1"/>
    <row r="6605" s="524" customFormat="1"/>
    <row r="6606" s="524" customFormat="1"/>
    <row r="6607" s="524" customFormat="1"/>
    <row r="6608" s="524" customFormat="1"/>
    <row r="6609" s="524" customFormat="1"/>
    <row r="6610" s="524" customFormat="1"/>
    <row r="6611" s="524" customFormat="1"/>
    <row r="6612" s="524" customFormat="1"/>
    <row r="6613" s="524" customFormat="1"/>
    <row r="6614" s="524" customFormat="1"/>
    <row r="6615" s="524" customFormat="1"/>
    <row r="6616" s="524" customFormat="1"/>
    <row r="6617" s="524" customFormat="1"/>
    <row r="6618" s="524" customFormat="1"/>
    <row r="6619" s="524" customFormat="1"/>
    <row r="6620" s="524" customFormat="1"/>
    <row r="6621" s="524" customFormat="1"/>
    <row r="6622" s="524" customFormat="1"/>
    <row r="6623" s="524" customFormat="1"/>
    <row r="6624" s="524" customFormat="1"/>
    <row r="6625" s="524" customFormat="1"/>
    <row r="6626" s="524" customFormat="1"/>
    <row r="6627" s="524" customFormat="1"/>
    <row r="6628" s="524" customFormat="1"/>
    <row r="6629" s="524" customFormat="1"/>
    <row r="6630" s="524" customFormat="1"/>
    <row r="6631" s="524" customFormat="1"/>
    <row r="6632" s="524" customFormat="1"/>
    <row r="6633" s="524" customFormat="1"/>
    <row r="6634" s="524" customFormat="1"/>
    <row r="6635" s="524" customFormat="1"/>
    <row r="6636" s="524" customFormat="1"/>
    <row r="6637" s="524" customFormat="1"/>
    <row r="6638" s="524" customFormat="1"/>
    <row r="6639" s="524" customFormat="1"/>
    <row r="6640" s="524" customFormat="1"/>
    <row r="6641" s="524" customFormat="1"/>
    <row r="6642" s="524" customFormat="1"/>
    <row r="6643" s="524" customFormat="1"/>
    <row r="6644" s="524" customFormat="1"/>
    <row r="6645" s="524" customFormat="1"/>
    <row r="6646" s="524" customFormat="1"/>
    <row r="6647" s="524" customFormat="1"/>
    <row r="6648" s="524" customFormat="1"/>
    <row r="6649" s="524" customFormat="1"/>
    <row r="6650" s="524" customFormat="1"/>
    <row r="6651" s="524" customFormat="1"/>
    <row r="6652" s="524" customFormat="1"/>
    <row r="6653" s="524" customFormat="1"/>
    <row r="6654" s="524" customFormat="1"/>
    <row r="6655" s="524" customFormat="1"/>
    <row r="6656" s="524" customFormat="1"/>
    <row r="6657" s="524" customFormat="1"/>
    <row r="6658" s="524" customFormat="1"/>
    <row r="6659" s="524" customFormat="1"/>
    <row r="6660" s="524" customFormat="1"/>
    <row r="6661" s="524" customFormat="1"/>
    <row r="6662" s="524" customFormat="1"/>
    <row r="6663" s="524" customFormat="1"/>
    <row r="6664" s="524" customFormat="1"/>
    <row r="6665" s="524" customFormat="1"/>
    <row r="6666" s="524" customFormat="1"/>
    <row r="6667" s="524" customFormat="1"/>
    <row r="6668" s="524" customFormat="1"/>
    <row r="6669" s="524" customFormat="1"/>
    <row r="6670" s="524" customFormat="1"/>
    <row r="6671" s="524" customFormat="1"/>
    <row r="6672" s="524" customFormat="1"/>
    <row r="6673" s="524" customFormat="1"/>
    <row r="6674" s="524" customFormat="1"/>
    <row r="6675" s="524" customFormat="1"/>
    <row r="6676" s="524" customFormat="1"/>
    <row r="6677" s="524" customFormat="1"/>
    <row r="6678" s="524" customFormat="1"/>
    <row r="6679" s="524" customFormat="1"/>
    <row r="6680" s="524" customFormat="1"/>
    <row r="6681" s="524" customFormat="1"/>
    <row r="6682" s="524" customFormat="1"/>
    <row r="6683" s="524" customFormat="1"/>
    <row r="6684" s="524" customFormat="1"/>
    <row r="6685" s="524" customFormat="1"/>
    <row r="6686" s="524" customFormat="1"/>
    <row r="6687" s="524" customFormat="1"/>
    <row r="6688" s="524" customFormat="1"/>
    <row r="6689" s="524" customFormat="1"/>
    <row r="6690" s="524" customFormat="1"/>
    <row r="6691" s="524" customFormat="1"/>
    <row r="6692" s="524" customFormat="1"/>
    <row r="6693" s="524" customFormat="1"/>
    <row r="6694" s="524" customFormat="1"/>
    <row r="6695" s="524" customFormat="1"/>
    <row r="6696" s="524" customFormat="1"/>
    <row r="6697" s="524" customFormat="1"/>
    <row r="6698" s="524" customFormat="1"/>
    <row r="6699" s="524" customFormat="1"/>
    <row r="6700" s="524" customFormat="1"/>
    <row r="6701" s="524" customFormat="1"/>
    <row r="6702" s="524" customFormat="1"/>
    <row r="6703" s="524" customFormat="1"/>
    <row r="6704" s="524" customFormat="1"/>
    <row r="6705" s="524" customFormat="1"/>
    <row r="6706" s="524" customFormat="1"/>
    <row r="6707" s="524" customFormat="1"/>
    <row r="6708" s="524" customFormat="1"/>
    <row r="6709" s="524" customFormat="1"/>
    <row r="6710" s="524" customFormat="1"/>
    <row r="6711" s="524" customFormat="1"/>
    <row r="6712" s="524" customFormat="1"/>
    <row r="6713" s="524" customFormat="1"/>
    <row r="6714" s="524" customFormat="1"/>
    <row r="6715" s="524" customFormat="1"/>
    <row r="6716" s="524" customFormat="1"/>
    <row r="6717" s="524" customFormat="1"/>
    <row r="6718" s="524" customFormat="1"/>
    <row r="6719" s="524" customFormat="1"/>
    <row r="6720" s="524" customFormat="1"/>
    <row r="6721" s="524" customFormat="1"/>
    <row r="6722" s="524" customFormat="1"/>
    <row r="6723" s="524" customFormat="1"/>
    <row r="6724" s="524" customFormat="1"/>
    <row r="6725" s="524" customFormat="1"/>
    <row r="6726" s="524" customFormat="1"/>
    <row r="6727" s="524" customFormat="1"/>
    <row r="6728" s="524" customFormat="1"/>
    <row r="6729" s="524" customFormat="1"/>
    <row r="6730" s="524" customFormat="1"/>
    <row r="6731" s="524" customFormat="1"/>
    <row r="6732" s="524" customFormat="1"/>
    <row r="6733" s="524" customFormat="1"/>
    <row r="6734" s="524" customFormat="1"/>
    <row r="6735" s="524" customFormat="1"/>
    <row r="6736" s="524" customFormat="1"/>
    <row r="6737" s="524" customFormat="1"/>
    <row r="6738" s="524" customFormat="1"/>
    <row r="6739" s="524" customFormat="1"/>
    <row r="6740" s="524" customFormat="1"/>
    <row r="6741" s="524" customFormat="1"/>
    <row r="6742" s="524" customFormat="1"/>
    <row r="6743" s="524" customFormat="1"/>
    <row r="6744" s="524" customFormat="1"/>
    <row r="6745" s="524" customFormat="1"/>
    <row r="6746" s="524" customFormat="1"/>
    <row r="6747" s="524" customFormat="1"/>
    <row r="6748" s="524" customFormat="1"/>
    <row r="6749" s="524" customFormat="1"/>
    <row r="6750" s="524" customFormat="1"/>
    <row r="6751" s="524" customFormat="1"/>
    <row r="6752" s="524" customFormat="1"/>
    <row r="6753" s="524" customFormat="1"/>
    <row r="6754" s="524" customFormat="1"/>
    <row r="6755" s="524" customFormat="1"/>
    <row r="6756" s="524" customFormat="1"/>
    <row r="6757" s="524" customFormat="1"/>
    <row r="6758" s="524" customFormat="1"/>
    <row r="6759" s="524" customFormat="1"/>
    <row r="6760" s="524" customFormat="1"/>
    <row r="6761" s="524" customFormat="1"/>
    <row r="6762" s="524" customFormat="1"/>
    <row r="6763" s="524" customFormat="1"/>
    <row r="6764" s="524" customFormat="1"/>
    <row r="6765" s="524" customFormat="1"/>
    <row r="6766" s="524" customFormat="1"/>
    <row r="6767" s="524" customFormat="1"/>
    <row r="6768" s="524" customFormat="1"/>
    <row r="6769" s="524" customFormat="1"/>
    <row r="6770" s="524" customFormat="1"/>
    <row r="6771" s="524" customFormat="1"/>
    <row r="6772" s="524" customFormat="1"/>
    <row r="6773" s="524" customFormat="1"/>
    <row r="6774" s="524" customFormat="1"/>
    <row r="6775" s="524" customFormat="1"/>
    <row r="6776" s="524" customFormat="1"/>
    <row r="6777" s="524" customFormat="1"/>
    <row r="6778" s="524" customFormat="1"/>
    <row r="6779" s="524" customFormat="1"/>
    <row r="6780" s="524" customFormat="1"/>
    <row r="6781" s="524" customFormat="1"/>
    <row r="6782" s="524" customFormat="1"/>
    <row r="6783" s="524" customFormat="1"/>
    <row r="6784" s="524" customFormat="1"/>
    <row r="6785" s="524" customFormat="1"/>
    <row r="6786" s="524" customFormat="1"/>
    <row r="6787" s="524" customFormat="1"/>
    <row r="6788" s="524" customFormat="1"/>
    <row r="6789" s="524" customFormat="1"/>
    <row r="6790" s="524" customFormat="1"/>
    <row r="6791" s="524" customFormat="1"/>
    <row r="6792" s="524" customFormat="1"/>
    <row r="6793" s="524" customFormat="1"/>
    <row r="6794" s="524" customFormat="1"/>
    <row r="6795" s="524" customFormat="1"/>
    <row r="6796" s="524" customFormat="1"/>
    <row r="6797" s="524" customFormat="1"/>
    <row r="6798" s="524" customFormat="1"/>
    <row r="6799" s="524" customFormat="1"/>
    <row r="6800" s="524" customFormat="1"/>
    <row r="6801" s="524" customFormat="1"/>
    <row r="6802" s="524" customFormat="1"/>
    <row r="6803" s="524" customFormat="1"/>
    <row r="6804" s="524" customFormat="1"/>
    <row r="6805" s="524" customFormat="1"/>
    <row r="6806" s="524" customFormat="1"/>
    <row r="6807" s="524" customFormat="1"/>
    <row r="6808" s="524" customFormat="1"/>
    <row r="6809" s="524" customFormat="1"/>
    <row r="6810" s="524" customFormat="1"/>
    <row r="6811" s="524" customFormat="1"/>
    <row r="6812" s="524" customFormat="1"/>
    <row r="6813" s="524" customFormat="1"/>
    <row r="6814" s="524" customFormat="1"/>
    <row r="6815" s="524" customFormat="1"/>
    <row r="6816" s="524" customFormat="1"/>
    <row r="6817" s="524" customFormat="1"/>
    <row r="6818" s="524" customFormat="1"/>
    <row r="6819" s="524" customFormat="1"/>
    <row r="6820" s="524" customFormat="1"/>
    <row r="6821" s="524" customFormat="1"/>
    <row r="6822" s="524" customFormat="1"/>
    <row r="6823" s="524" customFormat="1"/>
    <row r="6824" s="524" customFormat="1"/>
    <row r="6825" s="524" customFormat="1"/>
    <row r="6826" s="524" customFormat="1"/>
    <row r="6827" s="524" customFormat="1"/>
    <row r="6828" s="524" customFormat="1"/>
    <row r="6829" s="524" customFormat="1"/>
    <row r="6830" s="524" customFormat="1"/>
    <row r="6831" s="524" customFormat="1"/>
    <row r="6832" s="524" customFormat="1"/>
    <row r="6833" s="524" customFormat="1"/>
    <row r="6834" s="524" customFormat="1"/>
    <row r="6835" s="524" customFormat="1"/>
    <row r="6836" s="524" customFormat="1"/>
    <row r="6837" s="524" customFormat="1"/>
    <row r="6838" s="524" customFormat="1"/>
    <row r="6839" s="524" customFormat="1"/>
    <row r="6840" s="524" customFormat="1"/>
    <row r="6841" s="524" customFormat="1"/>
    <row r="6842" s="524" customFormat="1"/>
    <row r="6843" s="524" customFormat="1"/>
    <row r="6844" s="524" customFormat="1"/>
    <row r="6845" s="524" customFormat="1"/>
    <row r="6846" s="524" customFormat="1"/>
    <row r="6847" s="524" customFormat="1"/>
    <row r="6848" s="524" customFormat="1"/>
    <row r="6849" s="524" customFormat="1"/>
    <row r="6850" s="524" customFormat="1"/>
    <row r="6851" s="524" customFormat="1"/>
    <row r="6852" s="524" customFormat="1"/>
    <row r="6853" s="524" customFormat="1"/>
    <row r="6854" s="524" customFormat="1"/>
    <row r="6855" s="524" customFormat="1"/>
    <row r="6856" s="524" customFormat="1"/>
    <row r="6857" s="524" customFormat="1"/>
    <row r="6858" s="524" customFormat="1"/>
    <row r="6859" s="524" customFormat="1"/>
    <row r="6860" s="524" customFormat="1"/>
    <row r="6861" s="524" customFormat="1"/>
    <row r="6862" s="524" customFormat="1"/>
    <row r="6863" s="524" customFormat="1"/>
    <row r="6864" s="524" customFormat="1"/>
    <row r="6865" s="524" customFormat="1"/>
    <row r="6866" s="524" customFormat="1"/>
    <row r="6867" s="524" customFormat="1"/>
    <row r="6868" s="524" customFormat="1"/>
    <row r="6869" s="524" customFormat="1"/>
    <row r="6870" s="524" customFormat="1"/>
    <row r="6871" s="524" customFormat="1"/>
    <row r="6872" s="524" customFormat="1"/>
    <row r="6873" s="524" customFormat="1"/>
    <row r="6874" s="524" customFormat="1"/>
    <row r="6875" s="524" customFormat="1"/>
    <row r="6876" s="524" customFormat="1"/>
    <row r="6877" s="524" customFormat="1"/>
    <row r="6878" s="524" customFormat="1"/>
    <row r="6879" s="524" customFormat="1"/>
    <row r="6880" s="524" customFormat="1"/>
    <row r="6881" s="524" customFormat="1"/>
    <row r="6882" s="524" customFormat="1"/>
    <row r="6883" s="524" customFormat="1"/>
    <row r="6884" s="524" customFormat="1"/>
    <row r="6885" s="524" customFormat="1"/>
    <row r="6886" s="524" customFormat="1"/>
    <row r="6887" s="524" customFormat="1"/>
    <row r="6888" s="524" customFormat="1"/>
    <row r="6889" s="524" customFormat="1"/>
    <row r="6890" s="524" customFormat="1"/>
    <row r="6891" s="524" customFormat="1"/>
    <row r="6892" s="524" customFormat="1"/>
    <row r="6893" s="524" customFormat="1"/>
    <row r="6894" s="524" customFormat="1"/>
    <row r="6895" s="524" customFormat="1"/>
    <row r="6896" s="524" customFormat="1"/>
    <row r="6897" s="524" customFormat="1"/>
    <row r="6898" s="524" customFormat="1"/>
    <row r="6899" s="524" customFormat="1"/>
    <row r="6900" s="524" customFormat="1"/>
    <row r="6901" s="524" customFormat="1"/>
    <row r="6902" s="524" customFormat="1"/>
    <row r="6903" s="524" customFormat="1"/>
    <row r="6904" s="524" customFormat="1"/>
    <row r="6905" s="524" customFormat="1"/>
    <row r="6906" s="524" customFormat="1"/>
    <row r="6907" s="524" customFormat="1"/>
    <row r="6908" s="524" customFormat="1"/>
    <row r="6909" s="524" customFormat="1"/>
    <row r="6910" s="524" customFormat="1"/>
    <row r="6911" s="524" customFormat="1"/>
    <row r="6912" s="524" customFormat="1"/>
    <row r="6913" s="524" customFormat="1"/>
    <row r="6914" s="524" customFormat="1"/>
    <row r="6915" s="524" customFormat="1"/>
    <row r="6916" s="524" customFormat="1"/>
    <row r="6917" s="524" customFormat="1"/>
    <row r="6918" s="524" customFormat="1"/>
    <row r="6919" s="524" customFormat="1"/>
    <row r="6920" s="524" customFormat="1"/>
    <row r="6921" s="524" customFormat="1"/>
    <row r="6922" s="524" customFormat="1"/>
    <row r="6923" s="524" customFormat="1"/>
    <row r="6924" s="524" customFormat="1"/>
    <row r="6925" s="524" customFormat="1"/>
    <row r="6926" s="524" customFormat="1"/>
    <row r="6927" s="524" customFormat="1"/>
    <row r="6928" s="524" customFormat="1"/>
    <row r="6929" s="524" customFormat="1"/>
    <row r="6930" s="524" customFormat="1"/>
    <row r="6931" s="524" customFormat="1"/>
    <row r="6932" s="524" customFormat="1"/>
    <row r="6933" s="524" customFormat="1"/>
    <row r="6934" s="524" customFormat="1"/>
    <row r="6935" s="524" customFormat="1"/>
    <row r="6936" s="524" customFormat="1"/>
    <row r="6937" s="524" customFormat="1"/>
    <row r="6938" s="524" customFormat="1"/>
    <row r="6939" s="524" customFormat="1"/>
    <row r="6940" s="524" customFormat="1"/>
    <row r="6941" s="524" customFormat="1"/>
    <row r="6942" s="524" customFormat="1"/>
    <row r="6943" s="524" customFormat="1"/>
    <row r="6944" s="524" customFormat="1"/>
    <row r="6945" s="524" customFormat="1"/>
    <row r="6946" s="524" customFormat="1"/>
    <row r="6947" s="524" customFormat="1"/>
    <row r="6948" s="524" customFormat="1"/>
    <row r="6949" s="524" customFormat="1"/>
    <row r="6950" s="524" customFormat="1"/>
    <row r="6951" s="524" customFormat="1"/>
    <row r="6952" s="524" customFormat="1"/>
    <row r="6953" s="524" customFormat="1"/>
    <row r="6954" s="524" customFormat="1"/>
    <row r="6955" s="524" customFormat="1"/>
    <row r="6956" s="524" customFormat="1"/>
    <row r="6957" s="524" customFormat="1"/>
    <row r="6958" s="524" customFormat="1"/>
    <row r="6959" s="524" customFormat="1"/>
    <row r="6960" s="524" customFormat="1"/>
    <row r="6961" s="524" customFormat="1"/>
    <row r="6962" s="524" customFormat="1"/>
    <row r="6963" s="524" customFormat="1"/>
    <row r="6964" s="524" customFormat="1"/>
    <row r="6965" s="524" customFormat="1"/>
    <row r="6966" s="524" customFormat="1"/>
    <row r="6967" s="524" customFormat="1"/>
    <row r="6968" s="524" customFormat="1"/>
    <row r="6969" s="524" customFormat="1"/>
    <row r="6970" s="524" customFormat="1"/>
    <row r="6971" s="524" customFormat="1"/>
    <row r="6972" s="524" customFormat="1"/>
    <row r="6973" s="524" customFormat="1"/>
    <row r="6974" s="524" customFormat="1"/>
    <row r="6975" s="524" customFormat="1"/>
    <row r="6976" s="524" customFormat="1"/>
    <row r="6977" s="524" customFormat="1"/>
    <row r="6978" s="524" customFormat="1"/>
    <row r="6979" s="524" customFormat="1"/>
    <row r="6980" s="524" customFormat="1"/>
    <row r="6981" s="524" customFormat="1"/>
    <row r="6982" s="524" customFormat="1"/>
    <row r="6983" s="524" customFormat="1"/>
    <row r="6984" s="524" customFormat="1"/>
    <row r="6985" s="524" customFormat="1"/>
    <row r="6986" s="524" customFormat="1"/>
    <row r="6987" s="524" customFormat="1"/>
    <row r="6988" s="524" customFormat="1"/>
    <row r="6989" s="524" customFormat="1"/>
    <row r="6990" s="524" customFormat="1"/>
    <row r="6991" s="524" customFormat="1"/>
    <row r="6992" s="524" customFormat="1"/>
    <row r="6993" s="524" customFormat="1"/>
    <row r="6994" s="524" customFormat="1"/>
    <row r="6995" s="524" customFormat="1"/>
    <row r="6996" s="524" customFormat="1"/>
    <row r="6997" s="524" customFormat="1"/>
    <row r="6998" s="524" customFormat="1"/>
    <row r="6999" s="524" customFormat="1"/>
    <row r="7000" s="524" customFormat="1"/>
    <row r="7001" s="524" customFormat="1"/>
    <row r="7002" s="524" customFormat="1"/>
    <row r="7003" s="524" customFormat="1"/>
    <row r="7004" s="524" customFormat="1"/>
    <row r="7005" s="524" customFormat="1"/>
    <row r="7006" s="524" customFormat="1"/>
    <row r="7007" s="524" customFormat="1"/>
    <row r="7008" s="524" customFormat="1"/>
    <row r="7009" s="524" customFormat="1"/>
    <row r="7010" s="524" customFormat="1"/>
    <row r="7011" s="524" customFormat="1"/>
    <row r="7012" s="524" customFormat="1"/>
    <row r="7013" s="524" customFormat="1"/>
    <row r="7014" s="524" customFormat="1"/>
    <row r="7015" s="524" customFormat="1"/>
    <row r="7016" s="524" customFormat="1"/>
    <row r="7017" s="524" customFormat="1"/>
    <row r="7018" s="524" customFormat="1"/>
    <row r="7019" s="524" customFormat="1"/>
    <row r="7020" s="524" customFormat="1"/>
    <row r="7021" s="524" customFormat="1"/>
    <row r="7022" s="524" customFormat="1"/>
    <row r="7023" s="524" customFormat="1"/>
    <row r="7024" s="524" customFormat="1"/>
    <row r="7025" s="524" customFormat="1"/>
    <row r="7026" s="524" customFormat="1"/>
    <row r="7027" s="524" customFormat="1"/>
    <row r="7028" s="524" customFormat="1"/>
    <row r="7029" s="524" customFormat="1"/>
    <row r="7030" s="524" customFormat="1"/>
    <row r="7031" s="524" customFormat="1"/>
    <row r="7032" s="524" customFormat="1"/>
    <row r="7033" s="524" customFormat="1"/>
    <row r="7034" s="524" customFormat="1"/>
    <row r="7035" s="524" customFormat="1"/>
    <row r="7036" s="524" customFormat="1"/>
    <row r="7037" s="524" customFormat="1"/>
    <row r="7038" s="524" customFormat="1"/>
    <row r="7039" s="524" customFormat="1"/>
    <row r="7040" s="524" customFormat="1"/>
    <row r="7041" s="524" customFormat="1"/>
    <row r="7042" s="524" customFormat="1"/>
    <row r="7043" s="524" customFormat="1"/>
    <row r="7044" s="524" customFormat="1"/>
    <row r="7045" s="524" customFormat="1"/>
    <row r="7046" s="524" customFormat="1"/>
    <row r="7047" s="524" customFormat="1"/>
    <row r="7048" s="524" customFormat="1"/>
    <row r="7049" s="524" customFormat="1"/>
    <row r="7050" s="524" customFormat="1"/>
    <row r="7051" s="524" customFormat="1"/>
    <row r="7052" s="524" customFormat="1"/>
    <row r="7053" s="524" customFormat="1"/>
    <row r="7054" s="524" customFormat="1"/>
    <row r="7055" s="524" customFormat="1"/>
    <row r="7056" s="524" customFormat="1"/>
    <row r="7057" s="524" customFormat="1"/>
    <row r="7058" s="524" customFormat="1"/>
    <row r="7059" s="524" customFormat="1"/>
    <row r="7060" s="524" customFormat="1"/>
    <row r="7061" s="524" customFormat="1"/>
    <row r="7062" s="524" customFormat="1"/>
    <row r="7063" s="524" customFormat="1"/>
    <row r="7064" s="524" customFormat="1"/>
    <row r="7065" s="524" customFormat="1"/>
    <row r="7066" s="524" customFormat="1"/>
    <row r="7067" s="524" customFormat="1"/>
    <row r="7068" s="524" customFormat="1"/>
    <row r="7069" s="524" customFormat="1"/>
    <row r="7070" s="524" customFormat="1"/>
    <row r="7071" s="524" customFormat="1"/>
    <row r="7072" s="524" customFormat="1"/>
    <row r="7073" s="524" customFormat="1"/>
    <row r="7074" s="524" customFormat="1"/>
    <row r="7075" s="524" customFormat="1"/>
    <row r="7076" s="524" customFormat="1"/>
    <row r="7077" s="524" customFormat="1"/>
    <row r="7078" s="524" customFormat="1"/>
    <row r="7079" s="524" customFormat="1"/>
    <row r="7080" s="524" customFormat="1"/>
    <row r="7081" s="524" customFormat="1"/>
    <row r="7082" s="524" customFormat="1"/>
    <row r="7083" s="524" customFormat="1"/>
    <row r="7084" s="524" customFormat="1"/>
    <row r="7085" s="524" customFormat="1"/>
    <row r="7086" s="524" customFormat="1"/>
    <row r="7087" s="524" customFormat="1"/>
    <row r="7088" s="524" customFormat="1"/>
    <row r="7089" s="524" customFormat="1"/>
    <row r="7090" s="524" customFormat="1"/>
    <row r="7091" s="524" customFormat="1"/>
    <row r="7092" s="524" customFormat="1"/>
    <row r="7093" s="524" customFormat="1"/>
    <row r="7094" s="524" customFormat="1"/>
    <row r="7095" s="524" customFormat="1"/>
    <row r="7096" s="524" customFormat="1"/>
    <row r="7097" s="524" customFormat="1"/>
    <row r="7098" s="524" customFormat="1"/>
    <row r="7099" s="524" customFormat="1"/>
    <row r="7100" s="524" customFormat="1"/>
    <row r="7101" s="524" customFormat="1"/>
    <row r="7102" s="524" customFormat="1"/>
    <row r="7103" s="524" customFormat="1"/>
    <row r="7104" s="524" customFormat="1"/>
    <row r="7105" s="524" customFormat="1"/>
    <row r="7106" s="524" customFormat="1"/>
    <row r="7107" s="524" customFormat="1"/>
    <row r="7108" s="524" customFormat="1"/>
    <row r="7109" s="524" customFormat="1"/>
    <row r="7110" s="524" customFormat="1"/>
    <row r="7111" s="524" customFormat="1"/>
    <row r="7112" s="524" customFormat="1"/>
    <row r="7113" s="524" customFormat="1"/>
    <row r="7114" s="524" customFormat="1"/>
    <row r="7115" s="524" customFormat="1"/>
    <row r="7116" s="524" customFormat="1"/>
    <row r="7117" s="524" customFormat="1"/>
    <row r="7118" s="524" customFormat="1"/>
    <row r="7119" s="524" customFormat="1"/>
    <row r="7120" s="524" customFormat="1"/>
    <row r="7121" s="524" customFormat="1"/>
    <row r="7122" s="524" customFormat="1"/>
    <row r="7123" s="524" customFormat="1"/>
    <row r="7124" s="524" customFormat="1"/>
    <row r="7125" s="524" customFormat="1"/>
    <row r="7126" s="524" customFormat="1"/>
    <row r="7127" s="524" customFormat="1"/>
    <row r="7128" s="524" customFormat="1"/>
    <row r="7129" s="524" customFormat="1"/>
    <row r="7130" s="524" customFormat="1"/>
    <row r="7131" s="524" customFormat="1"/>
    <row r="7132" s="524" customFormat="1"/>
    <row r="7133" s="524" customFormat="1"/>
    <row r="7134" s="524" customFormat="1"/>
    <row r="7135" s="524" customFormat="1"/>
    <row r="7136" s="524" customFormat="1"/>
    <row r="7137" s="524" customFormat="1"/>
    <row r="7138" s="524" customFormat="1"/>
    <row r="7139" s="524" customFormat="1"/>
    <row r="7140" s="524" customFormat="1"/>
    <row r="7141" s="524" customFormat="1"/>
    <row r="7142" s="524" customFormat="1"/>
    <row r="7143" s="524" customFormat="1"/>
    <row r="7144" s="524" customFormat="1"/>
    <row r="7145" s="524" customFormat="1"/>
    <row r="7146" s="524" customFormat="1"/>
    <row r="7147" s="524" customFormat="1"/>
    <row r="7148" s="524" customFormat="1"/>
    <row r="7149" s="524" customFormat="1"/>
    <row r="7150" s="524" customFormat="1"/>
    <row r="7151" s="524" customFormat="1"/>
    <row r="7152" s="524" customFormat="1"/>
    <row r="7153" s="524" customFormat="1"/>
    <row r="7154" s="524" customFormat="1"/>
    <row r="7155" s="524" customFormat="1"/>
    <row r="7156" s="524" customFormat="1"/>
    <row r="7157" s="524" customFormat="1"/>
    <row r="7158" s="524" customFormat="1"/>
    <row r="7159" s="524" customFormat="1"/>
    <row r="7160" s="524" customFormat="1"/>
    <row r="7161" s="524" customFormat="1"/>
    <row r="7162" s="524" customFormat="1"/>
    <row r="7163" s="524" customFormat="1"/>
    <row r="7164" s="524" customFormat="1"/>
    <row r="7165" s="524" customFormat="1"/>
    <row r="7166" s="524" customFormat="1"/>
    <row r="7167" s="524" customFormat="1"/>
    <row r="7168" s="524" customFormat="1"/>
    <row r="7169" s="524" customFormat="1"/>
    <row r="7170" s="524" customFormat="1"/>
    <row r="7171" s="524" customFormat="1"/>
    <row r="7172" s="524" customFormat="1"/>
    <row r="7173" s="524" customFormat="1"/>
    <row r="7174" s="524" customFormat="1"/>
    <row r="7175" s="524" customFormat="1"/>
    <row r="7176" s="524" customFormat="1"/>
    <row r="7177" s="524" customFormat="1"/>
    <row r="7178" s="524" customFormat="1"/>
    <row r="7179" s="524" customFormat="1"/>
    <row r="7180" s="524" customFormat="1"/>
    <row r="7181" s="524" customFormat="1"/>
    <row r="7182" s="524" customFormat="1"/>
    <row r="7183" s="524" customFormat="1"/>
    <row r="7184" s="524" customFormat="1"/>
    <row r="7185" s="524" customFormat="1"/>
    <row r="7186" s="524" customFormat="1"/>
    <row r="7187" s="524" customFormat="1"/>
    <row r="7188" s="524" customFormat="1"/>
    <row r="7189" s="524" customFormat="1"/>
    <row r="7190" s="524" customFormat="1"/>
    <row r="7191" s="524" customFormat="1"/>
    <row r="7192" s="524" customFormat="1"/>
    <row r="7193" s="524" customFormat="1"/>
    <row r="7194" s="524" customFormat="1"/>
    <row r="7195" s="524" customFormat="1"/>
    <row r="7196" s="524" customFormat="1"/>
    <row r="7197" s="524" customFormat="1"/>
    <row r="7198" s="524" customFormat="1"/>
    <row r="7199" s="524" customFormat="1"/>
    <row r="7200" s="524" customFormat="1"/>
    <row r="7201" s="524" customFormat="1"/>
    <row r="7202" s="524" customFormat="1"/>
    <row r="7203" s="524" customFormat="1"/>
    <row r="7204" s="524" customFormat="1"/>
    <row r="7205" s="524" customFormat="1"/>
    <row r="7206" s="524" customFormat="1"/>
    <row r="7207" s="524" customFormat="1"/>
    <row r="7208" s="524" customFormat="1"/>
    <row r="7209" s="524" customFormat="1"/>
    <row r="7210" s="524" customFormat="1"/>
    <row r="7211" s="524" customFormat="1"/>
    <row r="7212" s="524" customFormat="1"/>
    <row r="7213" s="524" customFormat="1"/>
    <row r="7214" s="524" customFormat="1"/>
    <row r="7215" s="524" customFormat="1"/>
    <row r="7216" s="524" customFormat="1"/>
    <row r="7217" s="524" customFormat="1"/>
    <row r="7218" s="524" customFormat="1"/>
    <row r="7219" s="524" customFormat="1"/>
    <row r="7220" s="524" customFormat="1"/>
    <row r="7221" s="524" customFormat="1"/>
    <row r="7222" s="524" customFormat="1"/>
    <row r="7223" s="524" customFormat="1"/>
    <row r="7224" s="524" customFormat="1"/>
    <row r="7225" s="524" customFormat="1"/>
    <row r="7226" s="524" customFormat="1"/>
    <row r="7227" s="524" customFormat="1"/>
    <row r="7228" s="524" customFormat="1"/>
    <row r="7229" s="524" customFormat="1"/>
    <row r="7230" s="524" customFormat="1"/>
    <row r="7231" s="524" customFormat="1"/>
    <row r="7232" s="524" customFormat="1"/>
    <row r="7233" s="524" customFormat="1"/>
    <row r="7234" s="524" customFormat="1"/>
    <row r="7235" s="524" customFormat="1"/>
    <row r="7236" s="524" customFormat="1"/>
    <row r="7237" s="524" customFormat="1"/>
    <row r="7238" s="524" customFormat="1"/>
    <row r="7239" s="524" customFormat="1"/>
    <row r="7240" s="524" customFormat="1"/>
    <row r="7241" s="524" customFormat="1"/>
    <row r="7242" s="524" customFormat="1"/>
    <row r="7243" s="524" customFormat="1"/>
    <row r="7244" s="524" customFormat="1"/>
    <row r="7245" s="524" customFormat="1"/>
    <row r="7246" s="524" customFormat="1"/>
    <row r="7247" s="524" customFormat="1"/>
    <row r="7248" s="524" customFormat="1"/>
    <row r="7249" s="524" customFormat="1"/>
    <row r="7250" s="524" customFormat="1"/>
    <row r="7251" s="524" customFormat="1"/>
    <row r="7252" s="524" customFormat="1"/>
    <row r="7253" s="524" customFormat="1"/>
    <row r="7254" s="524" customFormat="1"/>
    <row r="7255" s="524" customFormat="1"/>
    <row r="7256" s="524" customFormat="1"/>
    <row r="7257" s="524" customFormat="1"/>
    <row r="7258" s="524" customFormat="1"/>
    <row r="7259" s="524" customFormat="1"/>
    <row r="7260" s="524" customFormat="1"/>
    <row r="7261" s="524" customFormat="1"/>
    <row r="7262" s="524" customFormat="1"/>
    <row r="7263" s="524" customFormat="1"/>
    <row r="7264" s="524" customFormat="1"/>
    <row r="7265" s="524" customFormat="1"/>
    <row r="7266" s="524" customFormat="1"/>
    <row r="7267" s="524" customFormat="1"/>
    <row r="7268" s="524" customFormat="1"/>
    <row r="7269" s="524" customFormat="1"/>
    <row r="7270" s="524" customFormat="1"/>
    <row r="7271" s="524" customFormat="1"/>
    <row r="7272" s="524" customFormat="1"/>
    <row r="7273" s="524" customFormat="1"/>
    <row r="7274" s="524" customFormat="1"/>
    <row r="7275" s="524" customFormat="1"/>
    <row r="7276" s="524" customFormat="1"/>
    <row r="7277" s="524" customFormat="1"/>
    <row r="7278" s="524" customFormat="1"/>
    <row r="7279" s="524" customFormat="1"/>
    <row r="7280" s="524" customFormat="1"/>
    <row r="7281" s="524" customFormat="1"/>
    <row r="7282" s="524" customFormat="1"/>
    <row r="7283" s="524" customFormat="1"/>
    <row r="7284" s="524" customFormat="1"/>
    <row r="7285" s="524" customFormat="1"/>
    <row r="7286" s="524" customFormat="1"/>
    <row r="7287" s="524" customFormat="1"/>
    <row r="7288" s="524" customFormat="1"/>
    <row r="7289" s="524" customFormat="1"/>
    <row r="7290" s="524" customFormat="1"/>
    <row r="7291" s="524" customFormat="1"/>
    <row r="7292" s="524" customFormat="1"/>
    <row r="7293" s="524" customFormat="1"/>
    <row r="7294" s="524" customFormat="1"/>
    <row r="7295" s="524" customFormat="1"/>
    <row r="7296" s="524" customFormat="1"/>
    <row r="7297" s="524" customFormat="1"/>
    <row r="7298" s="524" customFormat="1"/>
    <row r="7299" s="524" customFormat="1"/>
    <row r="7300" s="524" customFormat="1"/>
    <row r="7301" s="524" customFormat="1"/>
    <row r="7302" s="524" customFormat="1"/>
    <row r="7303" s="524" customFormat="1"/>
    <row r="7304" s="524" customFormat="1"/>
    <row r="7305" s="524" customFormat="1"/>
    <row r="7306" s="524" customFormat="1"/>
    <row r="7307" s="524" customFormat="1"/>
    <row r="7308" s="524" customFormat="1"/>
    <row r="7309" s="524" customFormat="1"/>
    <row r="7310" s="524" customFormat="1"/>
    <row r="7311" s="524" customFormat="1"/>
    <row r="7312" s="524" customFormat="1"/>
    <row r="7313" s="524" customFormat="1"/>
    <row r="7314" s="524" customFormat="1"/>
    <row r="7315" s="524" customFormat="1"/>
    <row r="7316" s="524" customFormat="1"/>
    <row r="7317" s="524" customFormat="1"/>
    <row r="7318" s="524" customFormat="1"/>
    <row r="7319" s="524" customFormat="1"/>
    <row r="7320" s="524" customFormat="1"/>
    <row r="7321" s="524" customFormat="1"/>
    <row r="7322" s="524" customFormat="1"/>
    <row r="7323" s="524" customFormat="1"/>
    <row r="7324" s="524" customFormat="1"/>
    <row r="7325" s="524" customFormat="1"/>
    <row r="7326" s="524" customFormat="1"/>
    <row r="7327" s="524" customFormat="1"/>
    <row r="7328" s="524" customFormat="1"/>
    <row r="7329" s="524" customFormat="1"/>
    <row r="7330" s="524" customFormat="1"/>
    <row r="7331" s="524" customFormat="1"/>
    <row r="7332" s="524" customFormat="1"/>
    <row r="7333" s="524" customFormat="1"/>
    <row r="7334" s="524" customFormat="1"/>
    <row r="7335" s="524" customFormat="1"/>
    <row r="7336" s="524" customFormat="1"/>
    <row r="7337" s="524" customFormat="1"/>
    <row r="7338" s="524" customFormat="1"/>
    <row r="7339" s="524" customFormat="1"/>
    <row r="7340" s="524" customFormat="1"/>
    <row r="7341" s="524" customFormat="1"/>
    <row r="7342" s="524" customFormat="1"/>
    <row r="7343" s="524" customFormat="1"/>
    <row r="7344" s="524" customFormat="1"/>
    <row r="7345" s="524" customFormat="1"/>
    <row r="7346" s="524" customFormat="1"/>
    <row r="7347" s="524" customFormat="1"/>
    <row r="7348" s="524" customFormat="1"/>
    <row r="7349" s="524" customFormat="1"/>
    <row r="7350" s="524" customFormat="1"/>
    <row r="7351" s="524" customFormat="1"/>
    <row r="7352" s="524" customFormat="1"/>
    <row r="7353" s="524" customFormat="1"/>
    <row r="7354" s="524" customFormat="1"/>
    <row r="7355" s="524" customFormat="1"/>
    <row r="7356" s="524" customFormat="1"/>
    <row r="7357" s="524" customFormat="1"/>
    <row r="7358" s="524" customFormat="1"/>
    <row r="7359" s="524" customFormat="1"/>
    <row r="7360" s="524" customFormat="1"/>
    <row r="7361" s="524" customFormat="1"/>
    <row r="7362" s="524" customFormat="1"/>
    <row r="7363" s="524" customFormat="1"/>
    <row r="7364" s="524" customFormat="1"/>
    <row r="7365" s="524" customFormat="1"/>
    <row r="7366" s="524" customFormat="1"/>
    <row r="7367" s="524" customFormat="1"/>
    <row r="7368" s="524" customFormat="1"/>
    <row r="7369" s="524" customFormat="1"/>
    <row r="7370" s="524" customFormat="1"/>
    <row r="7371" s="524" customFormat="1"/>
    <row r="7372" s="524" customFormat="1"/>
    <row r="7373" s="524" customFormat="1"/>
    <row r="7374" s="524" customFormat="1"/>
    <row r="7375" s="524" customFormat="1"/>
    <row r="7376" s="524" customFormat="1"/>
    <row r="7377" s="524" customFormat="1"/>
    <row r="7378" s="524" customFormat="1"/>
    <row r="7379" s="524" customFormat="1"/>
    <row r="7380" s="524" customFormat="1"/>
    <row r="7381" s="524" customFormat="1"/>
    <row r="7382" s="524" customFormat="1"/>
    <row r="7383" s="524" customFormat="1"/>
    <row r="7384" s="524" customFormat="1"/>
    <row r="7385" s="524" customFormat="1"/>
    <row r="7386" s="524" customFormat="1"/>
    <row r="7387" s="524" customFormat="1"/>
    <row r="7388" s="524" customFormat="1"/>
    <row r="7389" s="524" customFormat="1"/>
    <row r="7390" s="524" customFormat="1"/>
    <row r="7391" s="524" customFormat="1"/>
    <row r="7392" s="524" customFormat="1"/>
    <row r="7393" s="524" customFormat="1"/>
    <row r="7394" s="524" customFormat="1"/>
    <row r="7395" s="524" customFormat="1"/>
    <row r="7396" s="524" customFormat="1"/>
    <row r="7397" s="524" customFormat="1"/>
    <row r="7398" s="524" customFormat="1"/>
    <row r="7399" s="524" customFormat="1"/>
    <row r="7400" s="524" customFormat="1"/>
    <row r="7401" s="524" customFormat="1"/>
    <row r="7402" s="524" customFormat="1"/>
    <row r="7403" s="524" customFormat="1"/>
    <row r="7404" s="524" customFormat="1"/>
    <row r="7405" s="524" customFormat="1"/>
    <row r="7406" s="524" customFormat="1"/>
    <row r="7407" s="524" customFormat="1"/>
    <row r="7408" s="524" customFormat="1"/>
    <row r="7409" s="524" customFormat="1"/>
    <row r="7410" s="524" customFormat="1"/>
    <row r="7411" s="524" customFormat="1"/>
    <row r="7412" s="524" customFormat="1"/>
    <row r="7413" s="524" customFormat="1"/>
    <row r="7414" s="524" customFormat="1"/>
    <row r="7415" s="524" customFormat="1"/>
    <row r="7416" s="524" customFormat="1"/>
    <row r="7417" s="524" customFormat="1"/>
    <row r="7418" s="524" customFormat="1"/>
    <row r="7419" s="524" customFormat="1"/>
    <row r="7420" s="524" customFormat="1"/>
    <row r="7421" s="524" customFormat="1"/>
    <row r="7422" s="524" customFormat="1"/>
    <row r="7423" s="524" customFormat="1"/>
    <row r="7424" s="524" customFormat="1"/>
    <row r="7425" s="524" customFormat="1"/>
    <row r="7426" s="524" customFormat="1"/>
    <row r="7427" s="524" customFormat="1"/>
    <row r="7428" s="524" customFormat="1"/>
    <row r="7429" s="524" customFormat="1"/>
    <row r="7430" s="524" customFormat="1"/>
    <row r="7431" s="524" customFormat="1"/>
    <row r="7432" s="524" customFormat="1"/>
    <row r="7433" s="524" customFormat="1"/>
    <row r="7434" s="524" customFormat="1"/>
    <row r="7435" s="524" customFormat="1"/>
    <row r="7436" s="524" customFormat="1"/>
    <row r="7437" s="524" customFormat="1"/>
    <row r="7438" s="524" customFormat="1"/>
    <row r="7439" s="524" customFormat="1"/>
    <row r="7440" s="524" customFormat="1"/>
    <row r="7441" s="524" customFormat="1"/>
    <row r="7442" s="524" customFormat="1"/>
    <row r="7443" s="524" customFormat="1"/>
    <row r="7444" s="524" customFormat="1"/>
    <row r="7445" s="524" customFormat="1"/>
    <row r="7446" s="524" customFormat="1"/>
    <row r="7447" s="524" customFormat="1"/>
    <row r="7448" s="524" customFormat="1"/>
    <row r="7449" s="524" customFormat="1"/>
    <row r="7450" s="524" customFormat="1"/>
    <row r="7451" s="524" customFormat="1"/>
    <row r="7452" s="524" customFormat="1"/>
    <row r="7453" s="524" customFormat="1"/>
    <row r="7454" s="524" customFormat="1"/>
    <row r="7455" s="524" customFormat="1"/>
    <row r="7456" s="524" customFormat="1"/>
    <row r="7457" s="524" customFormat="1"/>
    <row r="7458" s="524" customFormat="1"/>
    <row r="7459" s="524" customFormat="1"/>
    <row r="7460" s="524" customFormat="1"/>
    <row r="7461" s="524" customFormat="1"/>
    <row r="7462" s="524" customFormat="1"/>
    <row r="7463" s="524" customFormat="1"/>
    <row r="7464" s="524" customFormat="1"/>
    <row r="7465" s="524" customFormat="1"/>
    <row r="7466" s="524" customFormat="1"/>
    <row r="7467" s="524" customFormat="1"/>
    <row r="7468" s="524" customFormat="1"/>
    <row r="7469" s="524" customFormat="1"/>
    <row r="7470" s="524" customFormat="1"/>
    <row r="7471" s="524" customFormat="1"/>
    <row r="7472" s="524" customFormat="1"/>
    <row r="7473" s="524" customFormat="1"/>
    <row r="7474" s="524" customFormat="1"/>
    <row r="7475" s="524" customFormat="1"/>
    <row r="7476" s="524" customFormat="1"/>
    <row r="7477" s="524" customFormat="1"/>
    <row r="7478" s="524" customFormat="1"/>
    <row r="7479" s="524" customFormat="1"/>
    <row r="7480" s="524" customFormat="1"/>
    <row r="7481" s="524" customFormat="1"/>
    <row r="7482" s="524" customFormat="1"/>
    <row r="7483" s="524" customFormat="1"/>
    <row r="7484" s="524" customFormat="1"/>
    <row r="7485" s="524" customFormat="1"/>
    <row r="7486" s="524" customFormat="1"/>
    <row r="7487" s="524" customFormat="1"/>
    <row r="7488" s="524" customFormat="1"/>
    <row r="7489" s="524" customFormat="1"/>
    <row r="7490" s="524" customFormat="1"/>
    <row r="7491" s="524" customFormat="1"/>
    <row r="7492" s="524" customFormat="1"/>
    <row r="7493" s="524" customFormat="1"/>
    <row r="7494" s="524" customFormat="1"/>
    <row r="7495" s="524" customFormat="1"/>
    <row r="7496" s="524" customFormat="1"/>
    <row r="7497" s="524" customFormat="1"/>
    <row r="7498" s="524" customFormat="1"/>
    <row r="7499" s="524" customFormat="1"/>
    <row r="7500" s="524" customFormat="1"/>
    <row r="7501" s="524" customFormat="1"/>
    <row r="7502" s="524" customFormat="1"/>
    <row r="7503" s="524" customFormat="1"/>
    <row r="7504" s="524" customFormat="1"/>
    <row r="7505" s="524" customFormat="1"/>
    <row r="7506" s="524" customFormat="1"/>
    <row r="7507" s="524" customFormat="1"/>
    <row r="7508" s="524" customFormat="1"/>
    <row r="7509" s="524" customFormat="1"/>
    <row r="7510" s="524" customFormat="1"/>
    <row r="7511" s="524" customFormat="1"/>
    <row r="7512" s="524" customFormat="1"/>
    <row r="7513" s="524" customFormat="1"/>
    <row r="7514" s="524" customFormat="1"/>
    <row r="7515" s="524" customFormat="1"/>
    <row r="7516" s="524" customFormat="1"/>
    <row r="7517" s="524" customFormat="1"/>
    <row r="7518" s="524" customFormat="1"/>
    <row r="7519" s="524" customFormat="1"/>
    <row r="7520" s="524" customFormat="1"/>
    <row r="7521" s="524" customFormat="1"/>
    <row r="7522" s="524" customFormat="1"/>
    <row r="7523" s="524" customFormat="1"/>
    <row r="7524" s="524" customFormat="1"/>
    <row r="7525" s="524" customFormat="1"/>
    <row r="7526" s="524" customFormat="1"/>
    <row r="7527" s="524" customFormat="1"/>
    <row r="7528" s="524" customFormat="1"/>
    <row r="7529" s="524" customFormat="1"/>
    <row r="7530" s="524" customFormat="1"/>
    <row r="7531" s="524" customFormat="1"/>
    <row r="7532" s="524" customFormat="1"/>
    <row r="7533" s="524" customFormat="1"/>
    <row r="7534" s="524" customFormat="1"/>
    <row r="7535" s="524" customFormat="1"/>
    <row r="7536" s="524" customFormat="1"/>
    <row r="7537" s="524" customFormat="1"/>
    <row r="7538" s="524" customFormat="1"/>
    <row r="7539" s="524" customFormat="1"/>
    <row r="7540" s="524" customFormat="1"/>
    <row r="7541" s="524" customFormat="1"/>
    <row r="7542" s="524" customFormat="1"/>
    <row r="7543" s="524" customFormat="1"/>
    <row r="7544" s="524" customFormat="1"/>
    <row r="7545" s="524" customFormat="1"/>
    <row r="7546" s="524" customFormat="1"/>
    <row r="7547" s="524" customFormat="1"/>
    <row r="7548" s="524" customFormat="1"/>
    <row r="7549" s="524" customFormat="1"/>
    <row r="7550" s="524" customFormat="1"/>
    <row r="7551" s="524" customFormat="1"/>
    <row r="7552" s="524" customFormat="1"/>
    <row r="7553" s="524" customFormat="1"/>
    <row r="7554" s="524" customFormat="1"/>
    <row r="7555" s="524" customFormat="1"/>
    <row r="7556" s="524" customFormat="1"/>
    <row r="7557" s="524" customFormat="1"/>
    <row r="7558" s="524" customFormat="1"/>
    <row r="7559" s="524" customFormat="1"/>
    <row r="7560" s="524" customFormat="1"/>
    <row r="7561" s="524" customFormat="1"/>
    <row r="7562" s="524" customFormat="1"/>
    <row r="7563" s="524" customFormat="1"/>
    <row r="7564" s="524" customFormat="1"/>
    <row r="7565" s="524" customFormat="1"/>
    <row r="7566" s="524" customFormat="1"/>
    <row r="7567" s="524" customFormat="1"/>
    <row r="7568" s="524" customFormat="1"/>
    <row r="7569" s="524" customFormat="1"/>
    <row r="7570" s="524" customFormat="1"/>
    <row r="7571" s="524" customFormat="1"/>
    <row r="7572" s="524" customFormat="1"/>
    <row r="7573" s="524" customFormat="1"/>
    <row r="7574" s="524" customFormat="1"/>
    <row r="7575" s="524" customFormat="1"/>
    <row r="7576" s="524" customFormat="1"/>
    <row r="7577" s="524" customFormat="1"/>
    <row r="7578" s="524" customFormat="1"/>
    <row r="7579" s="524" customFormat="1"/>
    <row r="7580" s="524" customFormat="1"/>
    <row r="7581" s="524" customFormat="1"/>
    <row r="7582" s="524" customFormat="1"/>
    <row r="7583" s="524" customFormat="1"/>
    <row r="7584" s="524" customFormat="1"/>
    <row r="7585" s="524" customFormat="1"/>
    <row r="7586" s="524" customFormat="1"/>
    <row r="7587" s="524" customFormat="1"/>
    <row r="7588" s="524" customFormat="1"/>
    <row r="7589" s="524" customFormat="1"/>
    <row r="7590" s="524" customFormat="1"/>
    <row r="7591" s="524" customFormat="1"/>
    <row r="7592" s="524" customFormat="1"/>
    <row r="7593" s="524" customFormat="1"/>
    <row r="7594" s="524" customFormat="1"/>
    <row r="7595" s="524" customFormat="1"/>
    <row r="7596" s="524" customFormat="1"/>
    <row r="7597" s="524" customFormat="1"/>
    <row r="7598" s="524" customFormat="1"/>
    <row r="7599" s="524" customFormat="1"/>
    <row r="7600" s="524" customFormat="1"/>
    <row r="7601" s="524" customFormat="1"/>
    <row r="7602" s="524" customFormat="1"/>
    <row r="7603" s="524" customFormat="1"/>
    <row r="7604" s="524" customFormat="1"/>
    <row r="7605" s="524" customFormat="1"/>
    <row r="7606" s="524" customFormat="1"/>
    <row r="7607" s="524" customFormat="1"/>
    <row r="7608" s="524" customFormat="1"/>
    <row r="7609" s="524" customFormat="1"/>
    <row r="7610" s="524" customFormat="1"/>
    <row r="7611" s="524" customFormat="1"/>
    <row r="7612" s="524" customFormat="1"/>
    <row r="7613" s="524" customFormat="1"/>
    <row r="7614" s="524" customFormat="1"/>
    <row r="7615" s="524" customFormat="1"/>
    <row r="7616" s="524" customFormat="1"/>
    <row r="7617" s="524" customFormat="1"/>
    <row r="7618" s="524" customFormat="1"/>
    <row r="7619" s="524" customFormat="1"/>
    <row r="7620" s="524" customFormat="1"/>
    <row r="7621" s="524" customFormat="1"/>
    <row r="7622" s="524" customFormat="1"/>
    <row r="7623" s="524" customFormat="1"/>
    <row r="7624" s="524" customFormat="1"/>
    <row r="7625" s="524" customFormat="1"/>
    <row r="7626" s="524" customFormat="1"/>
    <row r="7627" s="524" customFormat="1"/>
    <row r="7628" s="524" customFormat="1"/>
    <row r="7629" s="524" customFormat="1"/>
    <row r="7630" s="524" customFormat="1"/>
    <row r="7631" s="524" customFormat="1"/>
    <row r="7632" s="524" customFormat="1"/>
    <row r="7633" s="524" customFormat="1"/>
    <row r="7634" s="524" customFormat="1"/>
    <row r="7635" s="524" customFormat="1"/>
    <row r="7636" s="524" customFormat="1"/>
    <row r="7637" s="524" customFormat="1"/>
    <row r="7638" s="524" customFormat="1"/>
    <row r="7639" s="524" customFormat="1"/>
    <row r="7640" s="524" customFormat="1"/>
    <row r="7641" s="524" customFormat="1"/>
    <row r="7642" s="524" customFormat="1"/>
    <row r="7643" s="524" customFormat="1"/>
    <row r="7644" s="524" customFormat="1"/>
    <row r="7645" s="524" customFormat="1"/>
    <row r="7646" s="524" customFormat="1"/>
    <row r="7647" s="524" customFormat="1"/>
    <row r="7648" s="524" customFormat="1"/>
    <row r="7649" s="524" customFormat="1"/>
    <row r="7650" s="524" customFormat="1"/>
    <row r="7651" s="524" customFormat="1"/>
    <row r="7652" s="524" customFormat="1"/>
    <row r="7653" s="524" customFormat="1"/>
    <row r="7654" s="524" customFormat="1"/>
    <row r="7655" s="524" customFormat="1"/>
    <row r="7656" s="524" customFormat="1"/>
    <row r="7657" s="524" customFormat="1"/>
    <row r="7658" s="524" customFormat="1"/>
    <row r="7659" s="524" customFormat="1"/>
    <row r="7660" s="524" customFormat="1"/>
    <row r="7661" s="524" customFormat="1"/>
    <row r="7662" s="524" customFormat="1"/>
    <row r="7663" s="524" customFormat="1"/>
    <row r="7664" s="524" customFormat="1"/>
    <row r="7665" s="524" customFormat="1"/>
    <row r="7666" s="524" customFormat="1"/>
    <row r="7667" s="524" customFormat="1"/>
    <row r="7668" s="524" customFormat="1"/>
    <row r="7669" s="524" customFormat="1"/>
    <row r="7670" s="524" customFormat="1"/>
    <row r="7671" s="524" customFormat="1"/>
    <row r="7672" s="524" customFormat="1"/>
    <row r="7673" s="524" customFormat="1"/>
    <row r="7674" s="524" customFormat="1"/>
    <row r="7675" s="524" customFormat="1"/>
    <row r="7676" s="524" customFormat="1"/>
    <row r="7677" s="524" customFormat="1"/>
    <row r="7678" s="524" customFormat="1"/>
    <row r="7679" s="524" customFormat="1"/>
    <row r="7680" s="524" customFormat="1"/>
    <row r="7681" s="524" customFormat="1"/>
    <row r="7682" s="524" customFormat="1"/>
    <row r="7683" s="524" customFormat="1"/>
    <row r="7684" s="524" customFormat="1"/>
    <row r="7685" s="524" customFormat="1"/>
    <row r="7686" s="524" customFormat="1"/>
    <row r="7687" s="524" customFormat="1"/>
    <row r="7688" s="524" customFormat="1"/>
    <row r="7689" s="524" customFormat="1"/>
    <row r="7690" s="524" customFormat="1"/>
    <row r="7691" s="524" customFormat="1"/>
    <row r="7692" s="524" customFormat="1"/>
    <row r="7693" s="524" customFormat="1"/>
    <row r="7694" s="524" customFormat="1"/>
    <row r="7695" s="524" customFormat="1"/>
    <row r="7696" s="524" customFormat="1"/>
    <row r="7697" s="524" customFormat="1"/>
    <row r="7698" s="524" customFormat="1"/>
    <row r="7699" s="524" customFormat="1"/>
    <row r="7700" s="524" customFormat="1"/>
    <row r="7701" s="524" customFormat="1"/>
    <row r="7702" s="524" customFormat="1"/>
    <row r="7703" s="524" customFormat="1"/>
    <row r="7704" s="524" customFormat="1"/>
    <row r="7705" s="524" customFormat="1"/>
    <row r="7706" s="524" customFormat="1"/>
    <row r="7707" s="524" customFormat="1"/>
    <row r="7708" s="524" customFormat="1"/>
    <row r="7709" s="524" customFormat="1"/>
    <row r="7710" s="524" customFormat="1"/>
    <row r="7711" s="524" customFormat="1"/>
    <row r="7712" s="524" customFormat="1"/>
    <row r="7713" s="524" customFormat="1"/>
    <row r="7714" s="524" customFormat="1"/>
    <row r="7715" s="524" customFormat="1"/>
    <row r="7716" s="524" customFormat="1"/>
    <row r="7717" s="524" customFormat="1"/>
    <row r="7718" s="524" customFormat="1"/>
    <row r="7719" s="524" customFormat="1"/>
    <row r="7720" s="524" customFormat="1"/>
    <row r="7721" s="524" customFormat="1"/>
    <row r="7722" s="524" customFormat="1"/>
    <row r="7723" s="524" customFormat="1"/>
    <row r="7724" s="524" customFormat="1"/>
    <row r="7725" s="524" customFormat="1"/>
    <row r="7726" s="524" customFormat="1"/>
    <row r="7727" s="524" customFormat="1"/>
    <row r="7728" s="524" customFormat="1"/>
    <row r="7729" s="524" customFormat="1"/>
    <row r="7730" s="524" customFormat="1"/>
    <row r="7731" s="524" customFormat="1"/>
    <row r="7732" s="524" customFormat="1"/>
    <row r="7733" s="524" customFormat="1"/>
    <row r="7734" s="524" customFormat="1"/>
    <row r="7735" s="524" customFormat="1"/>
    <row r="7736" s="524" customFormat="1"/>
    <row r="7737" s="524" customFormat="1"/>
    <row r="7738" s="524" customFormat="1"/>
    <row r="7739" s="524" customFormat="1"/>
    <row r="7740" s="524" customFormat="1"/>
    <row r="7741" s="524" customFormat="1"/>
    <row r="7742" s="524" customFormat="1"/>
    <row r="7743" s="524" customFormat="1"/>
    <row r="7744" s="524" customFormat="1"/>
    <row r="7745" s="524" customFormat="1"/>
    <row r="7746" s="524" customFormat="1"/>
    <row r="7747" s="524" customFormat="1"/>
    <row r="7748" s="524" customFormat="1"/>
    <row r="7749" s="524" customFormat="1"/>
    <row r="7750" s="524" customFormat="1"/>
    <row r="7751" s="524" customFormat="1"/>
    <row r="7752" s="524" customFormat="1"/>
    <row r="7753" s="524" customFormat="1"/>
    <row r="7754" s="524" customFormat="1"/>
    <row r="7755" s="524" customFormat="1"/>
    <row r="7756" s="524" customFormat="1"/>
    <row r="7757" s="524" customFormat="1"/>
    <row r="7758" s="524" customFormat="1"/>
    <row r="7759" s="524" customFormat="1"/>
    <row r="7760" s="524" customFormat="1"/>
    <row r="7761" s="524" customFormat="1"/>
    <row r="7762" s="524" customFormat="1"/>
    <row r="7763" s="524" customFormat="1"/>
    <row r="7764" s="524" customFormat="1"/>
    <row r="7765" s="524" customFormat="1"/>
    <row r="7766" s="524" customFormat="1"/>
    <row r="7767" s="524" customFormat="1"/>
    <row r="7768" s="524" customFormat="1"/>
    <row r="7769" s="524" customFormat="1"/>
    <row r="7770" s="524" customFormat="1"/>
    <row r="7771" s="524" customFormat="1"/>
    <row r="7772" s="524" customFormat="1"/>
    <row r="7773" s="524" customFormat="1"/>
    <row r="7774" s="524" customFormat="1"/>
    <row r="7775" s="524" customFormat="1"/>
    <row r="7776" s="524" customFormat="1"/>
    <row r="7777" s="524" customFormat="1"/>
    <row r="7778" s="524" customFormat="1"/>
    <row r="7779" s="524" customFormat="1"/>
    <row r="7780" s="524" customFormat="1"/>
    <row r="7781" s="524" customFormat="1"/>
    <row r="7782" s="524" customFormat="1"/>
    <row r="7783" s="524" customFormat="1"/>
    <row r="7784" s="524" customFormat="1"/>
    <row r="7785" s="524" customFormat="1"/>
    <row r="7786" s="524" customFormat="1"/>
    <row r="7787" s="524" customFormat="1"/>
    <row r="7788" s="524" customFormat="1"/>
    <row r="7789" s="524" customFormat="1"/>
    <row r="7790" s="524" customFormat="1"/>
    <row r="7791" s="524" customFormat="1"/>
    <row r="7792" s="524" customFormat="1"/>
    <row r="7793" s="524" customFormat="1"/>
    <row r="7794" s="524" customFormat="1"/>
    <row r="7795" s="524" customFormat="1"/>
    <row r="7796" s="524" customFormat="1"/>
    <row r="7797" s="524" customFormat="1"/>
    <row r="7798" s="524" customFormat="1"/>
    <row r="7799" s="524" customFormat="1"/>
    <row r="7800" s="524" customFormat="1"/>
    <row r="7801" s="524" customFormat="1"/>
    <row r="7802" s="524" customFormat="1"/>
    <row r="7803" s="524" customFormat="1"/>
    <row r="7804" s="524" customFormat="1"/>
    <row r="7805" s="524" customFormat="1"/>
    <row r="7806" s="524" customFormat="1"/>
    <row r="7807" s="524" customFormat="1"/>
    <row r="7808" s="524" customFormat="1"/>
    <row r="7809" s="524" customFormat="1"/>
    <row r="7810" s="524" customFormat="1"/>
    <row r="7811" s="524" customFormat="1"/>
    <row r="7812" s="524" customFormat="1"/>
    <row r="7813" s="524" customFormat="1"/>
    <row r="7814" s="524" customFormat="1"/>
    <row r="7815" s="524" customFormat="1"/>
    <row r="7816" s="524" customFormat="1"/>
    <row r="7817" s="524" customFormat="1"/>
    <row r="7818" s="524" customFormat="1"/>
    <row r="7819" s="524" customFormat="1"/>
    <row r="7820" s="524" customFormat="1"/>
    <row r="7821" s="524" customFormat="1"/>
    <row r="7822" s="524" customFormat="1"/>
    <row r="7823" s="524" customFormat="1"/>
    <row r="7824" s="524" customFormat="1"/>
    <row r="7825" s="524" customFormat="1"/>
    <row r="7826" s="524" customFormat="1"/>
    <row r="7827" s="524" customFormat="1"/>
    <row r="7828" s="524" customFormat="1"/>
    <row r="7829" s="524" customFormat="1"/>
    <row r="7830" s="524" customFormat="1"/>
    <row r="7831" s="524" customFormat="1"/>
    <row r="7832" s="524" customFormat="1"/>
    <row r="7833" s="524" customFormat="1"/>
    <row r="7834" s="524" customFormat="1"/>
    <row r="7835" s="524" customFormat="1"/>
    <row r="7836" s="524" customFormat="1"/>
    <row r="7837" s="524" customFormat="1"/>
    <row r="7838" s="524" customFormat="1"/>
    <row r="7839" s="524" customFormat="1"/>
    <row r="7840" s="524" customFormat="1"/>
    <row r="7841" s="524" customFormat="1"/>
    <row r="7842" s="524" customFormat="1"/>
    <row r="7843" s="524" customFormat="1"/>
    <row r="7844" s="524" customFormat="1"/>
    <row r="7845" s="524" customFormat="1"/>
    <row r="7846" s="524" customFormat="1"/>
    <row r="7847" s="524" customFormat="1"/>
    <row r="7848" s="524" customFormat="1"/>
    <row r="7849" s="524" customFormat="1"/>
    <row r="7850" s="524" customFormat="1"/>
    <row r="7851" s="524" customFormat="1"/>
    <row r="7852" s="524" customFormat="1"/>
    <row r="7853" s="524" customFormat="1"/>
    <row r="7854" s="524" customFormat="1"/>
    <row r="7855" s="524" customFormat="1"/>
    <row r="7856" s="524" customFormat="1"/>
    <row r="7857" s="524" customFormat="1"/>
    <row r="7858" s="524" customFormat="1"/>
    <row r="7859" s="524" customFormat="1"/>
    <row r="7860" s="524" customFormat="1"/>
    <row r="7861" s="524" customFormat="1"/>
    <row r="7862" s="524" customFormat="1"/>
    <row r="7863" s="524" customFormat="1"/>
    <row r="7864" s="524" customFormat="1"/>
    <row r="7865" s="524" customFormat="1"/>
    <row r="7866" s="524" customFormat="1"/>
    <row r="7867" s="524" customFormat="1"/>
    <row r="7868" s="524" customFormat="1"/>
    <row r="7869" s="524" customFormat="1"/>
    <row r="7870" s="524" customFormat="1"/>
    <row r="7871" s="524" customFormat="1"/>
    <row r="7872" s="524" customFormat="1"/>
    <row r="7873" s="524" customFormat="1"/>
    <row r="7874" s="524" customFormat="1"/>
    <row r="7875" s="524" customFormat="1"/>
    <row r="7876" s="524" customFormat="1"/>
    <row r="7877" s="524" customFormat="1"/>
    <row r="7878" s="524" customFormat="1"/>
    <row r="7879" s="524" customFormat="1"/>
    <row r="7880" s="524" customFormat="1"/>
    <row r="7881" s="524" customFormat="1"/>
    <row r="7882" s="524" customFormat="1"/>
    <row r="7883" s="524" customFormat="1"/>
    <row r="7884" s="524" customFormat="1"/>
    <row r="7885" s="524" customFormat="1"/>
    <row r="7886" s="524" customFormat="1"/>
    <row r="7887" s="524" customFormat="1"/>
    <row r="7888" s="524" customFormat="1"/>
    <row r="7889" s="524" customFormat="1"/>
    <row r="7890" s="524" customFormat="1"/>
    <row r="7891" s="524" customFormat="1"/>
    <row r="7892" s="524" customFormat="1"/>
    <row r="7893" s="524" customFormat="1"/>
    <row r="7894" s="524" customFormat="1"/>
    <row r="7895" s="524" customFormat="1"/>
    <row r="7896" s="524" customFormat="1"/>
    <row r="7897" s="524" customFormat="1"/>
    <row r="7898" s="524" customFormat="1"/>
    <row r="7899" s="524" customFormat="1"/>
    <row r="7900" s="524" customFormat="1"/>
    <row r="7901" s="524" customFormat="1"/>
    <row r="7902" s="524" customFormat="1"/>
    <row r="7903" s="524" customFormat="1"/>
    <row r="7904" s="524" customFormat="1"/>
    <row r="7905" s="524" customFormat="1"/>
    <row r="7906" s="524" customFormat="1"/>
    <row r="7907" s="524" customFormat="1"/>
    <row r="7908" s="524" customFormat="1"/>
    <row r="7909" s="524" customFormat="1"/>
    <row r="7910" s="524" customFormat="1"/>
    <row r="7911" s="524" customFormat="1"/>
    <row r="7912" s="524" customFormat="1"/>
    <row r="7913" s="524" customFormat="1"/>
    <row r="7914" s="524" customFormat="1"/>
    <row r="7915" s="524" customFormat="1"/>
    <row r="7916" s="524" customFormat="1"/>
    <row r="7917" s="524" customFormat="1"/>
    <row r="7918" s="524" customFormat="1"/>
    <row r="7919" s="524" customFormat="1"/>
    <row r="7920" s="524" customFormat="1"/>
    <row r="7921" s="524" customFormat="1"/>
    <row r="7922" s="524" customFormat="1"/>
    <row r="7923" s="524" customFormat="1"/>
    <row r="7924" s="524" customFormat="1"/>
    <row r="7925" s="524" customFormat="1"/>
    <row r="7926" s="524" customFormat="1"/>
    <row r="7927" s="524" customFormat="1"/>
    <row r="7928" s="524" customFormat="1"/>
    <row r="7929" s="524" customFormat="1"/>
    <row r="7930" s="524" customFormat="1"/>
    <row r="7931" s="524" customFormat="1"/>
    <row r="7932" s="524" customFormat="1"/>
    <row r="7933" s="524" customFormat="1"/>
    <row r="7934" s="524" customFormat="1"/>
    <row r="7935" s="524" customFormat="1"/>
    <row r="7936" s="524" customFormat="1"/>
    <row r="7937" s="524" customFormat="1"/>
    <row r="7938" s="524" customFormat="1"/>
    <row r="7939" s="524" customFormat="1"/>
    <row r="7940" s="524" customFormat="1"/>
    <row r="7941" s="524" customFormat="1"/>
    <row r="7942" s="524" customFormat="1"/>
    <row r="7943" s="524" customFormat="1"/>
    <row r="7944" s="524" customFormat="1"/>
    <row r="7945" s="524" customFormat="1"/>
    <row r="7946" s="524" customFormat="1"/>
    <row r="7947" s="524" customFormat="1"/>
    <row r="7948" s="524" customFormat="1"/>
    <row r="7949" s="524" customFormat="1"/>
    <row r="7950" s="524" customFormat="1"/>
    <row r="7951" s="524" customFormat="1"/>
    <row r="7952" s="524" customFormat="1"/>
    <row r="7953" s="524" customFormat="1"/>
    <row r="7954" s="524" customFormat="1"/>
    <row r="7955" s="524" customFormat="1"/>
    <row r="7956" s="524" customFormat="1"/>
    <row r="7957" s="524" customFormat="1"/>
    <row r="7958" s="524" customFormat="1"/>
    <row r="7959" s="524" customFormat="1"/>
    <row r="7960" s="524" customFormat="1"/>
    <row r="7961" s="524" customFormat="1"/>
    <row r="7962" s="524" customFormat="1"/>
    <row r="7963" s="524" customFormat="1"/>
    <row r="7964" s="524" customFormat="1"/>
    <row r="7965" s="524" customFormat="1"/>
    <row r="7966" s="524" customFormat="1"/>
    <row r="7967" s="524" customFormat="1"/>
    <row r="7968" s="524" customFormat="1"/>
    <row r="7969" s="524" customFormat="1"/>
    <row r="7970" s="524" customFormat="1"/>
    <row r="7971" s="524" customFormat="1"/>
    <row r="7972" s="524" customFormat="1"/>
    <row r="7973" s="524" customFormat="1"/>
    <row r="7974" s="524" customFormat="1"/>
    <row r="7975" s="524" customFormat="1"/>
    <row r="7976" s="524" customFormat="1"/>
    <row r="7977" s="524" customFormat="1"/>
    <row r="7978" s="524" customFormat="1"/>
    <row r="7979" s="524" customFormat="1"/>
    <row r="7980" s="524" customFormat="1"/>
    <row r="7981" s="524" customFormat="1"/>
    <row r="7982" s="524" customFormat="1"/>
    <row r="7983" s="524" customFormat="1"/>
    <row r="7984" s="524" customFormat="1"/>
    <row r="7985" s="524" customFormat="1"/>
    <row r="7986" s="524" customFormat="1"/>
    <row r="7987" s="524" customFormat="1"/>
    <row r="7988" s="524" customFormat="1"/>
    <row r="7989" s="524" customFormat="1"/>
    <row r="7990" s="524" customFormat="1"/>
    <row r="7991" s="524" customFormat="1"/>
    <row r="7992" s="524" customFormat="1"/>
    <row r="7993" s="524" customFormat="1"/>
    <row r="7994" s="524" customFormat="1"/>
    <row r="7995" s="524" customFormat="1"/>
    <row r="7996" s="524" customFormat="1"/>
    <row r="7997" s="524" customFormat="1"/>
    <row r="7998" s="524" customFormat="1"/>
    <row r="7999" s="524" customFormat="1"/>
    <row r="8000" s="524" customFormat="1"/>
    <row r="8001" s="524" customFormat="1"/>
    <row r="8002" s="524" customFormat="1"/>
    <row r="8003" s="524" customFormat="1"/>
    <row r="8004" s="524" customFormat="1"/>
    <row r="8005" s="524" customFormat="1"/>
    <row r="8006" s="524" customFormat="1"/>
    <row r="8007" s="524" customFormat="1"/>
    <row r="8008" s="524" customFormat="1"/>
    <row r="8009" s="524" customFormat="1"/>
    <row r="8010" s="524" customFormat="1"/>
    <row r="8011" s="524" customFormat="1"/>
    <row r="8012" s="524" customFormat="1"/>
    <row r="8013" s="524" customFormat="1"/>
    <row r="8014" s="524" customFormat="1"/>
    <row r="8015" s="524" customFormat="1"/>
    <row r="8016" s="524" customFormat="1"/>
    <row r="8017" s="524" customFormat="1"/>
    <row r="8018" s="524" customFormat="1"/>
    <row r="8019" s="524" customFormat="1"/>
    <row r="8020" s="524" customFormat="1"/>
    <row r="8021" s="524" customFormat="1"/>
    <row r="8022" s="524" customFormat="1"/>
    <row r="8023" s="524" customFormat="1"/>
    <row r="8024" s="524" customFormat="1"/>
    <row r="8025" s="524" customFormat="1"/>
    <row r="8026" s="524" customFormat="1"/>
    <row r="8027" s="524" customFormat="1"/>
    <row r="8028" s="524" customFormat="1"/>
    <row r="8029" s="524" customFormat="1"/>
    <row r="8030" s="524" customFormat="1"/>
    <row r="8031" s="524" customFormat="1"/>
    <row r="8032" s="524" customFormat="1"/>
    <row r="8033" s="524" customFormat="1"/>
    <row r="8034" s="524" customFormat="1"/>
    <row r="8035" s="524" customFormat="1"/>
    <row r="8036" s="524" customFormat="1"/>
    <row r="8037" s="524" customFormat="1"/>
    <row r="8038" s="524" customFormat="1"/>
    <row r="8039" s="524" customFormat="1"/>
    <row r="8040" s="524" customFormat="1"/>
    <row r="8041" s="524" customFormat="1"/>
    <row r="8042" s="524" customFormat="1"/>
    <row r="8043" s="524" customFormat="1"/>
    <row r="8044" s="524" customFormat="1"/>
    <row r="8045" s="524" customFormat="1"/>
    <row r="8046" s="524" customFormat="1"/>
    <row r="8047" s="524" customFormat="1"/>
    <row r="8048" s="524" customFormat="1"/>
    <row r="8049" s="524" customFormat="1"/>
    <row r="8050" s="524" customFormat="1"/>
    <row r="8051" s="524" customFormat="1"/>
    <row r="8052" s="524" customFormat="1"/>
    <row r="8053" s="524" customFormat="1"/>
    <row r="8054" s="524" customFormat="1"/>
    <row r="8055" s="524" customFormat="1"/>
    <row r="8056" s="524" customFormat="1"/>
    <row r="8057" s="524" customFormat="1"/>
    <row r="8058" s="524" customFormat="1"/>
    <row r="8059" s="524" customFormat="1"/>
    <row r="8060" s="524" customFormat="1"/>
    <row r="8061" s="524" customFormat="1"/>
    <row r="8062" s="524" customFormat="1"/>
    <row r="8063" s="524" customFormat="1"/>
    <row r="8064" s="524" customFormat="1"/>
    <row r="8065" s="524" customFormat="1"/>
    <row r="8066" s="524" customFormat="1"/>
    <row r="8067" s="524" customFormat="1"/>
    <row r="8068" s="524" customFormat="1"/>
    <row r="8069" s="524" customFormat="1"/>
    <row r="8070" s="524" customFormat="1"/>
    <row r="8071" s="524" customFormat="1"/>
    <row r="8072" s="524" customFormat="1"/>
    <row r="8073" s="524" customFormat="1"/>
    <row r="8074" s="524" customFormat="1"/>
    <row r="8075" s="524" customFormat="1"/>
    <row r="8076" s="524" customFormat="1"/>
    <row r="8077" s="524" customFormat="1"/>
    <row r="8078" s="524" customFormat="1"/>
    <row r="8079" s="524" customFormat="1"/>
    <row r="8080" s="524" customFormat="1"/>
    <row r="8081" s="524" customFormat="1"/>
    <row r="8082" s="524" customFormat="1"/>
    <row r="8083" s="524" customFormat="1"/>
    <row r="8084" s="524" customFormat="1"/>
    <row r="8085" s="524" customFormat="1"/>
    <row r="8086" s="524" customFormat="1"/>
    <row r="8087" s="524" customFormat="1"/>
    <row r="8088" s="524" customFormat="1"/>
    <row r="8089" s="524" customFormat="1"/>
    <row r="8090" s="524" customFormat="1"/>
    <row r="8091" s="524" customFormat="1"/>
    <row r="8092" s="524" customFormat="1"/>
    <row r="8093" s="524" customFormat="1"/>
    <row r="8094" s="524" customFormat="1"/>
    <row r="8095" s="524" customFormat="1"/>
    <row r="8096" s="524" customFormat="1"/>
    <row r="8097" s="524" customFormat="1"/>
    <row r="8098" s="524" customFormat="1"/>
    <row r="8099" s="524" customFormat="1"/>
    <row r="8100" s="524" customFormat="1"/>
    <row r="8101" s="524" customFormat="1"/>
    <row r="8102" s="524" customFormat="1"/>
    <row r="8103" s="524" customFormat="1"/>
    <row r="8104" s="524" customFormat="1"/>
    <row r="8105" s="524" customFormat="1"/>
    <row r="8106" s="524" customFormat="1"/>
    <row r="8107" s="524" customFormat="1"/>
    <row r="8108" s="524" customFormat="1"/>
    <row r="8109" s="524" customFormat="1"/>
    <row r="8110" s="524" customFormat="1"/>
    <row r="8111" s="524" customFormat="1"/>
    <row r="8112" s="524" customFormat="1"/>
    <row r="8113" s="524" customFormat="1"/>
    <row r="8114" s="524" customFormat="1"/>
    <row r="8115" s="524" customFormat="1"/>
    <row r="8116" s="524" customFormat="1"/>
    <row r="8117" s="524" customFormat="1"/>
    <row r="8118" s="524" customFormat="1"/>
    <row r="8119" s="524" customFormat="1"/>
    <row r="8120" s="524" customFormat="1"/>
    <row r="8121" s="524" customFormat="1"/>
    <row r="8122" s="524" customFormat="1"/>
    <row r="8123" s="524" customFormat="1"/>
    <row r="8124" s="524" customFormat="1"/>
    <row r="8125" s="524" customFormat="1"/>
    <row r="8126" s="524" customFormat="1"/>
    <row r="8127" s="524" customFormat="1"/>
    <row r="8128" s="524" customFormat="1"/>
    <row r="8129" s="524" customFormat="1"/>
    <row r="8130" s="524" customFormat="1"/>
    <row r="8131" s="524" customFormat="1"/>
    <row r="8132" s="524" customFormat="1"/>
    <row r="8133" s="524" customFormat="1"/>
    <row r="8134" s="524" customFormat="1"/>
    <row r="8135" s="524" customFormat="1"/>
    <row r="8136" s="524" customFormat="1"/>
    <row r="8137" s="524" customFormat="1"/>
    <row r="8138" s="524" customFormat="1"/>
    <row r="8139" s="524" customFormat="1"/>
    <row r="8140" s="524" customFormat="1"/>
    <row r="8141" s="524" customFormat="1"/>
    <row r="8142" s="524" customFormat="1"/>
    <row r="8143" s="524" customFormat="1"/>
    <row r="8144" s="524" customFormat="1"/>
    <row r="8145" s="524" customFormat="1"/>
    <row r="8146" s="524" customFormat="1"/>
    <row r="8147" s="524" customFormat="1"/>
    <row r="8148" s="524" customFormat="1"/>
    <row r="8149" s="524" customFormat="1"/>
    <row r="8150" s="524" customFormat="1"/>
    <row r="8151" s="524" customFormat="1"/>
    <row r="8152" s="524" customFormat="1"/>
    <row r="8153" s="524" customFormat="1"/>
    <row r="8154" s="524" customFormat="1"/>
    <row r="8155" s="524" customFormat="1"/>
    <row r="8156" s="524" customFormat="1"/>
    <row r="8157" s="524" customFormat="1"/>
    <row r="8158" s="524" customFormat="1"/>
    <row r="8159" s="524" customFormat="1"/>
    <row r="8160" s="524" customFormat="1"/>
    <row r="8161" s="524" customFormat="1"/>
    <row r="8162" s="524" customFormat="1"/>
    <row r="8163" s="524" customFormat="1"/>
    <row r="8164" s="524" customFormat="1"/>
    <row r="8165" s="524" customFormat="1"/>
    <row r="8166" s="524" customFormat="1"/>
    <row r="8167" s="524" customFormat="1"/>
    <row r="8168" s="524" customFormat="1"/>
    <row r="8169" s="524" customFormat="1"/>
    <row r="8170" s="524" customFormat="1"/>
    <row r="8171" s="524" customFormat="1"/>
    <row r="8172" s="524" customFormat="1"/>
    <row r="8173" s="524" customFormat="1"/>
    <row r="8174" s="524" customFormat="1"/>
    <row r="8175" s="524" customFormat="1"/>
    <row r="8176" s="524" customFormat="1"/>
    <row r="8177" s="524" customFormat="1"/>
    <row r="8178" s="524" customFormat="1"/>
    <row r="8179" s="524" customFormat="1"/>
    <row r="8180" s="524" customFormat="1"/>
    <row r="8181" s="524" customFormat="1"/>
    <row r="8182" s="524" customFormat="1"/>
    <row r="8183" s="524" customFormat="1"/>
    <row r="8184" s="524" customFormat="1"/>
    <row r="8185" s="524" customFormat="1"/>
    <row r="8186" s="524" customFormat="1"/>
    <row r="8187" s="524" customFormat="1"/>
    <row r="8188" s="524" customFormat="1"/>
    <row r="8189" s="524" customFormat="1"/>
    <row r="8190" s="524" customFormat="1"/>
    <row r="8191" s="524" customFormat="1"/>
    <row r="8192" s="524" customFormat="1"/>
    <row r="8193" s="524" customFormat="1"/>
    <row r="8194" s="524" customFormat="1"/>
    <row r="8195" s="524" customFormat="1"/>
    <row r="8196" s="524" customFormat="1"/>
    <row r="8197" s="524" customFormat="1"/>
    <row r="8198" s="524" customFormat="1"/>
    <row r="8199" s="524" customFormat="1"/>
    <row r="8200" s="524" customFormat="1"/>
    <row r="8201" s="524" customFormat="1"/>
    <row r="8202" s="524" customFormat="1"/>
    <row r="8203" s="524" customFormat="1"/>
    <row r="8204" s="524" customFormat="1"/>
    <row r="8205" s="524" customFormat="1"/>
    <row r="8206" s="524" customFormat="1"/>
    <row r="8207" s="524" customFormat="1"/>
    <row r="8208" s="524" customFormat="1"/>
    <row r="8209" s="524" customFormat="1"/>
    <row r="8210" s="524" customFormat="1"/>
    <row r="8211" s="524" customFormat="1"/>
    <row r="8212" s="524" customFormat="1"/>
    <row r="8213" s="524" customFormat="1"/>
    <row r="8214" s="524" customFormat="1"/>
    <row r="8215" s="524" customFormat="1"/>
    <row r="8216" s="524" customFormat="1"/>
    <row r="8217" s="524" customFormat="1"/>
    <row r="8218" s="524" customFormat="1"/>
    <row r="8219" s="524" customFormat="1"/>
    <row r="8220" s="524" customFormat="1"/>
    <row r="8221" s="524" customFormat="1"/>
    <row r="8222" s="524" customFormat="1"/>
    <row r="8223" s="524" customFormat="1"/>
    <row r="8224" s="524" customFormat="1"/>
    <row r="8225" s="524" customFormat="1"/>
    <row r="8226" s="524" customFormat="1"/>
    <row r="8227" s="524" customFormat="1"/>
    <row r="8228" s="524" customFormat="1"/>
    <row r="8229" s="524" customFormat="1"/>
    <row r="8230" s="524" customFormat="1"/>
    <row r="8231" s="524" customFormat="1"/>
    <row r="8232" s="524" customFormat="1"/>
    <row r="8233" s="524" customFormat="1"/>
    <row r="8234" s="524" customFormat="1"/>
    <row r="8235" s="524" customFormat="1"/>
    <row r="8236" s="524" customFormat="1"/>
    <row r="8237" s="524" customFormat="1"/>
    <row r="8238" s="524" customFormat="1"/>
    <row r="8239" s="524" customFormat="1"/>
    <row r="8240" s="524" customFormat="1"/>
    <row r="8241" s="524" customFormat="1"/>
    <row r="8242" s="524" customFormat="1"/>
    <row r="8243" s="524" customFormat="1"/>
    <row r="8244" s="524" customFormat="1"/>
    <row r="8245" s="524" customFormat="1"/>
    <row r="8246" s="524" customFormat="1"/>
    <row r="8247" s="524" customFormat="1"/>
    <row r="8248" s="524" customFormat="1"/>
    <row r="8249" s="524" customFormat="1"/>
    <row r="8250" s="524" customFormat="1"/>
    <row r="8251" s="524" customFormat="1"/>
    <row r="8252" s="524" customFormat="1"/>
    <row r="8253" s="524" customFormat="1"/>
    <row r="8254" s="524" customFormat="1"/>
    <row r="8255" s="524" customFormat="1"/>
    <row r="8256" s="524" customFormat="1"/>
    <row r="8257" s="524" customFormat="1"/>
    <row r="8258" s="524" customFormat="1"/>
    <row r="8259" s="524" customFormat="1"/>
    <row r="8260" s="524" customFormat="1"/>
    <row r="8261" s="524" customFormat="1"/>
    <row r="8262" s="524" customFormat="1"/>
    <row r="8263" s="524" customFormat="1"/>
    <row r="8264" s="524" customFormat="1"/>
    <row r="8265" s="524" customFormat="1"/>
    <row r="8266" s="524" customFormat="1"/>
    <row r="8267" s="524" customFormat="1"/>
    <row r="8268" s="524" customFormat="1"/>
    <row r="8269" s="524" customFormat="1"/>
    <row r="8270" s="524" customFormat="1"/>
    <row r="8271" s="524" customFormat="1"/>
    <row r="8272" s="524" customFormat="1"/>
    <row r="8273" s="524" customFormat="1"/>
    <row r="8274" s="524" customFormat="1"/>
    <row r="8275" s="524" customFormat="1"/>
    <row r="8276" s="524" customFormat="1"/>
    <row r="8277" s="524" customFormat="1"/>
    <row r="8278" s="524" customFormat="1"/>
    <row r="8279" s="524" customFormat="1"/>
    <row r="8280" s="524" customFormat="1"/>
    <row r="8281" s="524" customFormat="1"/>
    <row r="8282" s="524" customFormat="1"/>
    <row r="8283" s="524" customFormat="1"/>
    <row r="8284" s="524" customFormat="1"/>
    <row r="8285" s="524" customFormat="1"/>
    <row r="8286" s="524" customFormat="1"/>
    <row r="8287" s="524" customFormat="1"/>
    <row r="8288" s="524" customFormat="1"/>
    <row r="8289" s="524" customFormat="1"/>
    <row r="8290" s="524" customFormat="1"/>
    <row r="8291" s="524" customFormat="1"/>
    <row r="8292" s="524" customFormat="1"/>
    <row r="8293" s="524" customFormat="1"/>
    <row r="8294" s="524" customFormat="1"/>
    <row r="8295" s="524" customFormat="1"/>
    <row r="8296" s="524" customFormat="1"/>
    <row r="8297" s="524" customFormat="1"/>
    <row r="8298" s="524" customFormat="1"/>
    <row r="8299" s="524" customFormat="1"/>
    <row r="8300" s="524" customFormat="1"/>
    <row r="8301" s="524" customFormat="1"/>
    <row r="8302" s="524" customFormat="1"/>
    <row r="8303" s="524" customFormat="1"/>
    <row r="8304" s="524" customFormat="1"/>
    <row r="8305" s="524" customFormat="1"/>
    <row r="8306" s="524" customFormat="1"/>
    <row r="8307" s="524" customFormat="1"/>
    <row r="8308" s="524" customFormat="1"/>
    <row r="8309" s="524" customFormat="1"/>
    <row r="8310" s="524" customFormat="1"/>
    <row r="8311" s="524" customFormat="1"/>
    <row r="8312" s="524" customFormat="1"/>
    <row r="8313" s="524" customFormat="1"/>
    <row r="8314" s="524" customFormat="1"/>
    <row r="8315" s="524" customFormat="1"/>
    <row r="8316" s="524" customFormat="1"/>
    <row r="8317" s="524" customFormat="1"/>
    <row r="8318" s="524" customFormat="1"/>
    <row r="8319" s="524" customFormat="1"/>
    <row r="8320" s="524" customFormat="1"/>
    <row r="8321" s="524" customFormat="1"/>
    <row r="8322" s="524" customFormat="1"/>
    <row r="8323" s="524" customFormat="1"/>
    <row r="8324" s="524" customFormat="1"/>
    <row r="8325" s="524" customFormat="1"/>
    <row r="8326" s="524" customFormat="1"/>
    <row r="8327" s="524" customFormat="1"/>
    <row r="8328" s="524" customFormat="1"/>
    <row r="8329" s="524" customFormat="1"/>
    <row r="8330" s="524" customFormat="1"/>
    <row r="8331" s="524" customFormat="1"/>
    <row r="8332" s="524" customFormat="1"/>
    <row r="8333" s="524" customFormat="1"/>
    <row r="8334" s="524" customFormat="1"/>
    <row r="8335" s="524" customFormat="1"/>
    <row r="8336" s="524" customFormat="1"/>
    <row r="8337" s="524" customFormat="1"/>
    <row r="8338" s="524" customFormat="1"/>
    <row r="8339" s="524" customFormat="1"/>
    <row r="8340" s="524" customFormat="1"/>
    <row r="8341" s="524" customFormat="1"/>
    <row r="8342" s="524" customFormat="1"/>
    <row r="8343" s="524" customFormat="1"/>
    <row r="8344" s="524" customFormat="1"/>
    <row r="8345" s="524" customFormat="1"/>
    <row r="8346" s="524" customFormat="1"/>
    <row r="8347" s="524" customFormat="1"/>
    <row r="8348" s="524" customFormat="1"/>
    <row r="8349" s="524" customFormat="1"/>
    <row r="8350" s="524" customFormat="1"/>
    <row r="8351" s="524" customFormat="1"/>
    <row r="8352" s="524" customFormat="1"/>
    <row r="8353" s="524" customFormat="1"/>
    <row r="8354" s="524" customFormat="1"/>
    <row r="8355" s="524" customFormat="1"/>
    <row r="8356" s="524" customFormat="1"/>
    <row r="8357" s="524" customFormat="1"/>
    <row r="8358" s="524" customFormat="1"/>
    <row r="8359" s="524" customFormat="1"/>
    <row r="8360" s="524" customFormat="1"/>
    <row r="8361" s="524" customFormat="1"/>
    <row r="8362" s="524" customFormat="1"/>
    <row r="8363" s="524" customFormat="1"/>
    <row r="8364" s="524" customFormat="1"/>
    <row r="8365" s="524" customFormat="1"/>
    <row r="8366" s="524" customFormat="1"/>
    <row r="8367" s="524" customFormat="1"/>
    <row r="8368" s="524" customFormat="1"/>
    <row r="8369" s="524" customFormat="1"/>
    <row r="8370" s="524" customFormat="1"/>
    <row r="8371" s="524" customFormat="1"/>
    <row r="8372" s="524" customFormat="1"/>
    <row r="8373" s="524" customFormat="1"/>
    <row r="8374" s="524" customFormat="1"/>
    <row r="8375" s="524" customFormat="1"/>
    <row r="8376" s="524" customFormat="1"/>
    <row r="8377" s="524" customFormat="1"/>
    <row r="8378" s="524" customFormat="1"/>
    <row r="8379" s="524" customFormat="1"/>
    <row r="8380" s="524" customFormat="1"/>
    <row r="8381" s="524" customFormat="1"/>
    <row r="8382" s="524" customFormat="1"/>
    <row r="8383" s="524" customFormat="1"/>
    <row r="8384" s="524" customFormat="1"/>
    <row r="8385" s="524" customFormat="1"/>
    <row r="8386" s="524" customFormat="1"/>
    <row r="8387" s="524" customFormat="1"/>
    <row r="8388" s="524" customFormat="1"/>
    <row r="8389" s="524" customFormat="1"/>
    <row r="8390" s="524" customFormat="1"/>
    <row r="8391" s="524" customFormat="1"/>
    <row r="8392" s="524" customFormat="1"/>
    <row r="8393" s="524" customFormat="1"/>
    <row r="8394" s="524" customFormat="1"/>
    <row r="8395" s="524" customFormat="1"/>
    <row r="8396" s="524" customFormat="1"/>
    <row r="8397" s="524" customFormat="1"/>
    <row r="8398" s="524" customFormat="1"/>
    <row r="8399" s="524" customFormat="1"/>
    <row r="8400" s="524" customFormat="1"/>
    <row r="8401" s="524" customFormat="1"/>
    <row r="8402" s="524" customFormat="1"/>
    <row r="8403" s="524" customFormat="1"/>
    <row r="8404" s="524" customFormat="1"/>
    <row r="8405" s="524" customFormat="1"/>
    <row r="8406" s="524" customFormat="1"/>
    <row r="8407" s="524" customFormat="1"/>
    <row r="8408" s="524" customFormat="1"/>
    <row r="8409" s="524" customFormat="1"/>
    <row r="8410" s="524" customFormat="1"/>
    <row r="8411" s="524" customFormat="1"/>
    <row r="8412" s="524" customFormat="1"/>
    <row r="8413" s="524" customFormat="1"/>
    <row r="8414" s="524" customFormat="1"/>
    <row r="8415" s="524" customFormat="1"/>
    <row r="8416" s="524" customFormat="1"/>
    <row r="8417" s="524" customFormat="1"/>
    <row r="8418" s="524" customFormat="1"/>
    <row r="8419" s="524" customFormat="1"/>
    <row r="8420" s="524" customFormat="1"/>
    <row r="8421" s="524" customFormat="1"/>
    <row r="8422" s="524" customFormat="1"/>
    <row r="8423" s="524" customFormat="1"/>
    <row r="8424" s="524" customFormat="1"/>
    <row r="8425" s="524" customFormat="1"/>
    <row r="8426" s="524" customFormat="1"/>
    <row r="8427" s="524" customFormat="1"/>
    <row r="8428" s="524" customFormat="1"/>
    <row r="8429" s="524" customFormat="1"/>
    <row r="8430" s="524" customFormat="1"/>
    <row r="8431" s="524" customFormat="1"/>
    <row r="8432" s="524" customFormat="1"/>
    <row r="8433" s="524" customFormat="1"/>
    <row r="8434" s="524" customFormat="1"/>
    <row r="8435" s="524" customFormat="1"/>
    <row r="8436" s="524" customFormat="1"/>
    <row r="8437" s="524" customFormat="1"/>
    <row r="8438" s="524" customFormat="1"/>
    <row r="8439" s="524" customFormat="1"/>
    <row r="8440" s="524" customFormat="1"/>
    <row r="8441" s="524" customFormat="1"/>
    <row r="8442" s="524" customFormat="1"/>
    <row r="8443" s="524" customFormat="1"/>
    <row r="8444" s="524" customFormat="1"/>
    <row r="8445" s="524" customFormat="1"/>
    <row r="8446" s="524" customFormat="1"/>
    <row r="8447" s="524" customFormat="1"/>
    <row r="8448" s="524" customFormat="1"/>
    <row r="8449" s="524" customFormat="1"/>
    <row r="8450" s="524" customFormat="1"/>
    <row r="8451" s="524" customFormat="1"/>
    <row r="8452" s="524" customFormat="1"/>
    <row r="8453" s="524" customFormat="1"/>
    <row r="8454" s="524" customFormat="1"/>
    <row r="8455" s="524" customFormat="1"/>
    <row r="8456" s="524" customFormat="1"/>
    <row r="8457" s="524" customFormat="1"/>
    <row r="8458" s="524" customFormat="1"/>
    <row r="8459" s="524" customFormat="1"/>
    <row r="8460" s="524" customFormat="1"/>
    <row r="8461" s="524" customFormat="1"/>
    <row r="8462" s="524" customFormat="1"/>
    <row r="8463" s="524" customFormat="1"/>
    <row r="8464" s="524" customFormat="1"/>
    <row r="8465" s="524" customFormat="1"/>
    <row r="8466" s="524" customFormat="1"/>
    <row r="8467" s="524" customFormat="1"/>
    <row r="8468" s="524" customFormat="1"/>
    <row r="8469" s="524" customFormat="1"/>
    <row r="8470" s="524" customFormat="1"/>
    <row r="8471" s="524" customFormat="1"/>
    <row r="8472" s="524" customFormat="1"/>
    <row r="8473" s="524" customFormat="1"/>
    <row r="8474" s="524" customFormat="1"/>
    <row r="8475" s="524" customFormat="1"/>
    <row r="8476" s="524" customFormat="1"/>
    <row r="8477" s="524" customFormat="1"/>
    <row r="8478" s="524" customFormat="1"/>
    <row r="8479" s="524" customFormat="1"/>
    <row r="8480" s="524" customFormat="1"/>
    <row r="8481" s="524" customFormat="1"/>
    <row r="8482" s="524" customFormat="1"/>
    <row r="8483" s="524" customFormat="1"/>
    <row r="8484" s="524" customFormat="1"/>
    <row r="8485" s="524" customFormat="1"/>
    <row r="8486" s="524" customFormat="1"/>
    <row r="8487" s="524" customFormat="1"/>
    <row r="8488" s="524" customFormat="1"/>
    <row r="8489" s="524" customFormat="1"/>
    <row r="8490" s="524" customFormat="1"/>
    <row r="8491" s="524" customFormat="1"/>
    <row r="8492" s="524" customFormat="1"/>
    <row r="8493" s="524" customFormat="1"/>
    <row r="8494" s="524" customFormat="1"/>
    <row r="8495" s="524" customFormat="1"/>
    <row r="8496" s="524" customFormat="1"/>
    <row r="8497" s="524" customFormat="1"/>
    <row r="8498" s="524" customFormat="1"/>
    <row r="8499" s="524" customFormat="1"/>
    <row r="8500" s="524" customFormat="1"/>
    <row r="8501" s="524" customFormat="1"/>
    <row r="8502" s="524" customFormat="1"/>
    <row r="8503" s="524" customFormat="1"/>
    <row r="8504" s="524" customFormat="1"/>
    <row r="8505" s="524" customFormat="1"/>
    <row r="8506" s="524" customFormat="1"/>
    <row r="8507" s="524" customFormat="1"/>
    <row r="8508" s="524" customFormat="1"/>
    <row r="8509" s="524" customFormat="1"/>
    <row r="8510" s="524" customFormat="1"/>
    <row r="8511" s="524" customFormat="1"/>
    <row r="8512" s="524" customFormat="1"/>
    <row r="8513" s="524" customFormat="1"/>
    <row r="8514" s="524" customFormat="1"/>
    <row r="8515" s="524" customFormat="1"/>
    <row r="8516" s="524" customFormat="1"/>
    <row r="8517" s="524" customFormat="1"/>
    <row r="8518" s="524" customFormat="1"/>
    <row r="8519" s="524" customFormat="1"/>
    <row r="8520" s="524" customFormat="1"/>
    <row r="8521" s="524" customFormat="1"/>
    <row r="8522" s="524" customFormat="1"/>
    <row r="8523" s="524" customFormat="1"/>
    <row r="8524" s="524" customFormat="1"/>
    <row r="8525" s="524" customFormat="1"/>
    <row r="8526" s="524" customFormat="1"/>
    <row r="8527" s="524" customFormat="1"/>
    <row r="8528" s="524" customFormat="1"/>
    <row r="8529" s="524" customFormat="1"/>
    <row r="8530" s="524" customFormat="1"/>
    <row r="8531" s="524" customFormat="1"/>
    <row r="8532" s="524" customFormat="1"/>
    <row r="8533" s="524" customFormat="1"/>
    <row r="8534" s="524" customFormat="1"/>
    <row r="8535" s="524" customFormat="1"/>
    <row r="8536" s="524" customFormat="1"/>
    <row r="8537" s="524" customFormat="1"/>
    <row r="8538" s="524" customFormat="1"/>
    <row r="8539" s="524" customFormat="1"/>
    <row r="8540" s="524" customFormat="1"/>
    <row r="8541" s="524" customFormat="1"/>
    <row r="8542" s="524" customFormat="1"/>
    <row r="8543" s="524" customFormat="1"/>
    <row r="8544" s="524" customFormat="1"/>
    <row r="8545" s="524" customFormat="1"/>
    <row r="8546" s="524" customFormat="1"/>
    <row r="8547" s="524" customFormat="1"/>
    <row r="8548" s="524" customFormat="1"/>
    <row r="8549" s="524" customFormat="1"/>
    <row r="8550" s="524" customFormat="1"/>
    <row r="8551" s="524" customFormat="1"/>
    <row r="8552" s="524" customFormat="1"/>
    <row r="8553" s="524" customFormat="1"/>
    <row r="8554" s="524" customFormat="1"/>
    <row r="8555" s="524" customFormat="1"/>
    <row r="8556" s="524" customFormat="1"/>
    <row r="8557" s="524" customFormat="1"/>
    <row r="8558" s="524" customFormat="1"/>
    <row r="8559" s="524" customFormat="1"/>
    <row r="8560" s="524" customFormat="1"/>
    <row r="8561" s="524" customFormat="1"/>
    <row r="8562" s="524" customFormat="1"/>
    <row r="8563" s="524" customFormat="1"/>
    <row r="8564" s="524" customFormat="1"/>
    <row r="8565" s="524" customFormat="1"/>
    <row r="8566" s="524" customFormat="1"/>
    <row r="8567" s="524" customFormat="1"/>
    <row r="8568" s="524" customFormat="1"/>
    <row r="8569" s="524" customFormat="1"/>
    <row r="8570" s="524" customFormat="1"/>
    <row r="8571" s="524" customFormat="1"/>
    <row r="8572" s="524" customFormat="1"/>
    <row r="8573" s="524" customFormat="1"/>
    <row r="8574" s="524" customFormat="1"/>
    <row r="8575" s="524" customFormat="1"/>
    <row r="8576" s="524" customFormat="1"/>
    <row r="8577" s="524" customFormat="1"/>
    <row r="8578" s="524" customFormat="1"/>
    <row r="8579" s="524" customFormat="1"/>
    <row r="8580" s="524" customFormat="1"/>
    <row r="8581" s="524" customFormat="1"/>
    <row r="8582" s="524" customFormat="1"/>
    <row r="8583" s="524" customFormat="1"/>
    <row r="8584" s="524" customFormat="1"/>
    <row r="8585" s="524" customFormat="1"/>
    <row r="8586" s="524" customFormat="1"/>
    <row r="8587" s="524" customFormat="1"/>
    <row r="8588" s="524" customFormat="1"/>
    <row r="8589" s="524" customFormat="1"/>
    <row r="8590" s="524" customFormat="1"/>
    <row r="8591" s="524" customFormat="1"/>
    <row r="8592" s="524" customFormat="1"/>
    <row r="8593" s="524" customFormat="1"/>
    <row r="8594" s="524" customFormat="1"/>
    <row r="8595" s="524" customFormat="1"/>
    <row r="8596" s="524" customFormat="1"/>
    <row r="8597" s="524" customFormat="1"/>
    <row r="8598" s="524" customFormat="1"/>
    <row r="8599" s="524" customFormat="1"/>
    <row r="8600" s="524" customFormat="1"/>
    <row r="8601" s="524" customFormat="1"/>
    <row r="8602" s="524" customFormat="1"/>
    <row r="8603" s="524" customFormat="1"/>
    <row r="8604" s="524" customFormat="1"/>
    <row r="8605" s="524" customFormat="1"/>
    <row r="8606" s="524" customFormat="1"/>
    <row r="8607" s="524" customFormat="1"/>
    <row r="8608" s="524" customFormat="1"/>
    <row r="8609" s="524" customFormat="1"/>
    <row r="8610" s="524" customFormat="1"/>
    <row r="8611" s="524" customFormat="1"/>
    <row r="8612" s="524" customFormat="1"/>
    <row r="8613" s="524" customFormat="1"/>
    <row r="8614" s="524" customFormat="1"/>
    <row r="8615" s="524" customFormat="1"/>
    <row r="8616" s="524" customFormat="1"/>
    <row r="8617" s="524" customFormat="1"/>
    <row r="8618" s="524" customFormat="1"/>
    <row r="8619" s="524" customFormat="1"/>
    <row r="8620" s="524" customFormat="1"/>
    <row r="8621" s="524" customFormat="1"/>
    <row r="8622" s="524" customFormat="1"/>
    <row r="8623" s="524" customFormat="1"/>
    <row r="8624" s="524" customFormat="1"/>
    <row r="8625" s="524" customFormat="1"/>
    <row r="8626" s="524" customFormat="1"/>
    <row r="8627" s="524" customFormat="1"/>
    <row r="8628" s="524" customFormat="1"/>
    <row r="8629" s="524" customFormat="1"/>
    <row r="8630" s="524" customFormat="1"/>
    <row r="8631" s="524" customFormat="1"/>
    <row r="8632" s="524" customFormat="1"/>
    <row r="8633" s="524" customFormat="1"/>
    <row r="8634" s="524" customFormat="1"/>
    <row r="8635" s="524" customFormat="1"/>
    <row r="8636" s="524" customFormat="1"/>
    <row r="8637" s="524" customFormat="1"/>
    <row r="8638" s="524" customFormat="1"/>
    <row r="8639" s="524" customFormat="1"/>
    <row r="8640" s="524" customFormat="1"/>
    <row r="8641" s="524" customFormat="1"/>
    <row r="8642" s="524" customFormat="1"/>
    <row r="8643" s="524" customFormat="1"/>
    <row r="8644" s="524" customFormat="1"/>
    <row r="8645" s="524" customFormat="1"/>
    <row r="8646" s="524" customFormat="1"/>
    <row r="8647" s="524" customFormat="1"/>
    <row r="8648" s="524" customFormat="1"/>
    <row r="8649" s="524" customFormat="1"/>
    <row r="8650" s="524" customFormat="1"/>
    <row r="8651" s="524" customFormat="1"/>
    <row r="8652" s="524" customFormat="1"/>
    <row r="8653" s="524" customFormat="1"/>
    <row r="8654" s="524" customFormat="1"/>
    <row r="8655" s="524" customFormat="1"/>
    <row r="8656" s="524" customFormat="1"/>
    <row r="8657" s="524" customFormat="1"/>
    <row r="8658" s="524" customFormat="1"/>
    <row r="8659" s="524" customFormat="1"/>
    <row r="8660" s="524" customFormat="1"/>
    <row r="8661" s="524" customFormat="1"/>
    <row r="8662" s="524" customFormat="1"/>
    <row r="8663" s="524" customFormat="1"/>
    <row r="8664" s="524" customFormat="1"/>
    <row r="8665" s="524" customFormat="1"/>
    <row r="8666" s="524" customFormat="1"/>
    <row r="8667" s="524" customFormat="1"/>
    <row r="8668" s="524" customFormat="1"/>
    <row r="8669" s="524" customFormat="1"/>
    <row r="8670" s="524" customFormat="1"/>
    <row r="8671" s="524" customFormat="1"/>
    <row r="8672" s="524" customFormat="1"/>
    <row r="8673" s="524" customFormat="1"/>
    <row r="8674" s="524" customFormat="1"/>
    <row r="8675" s="524" customFormat="1"/>
    <row r="8676" s="524" customFormat="1"/>
    <row r="8677" s="524" customFormat="1"/>
    <row r="8678" s="524" customFormat="1"/>
    <row r="8679" s="524" customFormat="1"/>
    <row r="8680" s="524" customFormat="1"/>
    <row r="8681" s="524" customFormat="1"/>
    <row r="8682" s="524" customFormat="1"/>
    <row r="8683" s="524" customFormat="1"/>
    <row r="8684" s="524" customFormat="1"/>
    <row r="8685" s="524" customFormat="1"/>
    <row r="8686" s="524" customFormat="1"/>
    <row r="8687" s="524" customFormat="1"/>
    <row r="8688" s="524" customFormat="1"/>
    <row r="8689" s="524" customFormat="1"/>
    <row r="8690" s="524" customFormat="1"/>
    <row r="8691" s="524" customFormat="1"/>
    <row r="8692" s="524" customFormat="1"/>
    <row r="8693" s="524" customFormat="1"/>
    <row r="8694" s="524" customFormat="1"/>
    <row r="8695" s="524" customFormat="1"/>
    <row r="8696" s="524" customFormat="1"/>
    <row r="8697" s="524" customFormat="1"/>
    <row r="8698" s="524" customFormat="1"/>
    <row r="8699" s="524" customFormat="1"/>
    <row r="8700" s="524" customFormat="1"/>
    <row r="8701" s="524" customFormat="1"/>
    <row r="8702" s="524" customFormat="1"/>
    <row r="8703" s="524" customFormat="1"/>
    <row r="8704" s="524" customFormat="1"/>
    <row r="8705" s="524" customFormat="1"/>
    <row r="8706" s="524" customFormat="1"/>
    <row r="8707" s="524" customFormat="1"/>
    <row r="8708" s="524" customFormat="1"/>
    <row r="8709" s="524" customFormat="1"/>
    <row r="8710" s="524" customFormat="1"/>
    <row r="8711" s="524" customFormat="1"/>
    <row r="8712" s="524" customFormat="1"/>
    <row r="8713" s="524" customFormat="1"/>
    <row r="8714" s="524" customFormat="1"/>
    <row r="8715" s="524" customFormat="1"/>
    <row r="8716" s="524" customFormat="1"/>
    <row r="8717" s="524" customFormat="1"/>
    <row r="8718" s="524" customFormat="1"/>
    <row r="8719" s="524" customFormat="1"/>
    <row r="8720" s="524" customFormat="1"/>
    <row r="8721" s="524" customFormat="1"/>
    <row r="8722" s="524" customFormat="1"/>
    <row r="8723" s="524" customFormat="1"/>
    <row r="8724" s="524" customFormat="1"/>
    <row r="8725" s="524" customFormat="1"/>
    <row r="8726" s="524" customFormat="1"/>
    <row r="8727" s="524" customFormat="1"/>
    <row r="8728" s="524" customFormat="1"/>
    <row r="8729" s="524" customFormat="1"/>
    <row r="8730" s="524" customFormat="1"/>
    <row r="8731" s="524" customFormat="1"/>
    <row r="8732" s="524" customFormat="1"/>
    <row r="8733" s="524" customFormat="1"/>
    <row r="8734" s="524" customFormat="1"/>
    <row r="8735" s="524" customFormat="1"/>
    <row r="8736" s="524" customFormat="1"/>
    <row r="8737" s="524" customFormat="1"/>
    <row r="8738" s="524" customFormat="1"/>
    <row r="8739" s="524" customFormat="1"/>
    <row r="8740" s="524" customFormat="1"/>
    <row r="8741" s="524" customFormat="1"/>
    <row r="8742" s="524" customFormat="1"/>
    <row r="8743" s="524" customFormat="1"/>
    <row r="8744" s="524" customFormat="1"/>
    <row r="8745" s="524" customFormat="1"/>
    <row r="8746" s="524" customFormat="1"/>
    <row r="8747" s="524" customFormat="1"/>
    <row r="8748" s="524" customFormat="1"/>
    <row r="8749" s="524" customFormat="1"/>
    <row r="8750" s="524" customFormat="1"/>
    <row r="8751" s="524" customFormat="1"/>
    <row r="8752" s="524" customFormat="1"/>
    <row r="8753" s="524" customFormat="1"/>
    <row r="8754" s="524" customFormat="1"/>
    <row r="8755" s="524" customFormat="1"/>
    <row r="8756" s="524" customFormat="1"/>
    <row r="8757" s="524" customFormat="1"/>
    <row r="8758" s="524" customFormat="1"/>
    <row r="8759" s="524" customFormat="1"/>
    <row r="8760" s="524" customFormat="1"/>
    <row r="8761" s="524" customFormat="1"/>
    <row r="8762" s="524" customFormat="1"/>
    <row r="8763" s="524" customFormat="1"/>
    <row r="8764" s="524" customFormat="1"/>
    <row r="8765" s="524" customFormat="1"/>
    <row r="8766" s="524" customFormat="1"/>
    <row r="8767" s="524" customFormat="1"/>
    <row r="8768" s="524" customFormat="1"/>
    <row r="8769" s="524" customFormat="1"/>
    <row r="8770" s="524" customFormat="1"/>
    <row r="8771" s="524" customFormat="1"/>
    <row r="8772" s="524" customFormat="1"/>
    <row r="8773" s="524" customFormat="1"/>
    <row r="8774" s="524" customFormat="1"/>
    <row r="8775" s="524" customFormat="1"/>
    <row r="8776" s="524" customFormat="1"/>
    <row r="8777" s="524" customFormat="1"/>
    <row r="8778" s="524" customFormat="1"/>
    <row r="8779" s="524" customFormat="1"/>
    <row r="8780" s="524" customFormat="1"/>
    <row r="8781" s="524" customFormat="1"/>
    <row r="8782" s="524" customFormat="1"/>
    <row r="8783" s="524" customFormat="1"/>
    <row r="8784" s="524" customFormat="1"/>
    <row r="8785" s="524" customFormat="1"/>
    <row r="8786" s="524" customFormat="1"/>
    <row r="8787" s="524" customFormat="1"/>
    <row r="8788" s="524" customFormat="1"/>
    <row r="8789" s="524" customFormat="1"/>
    <row r="8790" s="524" customFormat="1"/>
    <row r="8791" s="524" customFormat="1"/>
    <row r="8792" s="524" customFormat="1"/>
    <row r="8793" s="524" customFormat="1"/>
    <row r="8794" s="524" customFormat="1"/>
    <row r="8795" s="524" customFormat="1"/>
    <row r="8796" s="524" customFormat="1"/>
    <row r="8797" s="524" customFormat="1"/>
    <row r="8798" s="524" customFormat="1"/>
    <row r="8799" s="524" customFormat="1"/>
    <row r="8800" s="524" customFormat="1"/>
    <row r="8801" s="524" customFormat="1"/>
    <row r="8802" s="524" customFormat="1"/>
    <row r="8803" s="524" customFormat="1"/>
    <row r="8804" s="524" customFormat="1"/>
    <row r="8805" s="524" customFormat="1"/>
    <row r="8806" s="524" customFormat="1"/>
    <row r="8807" s="524" customFormat="1"/>
    <row r="8808" s="524" customFormat="1"/>
    <row r="8809" s="524" customFormat="1"/>
    <row r="8810" s="524" customFormat="1"/>
    <row r="8811" s="524" customFormat="1"/>
    <row r="8812" s="524" customFormat="1"/>
    <row r="8813" s="524" customFormat="1"/>
    <row r="8814" s="524" customFormat="1"/>
    <row r="8815" s="524" customFormat="1"/>
    <row r="8816" s="524" customFormat="1"/>
    <row r="8817" s="524" customFormat="1"/>
    <row r="8818" s="524" customFormat="1"/>
    <row r="8819" s="524" customFormat="1"/>
    <row r="8820" s="524" customFormat="1"/>
    <row r="8821" s="524" customFormat="1"/>
    <row r="8822" s="524" customFormat="1"/>
    <row r="8823" s="524" customFormat="1"/>
    <row r="8824" s="524" customFormat="1"/>
    <row r="8825" s="524" customFormat="1"/>
    <row r="8826" s="524" customFormat="1"/>
    <row r="8827" s="524" customFormat="1"/>
    <row r="8828" s="524" customFormat="1"/>
    <row r="8829" s="524" customFormat="1"/>
    <row r="8830" s="524" customFormat="1"/>
    <row r="8831" s="524" customFormat="1"/>
    <row r="8832" s="524" customFormat="1"/>
    <row r="8833" s="524" customFormat="1"/>
    <row r="8834" s="524" customFormat="1"/>
    <row r="8835" s="524" customFormat="1"/>
    <row r="8836" s="524" customFormat="1"/>
    <row r="8837" s="524" customFormat="1"/>
    <row r="8838" s="524" customFormat="1"/>
    <row r="8839" s="524" customFormat="1"/>
    <row r="8840" s="524" customFormat="1"/>
    <row r="8841" s="524" customFormat="1"/>
    <row r="8842" s="524" customFormat="1"/>
    <row r="8843" s="524" customFormat="1"/>
    <row r="8844" s="524" customFormat="1"/>
    <row r="8845" s="524" customFormat="1"/>
    <row r="8846" s="524" customFormat="1"/>
    <row r="8847" s="524" customFormat="1"/>
    <row r="8848" s="524" customFormat="1"/>
    <row r="8849" s="524" customFormat="1"/>
    <row r="8850" s="524" customFormat="1"/>
    <row r="8851" s="524" customFormat="1"/>
    <row r="8852" s="524" customFormat="1"/>
    <row r="8853" s="524" customFormat="1"/>
    <row r="8854" s="524" customFormat="1"/>
    <row r="8855" s="524" customFormat="1"/>
    <row r="8856" s="524" customFormat="1"/>
    <row r="8857" s="524" customFormat="1"/>
    <row r="8858" s="524" customFormat="1"/>
    <row r="8859" s="524" customFormat="1"/>
    <row r="8860" s="524" customFormat="1"/>
    <row r="8861" s="524" customFormat="1"/>
    <row r="8862" s="524" customFormat="1"/>
    <row r="8863" s="524" customFormat="1"/>
    <row r="8864" s="524" customFormat="1"/>
    <row r="8865" s="524" customFormat="1"/>
    <row r="8866" s="524" customFormat="1"/>
    <row r="8867" s="524" customFormat="1"/>
    <row r="8868" s="524" customFormat="1"/>
    <row r="8869" s="524" customFormat="1"/>
    <row r="8870" s="524" customFormat="1"/>
    <row r="8871" s="524" customFormat="1"/>
    <row r="8872" s="524" customFormat="1"/>
    <row r="8873" s="524" customFormat="1"/>
    <row r="8874" s="524" customFormat="1"/>
    <row r="8875" s="524" customFormat="1"/>
    <row r="8876" s="524" customFormat="1"/>
    <row r="8877" s="524" customFormat="1"/>
    <row r="8878" s="524" customFormat="1"/>
    <row r="8879" s="524" customFormat="1"/>
    <row r="8880" s="524" customFormat="1"/>
    <row r="8881" s="524" customFormat="1"/>
    <row r="8882" s="524" customFormat="1"/>
    <row r="8883" s="524" customFormat="1"/>
    <row r="8884" s="524" customFormat="1"/>
    <row r="8885" s="524" customFormat="1"/>
    <row r="8886" s="524" customFormat="1"/>
    <row r="8887" s="524" customFormat="1"/>
    <row r="8888" s="524" customFormat="1"/>
    <row r="8889" s="524" customFormat="1"/>
    <row r="8890" s="524" customFormat="1"/>
    <row r="8891" s="524" customFormat="1"/>
    <row r="8892" s="524" customFormat="1"/>
    <row r="8893" s="524" customFormat="1"/>
    <row r="8894" s="524" customFormat="1"/>
    <row r="8895" s="524" customFormat="1"/>
    <row r="8896" s="524" customFormat="1"/>
    <row r="8897" s="524" customFormat="1"/>
    <row r="8898" s="524" customFormat="1"/>
    <row r="8899" s="524" customFormat="1"/>
    <row r="8900" s="524" customFormat="1"/>
    <row r="8901" s="524" customFormat="1"/>
    <row r="8902" s="524" customFormat="1"/>
    <row r="8903" s="524" customFormat="1"/>
    <row r="8904" s="524" customFormat="1"/>
    <row r="8905" s="524" customFormat="1"/>
    <row r="8906" s="524" customFormat="1"/>
    <row r="8907" s="524" customFormat="1"/>
    <row r="8908" s="524" customFormat="1"/>
    <row r="8909" s="524" customFormat="1"/>
    <row r="8910" s="524" customFormat="1"/>
    <row r="8911" s="524" customFormat="1"/>
    <row r="8912" s="524" customFormat="1"/>
    <row r="8913" s="524" customFormat="1"/>
    <row r="8914" s="524" customFormat="1"/>
    <row r="8915" s="524" customFormat="1"/>
    <row r="8916" s="524" customFormat="1"/>
    <row r="8917" s="524" customFormat="1"/>
    <row r="8918" s="524" customFormat="1"/>
    <row r="8919" s="524" customFormat="1"/>
    <row r="8920" s="524" customFormat="1"/>
    <row r="8921" s="524" customFormat="1"/>
    <row r="8922" s="524" customFormat="1"/>
    <row r="8923" s="524" customFormat="1"/>
    <row r="8924" s="524" customFormat="1"/>
    <row r="8925" s="524" customFormat="1"/>
    <row r="8926" s="524" customFormat="1"/>
    <row r="8927" s="524" customFormat="1"/>
    <row r="8928" s="524" customFormat="1"/>
    <row r="8929" s="524" customFormat="1"/>
    <row r="8930" s="524" customFormat="1"/>
    <row r="8931" s="524" customFormat="1"/>
    <row r="8932" s="524" customFormat="1"/>
    <row r="8933" s="524" customFormat="1"/>
    <row r="8934" s="524" customFormat="1"/>
    <row r="8935" s="524" customFormat="1"/>
    <row r="8936" s="524" customFormat="1"/>
    <row r="8937" s="524" customFormat="1"/>
    <row r="8938" s="524" customFormat="1"/>
    <row r="8939" s="524" customFormat="1"/>
    <row r="8940" s="524" customFormat="1"/>
    <row r="8941" s="524" customFormat="1"/>
    <row r="8942" s="524" customFormat="1"/>
    <row r="8943" s="524" customFormat="1"/>
    <row r="8944" s="524" customFormat="1"/>
    <row r="8945" s="524" customFormat="1"/>
    <row r="8946" s="524" customFormat="1"/>
    <row r="8947" s="524" customFormat="1"/>
    <row r="8948" s="524" customFormat="1"/>
    <row r="8949" s="524" customFormat="1"/>
    <row r="8950" s="524" customFormat="1"/>
    <row r="8951" s="524" customFormat="1"/>
    <row r="8952" s="524" customFormat="1"/>
    <row r="8953" s="524" customFormat="1"/>
    <row r="8954" s="524" customFormat="1"/>
    <row r="8955" s="524" customFormat="1"/>
    <row r="8956" s="524" customFormat="1"/>
    <row r="8957" s="524" customFormat="1"/>
    <row r="8958" s="524" customFormat="1"/>
    <row r="8959" s="524" customFormat="1"/>
    <row r="8960" s="524" customFormat="1"/>
    <row r="8961" s="524" customFormat="1"/>
    <row r="8962" s="524" customFormat="1"/>
    <row r="8963" s="524" customFormat="1"/>
    <row r="8964" s="524" customFormat="1"/>
    <row r="8965" s="524" customFormat="1"/>
    <row r="8966" s="524" customFormat="1"/>
    <row r="8967" s="524" customFormat="1"/>
    <row r="8968" s="524" customFormat="1"/>
    <row r="8969" s="524" customFormat="1"/>
    <row r="8970" s="524" customFormat="1"/>
    <row r="8971" s="524" customFormat="1"/>
    <row r="8972" s="524" customFormat="1"/>
    <row r="8973" s="524" customFormat="1"/>
    <row r="8974" s="524" customFormat="1"/>
    <row r="8975" s="524" customFormat="1"/>
    <row r="8976" s="524" customFormat="1"/>
    <row r="8977" s="524" customFormat="1"/>
    <row r="8978" s="524" customFormat="1"/>
    <row r="8979" s="524" customFormat="1"/>
    <row r="8980" s="524" customFormat="1"/>
    <row r="8981" s="524" customFormat="1"/>
    <row r="8982" s="524" customFormat="1"/>
    <row r="8983" s="524" customFormat="1"/>
    <row r="8984" s="524" customFormat="1"/>
    <row r="8985" s="524" customFormat="1"/>
    <row r="8986" s="524" customFormat="1"/>
    <row r="8987" s="524" customFormat="1"/>
    <row r="8988" s="524" customFormat="1"/>
    <row r="8989" s="524" customFormat="1"/>
    <row r="8990" s="524" customFormat="1"/>
    <row r="8991" s="524" customFormat="1"/>
    <row r="8992" s="524" customFormat="1"/>
    <row r="8993" s="524" customFormat="1"/>
    <row r="8994" s="524" customFormat="1"/>
    <row r="8995" s="524" customFormat="1"/>
    <row r="8996" s="524" customFormat="1"/>
    <row r="8997" s="524" customFormat="1"/>
    <row r="8998" s="524" customFormat="1"/>
    <row r="8999" s="524" customFormat="1"/>
    <row r="9000" s="524" customFormat="1"/>
    <row r="9001" s="524" customFormat="1"/>
    <row r="9002" s="524" customFormat="1"/>
    <row r="9003" s="524" customFormat="1"/>
    <row r="9004" s="524" customFormat="1"/>
    <row r="9005" s="524" customFormat="1"/>
    <row r="9006" s="524" customFormat="1"/>
    <row r="9007" s="524" customFormat="1"/>
    <row r="9008" s="524" customFormat="1"/>
    <row r="9009" s="524" customFormat="1"/>
    <row r="9010" s="524" customFormat="1"/>
    <row r="9011" s="524" customFormat="1"/>
    <row r="9012" s="524" customFormat="1"/>
    <row r="9013" s="524" customFormat="1"/>
    <row r="9014" s="524" customFormat="1"/>
    <row r="9015" s="524" customFormat="1"/>
    <row r="9016" s="524" customFormat="1"/>
    <row r="9017" s="524" customFormat="1"/>
    <row r="9018" s="524" customFormat="1"/>
    <row r="9019" s="524" customFormat="1"/>
    <row r="9020" s="524" customFormat="1"/>
    <row r="9021" s="524" customFormat="1"/>
    <row r="9022" s="524" customFormat="1"/>
    <row r="9023" s="524" customFormat="1"/>
    <row r="9024" s="524" customFormat="1"/>
    <row r="9025" s="524" customFormat="1"/>
    <row r="9026" s="524" customFormat="1"/>
    <row r="9027" s="524" customFormat="1"/>
    <row r="9028" s="524" customFormat="1"/>
    <row r="9029" s="524" customFormat="1"/>
    <row r="9030" s="524" customFormat="1"/>
    <row r="9031" s="524" customFormat="1"/>
    <row r="9032" s="524" customFormat="1"/>
    <row r="9033" s="524" customFormat="1"/>
    <row r="9034" s="524" customFormat="1"/>
    <row r="9035" s="524" customFormat="1"/>
    <row r="9036" s="524" customFormat="1"/>
    <row r="9037" s="524" customFormat="1"/>
    <row r="9038" s="524" customFormat="1"/>
    <row r="9039" s="524" customFormat="1"/>
    <row r="9040" s="524" customFormat="1"/>
    <row r="9041" s="524" customFormat="1"/>
    <row r="9042" s="524" customFormat="1"/>
    <row r="9043" s="524" customFormat="1"/>
    <row r="9044" s="524" customFormat="1"/>
    <row r="9045" s="524" customFormat="1"/>
    <row r="9046" s="524" customFormat="1"/>
    <row r="9047" s="524" customFormat="1"/>
    <row r="9048" s="524" customFormat="1"/>
    <row r="9049" s="524" customFormat="1"/>
    <row r="9050" s="524" customFormat="1"/>
    <row r="9051" s="524" customFormat="1"/>
    <row r="9052" s="524" customFormat="1"/>
    <row r="9053" s="524" customFormat="1"/>
    <row r="9054" s="524" customFormat="1"/>
    <row r="9055" s="524" customFormat="1"/>
    <row r="9056" s="524" customFormat="1"/>
    <row r="9057" s="524" customFormat="1"/>
    <row r="9058" s="524" customFormat="1"/>
    <row r="9059" s="524" customFormat="1"/>
    <row r="9060" s="524" customFormat="1"/>
    <row r="9061" s="524" customFormat="1"/>
    <row r="9062" s="524" customFormat="1"/>
    <row r="9063" s="524" customFormat="1"/>
    <row r="9064" s="524" customFormat="1"/>
    <row r="9065" s="524" customFormat="1"/>
    <row r="9066" s="524" customFormat="1"/>
    <row r="9067" s="524" customFormat="1"/>
    <row r="9068" s="524" customFormat="1"/>
    <row r="9069" s="524" customFormat="1"/>
    <row r="9070" s="524" customFormat="1"/>
    <row r="9071" s="524" customFormat="1"/>
    <row r="9072" s="524" customFormat="1"/>
    <row r="9073" s="524" customFormat="1"/>
    <row r="9074" s="524" customFormat="1"/>
    <row r="9075" s="524" customFormat="1"/>
    <row r="9076" s="524" customFormat="1"/>
    <row r="9077" s="524" customFormat="1"/>
    <row r="9078" s="524" customFormat="1"/>
    <row r="9079" s="524" customFormat="1"/>
    <row r="9080" s="524" customFormat="1"/>
    <row r="9081" s="524" customFormat="1"/>
    <row r="9082" s="524" customFormat="1"/>
    <row r="9083" s="524" customFormat="1"/>
    <row r="9084" s="524" customFormat="1"/>
    <row r="9085" s="524" customFormat="1"/>
    <row r="9086" s="524" customFormat="1"/>
    <row r="9087" s="524" customFormat="1"/>
    <row r="9088" s="524" customFormat="1"/>
    <row r="9089" s="524" customFormat="1"/>
    <row r="9090" s="524" customFormat="1"/>
    <row r="9091" s="524" customFormat="1"/>
    <row r="9092" s="524" customFormat="1"/>
    <row r="9093" s="524" customFormat="1"/>
    <row r="9094" s="524" customFormat="1"/>
    <row r="9095" s="524" customFormat="1"/>
    <row r="9096" s="524" customFormat="1"/>
    <row r="9097" s="524" customFormat="1"/>
    <row r="9098" s="524" customFormat="1"/>
    <row r="9099" s="524" customFormat="1"/>
    <row r="9100" s="524" customFormat="1"/>
    <row r="9101" s="524" customFormat="1"/>
    <row r="9102" s="524" customFormat="1"/>
    <row r="9103" s="524" customFormat="1"/>
    <row r="9104" s="524" customFormat="1"/>
    <row r="9105" s="524" customFormat="1"/>
    <row r="9106" s="524" customFormat="1"/>
    <row r="9107" s="524" customFormat="1"/>
    <row r="9108" s="524" customFormat="1"/>
    <row r="9109" s="524" customFormat="1"/>
    <row r="9110" s="524" customFormat="1"/>
    <row r="9111" s="524" customFormat="1"/>
    <row r="9112" s="524" customFormat="1"/>
    <row r="9113" s="524" customFormat="1"/>
    <row r="9114" s="524" customFormat="1"/>
    <row r="9115" s="524" customFormat="1"/>
    <row r="9116" s="524" customFormat="1"/>
    <row r="9117" s="524" customFormat="1"/>
    <row r="9118" s="524" customFormat="1"/>
    <row r="9119" s="524" customFormat="1"/>
    <row r="9120" s="524" customFormat="1"/>
    <row r="9121" s="524" customFormat="1"/>
    <row r="9122" s="524" customFormat="1"/>
    <row r="9123" s="524" customFormat="1"/>
    <row r="9124" s="524" customFormat="1"/>
    <row r="9125" s="524" customFormat="1"/>
    <row r="9126" s="524" customFormat="1"/>
    <row r="9127" s="524" customFormat="1"/>
    <row r="9128" s="524" customFormat="1"/>
    <row r="9129" s="524" customFormat="1"/>
    <row r="9130" s="524" customFormat="1"/>
    <row r="9131" s="524" customFormat="1"/>
    <row r="9132" s="524" customFormat="1"/>
    <row r="9133" s="524" customFormat="1"/>
    <row r="9134" s="524" customFormat="1"/>
    <row r="9135" s="524" customFormat="1"/>
    <row r="9136" s="524" customFormat="1"/>
    <row r="9137" s="524" customFormat="1"/>
    <row r="9138" s="524" customFormat="1"/>
    <row r="9139" s="524" customFormat="1"/>
    <row r="9140" s="524" customFormat="1"/>
    <row r="9141" s="524" customFormat="1"/>
    <row r="9142" s="524" customFormat="1"/>
    <row r="9143" s="524" customFormat="1"/>
    <row r="9144" s="524" customFormat="1"/>
    <row r="9145" s="524" customFormat="1"/>
    <row r="9146" s="524" customFormat="1"/>
    <row r="9147" s="524" customFormat="1"/>
    <row r="9148" s="524" customFormat="1"/>
    <row r="9149" s="524" customFormat="1"/>
    <row r="9150" s="524" customFormat="1"/>
    <row r="9151" s="524" customFormat="1"/>
    <row r="9152" s="524" customFormat="1"/>
    <row r="9153" s="524" customFormat="1"/>
    <row r="9154" s="524" customFormat="1"/>
    <row r="9155" s="524" customFormat="1"/>
    <row r="9156" s="524" customFormat="1"/>
    <row r="9157" s="524" customFormat="1"/>
    <row r="9158" s="524" customFormat="1"/>
    <row r="9159" s="524" customFormat="1"/>
    <row r="9160" s="524" customFormat="1"/>
    <row r="9161" s="524" customFormat="1"/>
    <row r="9162" s="524" customFormat="1"/>
    <row r="9163" s="524" customFormat="1"/>
    <row r="9164" s="524" customFormat="1"/>
    <row r="9165" s="524" customFormat="1"/>
    <row r="9166" s="524" customFormat="1"/>
    <row r="9167" s="524" customFormat="1"/>
    <row r="9168" s="524" customFormat="1"/>
    <row r="9169" s="524" customFormat="1"/>
    <row r="9170" s="524" customFormat="1"/>
    <row r="9171" s="524" customFormat="1"/>
    <row r="9172" s="524" customFormat="1"/>
    <row r="9173" s="524" customFormat="1"/>
    <row r="9174" s="524" customFormat="1"/>
    <row r="9175" s="524" customFormat="1"/>
    <row r="9176" s="524" customFormat="1"/>
    <row r="9177" s="524" customFormat="1"/>
    <row r="9178" s="524" customFormat="1"/>
    <row r="9179" s="524" customFormat="1"/>
    <row r="9180" s="524" customFormat="1"/>
    <row r="9181" s="524" customFormat="1"/>
    <row r="9182" s="524" customFormat="1"/>
    <row r="9183" s="524" customFormat="1"/>
    <row r="9184" s="524" customFormat="1"/>
    <row r="9185" s="524" customFormat="1"/>
    <row r="9186" s="524" customFormat="1"/>
    <row r="9187" s="524" customFormat="1"/>
    <row r="9188" s="524" customFormat="1"/>
    <row r="9189" s="524" customFormat="1"/>
    <row r="9190" s="524" customFormat="1"/>
    <row r="9191" s="524" customFormat="1"/>
    <row r="9192" s="524" customFormat="1"/>
    <row r="9193" s="524" customFormat="1"/>
    <row r="9194" s="524" customFormat="1"/>
    <row r="9195" s="524" customFormat="1"/>
    <row r="9196" s="524" customFormat="1"/>
    <row r="9197" s="524" customFormat="1"/>
    <row r="9198" s="524" customFormat="1"/>
    <row r="9199" s="524" customFormat="1"/>
    <row r="9200" s="524" customFormat="1"/>
    <row r="9201" s="524" customFormat="1"/>
    <row r="9202" s="524" customFormat="1"/>
    <row r="9203" s="524" customFormat="1"/>
    <row r="9204" s="524" customFormat="1"/>
    <row r="9205" s="524" customFormat="1"/>
    <row r="9206" s="524" customFormat="1"/>
    <row r="9207" s="524" customFormat="1"/>
    <row r="9208" s="524" customFormat="1"/>
    <row r="9209" s="524" customFormat="1"/>
    <row r="9210" s="524" customFormat="1"/>
    <row r="9211" s="524" customFormat="1"/>
    <row r="9212" s="524" customFormat="1"/>
    <row r="9213" s="524" customFormat="1"/>
    <row r="9214" s="524" customFormat="1"/>
    <row r="9215" s="524" customFormat="1"/>
    <row r="9216" s="524" customFormat="1"/>
    <row r="9217" s="524" customFormat="1"/>
    <row r="9218" s="524" customFormat="1"/>
    <row r="9219" s="524" customFormat="1"/>
    <row r="9220" s="524" customFormat="1"/>
    <row r="9221" s="524" customFormat="1"/>
    <row r="9222" s="524" customFormat="1"/>
    <row r="9223" s="524" customFormat="1"/>
    <row r="9224" s="524" customFormat="1"/>
    <row r="9225" s="524" customFormat="1"/>
    <row r="9226" s="524" customFormat="1"/>
    <row r="9227" s="524" customFormat="1"/>
    <row r="9228" s="524" customFormat="1"/>
    <row r="9229" s="524" customFormat="1"/>
    <row r="9230" s="524" customFormat="1"/>
    <row r="9231" s="524" customFormat="1"/>
    <row r="9232" s="524" customFormat="1"/>
    <row r="9233" s="524" customFormat="1"/>
    <row r="9234" s="524" customFormat="1"/>
    <row r="9235" s="524" customFormat="1"/>
    <row r="9236" s="524" customFormat="1"/>
    <row r="9237" s="524" customFormat="1"/>
    <row r="9238" s="524" customFormat="1"/>
    <row r="9239" s="524" customFormat="1"/>
    <row r="9240" s="524" customFormat="1"/>
    <row r="9241" s="524" customFormat="1"/>
    <row r="9242" s="524" customFormat="1"/>
    <row r="9243" s="524" customFormat="1"/>
    <row r="9244" s="524" customFormat="1"/>
    <row r="9245" s="524" customFormat="1"/>
    <row r="9246" s="524" customFormat="1"/>
    <row r="9247" s="524" customFormat="1"/>
    <row r="9248" s="524" customFormat="1"/>
    <row r="9249" s="524" customFormat="1"/>
    <row r="9250" s="524" customFormat="1"/>
    <row r="9251" s="524" customFormat="1"/>
    <row r="9252" s="524" customFormat="1"/>
    <row r="9253" s="524" customFormat="1"/>
    <row r="9254" s="524" customFormat="1"/>
    <row r="9255" s="524" customFormat="1"/>
    <row r="9256" s="524" customFormat="1"/>
    <row r="9257" s="524" customFormat="1"/>
    <row r="9258" s="524" customFormat="1"/>
    <row r="9259" s="524" customFormat="1"/>
    <row r="9260" s="524" customFormat="1"/>
    <row r="9261" s="524" customFormat="1"/>
    <row r="9262" s="524" customFormat="1"/>
    <row r="9263" s="524" customFormat="1"/>
    <row r="9264" s="524" customFormat="1"/>
    <row r="9265" s="524" customFormat="1"/>
    <row r="9266" s="524" customFormat="1"/>
    <row r="9267" s="524" customFormat="1"/>
    <row r="9268" s="524" customFormat="1"/>
    <row r="9269" s="524" customFormat="1"/>
    <row r="9270" s="524" customFormat="1"/>
    <row r="9271" s="524" customFormat="1"/>
    <row r="9272" s="524" customFormat="1"/>
    <row r="9273" s="524" customFormat="1"/>
    <row r="9274" s="524" customFormat="1"/>
    <row r="9275" s="524" customFormat="1"/>
    <row r="9276" s="524" customFormat="1"/>
    <row r="9277" s="524" customFormat="1"/>
    <row r="9278" s="524" customFormat="1"/>
    <row r="9279" s="524" customFormat="1"/>
    <row r="9280" s="524" customFormat="1"/>
    <row r="9281" s="524" customFormat="1"/>
    <row r="9282" s="524" customFormat="1"/>
    <row r="9283" s="524" customFormat="1"/>
    <row r="9284" s="524" customFormat="1"/>
    <row r="9285" s="524" customFormat="1"/>
    <row r="9286" s="524" customFormat="1"/>
    <row r="9287" s="524" customFormat="1"/>
    <row r="9288" s="524" customFormat="1"/>
    <row r="9289" s="524" customFormat="1"/>
    <row r="9290" s="524" customFormat="1"/>
    <row r="9291" s="524" customFormat="1"/>
    <row r="9292" s="524" customFormat="1"/>
    <row r="9293" s="524" customFormat="1"/>
    <row r="9294" s="524" customFormat="1"/>
    <row r="9295" s="524" customFormat="1"/>
    <row r="9296" s="524" customFormat="1"/>
    <row r="9297" s="524" customFormat="1"/>
    <row r="9298" s="524" customFormat="1"/>
    <row r="9299" s="524" customFormat="1"/>
    <row r="9300" s="524" customFormat="1"/>
    <row r="9301" s="524" customFormat="1"/>
    <row r="9302" s="524" customFormat="1"/>
    <row r="9303" s="524" customFormat="1"/>
    <row r="9304" s="524" customFormat="1"/>
    <row r="9305" s="524" customFormat="1"/>
    <row r="9306" s="524" customFormat="1"/>
    <row r="9307" s="524" customFormat="1"/>
    <row r="9308" s="524" customFormat="1"/>
    <row r="9309" s="524" customFormat="1"/>
    <row r="9310" s="524" customFormat="1"/>
    <row r="9311" s="524" customFormat="1"/>
    <row r="9312" s="524" customFormat="1"/>
    <row r="9313" s="524" customFormat="1"/>
    <row r="9314" s="524" customFormat="1"/>
    <row r="9315" s="524" customFormat="1"/>
    <row r="9316" s="524" customFormat="1"/>
    <row r="9317" s="524" customFormat="1"/>
    <row r="9318" s="524" customFormat="1"/>
    <row r="9319" s="524" customFormat="1"/>
    <row r="9320" s="524" customFormat="1"/>
    <row r="9321" s="524" customFormat="1"/>
    <row r="9322" s="524" customFormat="1"/>
    <row r="9323" s="524" customFormat="1"/>
    <row r="9324" s="524" customFormat="1"/>
    <row r="9325" s="524" customFormat="1"/>
    <row r="9326" s="524" customFormat="1"/>
    <row r="9327" s="524" customFormat="1"/>
    <row r="9328" s="524" customFormat="1"/>
    <row r="9329" s="524" customFormat="1"/>
    <row r="9330" s="524" customFormat="1"/>
    <row r="9331" s="524" customFormat="1"/>
    <row r="9332" s="524" customFormat="1"/>
    <row r="9333" s="524" customFormat="1"/>
    <row r="9334" s="524" customFormat="1"/>
    <row r="9335" s="524" customFormat="1"/>
    <row r="9336" s="524" customFormat="1"/>
    <row r="9337" s="524" customFormat="1"/>
    <row r="9338" s="524" customFormat="1"/>
    <row r="9339" s="524" customFormat="1"/>
    <row r="9340" s="524" customFormat="1"/>
    <row r="9341" s="524" customFormat="1"/>
    <row r="9342" s="524" customFormat="1"/>
    <row r="9343" s="524" customFormat="1"/>
    <row r="9344" s="524" customFormat="1"/>
    <row r="9345" s="524" customFormat="1"/>
    <row r="9346" s="524" customFormat="1"/>
    <row r="9347" s="524" customFormat="1"/>
    <row r="9348" s="524" customFormat="1"/>
    <row r="9349" s="524" customFormat="1"/>
    <row r="9350" s="524" customFormat="1"/>
    <row r="9351" s="524" customFormat="1"/>
    <row r="9352" s="524" customFormat="1"/>
    <row r="9353" s="524" customFormat="1"/>
    <row r="9354" s="524" customFormat="1"/>
    <row r="9355" s="524" customFormat="1"/>
    <row r="9356" s="524" customFormat="1"/>
    <row r="9357" s="524" customFormat="1"/>
    <row r="9358" s="524" customFormat="1"/>
    <row r="9359" s="524" customFormat="1"/>
    <row r="9360" s="524" customFormat="1"/>
    <row r="9361" s="524" customFormat="1"/>
    <row r="9362" s="524" customFormat="1"/>
    <row r="9363" s="524" customFormat="1"/>
    <row r="9364" s="524" customFormat="1"/>
    <row r="9365" s="524" customFormat="1"/>
    <row r="9366" s="524" customFormat="1"/>
    <row r="9367" s="524" customFormat="1"/>
    <row r="9368" s="524" customFormat="1"/>
    <row r="9369" s="524" customFormat="1"/>
    <row r="9370" s="524" customFormat="1"/>
    <row r="9371" s="524" customFormat="1"/>
    <row r="9372" s="524" customFormat="1"/>
    <row r="9373" s="524" customFormat="1"/>
    <row r="9374" s="524" customFormat="1"/>
    <row r="9375" s="524" customFormat="1"/>
    <row r="9376" s="524" customFormat="1"/>
    <row r="9377" s="524" customFormat="1"/>
    <row r="9378" s="524" customFormat="1"/>
    <row r="9379" s="524" customFormat="1"/>
    <row r="9380" s="524" customFormat="1"/>
    <row r="9381" s="524" customFormat="1"/>
    <row r="9382" s="524" customFormat="1"/>
    <row r="9383" s="524" customFormat="1"/>
    <row r="9384" s="524" customFormat="1"/>
    <row r="9385" s="524" customFormat="1"/>
    <row r="9386" s="524" customFormat="1"/>
    <row r="9387" s="524" customFormat="1"/>
    <row r="9388" s="524" customFormat="1"/>
    <row r="9389" s="524" customFormat="1"/>
    <row r="9390" s="524" customFormat="1"/>
    <row r="9391" s="524" customFormat="1"/>
    <row r="9392" s="524" customFormat="1"/>
    <row r="9393" s="524" customFormat="1"/>
    <row r="9394" s="524" customFormat="1"/>
    <row r="9395" s="524" customFormat="1"/>
    <row r="9396" s="524" customFormat="1"/>
    <row r="9397" s="524" customFormat="1"/>
    <row r="9398" s="524" customFormat="1"/>
    <row r="9399" s="524" customFormat="1"/>
    <row r="9400" s="524" customFormat="1"/>
    <row r="9401" s="524" customFormat="1"/>
    <row r="9402" s="524" customFormat="1"/>
    <row r="9403" s="524" customFormat="1"/>
    <row r="9404" s="524" customFormat="1"/>
    <row r="9405" s="524" customFormat="1"/>
    <row r="9406" s="524" customFormat="1"/>
    <row r="9407" s="524" customFormat="1"/>
    <row r="9408" s="524" customFormat="1"/>
    <row r="9409" s="524" customFormat="1"/>
    <row r="9410" s="524" customFormat="1"/>
    <row r="9411" s="524" customFormat="1"/>
    <row r="9412" s="524" customFormat="1"/>
    <row r="9413" s="524" customFormat="1"/>
    <row r="9414" s="524" customFormat="1"/>
    <row r="9415" s="524" customFormat="1"/>
    <row r="9416" s="524" customFormat="1"/>
    <row r="9417" s="524" customFormat="1"/>
    <row r="9418" s="524" customFormat="1"/>
    <row r="9419" s="524" customFormat="1"/>
    <row r="9420" s="524" customFormat="1"/>
    <row r="9421" s="524" customFormat="1"/>
    <row r="9422" s="524" customFormat="1"/>
    <row r="9423" s="524" customFormat="1"/>
    <row r="9424" s="524" customFormat="1"/>
    <row r="9425" s="524" customFormat="1"/>
    <row r="9426" s="524" customFormat="1"/>
    <row r="9427" s="524" customFormat="1"/>
    <row r="9428" s="524" customFormat="1"/>
    <row r="9429" s="524" customFormat="1"/>
    <row r="9430" s="524" customFormat="1"/>
    <row r="9431" s="524" customFormat="1"/>
    <row r="9432" s="524" customFormat="1"/>
    <row r="9433" s="524" customFormat="1"/>
    <row r="9434" s="524" customFormat="1"/>
    <row r="9435" s="524" customFormat="1"/>
    <row r="9436" s="524" customFormat="1"/>
    <row r="9437" s="524" customFormat="1"/>
    <row r="9438" s="524" customFormat="1"/>
    <row r="9439" s="524" customFormat="1"/>
    <row r="9440" s="524" customFormat="1"/>
    <row r="9441" s="524" customFormat="1"/>
    <row r="9442" s="524" customFormat="1"/>
    <row r="9443" s="524" customFormat="1"/>
    <row r="9444" s="524" customFormat="1"/>
    <row r="9445" s="524" customFormat="1"/>
    <row r="9446" s="524" customFormat="1"/>
    <row r="9447" s="524" customFormat="1"/>
    <row r="9448" s="524" customFormat="1"/>
    <row r="9449" s="524" customFormat="1"/>
    <row r="9450" s="524" customFormat="1"/>
    <row r="9451" s="524" customFormat="1"/>
    <row r="9452" s="524" customFormat="1"/>
    <row r="9453" s="524" customFormat="1"/>
    <row r="9454" s="524" customFormat="1"/>
    <row r="9455" s="524" customFormat="1"/>
    <row r="9456" s="524" customFormat="1"/>
    <row r="9457" s="524" customFormat="1"/>
    <row r="9458" s="524" customFormat="1"/>
    <row r="9459" s="524" customFormat="1"/>
    <row r="9460" s="524" customFormat="1"/>
    <row r="9461" s="524" customFormat="1"/>
    <row r="9462" s="524" customFormat="1"/>
    <row r="9463" s="524" customFormat="1"/>
    <row r="9464" s="524" customFormat="1"/>
    <row r="9465" s="524" customFormat="1"/>
    <row r="9466" s="524" customFormat="1"/>
    <row r="9467" s="524" customFormat="1"/>
    <row r="9468" s="524" customFormat="1"/>
    <row r="9469" s="524" customFormat="1"/>
    <row r="9470" s="524" customFormat="1"/>
    <row r="9471" s="524" customFormat="1"/>
    <row r="9472" s="524" customFormat="1"/>
    <row r="9473" s="524" customFormat="1"/>
    <row r="9474" s="524" customFormat="1"/>
    <row r="9475" s="524" customFormat="1"/>
    <row r="9476" s="524" customFormat="1"/>
    <row r="9477" s="524" customFormat="1"/>
    <row r="9478" s="524" customFormat="1"/>
    <row r="9479" s="524" customFormat="1"/>
    <row r="9480" s="524" customFormat="1"/>
    <row r="9481" s="524" customFormat="1"/>
    <row r="9482" s="524" customFormat="1"/>
    <row r="9483" s="524" customFormat="1"/>
    <row r="9484" s="524" customFormat="1"/>
    <row r="9485" s="524" customFormat="1"/>
    <row r="9486" s="524" customFormat="1"/>
    <row r="9487" s="524" customFormat="1"/>
    <row r="9488" s="524" customFormat="1"/>
    <row r="9489" s="524" customFormat="1"/>
    <row r="9490" s="524" customFormat="1"/>
    <row r="9491" s="524" customFormat="1"/>
    <row r="9492" s="524" customFormat="1"/>
    <row r="9493" s="524" customFormat="1"/>
    <row r="9494" s="524" customFormat="1"/>
    <row r="9495" s="524" customFormat="1"/>
    <row r="9496" s="524" customFormat="1"/>
    <row r="9497" s="524" customFormat="1"/>
    <row r="9498" s="524" customFormat="1"/>
    <row r="9499" s="524" customFormat="1"/>
    <row r="9500" s="524" customFormat="1"/>
    <row r="9501" s="524" customFormat="1"/>
    <row r="9502" s="524" customFormat="1"/>
    <row r="9503" s="524" customFormat="1"/>
    <row r="9504" s="524" customFormat="1"/>
    <row r="9505" s="524" customFormat="1"/>
    <row r="9506" s="524" customFormat="1"/>
    <row r="9507" s="524" customFormat="1"/>
    <row r="9508" s="524" customFormat="1"/>
    <row r="9509" s="524" customFormat="1"/>
    <row r="9510" s="524" customFormat="1"/>
    <row r="9511" s="524" customFormat="1"/>
    <row r="9512" s="524" customFormat="1"/>
    <row r="9513" s="524" customFormat="1"/>
    <row r="9514" s="524" customFormat="1"/>
    <row r="9515" s="524" customFormat="1"/>
    <row r="9516" s="524" customFormat="1"/>
    <row r="9517" s="524" customFormat="1"/>
    <row r="9518" s="524" customFormat="1"/>
    <row r="9519" s="524" customFormat="1"/>
    <row r="9520" s="524" customFormat="1"/>
    <row r="9521" s="524" customFormat="1"/>
    <row r="9522" s="524" customFormat="1"/>
    <row r="9523" s="524" customFormat="1"/>
    <row r="9524" s="524" customFormat="1"/>
    <row r="9525" s="524" customFormat="1"/>
    <row r="9526" s="524" customFormat="1"/>
    <row r="9527" s="524" customFormat="1"/>
    <row r="9528" s="524" customFormat="1"/>
    <row r="9529" s="524" customFormat="1"/>
    <row r="9530" s="524" customFormat="1"/>
    <row r="9531" s="524" customFormat="1"/>
    <row r="9532" s="524" customFormat="1"/>
    <row r="9533" s="524" customFormat="1"/>
    <row r="9534" s="524" customFormat="1"/>
    <row r="9535" s="524" customFormat="1"/>
    <row r="9536" s="524" customFormat="1"/>
    <row r="9537" s="524" customFormat="1"/>
    <row r="9538" s="524" customFormat="1"/>
    <row r="9539" s="524" customFormat="1"/>
    <row r="9540" s="524" customFormat="1"/>
    <row r="9541" s="524" customFormat="1"/>
    <row r="9542" s="524" customFormat="1"/>
    <row r="9543" s="524" customFormat="1"/>
    <row r="9544" s="524" customFormat="1"/>
    <row r="9545" s="524" customFormat="1"/>
    <row r="9546" s="524" customFormat="1"/>
    <row r="9547" s="524" customFormat="1"/>
    <row r="9548" s="524" customFormat="1"/>
    <row r="9549" s="524" customFormat="1"/>
    <row r="9550" s="524" customFormat="1"/>
    <row r="9551" s="524" customFormat="1"/>
    <row r="9552" s="524" customFormat="1"/>
    <row r="9553" s="524" customFormat="1"/>
    <row r="9554" s="524" customFormat="1"/>
    <row r="9555" s="524" customFormat="1"/>
    <row r="9556" s="524" customFormat="1"/>
    <row r="9557" s="524" customFormat="1"/>
    <row r="9558" s="524" customFormat="1"/>
    <row r="9559" s="524" customFormat="1"/>
    <row r="9560" s="524" customFormat="1"/>
    <row r="9561" s="524" customFormat="1"/>
    <row r="9562" s="524" customFormat="1"/>
    <row r="9563" s="524" customFormat="1"/>
    <row r="9564" s="524" customFormat="1"/>
    <row r="9565" s="524" customFormat="1"/>
    <row r="9566" s="524" customFormat="1"/>
    <row r="9567" s="524" customFormat="1"/>
    <row r="9568" s="524" customFormat="1"/>
    <row r="9569" s="524" customFormat="1"/>
    <row r="9570" s="524" customFormat="1"/>
    <row r="9571" s="524" customFormat="1"/>
    <row r="9572" s="524" customFormat="1"/>
    <row r="9573" s="524" customFormat="1"/>
    <row r="9574" s="524" customFormat="1"/>
    <row r="9575" s="524" customFormat="1"/>
    <row r="9576" s="524" customFormat="1"/>
    <row r="9577" s="524" customFormat="1"/>
    <row r="9578" s="524" customFormat="1"/>
    <row r="9579" s="524" customFormat="1"/>
    <row r="9580" s="524" customFormat="1"/>
    <row r="9581" s="524" customFormat="1"/>
    <row r="9582" s="524" customFormat="1"/>
    <row r="9583" s="524" customFormat="1"/>
    <row r="9584" s="524" customFormat="1"/>
    <row r="9585" s="524" customFormat="1"/>
    <row r="9586" s="524" customFormat="1"/>
    <row r="9587" s="524" customFormat="1"/>
    <row r="9588" s="524" customFormat="1"/>
    <row r="9589" s="524" customFormat="1"/>
    <row r="9590" s="524" customFormat="1"/>
    <row r="9591" s="524" customFormat="1"/>
    <row r="9592" s="524" customFormat="1"/>
    <row r="9593" s="524" customFormat="1"/>
    <row r="9594" s="524" customFormat="1"/>
    <row r="9595" s="524" customFormat="1"/>
    <row r="9596" s="524" customFormat="1"/>
    <row r="9597" s="524" customFormat="1"/>
    <row r="9598" s="524" customFormat="1"/>
    <row r="9599" s="524" customFormat="1"/>
    <row r="9600" s="524" customFormat="1"/>
    <row r="9601" s="524" customFormat="1"/>
    <row r="9602" s="524" customFormat="1"/>
    <row r="9603" s="524" customFormat="1"/>
    <row r="9604" s="524" customFormat="1"/>
    <row r="9605" s="524" customFormat="1"/>
    <row r="9606" s="524" customFormat="1"/>
    <row r="9607" s="524" customFormat="1"/>
    <row r="9608" s="524" customFormat="1"/>
    <row r="9609" s="524" customFormat="1"/>
    <row r="9610" s="524" customFormat="1"/>
    <row r="9611" s="524" customFormat="1"/>
    <row r="9612" s="524" customFormat="1"/>
    <row r="9613" s="524" customFormat="1"/>
    <row r="9614" s="524" customFormat="1"/>
    <row r="9615" s="524" customFormat="1"/>
    <row r="9616" s="524" customFormat="1"/>
    <row r="9617" s="524" customFormat="1"/>
    <row r="9618" s="524" customFormat="1"/>
    <row r="9619" s="524" customFormat="1"/>
    <row r="9620" s="524" customFormat="1"/>
    <row r="9621" s="524" customFormat="1"/>
    <row r="9622" s="524" customFormat="1"/>
    <row r="9623" s="524" customFormat="1"/>
    <row r="9624" s="524" customFormat="1"/>
    <row r="9625" s="524" customFormat="1"/>
    <row r="9626" s="524" customFormat="1"/>
    <row r="9627" s="524" customFormat="1"/>
    <row r="9628" s="524" customFormat="1"/>
    <row r="9629" s="524" customFormat="1"/>
    <row r="9630" s="524" customFormat="1"/>
    <row r="9631" s="524" customFormat="1"/>
    <row r="9632" s="524" customFormat="1"/>
    <row r="9633" s="524" customFormat="1"/>
    <row r="9634" s="524" customFormat="1"/>
    <row r="9635" s="524" customFormat="1"/>
    <row r="9636" s="524" customFormat="1"/>
    <row r="9637" s="524" customFormat="1"/>
    <row r="9638" s="524" customFormat="1"/>
    <row r="9639" s="524" customFormat="1"/>
    <row r="9640" s="524" customFormat="1"/>
    <row r="9641" s="524" customFormat="1"/>
    <row r="9642" s="524" customFormat="1"/>
    <row r="9643" s="524" customFormat="1"/>
    <row r="9644" s="524" customFormat="1"/>
    <row r="9645" s="524" customFormat="1"/>
    <row r="9646" s="524" customFormat="1"/>
    <row r="9647" s="524" customFormat="1"/>
    <row r="9648" s="524" customFormat="1"/>
    <row r="9649" s="524" customFormat="1"/>
    <row r="9650" s="524" customFormat="1"/>
    <row r="9651" s="524" customFormat="1"/>
    <row r="9652" s="524" customFormat="1"/>
    <row r="9653" s="524" customFormat="1"/>
    <row r="9654" s="524" customFormat="1"/>
    <row r="9655" s="524" customFormat="1"/>
    <row r="9656" s="524" customFormat="1"/>
    <row r="9657" s="524" customFormat="1"/>
    <row r="9658" s="524" customFormat="1"/>
    <row r="9659" s="524" customFormat="1"/>
    <row r="9660" s="524" customFormat="1"/>
    <row r="9661" s="524" customFormat="1"/>
    <row r="9662" s="524" customFormat="1"/>
    <row r="9663" s="524" customFormat="1"/>
    <row r="9664" s="524" customFormat="1"/>
    <row r="9665" s="524" customFormat="1"/>
    <row r="9666" s="524" customFormat="1"/>
    <row r="9667" s="524" customFormat="1"/>
    <row r="9668" s="524" customFormat="1"/>
    <row r="9669" s="524" customFormat="1"/>
    <row r="9670" s="524" customFormat="1"/>
    <row r="9671" s="524" customFormat="1"/>
    <row r="9672" s="524" customFormat="1"/>
    <row r="9673" s="524" customFormat="1"/>
    <row r="9674" s="524" customFormat="1"/>
    <row r="9675" s="524" customFormat="1"/>
    <row r="9676" s="524" customFormat="1"/>
    <row r="9677" s="524" customFormat="1"/>
    <row r="9678" s="524" customFormat="1"/>
    <row r="9679" s="524" customFormat="1"/>
    <row r="9680" s="524" customFormat="1"/>
    <row r="9681" s="524" customFormat="1"/>
    <row r="9682" s="524" customFormat="1"/>
    <row r="9683" s="524" customFormat="1"/>
    <row r="9684" s="524" customFormat="1"/>
    <row r="9685" s="524" customFormat="1"/>
    <row r="9686" s="524" customFormat="1"/>
    <row r="9687" s="524" customFormat="1"/>
    <row r="9688" s="524" customFormat="1"/>
    <row r="9689" s="524" customFormat="1"/>
    <row r="9690" s="524" customFormat="1"/>
    <row r="9691" s="524" customFormat="1"/>
    <row r="9692" s="524" customFormat="1"/>
    <row r="9693" s="524" customFormat="1"/>
    <row r="9694" s="524" customFormat="1"/>
    <row r="9695" s="524" customFormat="1"/>
    <row r="9696" s="524" customFormat="1"/>
    <row r="9697" s="524" customFormat="1"/>
    <row r="9698" s="524" customFormat="1"/>
    <row r="9699" s="524" customFormat="1"/>
    <row r="9700" s="524" customFormat="1"/>
    <row r="9701" s="524" customFormat="1"/>
    <row r="9702" s="524" customFormat="1"/>
    <row r="9703" s="524" customFormat="1"/>
    <row r="9704" s="524" customFormat="1"/>
    <row r="9705" s="524" customFormat="1"/>
    <row r="9706" s="524" customFormat="1"/>
    <row r="9707" s="524" customFormat="1"/>
    <row r="9708" s="524" customFormat="1"/>
    <row r="9709" s="524" customFormat="1"/>
    <row r="9710" s="524" customFormat="1"/>
    <row r="9711" s="524" customFormat="1"/>
    <row r="9712" s="524" customFormat="1"/>
    <row r="9713" s="524" customFormat="1"/>
    <row r="9714" s="524" customFormat="1"/>
    <row r="9715" s="524" customFormat="1"/>
    <row r="9716" s="524" customFormat="1"/>
    <row r="9717" s="524" customFormat="1"/>
    <row r="9718" s="524" customFormat="1"/>
    <row r="9719" s="524" customFormat="1"/>
    <row r="9720" s="524" customFormat="1"/>
    <row r="9721" s="524" customFormat="1"/>
    <row r="9722" s="524" customFormat="1"/>
    <row r="9723" s="524" customFormat="1"/>
    <row r="9724" s="524" customFormat="1"/>
    <row r="9725" s="524" customFormat="1"/>
    <row r="9726" s="524" customFormat="1"/>
    <row r="9727" s="524" customFormat="1"/>
    <row r="9728" s="524" customFormat="1"/>
    <row r="9729" s="524" customFormat="1"/>
    <row r="9730" s="524" customFormat="1"/>
    <row r="9731" s="524" customFormat="1"/>
    <row r="9732" s="524" customFormat="1"/>
    <row r="9733" s="524" customFormat="1"/>
    <row r="9734" s="524" customFormat="1"/>
    <row r="9735" s="524" customFormat="1"/>
    <row r="9736" s="524" customFormat="1"/>
    <row r="9737" s="524" customFormat="1"/>
    <row r="9738" s="524" customFormat="1"/>
    <row r="9739" s="524" customFormat="1"/>
    <row r="9740" s="524" customFormat="1"/>
    <row r="9741" s="524" customFormat="1"/>
    <row r="9742" s="524" customFormat="1"/>
    <row r="9743" s="524" customFormat="1"/>
    <row r="9744" s="524" customFormat="1"/>
    <row r="9745" s="524" customFormat="1"/>
    <row r="9746" s="524" customFormat="1"/>
    <row r="9747" s="524" customFormat="1"/>
    <row r="9748" s="524" customFormat="1"/>
    <row r="9749" s="524" customFormat="1"/>
    <row r="9750" s="524" customFormat="1"/>
    <row r="9751" s="524" customFormat="1"/>
    <row r="9752" s="524" customFormat="1"/>
    <row r="9753" s="524" customFormat="1"/>
    <row r="9754" s="524" customFormat="1"/>
    <row r="9755" s="524" customFormat="1"/>
    <row r="9756" s="524" customFormat="1"/>
    <row r="9757" s="524" customFormat="1"/>
    <row r="9758" s="524" customFormat="1"/>
    <row r="9759" s="524" customFormat="1"/>
    <row r="9760" s="524" customFormat="1"/>
    <row r="9761" s="524" customFormat="1"/>
    <row r="9762" s="524" customFormat="1"/>
    <row r="9763" s="524" customFormat="1"/>
    <row r="9764" s="524" customFormat="1"/>
    <row r="9765" s="524" customFormat="1"/>
    <row r="9766" s="524" customFormat="1"/>
    <row r="9767" s="524" customFormat="1"/>
    <row r="9768" s="524" customFormat="1"/>
    <row r="9769" s="524" customFormat="1"/>
    <row r="9770" s="524" customFormat="1"/>
    <row r="9771" s="524" customFormat="1"/>
    <row r="9772" s="524" customFormat="1"/>
    <row r="9773" s="524" customFormat="1"/>
    <row r="9774" s="524" customFormat="1"/>
    <row r="9775" s="524" customFormat="1"/>
    <row r="9776" s="524" customFormat="1"/>
    <row r="9777" s="524" customFormat="1"/>
    <row r="9778" s="524" customFormat="1"/>
    <row r="9779" s="524" customFormat="1"/>
    <row r="9780" s="524" customFormat="1"/>
    <row r="9781" s="524" customFormat="1"/>
    <row r="9782" s="524" customFormat="1"/>
    <row r="9783" s="524" customFormat="1"/>
    <row r="9784" s="524" customFormat="1"/>
    <row r="9785" s="524" customFormat="1"/>
    <row r="9786" s="524" customFormat="1"/>
    <row r="9787" s="524" customFormat="1"/>
    <row r="9788" s="524" customFormat="1"/>
    <row r="9789" s="524" customFormat="1"/>
    <row r="9790" s="524" customFormat="1"/>
    <row r="9791" s="524" customFormat="1"/>
    <row r="9792" s="524" customFormat="1"/>
    <row r="9793" s="524" customFormat="1"/>
    <row r="9794" s="524" customFormat="1"/>
    <row r="9795" s="524" customFormat="1"/>
    <row r="9796" s="524" customFormat="1"/>
    <row r="9797" s="524" customFormat="1"/>
    <row r="9798" s="524" customFormat="1"/>
    <row r="9799" s="524" customFormat="1"/>
    <row r="9800" s="524" customFormat="1"/>
    <row r="9801" s="524" customFormat="1"/>
    <row r="9802" s="524" customFormat="1"/>
    <row r="9803" s="524" customFormat="1"/>
    <row r="9804" s="524" customFormat="1"/>
    <row r="9805" s="524" customFormat="1"/>
    <row r="9806" s="524" customFormat="1"/>
    <row r="9807" s="524" customFormat="1"/>
    <row r="9808" s="524" customFormat="1"/>
    <row r="9809" s="524" customFormat="1"/>
    <row r="9810" s="524" customFormat="1"/>
    <row r="9811" s="524" customFormat="1"/>
    <row r="9812" s="524" customFormat="1"/>
    <row r="9813" s="524" customFormat="1"/>
    <row r="9814" s="524" customFormat="1"/>
    <row r="9815" s="524" customFormat="1"/>
    <row r="9816" s="524" customFormat="1"/>
    <row r="9817" s="524" customFormat="1"/>
    <row r="9818" s="524" customFormat="1"/>
    <row r="9819" s="524" customFormat="1"/>
    <row r="9820" s="524" customFormat="1"/>
    <row r="9821" s="524" customFormat="1"/>
    <row r="9822" s="524" customFormat="1"/>
    <row r="9823" s="524" customFormat="1"/>
    <row r="9824" s="524" customFormat="1"/>
    <row r="9825" s="524" customFormat="1"/>
    <row r="9826" s="524" customFormat="1"/>
    <row r="9827" s="524" customFormat="1"/>
    <row r="9828" s="524" customFormat="1"/>
    <row r="9829" s="524" customFormat="1"/>
    <row r="9830" s="524" customFormat="1"/>
    <row r="9831" s="524" customFormat="1"/>
    <row r="9832" s="524" customFormat="1"/>
    <row r="9833" s="524" customFormat="1"/>
    <row r="9834" s="524" customFormat="1"/>
    <row r="9835" s="524" customFormat="1"/>
    <row r="9836" s="524" customFormat="1"/>
    <row r="9837" s="524" customFormat="1"/>
    <row r="9838" s="524" customFormat="1"/>
    <row r="9839" s="524" customFormat="1"/>
    <row r="9840" s="524" customFormat="1"/>
    <row r="9841" s="524" customFormat="1"/>
    <row r="9842" s="524" customFormat="1"/>
    <row r="9843" s="524" customFormat="1"/>
    <row r="9844" s="524" customFormat="1"/>
    <row r="9845" s="524" customFormat="1"/>
    <row r="9846" s="524" customFormat="1"/>
    <row r="9847" s="524" customFormat="1"/>
    <row r="9848" s="524" customFormat="1"/>
    <row r="9849" s="524" customFormat="1"/>
    <row r="9850" s="524" customFormat="1"/>
    <row r="9851" s="524" customFormat="1"/>
    <row r="9852" s="524" customFormat="1"/>
    <row r="9853" s="524" customFormat="1"/>
    <row r="9854" s="524" customFormat="1"/>
    <row r="9855" s="524" customFormat="1"/>
    <row r="9856" s="524" customFormat="1"/>
    <row r="9857" s="524" customFormat="1"/>
    <row r="9858" s="524" customFormat="1"/>
    <row r="9859" s="524" customFormat="1"/>
    <row r="9860" s="524" customFormat="1"/>
    <row r="9861" s="524" customFormat="1"/>
    <row r="9862" s="524" customFormat="1"/>
    <row r="9863" s="524" customFormat="1"/>
    <row r="9864" s="524" customFormat="1"/>
    <row r="9865" s="524" customFormat="1"/>
    <row r="9866" s="524" customFormat="1"/>
    <row r="9867" s="524" customFormat="1"/>
    <row r="9868" s="524" customFormat="1"/>
    <row r="9869" s="524" customFormat="1"/>
    <row r="9870" s="524" customFormat="1"/>
    <row r="9871" s="524" customFormat="1"/>
    <row r="9872" s="524" customFormat="1"/>
    <row r="9873" s="524" customFormat="1"/>
    <row r="9874" s="524" customFormat="1"/>
    <row r="9875" s="524" customFormat="1"/>
    <row r="9876" s="524" customFormat="1"/>
    <row r="9877" s="524" customFormat="1"/>
    <row r="9878" s="524" customFormat="1"/>
    <row r="9879" s="524" customFormat="1"/>
    <row r="9880" s="524" customFormat="1"/>
    <row r="9881" s="524" customFormat="1"/>
    <row r="9882" s="524" customFormat="1"/>
    <row r="9883" s="524" customFormat="1"/>
    <row r="9884" s="524" customFormat="1"/>
    <row r="9885" s="524" customFormat="1"/>
    <row r="9886" s="524" customFormat="1"/>
    <row r="9887" s="524" customFormat="1"/>
    <row r="9888" s="524" customFormat="1"/>
    <row r="9889" s="524" customFormat="1"/>
    <row r="9890" s="524" customFormat="1"/>
    <row r="9891" s="524" customFormat="1"/>
    <row r="9892" s="524" customFormat="1"/>
    <row r="9893" s="524" customFormat="1"/>
    <row r="9894" s="524" customFormat="1"/>
    <row r="9895" s="524" customFormat="1"/>
    <row r="9896" s="524" customFormat="1"/>
    <row r="9897" s="524" customFormat="1"/>
    <row r="9898" s="524" customFormat="1"/>
    <row r="9899" s="524" customFormat="1"/>
    <row r="9900" s="524" customFormat="1"/>
    <row r="9901" s="524" customFormat="1"/>
    <row r="9902" s="524" customFormat="1"/>
    <row r="9903" s="524" customFormat="1"/>
    <row r="9904" s="524" customFormat="1"/>
    <row r="9905" s="524" customFormat="1"/>
    <row r="9906" s="524" customFormat="1"/>
    <row r="9907" s="524" customFormat="1"/>
    <row r="9908" s="524" customFormat="1"/>
    <row r="9909" s="524" customFormat="1"/>
    <row r="9910" s="524" customFormat="1"/>
    <row r="9911" s="524" customFormat="1"/>
    <row r="9912" s="524" customFormat="1"/>
    <row r="9913" s="524" customFormat="1"/>
    <row r="9914" s="524" customFormat="1"/>
    <row r="9915" s="524" customFormat="1"/>
    <row r="9916" s="524" customFormat="1"/>
    <row r="9917" s="524" customFormat="1"/>
    <row r="9918" s="524" customFormat="1"/>
    <row r="9919" s="524" customFormat="1"/>
    <row r="9920" s="524" customFormat="1"/>
    <row r="9921" s="524" customFormat="1"/>
    <row r="9922" s="524" customFormat="1"/>
    <row r="9923" s="524" customFormat="1"/>
    <row r="9924" s="524" customFormat="1"/>
    <row r="9925" s="524" customFormat="1"/>
    <row r="9926" s="524" customFormat="1"/>
    <row r="9927" s="524" customFormat="1"/>
    <row r="9928" s="524" customFormat="1"/>
    <row r="9929" s="524" customFormat="1"/>
    <row r="9930" s="524" customFormat="1"/>
    <row r="9931" s="524" customFormat="1"/>
    <row r="9932" s="524" customFormat="1"/>
    <row r="9933" s="524" customFormat="1"/>
    <row r="9934" s="524" customFormat="1"/>
    <row r="9935" s="524" customFormat="1"/>
    <row r="9936" s="524" customFormat="1"/>
    <row r="9937" s="524" customFormat="1"/>
    <row r="9938" s="524" customFormat="1"/>
    <row r="9939" s="524" customFormat="1"/>
    <row r="9940" s="524" customFormat="1"/>
    <row r="9941" s="524" customFormat="1"/>
    <row r="9942" s="524" customFormat="1"/>
    <row r="9943" s="524" customFormat="1"/>
    <row r="9944" s="524" customFormat="1"/>
    <row r="9945" s="524" customFormat="1"/>
    <row r="9946" s="524" customFormat="1"/>
    <row r="9947" s="524" customFormat="1"/>
    <row r="9948" s="524" customFormat="1"/>
    <row r="9949" s="524" customFormat="1"/>
    <row r="9950" s="524" customFormat="1"/>
    <row r="9951" s="524" customFormat="1"/>
    <row r="9952" s="524" customFormat="1"/>
    <row r="9953" s="524" customFormat="1"/>
    <row r="9954" s="524" customFormat="1"/>
    <row r="9955" s="524" customFormat="1"/>
    <row r="9956" s="524" customFormat="1"/>
    <row r="9957" s="524" customFormat="1"/>
    <row r="9958" s="524" customFormat="1"/>
    <row r="9959" s="524" customFormat="1"/>
    <row r="9960" s="524" customFormat="1"/>
    <row r="9961" s="524" customFormat="1"/>
    <row r="9962" s="524" customFormat="1"/>
    <row r="9963" s="524" customFormat="1"/>
    <row r="9964" s="524" customFormat="1"/>
    <row r="9965" s="524" customFormat="1"/>
    <row r="9966" s="524" customFormat="1"/>
    <row r="9967" s="524" customFormat="1"/>
    <row r="9968" s="524" customFormat="1"/>
    <row r="9969" s="524" customFormat="1"/>
    <row r="9970" s="524" customFormat="1"/>
    <row r="9971" s="524" customFormat="1"/>
    <row r="9972" s="524" customFormat="1"/>
    <row r="9973" s="524" customFormat="1"/>
    <row r="9974" s="524" customFormat="1"/>
    <row r="9975" s="524" customFormat="1"/>
    <row r="9976" s="524" customFormat="1"/>
    <row r="9977" s="524" customFormat="1"/>
    <row r="9978" s="524" customFormat="1"/>
    <row r="9979" s="524" customFormat="1"/>
    <row r="9980" s="524" customFormat="1"/>
    <row r="9981" s="524" customFormat="1"/>
    <row r="9982" s="524" customFormat="1"/>
    <row r="9983" s="524" customFormat="1"/>
    <row r="9984" s="524" customFormat="1"/>
    <row r="9985" s="524" customFormat="1"/>
    <row r="9986" s="524" customFormat="1"/>
    <row r="9987" s="524" customFormat="1"/>
    <row r="9988" s="524" customFormat="1"/>
    <row r="9989" s="524" customFormat="1"/>
    <row r="9990" s="524" customFormat="1"/>
    <row r="9991" s="524" customFormat="1"/>
    <row r="9992" s="524" customFormat="1"/>
    <row r="9993" s="524" customFormat="1"/>
    <row r="9994" s="524" customFormat="1"/>
    <row r="9995" s="524" customFormat="1"/>
    <row r="9996" s="524" customFormat="1"/>
    <row r="9997" s="524" customFormat="1"/>
    <row r="9998" s="524" customFormat="1"/>
    <row r="9999" s="524" customFormat="1"/>
    <row r="10000" s="524" customFormat="1"/>
    <row r="10001" s="524" customFormat="1"/>
    <row r="10002" s="524" customFormat="1"/>
    <row r="10003" s="524" customFormat="1"/>
    <row r="10004" s="524" customFormat="1"/>
    <row r="10005" s="524" customFormat="1"/>
    <row r="10006" s="524" customFormat="1"/>
    <row r="10007" s="524" customFormat="1"/>
    <row r="10008" s="524" customFormat="1"/>
    <row r="10009" s="524" customFormat="1"/>
    <row r="10010" s="524" customFormat="1"/>
    <row r="10011" s="524" customFormat="1"/>
    <row r="10012" s="524" customFormat="1"/>
    <row r="10013" s="524" customFormat="1"/>
    <row r="10014" s="524" customFormat="1"/>
    <row r="10015" s="524" customFormat="1"/>
    <row r="10016" s="524" customFormat="1"/>
    <row r="10017" s="524" customFormat="1"/>
    <row r="10018" s="524" customFormat="1"/>
    <row r="10019" s="524" customFormat="1"/>
    <row r="10020" s="524" customFormat="1"/>
    <row r="10021" s="524" customFormat="1"/>
    <row r="10022" s="524" customFormat="1"/>
    <row r="10023" s="524" customFormat="1"/>
    <row r="10024" s="524" customFormat="1"/>
    <row r="10025" s="524" customFormat="1"/>
    <row r="10026" s="524" customFormat="1"/>
    <row r="10027" s="524" customFormat="1"/>
    <row r="10028" s="524" customFormat="1"/>
    <row r="10029" s="524" customFormat="1"/>
    <row r="10030" s="524" customFormat="1"/>
    <row r="10031" s="524" customFormat="1"/>
    <row r="10032" s="524" customFormat="1"/>
    <row r="10033" s="524" customFormat="1"/>
    <row r="10034" s="524" customFormat="1"/>
    <row r="10035" s="524" customFormat="1"/>
    <row r="10036" s="524" customFormat="1"/>
    <row r="10037" s="524" customFormat="1"/>
    <row r="10038" s="524" customFormat="1"/>
    <row r="10039" s="524" customFormat="1"/>
    <row r="10040" s="524" customFormat="1"/>
    <row r="10041" s="524" customFormat="1"/>
    <row r="10042" s="524" customFormat="1"/>
    <row r="10043" s="524" customFormat="1"/>
    <row r="10044" s="524" customFormat="1"/>
    <row r="10045" s="524" customFormat="1"/>
    <row r="10046" s="524" customFormat="1"/>
    <row r="10047" s="524" customFormat="1"/>
    <row r="10048" s="524" customFormat="1"/>
    <row r="10049" s="524" customFormat="1"/>
    <row r="10050" s="524" customFormat="1"/>
    <row r="10051" s="524" customFormat="1"/>
    <row r="10052" s="524" customFormat="1"/>
    <row r="10053" s="524" customFormat="1"/>
    <row r="10054" s="524" customFormat="1"/>
    <row r="10055" s="524" customFormat="1"/>
    <row r="10056" s="524" customFormat="1"/>
    <row r="10057" s="524" customFormat="1"/>
    <row r="10058" s="524" customFormat="1"/>
    <row r="10059" s="524" customFormat="1"/>
    <row r="10060" s="524" customFormat="1"/>
    <row r="10061" s="524" customFormat="1"/>
    <row r="10062" s="524" customFormat="1"/>
    <row r="10063" s="524" customFormat="1"/>
    <row r="10064" s="524" customFormat="1"/>
    <row r="10065" s="524" customFormat="1"/>
    <row r="10066" s="524" customFormat="1"/>
    <row r="10067" s="524" customFormat="1"/>
    <row r="10068" s="524" customFormat="1"/>
    <row r="10069" s="524" customFormat="1"/>
    <row r="10070" s="524" customFormat="1"/>
    <row r="10071" s="524" customFormat="1"/>
    <row r="10072" s="524" customFormat="1"/>
    <row r="10073" s="524" customFormat="1"/>
    <row r="10074" s="524" customFormat="1"/>
    <row r="10075" s="524" customFormat="1"/>
    <row r="10076" s="524" customFormat="1"/>
    <row r="10077" s="524" customFormat="1"/>
    <row r="10078" s="524" customFormat="1"/>
    <row r="10079" s="524" customFormat="1"/>
    <row r="10080" s="524" customFormat="1"/>
    <row r="10081" s="524" customFormat="1"/>
    <row r="10082" s="524" customFormat="1"/>
    <row r="10083" s="524" customFormat="1"/>
    <row r="10084" s="524" customFormat="1"/>
    <row r="10085" s="524" customFormat="1"/>
    <row r="10086" s="524" customFormat="1"/>
    <row r="10087" s="524" customFormat="1"/>
    <row r="10088" s="524" customFormat="1"/>
    <row r="10089" s="524" customFormat="1"/>
    <row r="10090" s="524" customFormat="1"/>
    <row r="10091" s="524" customFormat="1"/>
    <row r="10092" s="524" customFormat="1"/>
    <row r="10093" s="524" customFormat="1"/>
    <row r="10094" s="524" customFormat="1"/>
    <row r="10095" s="524" customFormat="1"/>
    <row r="10096" s="524" customFormat="1"/>
    <row r="10097" s="524" customFormat="1"/>
    <row r="10098" s="524" customFormat="1"/>
    <row r="10099" s="524" customFormat="1"/>
    <row r="10100" s="524" customFormat="1"/>
    <row r="10101" s="524" customFormat="1"/>
    <row r="10102" s="524" customFormat="1"/>
    <row r="10103" s="524" customFormat="1"/>
    <row r="10104" s="524" customFormat="1"/>
    <row r="10105" s="524" customFormat="1"/>
    <row r="10106" s="524" customFormat="1"/>
    <row r="10107" s="524" customFormat="1"/>
    <row r="10108" s="524" customFormat="1"/>
    <row r="10109" s="524" customFormat="1"/>
    <row r="10110" s="524" customFormat="1"/>
    <row r="10111" s="524" customFormat="1"/>
    <row r="10112" s="524" customFormat="1"/>
    <row r="10113" s="524" customFormat="1"/>
    <row r="10114" s="524" customFormat="1"/>
    <row r="10115" s="524" customFormat="1"/>
    <row r="10116" s="524" customFormat="1"/>
    <row r="10117" s="524" customFormat="1"/>
    <row r="10118" s="524" customFormat="1"/>
    <row r="10119" s="524" customFormat="1"/>
    <row r="10120" s="524" customFormat="1"/>
    <row r="10121" s="524" customFormat="1"/>
    <row r="10122" s="524" customFormat="1"/>
    <row r="10123" s="524" customFormat="1"/>
    <row r="10124" s="524" customFormat="1"/>
    <row r="10125" s="524" customFormat="1"/>
    <row r="10126" s="524" customFormat="1"/>
    <row r="10127" s="524" customFormat="1"/>
    <row r="10128" s="524" customFormat="1"/>
    <row r="10129" s="524" customFormat="1"/>
    <row r="10130" s="524" customFormat="1"/>
    <row r="10131" s="524" customFormat="1"/>
    <row r="10132" s="524" customFormat="1"/>
    <row r="10133" s="524" customFormat="1"/>
    <row r="10134" s="524" customFormat="1"/>
    <row r="10135" s="524" customFormat="1"/>
    <row r="10136" s="524" customFormat="1"/>
    <row r="10137" s="524" customFormat="1"/>
    <row r="10138" s="524" customFormat="1"/>
    <row r="10139" s="524" customFormat="1"/>
    <row r="10140" s="524" customFormat="1"/>
    <row r="10141" s="524" customFormat="1"/>
    <row r="10142" s="524" customFormat="1"/>
    <row r="10143" s="524" customFormat="1"/>
    <row r="10144" s="524" customFormat="1"/>
    <row r="10145" s="524" customFormat="1"/>
    <row r="10146" s="524" customFormat="1"/>
    <row r="10147" s="524" customFormat="1"/>
    <row r="10148" s="524" customFormat="1"/>
    <row r="10149" s="524" customFormat="1"/>
    <row r="10150" s="524" customFormat="1"/>
    <row r="10151" s="524" customFormat="1"/>
    <row r="10152" s="524" customFormat="1"/>
    <row r="10153" s="524" customFormat="1"/>
    <row r="10154" s="524" customFormat="1"/>
    <row r="10155" s="524" customFormat="1"/>
    <row r="10156" s="524" customFormat="1"/>
    <row r="10157" s="524" customFormat="1"/>
    <row r="10158" s="524" customFormat="1"/>
    <row r="10159" s="524" customFormat="1"/>
    <row r="10160" s="524" customFormat="1"/>
    <row r="10161" s="524" customFormat="1"/>
    <row r="10162" s="524" customFormat="1"/>
    <row r="10163" s="524" customFormat="1"/>
    <row r="10164" s="524" customFormat="1"/>
    <row r="10165" s="524" customFormat="1"/>
    <row r="10166" s="524" customFormat="1"/>
    <row r="10167" s="524" customFormat="1"/>
    <row r="10168" s="524" customFormat="1"/>
    <row r="10169" s="524" customFormat="1"/>
    <row r="10170" s="524" customFormat="1"/>
    <row r="10171" s="524" customFormat="1"/>
    <row r="10172" s="524" customFormat="1"/>
    <row r="10173" s="524" customFormat="1"/>
    <row r="10174" s="524" customFormat="1"/>
    <row r="10175" s="524" customFormat="1"/>
    <row r="10176" s="524" customFormat="1"/>
    <row r="10177" s="524" customFormat="1"/>
    <row r="10178" s="524" customFormat="1"/>
    <row r="10179" s="524" customFormat="1"/>
    <row r="10180" s="524" customFormat="1"/>
    <row r="10181" s="524" customFormat="1"/>
    <row r="10182" s="524" customFormat="1"/>
    <row r="10183" s="524" customFormat="1"/>
    <row r="10184" s="524" customFormat="1"/>
    <row r="10185" s="524" customFormat="1"/>
    <row r="10186" s="524" customFormat="1"/>
    <row r="10187" s="524" customFormat="1"/>
    <row r="10188" s="524" customFormat="1"/>
    <row r="10189" s="524" customFormat="1"/>
    <row r="10190" s="524" customFormat="1"/>
    <row r="10191" s="524" customFormat="1"/>
    <row r="10192" s="524" customFormat="1"/>
    <row r="10193" s="524" customFormat="1"/>
    <row r="10194" s="524" customFormat="1"/>
    <row r="10195" s="524" customFormat="1"/>
    <row r="10196" s="524" customFormat="1"/>
    <row r="10197" s="524" customFormat="1"/>
    <row r="10198" s="524" customFormat="1"/>
    <row r="10199" s="524" customFormat="1"/>
    <row r="10200" s="524" customFormat="1"/>
    <row r="10201" s="524" customFormat="1"/>
    <row r="10202" s="524" customFormat="1"/>
    <row r="10203" s="524" customFormat="1"/>
    <row r="10204" s="524" customFormat="1"/>
    <row r="10205" s="524" customFormat="1"/>
    <row r="10206" s="524" customFormat="1"/>
    <row r="10207" s="524" customFormat="1"/>
    <row r="10208" s="524" customFormat="1"/>
    <row r="10209" s="524" customFormat="1"/>
    <row r="10210" s="524" customFormat="1"/>
    <row r="10211" s="524" customFormat="1"/>
    <row r="10212" s="524" customFormat="1"/>
    <row r="10213" s="524" customFormat="1"/>
    <row r="10214" s="524" customFormat="1"/>
    <row r="10215" s="524" customFormat="1"/>
    <row r="10216" s="524" customFormat="1"/>
    <row r="10217" s="524" customFormat="1"/>
    <row r="10218" s="524" customFormat="1"/>
    <row r="10219" s="524" customFormat="1"/>
    <row r="10220" s="524" customFormat="1"/>
    <row r="10221" s="524" customFormat="1"/>
    <row r="10222" s="524" customFormat="1"/>
    <row r="10223" s="524" customFormat="1"/>
    <row r="10224" s="524" customFormat="1"/>
    <row r="10225" s="524" customFormat="1"/>
    <row r="10226" s="524" customFormat="1"/>
    <row r="10227" s="524" customFormat="1"/>
    <row r="10228" s="524" customFormat="1"/>
    <row r="10229" s="524" customFormat="1"/>
    <row r="10230" s="524" customFormat="1"/>
    <row r="10231" s="524" customFormat="1"/>
    <row r="10232" s="524" customFormat="1"/>
    <row r="10233" s="524" customFormat="1"/>
    <row r="10234" s="524" customFormat="1"/>
    <row r="10235" s="524" customFormat="1"/>
    <row r="10236" s="524" customFormat="1"/>
    <row r="10237" s="524" customFormat="1"/>
    <row r="10238" s="524" customFormat="1"/>
    <row r="10239" s="524" customFormat="1"/>
    <row r="10240" s="524" customFormat="1"/>
    <row r="10241" s="524" customFormat="1"/>
    <row r="10242" s="524" customFormat="1"/>
    <row r="10243" s="524" customFormat="1"/>
    <row r="10244" s="524" customFormat="1"/>
    <row r="10245" s="524" customFormat="1"/>
    <row r="10246" s="524" customFormat="1"/>
    <row r="10247" s="524" customFormat="1"/>
    <row r="10248" s="524" customFormat="1"/>
    <row r="10249" s="524" customFormat="1"/>
    <row r="10250" s="524" customFormat="1"/>
    <row r="10251" s="524" customFormat="1"/>
    <row r="10252" s="524" customFormat="1"/>
    <row r="10253" s="524" customFormat="1"/>
    <row r="10254" s="524" customFormat="1"/>
    <row r="10255" s="524" customFormat="1"/>
    <row r="10256" s="524" customFormat="1"/>
    <row r="10257" s="524" customFormat="1"/>
    <row r="10258" s="524" customFormat="1"/>
    <row r="10259" s="524" customFormat="1"/>
    <row r="10260" s="524" customFormat="1"/>
    <row r="10261" s="524" customFormat="1"/>
    <row r="10262" s="524" customFormat="1"/>
    <row r="10263" s="524" customFormat="1"/>
    <row r="10264" s="524" customFormat="1"/>
    <row r="10265" s="524" customFormat="1"/>
    <row r="10266" s="524" customFormat="1"/>
    <row r="10267" s="524" customFormat="1"/>
    <row r="10268" s="524" customFormat="1"/>
    <row r="10269" s="524" customFormat="1"/>
    <row r="10270" s="524" customFormat="1"/>
    <row r="10271" s="524" customFormat="1"/>
    <row r="10272" s="524" customFormat="1"/>
    <row r="10273" s="524" customFormat="1"/>
    <row r="10274" s="524" customFormat="1"/>
    <row r="10275" s="524" customFormat="1"/>
    <row r="10276" s="524" customFormat="1"/>
    <row r="10277" s="524" customFormat="1"/>
    <row r="10278" s="524" customFormat="1"/>
    <row r="10279" s="524" customFormat="1"/>
    <row r="10280" s="524" customFormat="1"/>
    <row r="10281" s="524" customFormat="1"/>
    <row r="10282" s="524" customFormat="1"/>
    <row r="10283" s="524" customFormat="1"/>
    <row r="10284" s="524" customFormat="1"/>
    <row r="10285" s="524" customFormat="1"/>
    <row r="10286" s="524" customFormat="1"/>
    <row r="10287" s="524" customFormat="1"/>
    <row r="10288" s="524" customFormat="1"/>
    <row r="10289" s="524" customFormat="1"/>
    <row r="10290" s="524" customFormat="1"/>
    <row r="10291" s="524" customFormat="1"/>
    <row r="10292" s="524" customFormat="1"/>
    <row r="10293" s="524" customFormat="1"/>
    <row r="10294" s="524" customFormat="1"/>
    <row r="10295" s="524" customFormat="1"/>
    <row r="10296" s="524" customFormat="1"/>
    <row r="10297" s="524" customFormat="1"/>
    <row r="10298" s="524" customFormat="1"/>
    <row r="10299" s="524" customFormat="1"/>
    <row r="10300" s="524" customFormat="1"/>
    <row r="10301" s="524" customFormat="1"/>
    <row r="10302" s="524" customFormat="1"/>
    <row r="10303" s="524" customFormat="1"/>
    <row r="10304" s="524" customFormat="1"/>
    <row r="10305" s="524" customFormat="1"/>
    <row r="10306" s="524" customFormat="1"/>
    <row r="10307" s="524" customFormat="1"/>
    <row r="10308" s="524" customFormat="1"/>
    <row r="10309" s="524" customFormat="1"/>
    <row r="10310" s="524" customFormat="1"/>
    <row r="10311" s="524" customFormat="1"/>
    <row r="10312" s="524" customFormat="1"/>
    <row r="10313" s="524" customFormat="1"/>
    <row r="10314" s="524" customFormat="1"/>
    <row r="10315" s="524" customFormat="1"/>
    <row r="10316" s="524" customFormat="1"/>
    <row r="10317" s="524" customFormat="1"/>
    <row r="10318" s="524" customFormat="1"/>
    <row r="10319" s="524" customFormat="1"/>
    <row r="10320" s="524" customFormat="1"/>
    <row r="10321" s="524" customFormat="1"/>
    <row r="10322" s="524" customFormat="1"/>
    <row r="10323" s="524" customFormat="1"/>
    <row r="10324" s="524" customFormat="1"/>
    <row r="10325" s="524" customFormat="1"/>
    <row r="10326" s="524" customFormat="1"/>
    <row r="10327" s="524" customFormat="1"/>
    <row r="10328" s="524" customFormat="1"/>
    <row r="10329" s="524" customFormat="1"/>
    <row r="10330" s="524" customFormat="1"/>
    <row r="10331" s="524" customFormat="1"/>
    <row r="10332" s="524" customFormat="1"/>
    <row r="10333" s="524" customFormat="1"/>
    <row r="10334" s="524" customFormat="1"/>
    <row r="10335" s="524" customFormat="1"/>
    <row r="10336" s="524" customFormat="1"/>
    <row r="10337" s="524" customFormat="1"/>
    <row r="10338" s="524" customFormat="1"/>
    <row r="10339" s="524" customFormat="1"/>
    <row r="10340" s="524" customFormat="1"/>
    <row r="10341" s="524" customFormat="1"/>
    <row r="10342" s="524" customFormat="1"/>
    <row r="10343" s="524" customFormat="1"/>
    <row r="10344" s="524" customFormat="1"/>
    <row r="10345" s="524" customFormat="1"/>
    <row r="10346" s="524" customFormat="1"/>
    <row r="10347" s="524" customFormat="1"/>
    <row r="10348" s="524" customFormat="1"/>
    <row r="10349" s="524" customFormat="1"/>
    <row r="10350" s="524" customFormat="1"/>
    <row r="10351" s="524" customFormat="1"/>
    <row r="10352" s="524" customFormat="1"/>
    <row r="10353" s="524" customFormat="1"/>
    <row r="10354" s="524" customFormat="1"/>
    <row r="10355" s="524" customFormat="1"/>
    <row r="10356" s="524" customFormat="1"/>
    <row r="10357" s="524" customFormat="1"/>
    <row r="10358" s="524" customFormat="1"/>
    <row r="10359" s="524" customFormat="1"/>
    <row r="10360" s="524" customFormat="1"/>
    <row r="10361" s="524" customFormat="1"/>
    <row r="10362" s="524" customFormat="1"/>
    <row r="10363" s="524" customFormat="1"/>
    <row r="10364" s="524" customFormat="1"/>
    <row r="10365" s="524" customFormat="1"/>
    <row r="10366" s="524" customFormat="1"/>
    <row r="10367" s="524" customFormat="1"/>
    <row r="10368" s="524" customFormat="1"/>
    <row r="10369" s="524" customFormat="1"/>
    <row r="10370" s="524" customFormat="1"/>
    <row r="10371" s="524" customFormat="1"/>
    <row r="10372" s="524" customFormat="1"/>
    <row r="10373" s="524" customFormat="1"/>
    <row r="10374" s="524" customFormat="1"/>
    <row r="10375" s="524" customFormat="1"/>
    <row r="10376" s="524" customFormat="1"/>
    <row r="10377" s="524" customFormat="1"/>
    <row r="10378" s="524" customFormat="1"/>
    <row r="10379" s="524" customFormat="1"/>
    <row r="10380" s="524" customFormat="1"/>
    <row r="10381" s="524" customFormat="1"/>
    <row r="10382" s="524" customFormat="1"/>
    <row r="10383" s="524" customFormat="1"/>
    <row r="10384" s="524" customFormat="1"/>
    <row r="10385" s="524" customFormat="1"/>
    <row r="10386" s="524" customFormat="1"/>
    <row r="10387" s="524" customFormat="1"/>
    <row r="10388" s="524" customFormat="1"/>
    <row r="10389" s="524" customFormat="1"/>
    <row r="10390" s="524" customFormat="1"/>
    <row r="10391" s="524" customFormat="1"/>
    <row r="10392" s="524" customFormat="1"/>
    <row r="10393" s="524" customFormat="1"/>
    <row r="10394" s="524" customFormat="1"/>
    <row r="10395" s="524" customFormat="1"/>
    <row r="10396" s="524" customFormat="1"/>
    <row r="10397" s="524" customFormat="1"/>
    <row r="10398" s="524" customFormat="1"/>
    <row r="10399" s="524" customFormat="1"/>
    <row r="10400" s="524" customFormat="1"/>
    <row r="10401" s="524" customFormat="1"/>
    <row r="10402" s="524" customFormat="1"/>
    <row r="10403" s="524" customFormat="1"/>
    <row r="10404" s="524" customFormat="1"/>
    <row r="10405" s="524" customFormat="1"/>
    <row r="10406" s="524" customFormat="1"/>
    <row r="10407" s="524" customFormat="1"/>
    <row r="10408" s="524" customFormat="1"/>
    <row r="10409" s="524" customFormat="1"/>
    <row r="10410" s="524" customFormat="1"/>
    <row r="10411" s="524" customFormat="1"/>
    <row r="10412" s="524" customFormat="1"/>
    <row r="10413" s="524" customFormat="1"/>
    <row r="10414" s="524" customFormat="1"/>
    <row r="10415" s="524" customFormat="1"/>
    <row r="10416" s="524" customFormat="1"/>
    <row r="10417" s="524" customFormat="1"/>
    <row r="10418" s="524" customFormat="1"/>
    <row r="10419" s="524" customFormat="1"/>
    <row r="10420" s="524" customFormat="1"/>
    <row r="10421" s="524" customFormat="1"/>
    <row r="10422" s="524" customFormat="1"/>
    <row r="10423" s="524" customFormat="1"/>
    <row r="10424" s="524" customFormat="1"/>
    <row r="10425" s="524" customFormat="1"/>
    <row r="10426" s="524" customFormat="1"/>
    <row r="10427" s="524" customFormat="1"/>
    <row r="10428" s="524" customFormat="1"/>
    <row r="10429" s="524" customFormat="1"/>
    <row r="10430" s="524" customFormat="1"/>
    <row r="10431" s="524" customFormat="1"/>
    <row r="10432" s="524" customFormat="1"/>
    <row r="10433" s="524" customFormat="1"/>
    <row r="10434" s="524" customFormat="1"/>
    <row r="10435" s="524" customFormat="1"/>
    <row r="10436" s="524" customFormat="1"/>
    <row r="10437" s="524" customFormat="1"/>
    <row r="10438" s="524" customFormat="1"/>
    <row r="10439" s="524" customFormat="1"/>
    <row r="10440" s="524" customFormat="1"/>
    <row r="10441" s="524" customFormat="1"/>
    <row r="10442" s="524" customFormat="1"/>
    <row r="10443" s="524" customFormat="1"/>
    <row r="10444" s="524" customFormat="1"/>
    <row r="10445" s="524" customFormat="1"/>
    <row r="10446" s="524" customFormat="1"/>
    <row r="10447" s="524" customFormat="1"/>
    <row r="10448" s="524" customFormat="1"/>
    <row r="10449" s="524" customFormat="1"/>
    <row r="10450" s="524" customFormat="1"/>
    <row r="10451" s="524" customFormat="1"/>
    <row r="10452" s="524" customFormat="1"/>
    <row r="10453" s="524" customFormat="1"/>
    <row r="10454" s="524" customFormat="1"/>
    <row r="10455" s="524" customFormat="1"/>
    <row r="10456" s="524" customFormat="1"/>
    <row r="10457" s="524" customFormat="1"/>
    <row r="10458" s="524" customFormat="1"/>
    <row r="10459" s="524" customFormat="1"/>
    <row r="10460" s="524" customFormat="1"/>
    <row r="10461" s="524" customFormat="1"/>
    <row r="10462" s="524" customFormat="1"/>
    <row r="10463" s="524" customFormat="1"/>
    <row r="10464" s="524" customFormat="1"/>
    <row r="10465" s="524" customFormat="1"/>
    <row r="10466" s="524" customFormat="1"/>
    <row r="10467" s="524" customFormat="1"/>
    <row r="10468" s="524" customFormat="1"/>
    <row r="10469" s="524" customFormat="1"/>
    <row r="10470" s="524" customFormat="1"/>
    <row r="10471" s="524" customFormat="1"/>
    <row r="10472" s="524" customFormat="1"/>
    <row r="10473" s="524" customFormat="1"/>
    <row r="10474" s="524" customFormat="1"/>
    <row r="10475" s="524" customFormat="1"/>
    <row r="10476" s="524" customFormat="1"/>
    <row r="10477" s="524" customFormat="1"/>
    <row r="10478" s="524" customFormat="1"/>
    <row r="10479" s="524" customFormat="1"/>
    <row r="10480" s="524" customFormat="1"/>
    <row r="10481" s="524" customFormat="1"/>
    <row r="10482" s="524" customFormat="1"/>
    <row r="10483" s="524" customFormat="1"/>
    <row r="10484" s="524" customFormat="1"/>
    <row r="10485" s="524" customFormat="1"/>
    <row r="10486" s="524" customFormat="1"/>
    <row r="10487" s="524" customFormat="1"/>
    <row r="10488" s="524" customFormat="1"/>
    <row r="10489" s="524" customFormat="1"/>
    <row r="10490" s="524" customFormat="1"/>
    <row r="10491" s="524" customFormat="1"/>
    <row r="10492" s="524" customFormat="1"/>
    <row r="10493" s="524" customFormat="1"/>
    <row r="10494" s="524" customFormat="1"/>
    <row r="10495" s="524" customFormat="1"/>
    <row r="10496" s="524" customFormat="1"/>
    <row r="10497" s="524" customFormat="1"/>
    <row r="10498" s="524" customFormat="1"/>
    <row r="10499" s="524" customFormat="1"/>
    <row r="10500" s="524" customFormat="1"/>
    <row r="10501" s="524" customFormat="1"/>
    <row r="10502" s="524" customFormat="1"/>
    <row r="10503" s="524" customFormat="1"/>
    <row r="10504" s="524" customFormat="1"/>
    <row r="10505" s="524" customFormat="1"/>
    <row r="10506" s="524" customFormat="1"/>
    <row r="10507" s="524" customFormat="1"/>
    <row r="10508" s="524" customFormat="1"/>
    <row r="10509" s="524" customFormat="1"/>
    <row r="10510" s="524" customFormat="1"/>
    <row r="10511" s="524" customFormat="1"/>
    <row r="10512" s="524" customFormat="1"/>
    <row r="10513" s="524" customFormat="1"/>
    <row r="10514" s="524" customFormat="1"/>
    <row r="10515" s="524" customFormat="1"/>
    <row r="10516" s="524" customFormat="1"/>
    <row r="10517" s="524" customFormat="1"/>
    <row r="10518" s="524" customFormat="1"/>
    <row r="10519" s="524" customFormat="1"/>
    <row r="10520" s="524" customFormat="1"/>
    <row r="10521" s="524" customFormat="1"/>
    <row r="10522" s="524" customFormat="1"/>
    <row r="10523" s="524" customFormat="1"/>
    <row r="10524" s="524" customFormat="1"/>
    <row r="10525" s="524" customFormat="1"/>
    <row r="10526" s="524" customFormat="1"/>
    <row r="10527" s="524" customFormat="1"/>
    <row r="10528" s="524" customFormat="1"/>
    <row r="10529" s="524" customFormat="1"/>
    <row r="10530" s="524" customFormat="1"/>
    <row r="10531" s="524" customFormat="1"/>
    <row r="10532" s="524" customFormat="1"/>
    <row r="10533" s="524" customFormat="1"/>
    <row r="10534" s="524" customFormat="1"/>
    <row r="10535" s="524" customFormat="1"/>
    <row r="10536" s="524" customFormat="1"/>
    <row r="10537" s="524" customFormat="1"/>
    <row r="10538" s="524" customFormat="1"/>
    <row r="10539" s="524" customFormat="1"/>
    <row r="10540" s="524" customFormat="1"/>
    <row r="10541" s="524" customFormat="1"/>
    <row r="10542" s="524" customFormat="1"/>
    <row r="10543" s="524" customFormat="1"/>
    <row r="10544" s="524" customFormat="1"/>
    <row r="10545" s="524" customFormat="1"/>
    <row r="10546" s="524" customFormat="1"/>
    <row r="10547" s="524" customFormat="1"/>
    <row r="10548" s="524" customFormat="1"/>
    <row r="10549" s="524" customFormat="1"/>
    <row r="10550" s="524" customFormat="1"/>
    <row r="10551" s="524" customFormat="1"/>
    <row r="10552" s="524" customFormat="1"/>
    <row r="10553" s="524" customFormat="1"/>
    <row r="10554" s="524" customFormat="1"/>
    <row r="10555" s="524" customFormat="1"/>
    <row r="10556" s="524" customFormat="1"/>
    <row r="10557" s="524" customFormat="1"/>
    <row r="10558" s="524" customFormat="1"/>
    <row r="10559" s="524" customFormat="1"/>
    <row r="10560" s="524" customFormat="1"/>
    <row r="10561" s="524" customFormat="1"/>
    <row r="10562" s="524" customFormat="1"/>
    <row r="10563" s="524" customFormat="1"/>
    <row r="10564" s="524" customFormat="1"/>
    <row r="10565" s="524" customFormat="1"/>
    <row r="10566" s="524" customFormat="1"/>
    <row r="10567" s="524" customFormat="1"/>
    <row r="10568" s="524" customFormat="1"/>
    <row r="10569" s="524" customFormat="1"/>
    <row r="10570" s="524" customFormat="1"/>
    <row r="10571" s="524" customFormat="1"/>
    <row r="10572" s="524" customFormat="1"/>
    <row r="10573" s="524" customFormat="1"/>
    <row r="10574" s="524" customFormat="1"/>
    <row r="10575" s="524" customFormat="1"/>
    <row r="10576" s="524" customFormat="1"/>
    <row r="10577" s="524" customFormat="1"/>
    <row r="10578" s="524" customFormat="1"/>
    <row r="10579" s="524" customFormat="1"/>
    <row r="10580" s="524" customFormat="1"/>
    <row r="10581" s="524" customFormat="1"/>
    <row r="10582" s="524" customFormat="1"/>
    <row r="10583" s="524" customFormat="1"/>
    <row r="10584" s="524" customFormat="1"/>
    <row r="10585" s="524" customFormat="1"/>
    <row r="10586" s="524" customFormat="1"/>
    <row r="10587" s="524" customFormat="1"/>
    <row r="10588" s="524" customFormat="1"/>
    <row r="10589" s="524" customFormat="1"/>
    <row r="10590" s="524" customFormat="1"/>
    <row r="10591" s="524" customFormat="1"/>
    <row r="10592" s="524" customFormat="1"/>
    <row r="10593" s="524" customFormat="1"/>
    <row r="10594" s="524" customFormat="1"/>
    <row r="10595" s="524" customFormat="1"/>
    <row r="10596" s="524" customFormat="1"/>
    <row r="10597" s="524" customFormat="1"/>
    <row r="10598" s="524" customFormat="1"/>
    <row r="10599" s="524" customFormat="1"/>
    <row r="10600" s="524" customFormat="1"/>
    <row r="10601" s="524" customFormat="1"/>
    <row r="10602" s="524" customFormat="1"/>
    <row r="10603" s="524" customFormat="1"/>
    <row r="10604" s="524" customFormat="1"/>
    <row r="10605" s="524" customFormat="1"/>
    <row r="10606" s="524" customFormat="1"/>
    <row r="10607" s="524" customFormat="1"/>
    <row r="10608" s="524" customFormat="1"/>
    <row r="10609" s="524" customFormat="1"/>
    <row r="10610" s="524" customFormat="1"/>
    <row r="10611" s="524" customFormat="1"/>
    <row r="10612" s="524" customFormat="1"/>
    <row r="10613" s="524" customFormat="1"/>
    <row r="10614" s="524" customFormat="1"/>
    <row r="10615" s="524" customFormat="1"/>
    <row r="10616" s="524" customFormat="1"/>
    <row r="10617" s="524" customFormat="1"/>
    <row r="10618" s="524" customFormat="1"/>
    <row r="10619" s="524" customFormat="1"/>
    <row r="10620" s="524" customFormat="1"/>
    <row r="10621" s="524" customFormat="1"/>
    <row r="10622" s="524" customFormat="1"/>
    <row r="10623" s="524" customFormat="1"/>
    <row r="10624" s="524" customFormat="1"/>
    <row r="10625" s="524" customFormat="1"/>
    <row r="10626" s="524" customFormat="1"/>
    <row r="10627" s="524" customFormat="1"/>
    <row r="10628" s="524" customFormat="1"/>
    <row r="10629" s="524" customFormat="1"/>
    <row r="10630" s="524" customFormat="1"/>
    <row r="10631" s="524" customFormat="1"/>
    <row r="10632" s="524" customFormat="1"/>
    <row r="10633" s="524" customFormat="1"/>
    <row r="10634" s="524" customFormat="1"/>
    <row r="10635" s="524" customFormat="1"/>
    <row r="10636" s="524" customFormat="1"/>
    <row r="10637" s="524" customFormat="1"/>
    <row r="10638" s="524" customFormat="1"/>
    <row r="10639" s="524" customFormat="1"/>
    <row r="10640" s="524" customFormat="1"/>
    <row r="10641" s="524" customFormat="1"/>
    <row r="10642" s="524" customFormat="1"/>
    <row r="10643" s="524" customFormat="1"/>
    <row r="10644" s="524" customFormat="1"/>
    <row r="10645" s="524" customFormat="1"/>
    <row r="10646" s="524" customFormat="1"/>
    <row r="10647" s="524" customFormat="1"/>
    <row r="10648" s="524" customFormat="1"/>
    <row r="10649" s="524" customFormat="1"/>
    <row r="10650" s="524" customFormat="1"/>
    <row r="10651" s="524" customFormat="1"/>
    <row r="10652" s="524" customFormat="1"/>
    <row r="10653" s="524" customFormat="1"/>
    <row r="10654" s="524" customFormat="1"/>
    <row r="10655" s="524" customFormat="1"/>
    <row r="10656" s="524" customFormat="1"/>
    <row r="10657" s="524" customFormat="1"/>
    <row r="10658" s="524" customFormat="1"/>
    <row r="10659" s="524" customFormat="1"/>
    <row r="10660" s="524" customFormat="1"/>
    <row r="10661" s="524" customFormat="1"/>
    <row r="10662" s="524" customFormat="1"/>
    <row r="10663" s="524" customFormat="1"/>
    <row r="10664" s="524" customFormat="1"/>
    <row r="10665" s="524" customFormat="1"/>
    <row r="10666" s="524" customFormat="1"/>
    <row r="10667" s="524" customFormat="1"/>
    <row r="10668" s="524" customFormat="1"/>
    <row r="10669" s="524" customFormat="1"/>
    <row r="10670" s="524" customFormat="1"/>
    <row r="10671" s="524" customFormat="1"/>
    <row r="10672" s="524" customFormat="1"/>
    <row r="10673" s="524" customFormat="1"/>
    <row r="10674" s="524" customFormat="1"/>
    <row r="10675" s="524" customFormat="1"/>
    <row r="10676" s="524" customFormat="1"/>
    <row r="10677" s="524" customFormat="1"/>
    <row r="10678" s="524" customFormat="1"/>
    <row r="10679" s="524" customFormat="1"/>
    <row r="10680" s="524" customFormat="1"/>
    <row r="10681" s="524" customFormat="1"/>
    <row r="10682" s="524" customFormat="1"/>
    <row r="10683" s="524" customFormat="1"/>
    <row r="10684" s="524" customFormat="1"/>
    <row r="10685" s="524" customFormat="1"/>
    <row r="10686" s="524" customFormat="1"/>
    <row r="10687" s="524" customFormat="1"/>
    <row r="10688" s="524" customFormat="1"/>
    <row r="10689" s="524" customFormat="1"/>
    <row r="10690" s="524" customFormat="1"/>
    <row r="10691" s="524" customFormat="1"/>
    <row r="10692" s="524" customFormat="1"/>
    <row r="10693" s="524" customFormat="1"/>
    <row r="10694" s="524" customFormat="1"/>
    <row r="10695" s="524" customFormat="1"/>
    <row r="10696" s="524" customFormat="1"/>
    <row r="10697" s="524" customFormat="1"/>
    <row r="10698" s="524" customFormat="1"/>
    <row r="10699" s="524" customFormat="1"/>
    <row r="10700" s="524" customFormat="1"/>
    <row r="10701" s="524" customFormat="1"/>
    <row r="10702" s="524" customFormat="1"/>
    <row r="10703" s="524" customFormat="1"/>
    <row r="10704" s="524" customFormat="1"/>
    <row r="10705" s="524" customFormat="1"/>
    <row r="10706" s="524" customFormat="1"/>
    <row r="10707" s="524" customFormat="1"/>
    <row r="10708" s="524" customFormat="1"/>
    <row r="10709" s="524" customFormat="1"/>
    <row r="10710" s="524" customFormat="1"/>
    <row r="10711" s="524" customFormat="1"/>
    <row r="10712" s="524" customFormat="1"/>
    <row r="10713" s="524" customFormat="1"/>
    <row r="10714" s="524" customFormat="1"/>
    <row r="10715" s="524" customFormat="1"/>
    <row r="10716" s="524" customFormat="1"/>
    <row r="10717" s="524" customFormat="1"/>
    <row r="10718" s="524" customFormat="1"/>
    <row r="10719" s="524" customFormat="1"/>
    <row r="10720" s="524" customFormat="1"/>
    <row r="10721" s="524" customFormat="1"/>
    <row r="10722" s="524" customFormat="1"/>
    <row r="10723" s="524" customFormat="1"/>
    <row r="10724" s="524" customFormat="1"/>
    <row r="10725" s="524" customFormat="1"/>
    <row r="10726" s="524" customFormat="1"/>
    <row r="10727" s="524" customFormat="1"/>
    <row r="10728" s="524" customFormat="1"/>
    <row r="10729" s="524" customFormat="1"/>
    <row r="10730" s="524" customFormat="1"/>
    <row r="10731" s="524" customFormat="1"/>
    <row r="10732" s="524" customFormat="1"/>
    <row r="10733" s="524" customFormat="1"/>
    <row r="10734" s="524" customFormat="1"/>
    <row r="10735" s="524" customFormat="1"/>
    <row r="10736" s="524" customFormat="1"/>
    <row r="10737" s="524" customFormat="1"/>
    <row r="10738" s="524" customFormat="1"/>
    <row r="10739" s="524" customFormat="1"/>
    <row r="10740" s="524" customFormat="1"/>
    <row r="10741" s="524" customFormat="1"/>
    <row r="10742" s="524" customFormat="1"/>
    <row r="10743" s="524" customFormat="1"/>
    <row r="10744" s="524" customFormat="1"/>
    <row r="10745" s="524" customFormat="1"/>
    <row r="10746" s="524" customFormat="1"/>
    <row r="10747" s="524" customFormat="1"/>
    <row r="10748" s="524" customFormat="1"/>
    <row r="10749" s="524" customFormat="1"/>
    <row r="10750" s="524" customFormat="1"/>
    <row r="10751" s="524" customFormat="1"/>
    <row r="10752" s="524" customFormat="1"/>
    <row r="10753" s="524" customFormat="1"/>
    <row r="10754" s="524" customFormat="1"/>
    <row r="10755" s="524" customFormat="1"/>
    <row r="10756" s="524" customFormat="1"/>
    <row r="10757" s="524" customFormat="1"/>
    <row r="10758" s="524" customFormat="1"/>
    <row r="10759" s="524" customFormat="1"/>
    <row r="10760" s="524" customFormat="1"/>
    <row r="10761" s="524" customFormat="1"/>
    <row r="10762" s="524" customFormat="1"/>
    <row r="10763" s="524" customFormat="1"/>
    <row r="10764" s="524" customFormat="1"/>
    <row r="10765" s="524" customFormat="1"/>
    <row r="10766" s="524" customFormat="1"/>
    <row r="10767" s="524" customFormat="1"/>
    <row r="10768" s="524" customFormat="1"/>
    <row r="10769" s="524" customFormat="1"/>
    <row r="10770" s="524" customFormat="1"/>
    <row r="10771" s="524" customFormat="1"/>
    <row r="10772" s="524" customFormat="1"/>
    <row r="10773" s="524" customFormat="1"/>
    <row r="10774" s="524" customFormat="1"/>
    <row r="10775" s="524" customFormat="1"/>
    <row r="10776" s="524" customFormat="1"/>
    <row r="10777" s="524" customFormat="1"/>
    <row r="10778" s="524" customFormat="1"/>
    <row r="10779" s="524" customFormat="1"/>
    <row r="10780" s="524" customFormat="1"/>
    <row r="10781" s="524" customFormat="1"/>
    <row r="10782" s="524" customFormat="1"/>
    <row r="10783" s="524" customFormat="1"/>
    <row r="10784" s="524" customFormat="1"/>
    <row r="10785" s="524" customFormat="1"/>
    <row r="10786" s="524" customFormat="1"/>
    <row r="10787" s="524" customFormat="1"/>
    <row r="10788" s="524" customFormat="1"/>
    <row r="10789" s="524" customFormat="1"/>
    <row r="10790" s="524" customFormat="1"/>
    <row r="10791" s="524" customFormat="1"/>
    <row r="10792" s="524" customFormat="1"/>
    <row r="10793" s="524" customFormat="1"/>
    <row r="10794" s="524" customFormat="1"/>
    <row r="10795" s="524" customFormat="1"/>
    <row r="10796" s="524" customFormat="1"/>
    <row r="10797" s="524" customFormat="1"/>
    <row r="10798" s="524" customFormat="1"/>
    <row r="10799" s="524" customFormat="1"/>
    <row r="10800" s="524" customFormat="1"/>
    <row r="10801" s="524" customFormat="1"/>
    <row r="10802" s="524" customFormat="1"/>
    <row r="10803" s="524" customFormat="1"/>
    <row r="10804" s="524" customFormat="1"/>
    <row r="10805" s="524" customFormat="1"/>
    <row r="10806" s="524" customFormat="1"/>
    <row r="10807" s="524" customFormat="1"/>
    <row r="10808" s="524" customFormat="1"/>
    <row r="10809" s="524" customFormat="1"/>
    <row r="10810" s="524" customFormat="1"/>
    <row r="10811" s="524" customFormat="1"/>
    <row r="10812" s="524" customFormat="1"/>
    <row r="10813" s="524" customFormat="1"/>
    <row r="10814" s="524" customFormat="1"/>
    <row r="10815" s="524" customFormat="1"/>
    <row r="10816" s="524" customFormat="1"/>
    <row r="10817" s="524" customFormat="1"/>
    <row r="10818" s="524" customFormat="1"/>
    <row r="10819" s="524" customFormat="1"/>
    <row r="10820" s="524" customFormat="1"/>
    <row r="10821" s="524" customFormat="1"/>
    <row r="10822" s="524" customFormat="1"/>
    <row r="10823" s="524" customFormat="1"/>
    <row r="10824" s="524" customFormat="1"/>
    <row r="10825" s="524" customFormat="1"/>
    <row r="10826" s="524" customFormat="1"/>
    <row r="10827" s="524" customFormat="1"/>
    <row r="10828" s="524" customFormat="1"/>
    <row r="10829" s="524" customFormat="1"/>
    <row r="10830" s="524" customFormat="1"/>
    <row r="10831" s="524" customFormat="1"/>
    <row r="10832" s="524" customFormat="1"/>
    <row r="10833" s="524" customFormat="1"/>
    <row r="10834" s="524" customFormat="1"/>
    <row r="10835" s="524" customFormat="1"/>
    <row r="10836" s="524" customFormat="1"/>
    <row r="10837" s="524" customFormat="1"/>
    <row r="10838" s="524" customFormat="1"/>
    <row r="10839" s="524" customFormat="1"/>
    <row r="10840" s="524" customFormat="1"/>
    <row r="10841" s="524" customFormat="1"/>
    <row r="10842" s="524" customFormat="1"/>
    <row r="10843" s="524" customFormat="1"/>
    <row r="10844" s="524" customFormat="1"/>
    <row r="10845" s="524" customFormat="1"/>
    <row r="10846" s="524" customFormat="1"/>
    <row r="10847" s="524" customFormat="1"/>
    <row r="10848" s="524" customFormat="1"/>
    <row r="10849" s="524" customFormat="1"/>
    <row r="10850" s="524" customFormat="1"/>
    <row r="10851" s="524" customFormat="1"/>
    <row r="10852" s="524" customFormat="1"/>
    <row r="10853" s="524" customFormat="1"/>
    <row r="10854" s="524" customFormat="1"/>
    <row r="10855" s="524" customFormat="1"/>
    <row r="10856" s="524" customFormat="1"/>
    <row r="10857" s="524" customFormat="1"/>
    <row r="10858" s="524" customFormat="1"/>
    <row r="10859" s="524" customFormat="1"/>
    <row r="10860" s="524" customFormat="1"/>
    <row r="10861" s="524" customFormat="1"/>
    <row r="10862" s="524" customFormat="1"/>
    <row r="10863" s="524" customFormat="1"/>
    <row r="10864" s="524" customFormat="1"/>
    <row r="10865" s="524" customFormat="1"/>
    <row r="10866" s="524" customFormat="1"/>
    <row r="10867" s="524" customFormat="1"/>
    <row r="10868" s="524" customFormat="1"/>
    <row r="10869" s="524" customFormat="1"/>
    <row r="10870" s="524" customFormat="1"/>
    <row r="10871" s="524" customFormat="1"/>
    <row r="10872" s="524" customFormat="1"/>
    <row r="10873" s="524" customFormat="1"/>
    <row r="10874" s="524" customFormat="1"/>
    <row r="10875" s="524" customFormat="1"/>
    <row r="10876" s="524" customFormat="1"/>
    <row r="10877" s="524" customFormat="1"/>
    <row r="10878" s="524" customFormat="1"/>
    <row r="10879" s="524" customFormat="1"/>
    <row r="10880" s="524" customFormat="1"/>
    <row r="10881" s="524" customFormat="1"/>
    <row r="10882" s="524" customFormat="1"/>
    <row r="10883" s="524" customFormat="1"/>
    <row r="10884" s="524" customFormat="1"/>
    <row r="10885" s="524" customFormat="1"/>
    <row r="10886" s="524" customFormat="1"/>
    <row r="10887" s="524" customFormat="1"/>
    <row r="10888" s="524" customFormat="1"/>
    <row r="10889" s="524" customFormat="1"/>
    <row r="10890" s="524" customFormat="1"/>
    <row r="10891" s="524" customFormat="1"/>
    <row r="10892" s="524" customFormat="1"/>
    <row r="10893" s="524" customFormat="1"/>
    <row r="10894" s="524" customFormat="1"/>
    <row r="10895" s="524" customFormat="1"/>
    <row r="10896" s="524" customFormat="1"/>
    <row r="10897" s="524" customFormat="1"/>
    <row r="10898" s="524" customFormat="1"/>
    <row r="10899" s="524" customFormat="1"/>
    <row r="10900" s="524" customFormat="1"/>
    <row r="10901" s="524" customFormat="1"/>
    <row r="10902" s="524" customFormat="1"/>
    <row r="10903" s="524" customFormat="1"/>
    <row r="10904" s="524" customFormat="1"/>
    <row r="10905" s="524" customFormat="1"/>
    <row r="10906" s="524" customFormat="1"/>
    <row r="10907" s="524" customFormat="1"/>
    <row r="10908" s="524" customFormat="1"/>
    <row r="10909" s="524" customFormat="1"/>
    <row r="10910" s="524" customFormat="1"/>
    <row r="10911" s="524" customFormat="1"/>
    <row r="10912" s="524" customFormat="1"/>
    <row r="10913" s="524" customFormat="1"/>
    <row r="10914" s="524" customFormat="1"/>
    <row r="10915" s="524" customFormat="1"/>
    <row r="10916" s="524" customFormat="1"/>
    <row r="10917" s="524" customFormat="1"/>
    <row r="10918" s="524" customFormat="1"/>
    <row r="10919" s="524" customFormat="1"/>
    <row r="10920" s="524" customFormat="1"/>
    <row r="10921" s="524" customFormat="1"/>
    <row r="10922" s="524" customFormat="1"/>
    <row r="10923" s="524" customFormat="1"/>
    <row r="10924" s="524" customFormat="1"/>
    <row r="10925" s="524" customFormat="1"/>
    <row r="10926" s="524" customFormat="1"/>
    <row r="10927" s="524" customFormat="1"/>
    <row r="10928" s="524" customFormat="1"/>
    <row r="10929" s="524" customFormat="1"/>
    <row r="10930" s="524" customFormat="1"/>
    <row r="10931" s="524" customFormat="1"/>
    <row r="10932" s="524" customFormat="1"/>
    <row r="10933" s="524" customFormat="1"/>
    <row r="10934" s="524" customFormat="1"/>
    <row r="10935" s="524" customFormat="1"/>
    <row r="10936" s="524" customFormat="1"/>
    <row r="10937" s="524" customFormat="1"/>
    <row r="10938" s="524" customFormat="1"/>
    <row r="10939" s="524" customFormat="1"/>
    <row r="10940" s="524" customFormat="1"/>
    <row r="10941" s="524" customFormat="1"/>
    <row r="10942" s="524" customFormat="1"/>
    <row r="10943" s="524" customFormat="1"/>
    <row r="10944" s="524" customFormat="1"/>
    <row r="10945" s="524" customFormat="1"/>
    <row r="10946" s="524" customFormat="1"/>
    <row r="10947" s="524" customFormat="1"/>
    <row r="10948" s="524" customFormat="1"/>
    <row r="10949" s="524" customFormat="1"/>
    <row r="10950" s="524" customFormat="1"/>
    <row r="10951" s="524" customFormat="1"/>
    <row r="10952" s="524" customFormat="1"/>
    <row r="10953" s="524" customFormat="1"/>
    <row r="10954" s="524" customFormat="1"/>
    <row r="10955" s="524" customFormat="1"/>
    <row r="10956" s="524" customFormat="1"/>
    <row r="10957" s="524" customFormat="1"/>
    <row r="10958" s="524" customFormat="1"/>
    <row r="10959" s="524" customFormat="1"/>
    <row r="10960" s="524" customFormat="1"/>
    <row r="10961" s="524" customFormat="1"/>
    <row r="10962" s="524" customFormat="1"/>
    <row r="10963" s="524" customFormat="1"/>
    <row r="10964" s="524" customFormat="1"/>
    <row r="10965" s="524" customFormat="1"/>
    <row r="10966" s="524" customFormat="1"/>
    <row r="10967" s="524" customFormat="1"/>
    <row r="10968" s="524" customFormat="1"/>
    <row r="10969" s="524" customFormat="1"/>
    <row r="10970" s="524" customFormat="1"/>
    <row r="10971" s="524" customFormat="1"/>
    <row r="10972" s="524" customFormat="1"/>
    <row r="10973" s="524" customFormat="1"/>
    <row r="10974" s="524" customFormat="1"/>
    <row r="10975" s="524" customFormat="1"/>
    <row r="10976" s="524" customFormat="1"/>
    <row r="10977" s="524" customFormat="1"/>
    <row r="10978" s="524" customFormat="1"/>
    <row r="10979" s="524" customFormat="1"/>
    <row r="10980" s="524" customFormat="1"/>
    <row r="10981" s="524" customFormat="1"/>
    <row r="10982" s="524" customFormat="1"/>
    <row r="10983" s="524" customFormat="1"/>
    <row r="10984" s="524" customFormat="1"/>
    <row r="10985" s="524" customFormat="1"/>
    <row r="10986" s="524" customFormat="1"/>
    <row r="10987" s="524" customFormat="1"/>
    <row r="10988" s="524" customFormat="1"/>
    <row r="10989" s="524" customFormat="1"/>
    <row r="10990" s="524" customFormat="1"/>
    <row r="10991" s="524" customFormat="1"/>
    <row r="10992" s="524" customFormat="1"/>
    <row r="10993" s="524" customFormat="1"/>
    <row r="10994" s="524" customFormat="1"/>
    <row r="10995" s="524" customFormat="1"/>
    <row r="10996" s="524" customFormat="1"/>
    <row r="10997" s="524" customFormat="1"/>
    <row r="10998" s="524" customFormat="1"/>
    <row r="10999" s="524" customFormat="1"/>
    <row r="11000" s="524" customFormat="1"/>
    <row r="11001" s="524" customFormat="1"/>
    <row r="11002" s="524" customFormat="1"/>
    <row r="11003" s="524" customFormat="1"/>
    <row r="11004" s="524" customFormat="1"/>
    <row r="11005" s="524" customFormat="1"/>
    <row r="11006" s="524" customFormat="1"/>
    <row r="11007" s="524" customFormat="1"/>
    <row r="11008" s="524" customFormat="1"/>
    <row r="11009" s="524" customFormat="1"/>
    <row r="11010" s="524" customFormat="1"/>
    <row r="11011" s="524" customFormat="1"/>
    <row r="11012" s="524" customFormat="1"/>
    <row r="11013" s="524" customFormat="1"/>
    <row r="11014" s="524" customFormat="1"/>
    <row r="11015" s="524" customFormat="1"/>
    <row r="11016" s="524" customFormat="1"/>
    <row r="11017" s="524" customFormat="1"/>
    <row r="11018" s="524" customFormat="1"/>
    <row r="11019" s="524" customFormat="1"/>
    <row r="11020" s="524" customFormat="1"/>
    <row r="11021" s="524" customFormat="1"/>
    <row r="11022" s="524" customFormat="1"/>
    <row r="11023" s="524" customFormat="1"/>
    <row r="11024" s="524" customFormat="1"/>
    <row r="11025" s="524" customFormat="1"/>
    <row r="11026" s="524" customFormat="1"/>
    <row r="11027" s="524" customFormat="1"/>
    <row r="11028" s="524" customFormat="1"/>
    <row r="11029" s="524" customFormat="1"/>
    <row r="11030" s="524" customFormat="1"/>
    <row r="11031" s="524" customFormat="1"/>
    <row r="11032" s="524" customFormat="1"/>
    <row r="11033" s="524" customFormat="1"/>
    <row r="11034" s="524" customFormat="1"/>
    <row r="11035" s="524" customFormat="1"/>
    <row r="11036" s="524" customFormat="1"/>
    <row r="11037" s="524" customFormat="1"/>
    <row r="11038" s="524" customFormat="1"/>
    <row r="11039" s="524" customFormat="1"/>
    <row r="11040" s="524" customFormat="1"/>
    <row r="11041" s="524" customFormat="1"/>
    <row r="11042" s="524" customFormat="1"/>
    <row r="11043" s="524" customFormat="1"/>
    <row r="11044" s="524" customFormat="1"/>
    <row r="11045" s="524" customFormat="1"/>
    <row r="11046" s="524" customFormat="1"/>
    <row r="11047" s="524" customFormat="1"/>
    <row r="11048" s="524" customFormat="1"/>
    <row r="11049" s="524" customFormat="1"/>
    <row r="11050" s="524" customFormat="1"/>
    <row r="11051" s="524" customFormat="1"/>
    <row r="11052" s="524" customFormat="1"/>
    <row r="11053" s="524" customFormat="1"/>
    <row r="11054" s="524" customFormat="1"/>
    <row r="11055" s="524" customFormat="1"/>
    <row r="11056" s="524" customFormat="1"/>
    <row r="11057" s="524" customFormat="1"/>
    <row r="11058" s="524" customFormat="1"/>
    <row r="11059" s="524" customFormat="1"/>
    <row r="11060" s="524" customFormat="1"/>
    <row r="11061" s="524" customFormat="1"/>
    <row r="11062" s="524" customFormat="1"/>
    <row r="11063" s="524" customFormat="1"/>
    <row r="11064" s="524" customFormat="1"/>
    <row r="11065" s="524" customFormat="1"/>
    <row r="11066" s="524" customFormat="1"/>
    <row r="11067" s="524" customFormat="1"/>
    <row r="11068" s="524" customFormat="1"/>
    <row r="11069" s="524" customFormat="1"/>
    <row r="11070" s="524" customFormat="1"/>
    <row r="11071" s="524" customFormat="1"/>
    <row r="11072" s="524" customFormat="1"/>
    <row r="11073" s="524" customFormat="1"/>
    <row r="11074" s="524" customFormat="1"/>
    <row r="11075" s="524" customFormat="1"/>
    <row r="11076" s="524" customFormat="1"/>
    <row r="11077" s="524" customFormat="1"/>
    <row r="11078" s="524" customFormat="1"/>
    <row r="11079" s="524" customFormat="1"/>
    <row r="11080" s="524" customFormat="1"/>
    <row r="11081" s="524" customFormat="1"/>
    <row r="11082" s="524" customFormat="1"/>
    <row r="11083" s="524" customFormat="1"/>
    <row r="11084" s="524" customFormat="1"/>
    <row r="11085" s="524" customFormat="1"/>
    <row r="11086" s="524" customFormat="1"/>
    <row r="11087" s="524" customFormat="1"/>
    <row r="11088" s="524" customFormat="1"/>
    <row r="11089" s="524" customFormat="1"/>
    <row r="11090" s="524" customFormat="1"/>
    <row r="11091" s="524" customFormat="1"/>
    <row r="11092" s="524" customFormat="1"/>
    <row r="11093" s="524" customFormat="1"/>
    <row r="11094" s="524" customFormat="1"/>
    <row r="11095" s="524" customFormat="1"/>
    <row r="11096" s="524" customFormat="1"/>
    <row r="11097" s="524" customFormat="1"/>
    <row r="11098" s="524" customFormat="1"/>
    <row r="11099" s="524" customFormat="1"/>
    <row r="11100" s="524" customFormat="1"/>
    <row r="11101" s="524" customFormat="1"/>
    <row r="11102" s="524" customFormat="1"/>
    <row r="11103" s="524" customFormat="1"/>
    <row r="11104" s="524" customFormat="1"/>
    <row r="11105" s="524" customFormat="1"/>
    <row r="11106" s="524" customFormat="1"/>
    <row r="11107" s="524" customFormat="1"/>
    <row r="11108" s="524" customFormat="1"/>
    <row r="11109" s="524" customFormat="1"/>
    <row r="11110" s="524" customFormat="1"/>
    <row r="11111" s="524" customFormat="1"/>
    <row r="11112" s="524" customFormat="1"/>
    <row r="11113" s="524" customFormat="1"/>
    <row r="11114" s="524" customFormat="1"/>
    <row r="11115" s="524" customFormat="1"/>
    <row r="11116" s="524" customFormat="1"/>
    <row r="11117" s="524" customFormat="1"/>
    <row r="11118" s="524" customFormat="1"/>
    <row r="11119" s="524" customFormat="1"/>
    <row r="11120" s="524" customFormat="1"/>
    <row r="11121" s="524" customFormat="1"/>
    <row r="11122" s="524" customFormat="1"/>
    <row r="11123" s="524" customFormat="1"/>
    <row r="11124" s="524" customFormat="1"/>
    <row r="11125" s="524" customFormat="1"/>
    <row r="11126" s="524" customFormat="1"/>
    <row r="11127" s="524" customFormat="1"/>
    <row r="11128" s="524" customFormat="1"/>
    <row r="11129" s="524" customFormat="1"/>
    <row r="11130" s="524" customFormat="1"/>
    <row r="11131" s="524" customFormat="1"/>
    <row r="11132" s="524" customFormat="1"/>
    <row r="11133" s="524" customFormat="1"/>
    <row r="11134" s="524" customFormat="1"/>
    <row r="11135" s="524" customFormat="1"/>
    <row r="11136" s="524" customFormat="1"/>
    <row r="11137" s="524" customFormat="1"/>
    <row r="11138" s="524" customFormat="1"/>
    <row r="11139" s="524" customFormat="1"/>
    <row r="11140" s="524" customFormat="1"/>
    <row r="11141" s="524" customFormat="1"/>
    <row r="11142" s="524" customFormat="1"/>
    <row r="11143" s="524" customFormat="1"/>
    <row r="11144" s="524" customFormat="1"/>
    <row r="11145" s="524" customFormat="1"/>
    <row r="11146" s="524" customFormat="1"/>
    <row r="11147" s="524" customFormat="1"/>
    <row r="11148" s="524" customFormat="1"/>
    <row r="11149" s="524" customFormat="1"/>
    <row r="11150" s="524" customFormat="1"/>
    <row r="11151" s="524" customFormat="1"/>
    <row r="11152" s="524" customFormat="1"/>
    <row r="11153" s="524" customFormat="1"/>
    <row r="11154" s="524" customFormat="1"/>
    <row r="11155" s="524" customFormat="1"/>
    <row r="11156" s="524" customFormat="1"/>
    <row r="11157" s="524" customFormat="1"/>
    <row r="11158" s="524" customFormat="1"/>
    <row r="11159" s="524" customFormat="1"/>
    <row r="11160" s="524" customFormat="1"/>
    <row r="11161" s="524" customFormat="1"/>
    <row r="11162" s="524" customFormat="1"/>
    <row r="11163" s="524" customFormat="1"/>
    <row r="11164" s="524" customFormat="1"/>
    <row r="11165" s="524" customFormat="1"/>
    <row r="11166" s="524" customFormat="1"/>
    <row r="11167" s="524" customFormat="1"/>
    <row r="11168" s="524" customFormat="1"/>
    <row r="11169" s="524" customFormat="1"/>
    <row r="11170" s="524" customFormat="1"/>
    <row r="11171" s="524" customFormat="1"/>
    <row r="11172" s="524" customFormat="1"/>
    <row r="11173" s="524" customFormat="1"/>
    <row r="11174" s="524" customFormat="1"/>
    <row r="11175" s="524" customFormat="1"/>
    <row r="11176" s="524" customFormat="1"/>
    <row r="11177" s="524" customFormat="1"/>
    <row r="11178" s="524" customFormat="1"/>
    <row r="11179" s="524" customFormat="1"/>
    <row r="11180" s="524" customFormat="1"/>
    <row r="11181" s="524" customFormat="1"/>
    <row r="11182" s="524" customFormat="1"/>
    <row r="11183" s="524" customFormat="1"/>
    <row r="11184" s="524" customFormat="1"/>
    <row r="11185" s="524" customFormat="1"/>
    <row r="11186" s="524" customFormat="1"/>
    <row r="11187" s="524" customFormat="1"/>
    <row r="11188" s="524" customFormat="1"/>
    <row r="11189" s="524" customFormat="1"/>
    <row r="11190" s="524" customFormat="1"/>
    <row r="11191" s="524" customFormat="1"/>
    <row r="11192" s="524" customFormat="1"/>
    <row r="11193" s="524" customFormat="1"/>
    <row r="11194" s="524" customFormat="1"/>
    <row r="11195" s="524" customFormat="1"/>
    <row r="11196" s="524" customFormat="1"/>
    <row r="11197" s="524" customFormat="1"/>
    <row r="11198" s="524" customFormat="1"/>
    <row r="11199" s="524" customFormat="1"/>
    <row r="11200" s="524" customFormat="1"/>
    <row r="11201" s="524" customFormat="1"/>
    <row r="11202" s="524" customFormat="1"/>
    <row r="11203" s="524" customFormat="1"/>
    <row r="11204" s="524" customFormat="1"/>
    <row r="11205" s="524" customFormat="1"/>
    <row r="11206" s="524" customFormat="1"/>
    <row r="11207" s="524" customFormat="1"/>
    <row r="11208" s="524" customFormat="1"/>
    <row r="11209" s="524" customFormat="1"/>
    <row r="11210" s="524" customFormat="1"/>
    <row r="11211" s="524" customFormat="1"/>
    <row r="11212" s="524" customFormat="1"/>
    <row r="11213" s="524" customFormat="1"/>
    <row r="11214" s="524" customFormat="1"/>
    <row r="11215" s="524" customFormat="1"/>
    <row r="11216" s="524" customFormat="1"/>
    <row r="11217" s="524" customFormat="1"/>
    <row r="11218" s="524" customFormat="1"/>
    <row r="11219" s="524" customFormat="1"/>
    <row r="11220" s="524" customFormat="1"/>
    <row r="11221" s="524" customFormat="1"/>
    <row r="11222" s="524" customFormat="1"/>
    <row r="11223" s="524" customFormat="1"/>
    <row r="11224" s="524" customFormat="1"/>
    <row r="11225" s="524" customFormat="1"/>
    <row r="11226" s="524" customFormat="1"/>
    <row r="11227" s="524" customFormat="1"/>
    <row r="11228" s="524" customFormat="1"/>
    <row r="11229" s="524" customFormat="1"/>
    <row r="11230" s="524" customFormat="1"/>
    <row r="11231" s="524" customFormat="1"/>
    <row r="11232" s="524" customFormat="1"/>
    <row r="11233" s="524" customFormat="1"/>
    <row r="11234" s="524" customFormat="1"/>
    <row r="11235" s="524" customFormat="1"/>
    <row r="11236" s="524" customFormat="1"/>
    <row r="11237" s="524" customFormat="1"/>
    <row r="11238" s="524" customFormat="1"/>
    <row r="11239" s="524" customFormat="1"/>
    <row r="11240" s="524" customFormat="1"/>
    <row r="11241" s="524" customFormat="1"/>
    <row r="11242" s="524" customFormat="1"/>
    <row r="11243" s="524" customFormat="1"/>
    <row r="11244" s="524" customFormat="1"/>
    <row r="11245" s="524" customFormat="1"/>
    <row r="11246" s="524" customFormat="1"/>
    <row r="11247" s="524" customFormat="1"/>
    <row r="11248" s="524" customFormat="1"/>
    <row r="11249" s="524" customFormat="1"/>
    <row r="11250" s="524" customFormat="1"/>
    <row r="11251" s="524" customFormat="1"/>
    <row r="11252" s="524" customFormat="1"/>
    <row r="11253" s="524" customFormat="1"/>
    <row r="11254" s="524" customFormat="1"/>
    <row r="11255" s="524" customFormat="1"/>
    <row r="11256" s="524" customFormat="1"/>
    <row r="11257" s="524" customFormat="1"/>
    <row r="11258" s="524" customFormat="1"/>
    <row r="11259" s="524" customFormat="1"/>
    <row r="11260" s="524" customFormat="1"/>
    <row r="11261" s="524" customFormat="1"/>
    <row r="11262" s="524" customFormat="1"/>
    <row r="11263" s="524" customFormat="1"/>
    <row r="11264" s="524" customFormat="1"/>
    <row r="11265" s="524" customFormat="1"/>
    <row r="11266" s="524" customFormat="1"/>
    <row r="11267" s="524" customFormat="1"/>
    <row r="11268" s="524" customFormat="1"/>
    <row r="11269" s="524" customFormat="1"/>
    <row r="11270" s="524" customFormat="1"/>
    <row r="11271" s="524" customFormat="1"/>
    <row r="11272" s="524" customFormat="1"/>
    <row r="11273" s="524" customFormat="1"/>
    <row r="11274" s="524" customFormat="1"/>
    <row r="11275" s="524" customFormat="1"/>
    <row r="11276" s="524" customFormat="1"/>
    <row r="11277" s="524" customFormat="1"/>
    <row r="11278" s="524" customFormat="1"/>
    <row r="11279" s="524" customFormat="1"/>
    <row r="11280" s="524" customFormat="1"/>
    <row r="11281" s="524" customFormat="1"/>
    <row r="11282" s="524" customFormat="1"/>
    <row r="11283" s="524" customFormat="1"/>
    <row r="11284" s="524" customFormat="1"/>
    <row r="11285" s="524" customFormat="1"/>
    <row r="11286" s="524" customFormat="1"/>
    <row r="11287" s="524" customFormat="1"/>
    <row r="11288" s="524" customFormat="1"/>
    <row r="11289" s="524" customFormat="1"/>
    <row r="11290" s="524" customFormat="1"/>
    <row r="11291" s="524" customFormat="1"/>
    <row r="11292" s="524" customFormat="1"/>
    <row r="11293" s="524" customFormat="1"/>
    <row r="11294" s="524" customFormat="1"/>
    <row r="11295" s="524" customFormat="1"/>
    <row r="11296" s="524" customFormat="1"/>
    <row r="11297" s="524" customFormat="1"/>
    <row r="11298" s="524" customFormat="1"/>
    <row r="11299" s="524" customFormat="1"/>
    <row r="11300" s="524" customFormat="1"/>
    <row r="11301" s="524" customFormat="1"/>
    <row r="11302" s="524" customFormat="1"/>
    <row r="11303" s="524" customFormat="1"/>
    <row r="11304" s="524" customFormat="1"/>
    <row r="11305" s="524" customFormat="1"/>
    <row r="11306" s="524" customFormat="1"/>
    <row r="11307" s="524" customFormat="1"/>
    <row r="11308" s="524" customFormat="1"/>
    <row r="11309" s="524" customFormat="1"/>
    <row r="11310" s="524" customFormat="1"/>
    <row r="11311" s="524" customFormat="1"/>
    <row r="11312" s="524" customFormat="1"/>
    <row r="11313" s="524" customFormat="1"/>
    <row r="11314" s="524" customFormat="1"/>
    <row r="11315" s="524" customFormat="1"/>
    <row r="11316" s="524" customFormat="1"/>
    <row r="11317" s="524" customFormat="1"/>
    <row r="11318" s="524" customFormat="1"/>
    <row r="11319" s="524" customFormat="1"/>
    <row r="11320" s="524" customFormat="1"/>
    <row r="11321" s="524" customFormat="1"/>
    <row r="11322" s="524" customFormat="1"/>
    <row r="11323" s="524" customFormat="1"/>
    <row r="11324" s="524" customFormat="1"/>
    <row r="11325" s="524" customFormat="1"/>
    <row r="11326" s="524" customFormat="1"/>
    <row r="11327" s="524" customFormat="1"/>
    <row r="11328" s="524" customFormat="1"/>
    <row r="11329" s="524" customFormat="1"/>
    <row r="11330" s="524" customFormat="1"/>
    <row r="11331" s="524" customFormat="1"/>
    <row r="11332" s="524" customFormat="1"/>
    <row r="11333" s="524" customFormat="1"/>
    <row r="11334" s="524" customFormat="1"/>
    <row r="11335" s="524" customFormat="1"/>
    <row r="11336" s="524" customFormat="1"/>
    <row r="11337" s="524" customFormat="1"/>
    <row r="11338" s="524" customFormat="1"/>
    <row r="11339" s="524" customFormat="1"/>
    <row r="11340" s="524" customFormat="1"/>
    <row r="11341" s="524" customFormat="1"/>
    <row r="11342" s="524" customFormat="1"/>
    <row r="11343" s="524" customFormat="1"/>
    <row r="11344" s="524" customFormat="1"/>
    <row r="11345" s="524" customFormat="1"/>
    <row r="11346" s="524" customFormat="1"/>
    <row r="11347" s="524" customFormat="1"/>
    <row r="11348" s="524" customFormat="1"/>
    <row r="11349" s="524" customFormat="1"/>
    <row r="11350" s="524" customFormat="1"/>
    <row r="11351" s="524" customFormat="1"/>
    <row r="11352" s="524" customFormat="1"/>
    <row r="11353" s="524" customFormat="1"/>
    <row r="11354" s="524" customFormat="1"/>
    <row r="11355" s="524" customFormat="1"/>
    <row r="11356" s="524" customFormat="1"/>
    <row r="11357" s="524" customFormat="1"/>
    <row r="11358" s="524" customFormat="1"/>
    <row r="11359" s="524" customFormat="1"/>
    <row r="11360" s="524" customFormat="1"/>
    <row r="11361" s="524" customFormat="1"/>
    <row r="11362" s="524" customFormat="1"/>
    <row r="11363" s="524" customFormat="1"/>
    <row r="11364" s="524" customFormat="1"/>
    <row r="11365" s="524" customFormat="1"/>
    <row r="11366" s="524" customFormat="1"/>
    <row r="11367" s="524" customFormat="1"/>
    <row r="11368" s="524" customFormat="1"/>
    <row r="11369" s="524" customFormat="1"/>
    <row r="11370" s="524" customFormat="1"/>
    <row r="11371" s="524" customFormat="1"/>
    <row r="11372" s="524" customFormat="1"/>
    <row r="11373" s="524" customFormat="1"/>
    <row r="11374" s="524" customFormat="1"/>
    <row r="11375" s="524" customFormat="1"/>
    <row r="11376" s="524" customFormat="1"/>
    <row r="11377" s="524" customFormat="1"/>
    <row r="11378" s="524" customFormat="1"/>
    <row r="11379" s="524" customFormat="1"/>
    <row r="11380" s="524" customFormat="1"/>
    <row r="11381" s="524" customFormat="1"/>
    <row r="11382" s="524" customFormat="1"/>
    <row r="11383" s="524" customFormat="1"/>
    <row r="11384" s="524" customFormat="1"/>
    <row r="11385" s="524" customFormat="1"/>
    <row r="11386" s="524" customFormat="1"/>
    <row r="11387" s="524" customFormat="1"/>
    <row r="11388" s="524" customFormat="1"/>
    <row r="11389" s="524" customFormat="1"/>
    <row r="11390" s="524" customFormat="1"/>
    <row r="11391" s="524" customFormat="1"/>
    <row r="11392" s="524" customFormat="1"/>
    <row r="11393" s="524" customFormat="1"/>
    <row r="11394" s="524" customFormat="1"/>
    <row r="11395" s="524" customFormat="1"/>
    <row r="11396" s="524" customFormat="1"/>
    <row r="11397" s="524" customFormat="1"/>
    <row r="11398" s="524" customFormat="1"/>
    <row r="11399" s="524" customFormat="1"/>
    <row r="11400" s="524" customFormat="1"/>
    <row r="11401" s="524" customFormat="1"/>
    <row r="11402" s="524" customFormat="1"/>
    <row r="11403" s="524" customFormat="1"/>
    <row r="11404" s="524" customFormat="1"/>
    <row r="11405" s="524" customFormat="1"/>
    <row r="11406" s="524" customFormat="1"/>
    <row r="11407" s="524" customFormat="1"/>
    <row r="11408" s="524" customFormat="1"/>
    <row r="11409" s="524" customFormat="1"/>
    <row r="11410" s="524" customFormat="1"/>
    <row r="11411" s="524" customFormat="1"/>
    <row r="11412" s="524" customFormat="1"/>
    <row r="11413" s="524" customFormat="1"/>
    <row r="11414" s="524" customFormat="1"/>
    <row r="11415" s="524" customFormat="1"/>
    <row r="11416" s="524" customFormat="1"/>
    <row r="11417" s="524" customFormat="1"/>
    <row r="11418" s="524" customFormat="1"/>
    <row r="11419" s="524" customFormat="1"/>
    <row r="11420" s="524" customFormat="1"/>
    <row r="11421" s="524" customFormat="1"/>
    <row r="11422" s="524" customFormat="1"/>
    <row r="11423" s="524" customFormat="1"/>
    <row r="11424" s="524" customFormat="1"/>
    <row r="11425" s="524" customFormat="1"/>
    <row r="11426" s="524" customFormat="1"/>
    <row r="11427" s="524" customFormat="1"/>
    <row r="11428" s="524" customFormat="1"/>
    <row r="11429" s="524" customFormat="1"/>
    <row r="11430" s="524" customFormat="1"/>
    <row r="11431" s="524" customFormat="1"/>
    <row r="11432" s="524" customFormat="1"/>
    <row r="11433" s="524" customFormat="1"/>
    <row r="11434" s="524" customFormat="1"/>
    <row r="11435" s="524" customFormat="1"/>
    <row r="11436" s="524" customFormat="1"/>
    <row r="11437" s="524" customFormat="1"/>
    <row r="11438" s="524" customFormat="1"/>
    <row r="11439" s="524" customFormat="1"/>
    <row r="11440" s="524" customFormat="1"/>
    <row r="11441" s="524" customFormat="1"/>
    <row r="11442" s="524" customFormat="1"/>
    <row r="11443" s="524" customFormat="1"/>
    <row r="11444" s="524" customFormat="1"/>
    <row r="11445" s="524" customFormat="1"/>
    <row r="11446" s="524" customFormat="1"/>
    <row r="11447" s="524" customFormat="1"/>
    <row r="11448" s="524" customFormat="1"/>
    <row r="11449" s="524" customFormat="1"/>
    <row r="11450" s="524" customFormat="1"/>
    <row r="11451" s="524" customFormat="1"/>
    <row r="11452" s="524" customFormat="1"/>
    <row r="11453" s="524" customFormat="1"/>
    <row r="11454" s="524" customFormat="1"/>
    <row r="11455" s="524" customFormat="1"/>
    <row r="11456" s="524" customFormat="1"/>
    <row r="11457" s="524" customFormat="1"/>
    <row r="11458" s="524" customFormat="1"/>
    <row r="11459" s="524" customFormat="1"/>
    <row r="11460" s="524" customFormat="1"/>
    <row r="11461" s="524" customFormat="1"/>
    <row r="11462" s="524" customFormat="1"/>
    <row r="11463" s="524" customFormat="1"/>
    <row r="11464" s="524" customFormat="1"/>
    <row r="11465" s="524" customFormat="1"/>
    <row r="11466" s="524" customFormat="1"/>
    <row r="11467" s="524" customFormat="1"/>
    <row r="11468" s="524" customFormat="1"/>
    <row r="11469" s="524" customFormat="1"/>
    <row r="11470" s="524" customFormat="1"/>
    <row r="11471" s="524" customFormat="1"/>
    <row r="11472" s="524" customFormat="1"/>
    <row r="11473" s="524" customFormat="1"/>
    <row r="11474" s="524" customFormat="1"/>
    <row r="11475" s="524" customFormat="1"/>
    <row r="11476" s="524" customFormat="1"/>
    <row r="11477" s="524" customFormat="1"/>
    <row r="11478" s="524" customFormat="1"/>
    <row r="11479" s="524" customFormat="1"/>
    <row r="11480" s="524" customFormat="1"/>
    <row r="11481" s="524" customFormat="1"/>
    <row r="11482" s="524" customFormat="1"/>
    <row r="11483" s="524" customFormat="1"/>
    <row r="11484" s="524" customFormat="1"/>
    <row r="11485" s="524" customFormat="1"/>
    <row r="11486" s="524" customFormat="1"/>
    <row r="11487" s="524" customFormat="1"/>
    <row r="11488" s="524" customFormat="1"/>
    <row r="11489" s="524" customFormat="1"/>
    <row r="11490" s="524" customFormat="1"/>
    <row r="11491" s="524" customFormat="1"/>
    <row r="11492" s="524" customFormat="1"/>
    <row r="11493" s="524" customFormat="1"/>
    <row r="11494" s="524" customFormat="1"/>
    <row r="11495" s="524" customFormat="1"/>
    <row r="11496" s="524" customFormat="1"/>
    <row r="11497" s="524" customFormat="1"/>
    <row r="11498" s="524" customFormat="1"/>
    <row r="11499" s="524" customFormat="1"/>
    <row r="11500" s="524" customFormat="1"/>
    <row r="11501" s="524" customFormat="1"/>
    <row r="11502" s="524" customFormat="1"/>
    <row r="11503" s="524" customFormat="1"/>
    <row r="11504" s="524" customFormat="1"/>
    <row r="11505" s="524" customFormat="1"/>
    <row r="11506" s="524" customFormat="1"/>
    <row r="11507" s="524" customFormat="1"/>
    <row r="11508" s="524" customFormat="1"/>
    <row r="11509" s="524" customFormat="1"/>
    <row r="11510" s="524" customFormat="1"/>
    <row r="11511" s="524" customFormat="1"/>
    <row r="11512" s="524" customFormat="1"/>
    <row r="11513" s="524" customFormat="1"/>
    <row r="11514" s="524" customFormat="1"/>
    <row r="11515" s="524" customFormat="1"/>
    <row r="11516" s="524" customFormat="1"/>
    <row r="11517" s="524" customFormat="1"/>
    <row r="11518" s="524" customFormat="1"/>
    <row r="11519" s="524" customFormat="1"/>
    <row r="11520" s="524" customFormat="1"/>
    <row r="11521" s="524" customFormat="1"/>
    <row r="11522" s="524" customFormat="1"/>
    <row r="11523" s="524" customFormat="1"/>
    <row r="11524" s="524" customFormat="1"/>
    <row r="11525" s="524" customFormat="1"/>
    <row r="11526" s="524" customFormat="1"/>
    <row r="11527" s="524" customFormat="1"/>
    <row r="11528" s="524" customFormat="1"/>
    <row r="11529" s="524" customFormat="1"/>
    <row r="11530" s="524" customFormat="1"/>
    <row r="11531" s="524" customFormat="1"/>
    <row r="11532" s="524" customFormat="1"/>
    <row r="11533" s="524" customFormat="1"/>
    <row r="11534" s="524" customFormat="1"/>
    <row r="11535" s="524" customFormat="1"/>
    <row r="11536" s="524" customFormat="1"/>
    <row r="11537" s="524" customFormat="1"/>
    <row r="11538" s="524" customFormat="1"/>
    <row r="11539" s="524" customFormat="1"/>
    <row r="11540" s="524" customFormat="1"/>
    <row r="11541" s="524" customFormat="1"/>
    <row r="11542" s="524" customFormat="1"/>
    <row r="11543" s="524" customFormat="1"/>
    <row r="11544" s="524" customFormat="1"/>
    <row r="11545" s="524" customFormat="1"/>
    <row r="11546" s="524" customFormat="1"/>
    <row r="11547" s="524" customFormat="1"/>
    <row r="11548" s="524" customFormat="1"/>
    <row r="11549" s="524" customFormat="1"/>
    <row r="11550" s="524" customFormat="1"/>
    <row r="11551" s="524" customFormat="1"/>
    <row r="11552" s="524" customFormat="1"/>
    <row r="11553" s="524" customFormat="1"/>
    <row r="11554" s="524" customFormat="1"/>
    <row r="11555" s="524" customFormat="1"/>
    <row r="11556" s="524" customFormat="1"/>
    <row r="11557" s="524" customFormat="1"/>
    <row r="11558" s="524" customFormat="1"/>
    <row r="11559" s="524" customFormat="1"/>
    <row r="11560" s="524" customFormat="1"/>
    <row r="11561" s="524" customFormat="1"/>
    <row r="11562" s="524" customFormat="1"/>
    <row r="11563" s="524" customFormat="1"/>
    <row r="11564" s="524" customFormat="1"/>
    <row r="11565" s="524" customFormat="1"/>
    <row r="11566" s="524" customFormat="1"/>
    <row r="11567" s="524" customFormat="1"/>
    <row r="11568" s="524" customFormat="1"/>
    <row r="11569" s="524" customFormat="1"/>
    <row r="11570" s="524" customFormat="1"/>
    <row r="11571" s="524" customFormat="1"/>
    <row r="11572" s="524" customFormat="1"/>
    <row r="11573" s="524" customFormat="1"/>
    <row r="11574" s="524" customFormat="1"/>
    <row r="11575" s="524" customFormat="1"/>
    <row r="11576" s="524" customFormat="1"/>
    <row r="11577" s="524" customFormat="1"/>
    <row r="11578" s="524" customFormat="1"/>
    <row r="11579" s="524" customFormat="1"/>
    <row r="11580" s="524" customFormat="1"/>
    <row r="11581" s="524" customFormat="1"/>
    <row r="11582" s="524" customFormat="1"/>
    <row r="11583" s="524" customFormat="1"/>
    <row r="11584" s="524" customFormat="1"/>
    <row r="11585" s="524" customFormat="1"/>
    <row r="11586" s="524" customFormat="1"/>
    <row r="11587" s="524" customFormat="1"/>
    <row r="11588" s="524" customFormat="1"/>
    <row r="11589" s="524" customFormat="1"/>
    <row r="11590" s="524" customFormat="1"/>
    <row r="11591" s="524" customFormat="1"/>
    <row r="11592" s="524" customFormat="1"/>
    <row r="11593" s="524" customFormat="1"/>
    <row r="11594" s="524" customFormat="1"/>
    <row r="11595" s="524" customFormat="1"/>
    <row r="11596" s="524" customFormat="1"/>
    <row r="11597" s="524" customFormat="1"/>
    <row r="11598" s="524" customFormat="1"/>
    <row r="11599" s="524" customFormat="1"/>
    <row r="11600" s="524" customFormat="1"/>
    <row r="11601" s="524" customFormat="1"/>
    <row r="11602" s="524" customFormat="1"/>
    <row r="11603" s="524" customFormat="1"/>
    <row r="11604" s="524" customFormat="1"/>
    <row r="11605" s="524" customFormat="1"/>
    <row r="11606" s="524" customFormat="1"/>
    <row r="11607" s="524" customFormat="1"/>
    <row r="11608" s="524" customFormat="1"/>
    <row r="11609" s="524" customFormat="1"/>
    <row r="11610" s="524" customFormat="1"/>
    <row r="11611" s="524" customFormat="1"/>
    <row r="11612" s="524" customFormat="1"/>
    <row r="11613" s="524" customFormat="1"/>
    <row r="11614" s="524" customFormat="1"/>
    <row r="11615" s="524" customFormat="1"/>
    <row r="11616" s="524" customFormat="1"/>
    <row r="11617" s="524" customFormat="1"/>
    <row r="11618" s="524" customFormat="1"/>
    <row r="11619" s="524" customFormat="1"/>
    <row r="11620" s="524" customFormat="1"/>
    <row r="11621" s="524" customFormat="1"/>
    <row r="11622" s="524" customFormat="1"/>
    <row r="11623" s="524" customFormat="1"/>
    <row r="11624" s="524" customFormat="1"/>
    <row r="11625" s="524" customFormat="1"/>
    <row r="11626" s="524" customFormat="1"/>
    <row r="11627" s="524" customFormat="1"/>
    <row r="11628" s="524" customFormat="1"/>
    <row r="11629" s="524" customFormat="1"/>
    <row r="11630" s="524" customFormat="1"/>
    <row r="11631" s="524" customFormat="1"/>
    <row r="11632" s="524" customFormat="1"/>
    <row r="11633" s="524" customFormat="1"/>
    <row r="11634" s="524" customFormat="1"/>
    <row r="11635" s="524" customFormat="1"/>
    <row r="11636" s="524" customFormat="1"/>
    <row r="11637" s="524" customFormat="1"/>
    <row r="11638" s="524" customFormat="1"/>
    <row r="11639" s="524" customFormat="1"/>
    <row r="11640" s="524" customFormat="1"/>
    <row r="11641" s="524" customFormat="1"/>
    <row r="11642" s="524" customFormat="1"/>
    <row r="11643" s="524" customFormat="1"/>
    <row r="11644" s="524" customFormat="1"/>
    <row r="11645" s="524" customFormat="1"/>
    <row r="11646" s="524" customFormat="1"/>
    <row r="11647" s="524" customFormat="1"/>
    <row r="11648" s="524" customFormat="1"/>
    <row r="11649" s="524" customFormat="1"/>
    <row r="11650" s="524" customFormat="1"/>
    <row r="11651" s="524" customFormat="1"/>
    <row r="11652" s="524" customFormat="1"/>
    <row r="11653" s="524" customFormat="1"/>
    <row r="11654" s="524" customFormat="1"/>
    <row r="11655" s="524" customFormat="1"/>
    <row r="11656" s="524" customFormat="1"/>
    <row r="11657" s="524" customFormat="1"/>
    <row r="11658" s="524" customFormat="1"/>
    <row r="11659" s="524" customFormat="1"/>
    <row r="11660" s="524" customFormat="1"/>
    <row r="11661" s="524" customFormat="1"/>
    <row r="11662" s="524" customFormat="1"/>
    <row r="11663" s="524" customFormat="1"/>
    <row r="11664" s="524" customFormat="1"/>
    <row r="11665" s="524" customFormat="1"/>
    <row r="11666" s="524" customFormat="1"/>
    <row r="11667" s="524" customFormat="1"/>
    <row r="11668" s="524" customFormat="1"/>
    <row r="11669" s="524" customFormat="1"/>
    <row r="11670" s="524" customFormat="1"/>
    <row r="11671" s="524" customFormat="1"/>
    <row r="11672" s="524" customFormat="1"/>
    <row r="11673" s="524" customFormat="1"/>
    <row r="11674" s="524" customFormat="1"/>
    <row r="11675" s="524" customFormat="1"/>
    <row r="11676" s="524" customFormat="1"/>
    <row r="11677" s="524" customFormat="1"/>
    <row r="11678" s="524" customFormat="1"/>
    <row r="11679" s="524" customFormat="1"/>
    <row r="11680" s="524" customFormat="1"/>
    <row r="11681" s="524" customFormat="1"/>
    <row r="11682" s="524" customFormat="1"/>
    <row r="11683" s="524" customFormat="1"/>
    <row r="11684" s="524" customFormat="1"/>
    <row r="11685" s="524" customFormat="1"/>
    <row r="11686" s="524" customFormat="1"/>
    <row r="11687" s="524" customFormat="1"/>
    <row r="11688" s="524" customFormat="1"/>
    <row r="11689" s="524" customFormat="1"/>
    <row r="11690" s="524" customFormat="1"/>
    <row r="11691" s="524" customFormat="1"/>
    <row r="11692" s="524" customFormat="1"/>
    <row r="11693" s="524" customFormat="1"/>
    <row r="11694" s="524" customFormat="1"/>
    <row r="11695" s="524" customFormat="1"/>
    <row r="11696" s="524" customFormat="1"/>
    <row r="11697" s="524" customFormat="1"/>
    <row r="11698" s="524" customFormat="1"/>
    <row r="11699" s="524" customFormat="1"/>
    <row r="11700" s="524" customFormat="1"/>
    <row r="11701" s="524" customFormat="1"/>
    <row r="11702" s="524" customFormat="1"/>
    <row r="11703" s="524" customFormat="1"/>
    <row r="11704" s="524" customFormat="1"/>
    <row r="11705" s="524" customFormat="1"/>
    <row r="11706" s="524" customFormat="1"/>
    <row r="11707" s="524" customFormat="1"/>
    <row r="11708" s="524" customFormat="1"/>
    <row r="11709" s="524" customFormat="1"/>
    <row r="11710" s="524" customFormat="1"/>
    <row r="11711" s="524" customFormat="1"/>
    <row r="11712" s="524" customFormat="1"/>
    <row r="11713" s="524" customFormat="1"/>
    <row r="11714" s="524" customFormat="1"/>
    <row r="11715" s="524" customFormat="1"/>
    <row r="11716" s="524" customFormat="1"/>
    <row r="11717" s="524" customFormat="1"/>
    <row r="11718" s="524" customFormat="1"/>
    <row r="11719" s="524" customFormat="1"/>
    <row r="11720" s="524" customFormat="1"/>
    <row r="11721" s="524" customFormat="1"/>
    <row r="11722" s="524" customFormat="1"/>
    <row r="11723" s="524" customFormat="1"/>
    <row r="11724" s="524" customFormat="1"/>
    <row r="11725" s="524" customFormat="1"/>
    <row r="11726" s="524" customFormat="1"/>
    <row r="11727" s="524" customFormat="1"/>
    <row r="11728" s="524" customFormat="1"/>
    <row r="11729" s="524" customFormat="1"/>
    <row r="11730" s="524" customFormat="1"/>
    <row r="11731" s="524" customFormat="1"/>
    <row r="11732" s="524" customFormat="1"/>
    <row r="11733" s="524" customFormat="1"/>
    <row r="11734" s="524" customFormat="1"/>
    <row r="11735" s="524" customFormat="1"/>
    <row r="11736" s="524" customFormat="1"/>
    <row r="11737" s="524" customFormat="1"/>
    <row r="11738" s="524" customFormat="1"/>
    <row r="11739" s="524" customFormat="1"/>
    <row r="11740" s="524" customFormat="1"/>
    <row r="11741" s="524" customFormat="1"/>
    <row r="11742" s="524" customFormat="1"/>
    <row r="11743" s="524" customFormat="1"/>
    <row r="11744" s="524" customFormat="1"/>
    <row r="11745" s="524" customFormat="1"/>
    <row r="11746" s="524" customFormat="1"/>
    <row r="11747" s="524" customFormat="1"/>
    <row r="11748" s="524" customFormat="1"/>
    <row r="11749" s="524" customFormat="1"/>
    <row r="11750" s="524" customFormat="1"/>
    <row r="11751" s="524" customFormat="1"/>
    <row r="11752" s="524" customFormat="1"/>
    <row r="11753" s="524" customFormat="1"/>
    <row r="11754" s="524" customFormat="1"/>
    <row r="11755" s="524" customFormat="1"/>
    <row r="11756" s="524" customFormat="1"/>
    <row r="11757" s="524" customFormat="1"/>
    <row r="11758" s="524" customFormat="1"/>
    <row r="11759" s="524" customFormat="1"/>
    <row r="11760" s="524" customFormat="1"/>
    <row r="11761" s="524" customFormat="1"/>
    <row r="11762" s="524" customFormat="1"/>
    <row r="11763" s="524" customFormat="1"/>
    <row r="11764" s="524" customFormat="1"/>
    <row r="11765" s="524" customFormat="1"/>
    <row r="11766" s="524" customFormat="1"/>
    <row r="11767" s="524" customFormat="1"/>
    <row r="11768" s="524" customFormat="1"/>
    <row r="11769" s="524" customFormat="1"/>
    <row r="11770" s="524" customFormat="1"/>
    <row r="11771" s="524" customFormat="1"/>
    <row r="11772" s="524" customFormat="1"/>
    <row r="11773" s="524" customFormat="1"/>
    <row r="11774" s="524" customFormat="1"/>
    <row r="11775" s="524" customFormat="1"/>
    <row r="11776" s="524" customFormat="1"/>
    <row r="11777" s="524" customFormat="1"/>
    <row r="11778" s="524" customFormat="1"/>
    <row r="11779" s="524" customFormat="1"/>
    <row r="11780" s="524" customFormat="1"/>
    <row r="11781" s="524" customFormat="1"/>
    <row r="11782" s="524" customFormat="1"/>
    <row r="11783" s="524" customFormat="1"/>
    <row r="11784" s="524" customFormat="1"/>
    <row r="11785" s="524" customFormat="1"/>
    <row r="11786" s="524" customFormat="1"/>
    <row r="11787" s="524" customFormat="1"/>
    <row r="11788" s="524" customFormat="1"/>
    <row r="11789" s="524" customFormat="1"/>
    <row r="11790" s="524" customFormat="1"/>
    <row r="11791" s="524" customFormat="1"/>
    <row r="11792" s="524" customFormat="1"/>
    <row r="11793" s="524" customFormat="1"/>
    <row r="11794" s="524" customFormat="1"/>
    <row r="11795" s="524" customFormat="1"/>
    <row r="11796" s="524" customFormat="1"/>
    <row r="11797" s="524" customFormat="1"/>
    <row r="11798" s="524" customFormat="1"/>
    <row r="11799" s="524" customFormat="1"/>
    <row r="11800" s="524" customFormat="1"/>
    <row r="11801" s="524" customFormat="1"/>
    <row r="11802" s="524" customFormat="1"/>
    <row r="11803" s="524" customFormat="1"/>
    <row r="11804" s="524" customFormat="1"/>
    <row r="11805" s="524" customFormat="1"/>
    <row r="11806" s="524" customFormat="1"/>
    <row r="11807" s="524" customFormat="1"/>
    <row r="11808" s="524" customFormat="1"/>
    <row r="11809" s="524" customFormat="1"/>
    <row r="11810" s="524" customFormat="1"/>
    <row r="11811" s="524" customFormat="1"/>
    <row r="11812" s="524" customFormat="1"/>
    <row r="11813" s="524" customFormat="1"/>
    <row r="11814" s="524" customFormat="1"/>
    <row r="11815" s="524" customFormat="1"/>
    <row r="11816" s="524" customFormat="1"/>
    <row r="11817" s="524" customFormat="1"/>
    <row r="11818" s="524" customFormat="1"/>
    <row r="11819" s="524" customFormat="1"/>
    <row r="11820" s="524" customFormat="1"/>
    <row r="11821" s="524" customFormat="1"/>
    <row r="11822" s="524" customFormat="1"/>
    <row r="11823" s="524" customFormat="1"/>
    <row r="11824" s="524" customFormat="1"/>
    <row r="11825" s="524" customFormat="1"/>
    <row r="11826" s="524" customFormat="1"/>
    <row r="11827" s="524" customFormat="1"/>
    <row r="11828" s="524" customFormat="1"/>
    <row r="11829" s="524" customFormat="1"/>
    <row r="11830" s="524" customFormat="1"/>
    <row r="11831" s="524" customFormat="1"/>
    <row r="11832" s="524" customFormat="1"/>
    <row r="11833" s="524" customFormat="1"/>
    <row r="11834" s="524" customFormat="1"/>
    <row r="11835" s="524" customFormat="1"/>
    <row r="11836" s="524" customFormat="1"/>
    <row r="11837" s="524" customFormat="1"/>
    <row r="11838" s="524" customFormat="1"/>
    <row r="11839" s="524" customFormat="1"/>
    <row r="11840" s="524" customFormat="1"/>
    <row r="11841" s="524" customFormat="1"/>
    <row r="11842" s="524" customFormat="1"/>
    <row r="11843" s="524" customFormat="1"/>
    <row r="11844" s="524" customFormat="1"/>
    <row r="11845" s="524" customFormat="1"/>
    <row r="11846" s="524" customFormat="1"/>
    <row r="11847" s="524" customFormat="1"/>
    <row r="11848" s="524" customFormat="1"/>
    <row r="11849" s="524" customFormat="1"/>
    <row r="11850" s="524" customFormat="1"/>
    <row r="11851" s="524" customFormat="1"/>
    <row r="11852" s="524" customFormat="1"/>
    <row r="11853" s="524" customFormat="1"/>
    <row r="11854" s="524" customFormat="1"/>
    <row r="11855" s="524" customFormat="1"/>
    <row r="11856" s="524" customFormat="1"/>
    <row r="11857" s="524" customFormat="1"/>
    <row r="11858" s="524" customFormat="1"/>
    <row r="11859" s="524" customFormat="1"/>
    <row r="11860" s="524" customFormat="1"/>
    <row r="11861" s="524" customFormat="1"/>
    <row r="11862" s="524" customFormat="1"/>
    <row r="11863" s="524" customFormat="1"/>
    <row r="11864" s="524" customFormat="1"/>
    <row r="11865" s="524" customFormat="1"/>
    <row r="11866" s="524" customFormat="1"/>
    <row r="11867" s="524" customFormat="1"/>
    <row r="11868" s="524" customFormat="1"/>
    <row r="11869" s="524" customFormat="1"/>
    <row r="11870" s="524" customFormat="1"/>
    <row r="11871" s="524" customFormat="1"/>
    <row r="11872" s="524" customFormat="1"/>
    <row r="11873" s="524" customFormat="1"/>
    <row r="11874" s="524" customFormat="1"/>
    <row r="11875" s="524" customFormat="1"/>
    <row r="11876" s="524" customFormat="1"/>
    <row r="11877" s="524" customFormat="1"/>
    <row r="11878" s="524" customFormat="1"/>
    <row r="11879" s="524" customFormat="1"/>
    <row r="11880" s="524" customFormat="1"/>
    <row r="11881" s="524" customFormat="1"/>
    <row r="11882" s="524" customFormat="1"/>
    <row r="11883" s="524" customFormat="1"/>
    <row r="11884" s="524" customFormat="1"/>
    <row r="11885" s="524" customFormat="1"/>
    <row r="11886" s="524" customFormat="1"/>
    <row r="11887" s="524" customFormat="1"/>
    <row r="11888" s="524" customFormat="1"/>
    <row r="11889" s="524" customFormat="1"/>
    <row r="11890" s="524" customFormat="1"/>
    <row r="11891" s="524" customFormat="1"/>
    <row r="11892" s="524" customFormat="1"/>
    <row r="11893" s="524" customFormat="1"/>
    <row r="11894" s="524" customFormat="1"/>
    <row r="11895" s="524" customFormat="1"/>
    <row r="11896" s="524" customFormat="1"/>
    <row r="11897" s="524" customFormat="1"/>
    <row r="11898" s="524" customFormat="1"/>
    <row r="11899" s="524" customFormat="1"/>
    <row r="11900" s="524" customFormat="1"/>
    <row r="11901" s="524" customFormat="1"/>
    <row r="11902" s="524" customFormat="1"/>
    <row r="11903" s="524" customFormat="1"/>
    <row r="11904" s="524" customFormat="1"/>
    <row r="11905" s="524" customFormat="1"/>
    <row r="11906" s="524" customFormat="1"/>
    <row r="11907" s="524" customFormat="1"/>
    <row r="11908" s="524" customFormat="1"/>
    <row r="11909" s="524" customFormat="1"/>
    <row r="11910" s="524" customFormat="1"/>
    <row r="11911" s="524" customFormat="1"/>
    <row r="11912" s="524" customFormat="1"/>
    <row r="11913" s="524" customFormat="1"/>
    <row r="11914" s="524" customFormat="1"/>
    <row r="11915" s="524" customFormat="1"/>
    <row r="11916" s="524" customFormat="1"/>
    <row r="11917" s="524" customFormat="1"/>
    <row r="11918" s="524" customFormat="1"/>
    <row r="11919" s="524" customFormat="1"/>
    <row r="11920" s="524" customFormat="1"/>
    <row r="11921" s="524" customFormat="1"/>
    <row r="11922" s="524" customFormat="1"/>
    <row r="11923" s="524" customFormat="1"/>
    <row r="11924" s="524" customFormat="1"/>
    <row r="11925" s="524" customFormat="1"/>
    <row r="11926" s="524" customFormat="1"/>
    <row r="11927" s="524" customFormat="1"/>
    <row r="11928" s="524" customFormat="1"/>
    <row r="11929" s="524" customFormat="1"/>
    <row r="11930" s="524" customFormat="1"/>
    <row r="11931" s="524" customFormat="1"/>
    <row r="11932" s="524" customFormat="1"/>
    <row r="11933" s="524" customFormat="1"/>
    <row r="11934" s="524" customFormat="1"/>
    <row r="11935" s="524" customFormat="1"/>
    <row r="11936" s="524" customFormat="1"/>
    <row r="11937" s="524" customFormat="1"/>
    <row r="11938" s="524" customFormat="1"/>
    <row r="11939" s="524" customFormat="1"/>
    <row r="11940" s="524" customFormat="1"/>
    <row r="11941" s="524" customFormat="1"/>
    <row r="11942" s="524" customFormat="1"/>
    <row r="11943" s="524" customFormat="1"/>
    <row r="11944" s="524" customFormat="1"/>
    <row r="11945" s="524" customFormat="1"/>
    <row r="11946" s="524" customFormat="1"/>
    <row r="11947" s="524" customFormat="1"/>
    <row r="11948" s="524" customFormat="1"/>
    <row r="11949" s="524" customFormat="1"/>
    <row r="11950" s="524" customFormat="1"/>
    <row r="11951" s="524" customFormat="1"/>
    <row r="11952" s="524" customFormat="1"/>
    <row r="11953" s="524" customFormat="1"/>
    <row r="11954" s="524" customFormat="1"/>
    <row r="11955" s="524" customFormat="1"/>
    <row r="11956" s="524" customFormat="1"/>
    <row r="11957" s="524" customFormat="1"/>
    <row r="11958" s="524" customFormat="1"/>
    <row r="11959" s="524" customFormat="1"/>
    <row r="11960" s="524" customFormat="1"/>
    <row r="11961" s="524" customFormat="1"/>
    <row r="11962" s="524" customFormat="1"/>
    <row r="11963" s="524" customFormat="1"/>
    <row r="11964" s="524" customFormat="1"/>
    <row r="11965" s="524" customFormat="1"/>
    <row r="11966" s="524" customFormat="1"/>
    <row r="11967" s="524" customFormat="1"/>
    <row r="11968" s="524" customFormat="1"/>
    <row r="11969" s="524" customFormat="1"/>
    <row r="11970" s="524" customFormat="1"/>
    <row r="11971" s="524" customFormat="1"/>
    <row r="11972" s="524" customFormat="1"/>
    <row r="11973" s="524" customFormat="1"/>
    <row r="11974" s="524" customFormat="1"/>
    <row r="11975" s="524" customFormat="1"/>
    <row r="11976" s="524" customFormat="1"/>
    <row r="11977" s="524" customFormat="1"/>
    <row r="11978" s="524" customFormat="1"/>
    <row r="11979" s="524" customFormat="1"/>
    <row r="11980" s="524" customFormat="1"/>
    <row r="11981" s="524" customFormat="1"/>
    <row r="11982" s="524" customFormat="1"/>
    <row r="11983" s="524" customFormat="1"/>
    <row r="11984" s="524" customFormat="1"/>
    <row r="11985" s="524" customFormat="1"/>
    <row r="11986" s="524" customFormat="1"/>
    <row r="11987" s="524" customFormat="1"/>
    <row r="11988" s="524" customFormat="1"/>
    <row r="11989" s="524" customFormat="1"/>
    <row r="11990" s="524" customFormat="1"/>
    <row r="11991" s="524" customFormat="1"/>
    <row r="11992" s="524" customFormat="1"/>
    <row r="11993" s="524" customFormat="1"/>
    <row r="11994" s="524" customFormat="1"/>
    <row r="11995" s="524" customFormat="1"/>
    <row r="11996" s="524" customFormat="1"/>
    <row r="11997" s="524" customFormat="1"/>
    <row r="11998" s="524" customFormat="1"/>
    <row r="11999" s="524" customFormat="1"/>
    <row r="12000" s="524" customFormat="1"/>
    <row r="12001" s="524" customFormat="1"/>
    <row r="12002" s="524" customFormat="1"/>
    <row r="12003" s="524" customFormat="1"/>
    <row r="12004" s="524" customFormat="1"/>
    <row r="12005" s="524" customFormat="1"/>
    <row r="12006" s="524" customFormat="1"/>
    <row r="12007" s="524" customFormat="1"/>
    <row r="12008" s="524" customFormat="1"/>
    <row r="12009" s="524" customFormat="1"/>
    <row r="12010" s="524" customFormat="1"/>
    <row r="12011" s="524" customFormat="1"/>
    <row r="12012" s="524" customFormat="1"/>
    <row r="12013" s="524" customFormat="1"/>
    <row r="12014" s="524" customFormat="1"/>
    <row r="12015" s="524" customFormat="1"/>
    <row r="12016" s="524" customFormat="1"/>
    <row r="12017" s="524" customFormat="1"/>
    <row r="12018" s="524" customFormat="1"/>
    <row r="12019" s="524" customFormat="1"/>
    <row r="12020" s="524" customFormat="1"/>
    <row r="12021" s="524" customFormat="1"/>
    <row r="12022" s="524" customFormat="1"/>
    <row r="12023" s="524" customFormat="1"/>
    <row r="12024" s="524" customFormat="1"/>
    <row r="12025" s="524" customFormat="1"/>
    <row r="12026" s="524" customFormat="1"/>
    <row r="12027" s="524" customFormat="1"/>
    <row r="12028" s="524" customFormat="1"/>
    <row r="12029" s="524" customFormat="1"/>
    <row r="12030" s="524" customFormat="1"/>
    <row r="12031" s="524" customFormat="1"/>
    <row r="12032" s="524" customFormat="1"/>
    <row r="12033" s="524" customFormat="1"/>
    <row r="12034" s="524" customFormat="1"/>
    <row r="12035" s="524" customFormat="1"/>
    <row r="12036" s="524" customFormat="1"/>
    <row r="12037" s="524" customFormat="1"/>
    <row r="12038" s="524" customFormat="1"/>
    <row r="12039" s="524" customFormat="1"/>
    <row r="12040" s="524" customFormat="1"/>
    <row r="12041" s="524" customFormat="1"/>
    <row r="12042" s="524" customFormat="1"/>
    <row r="12043" s="524" customFormat="1"/>
    <row r="12044" s="524" customFormat="1"/>
    <row r="12045" s="524" customFormat="1"/>
    <row r="12046" s="524" customFormat="1"/>
    <row r="12047" s="524" customFormat="1"/>
    <row r="12048" s="524" customFormat="1"/>
    <row r="12049" s="524" customFormat="1"/>
    <row r="12050" s="524" customFormat="1"/>
    <row r="12051" s="524" customFormat="1"/>
    <row r="12052" s="524" customFormat="1"/>
    <row r="12053" s="524" customFormat="1"/>
    <row r="12054" s="524" customFormat="1"/>
    <row r="12055" s="524" customFormat="1"/>
    <row r="12056" s="524" customFormat="1"/>
    <row r="12057" s="524" customFormat="1"/>
    <row r="12058" s="524" customFormat="1"/>
    <row r="12059" s="524" customFormat="1"/>
    <row r="12060" s="524" customFormat="1"/>
    <row r="12061" s="524" customFormat="1"/>
    <row r="12062" s="524" customFormat="1"/>
    <row r="12063" s="524" customFormat="1"/>
    <row r="12064" s="524" customFormat="1"/>
    <row r="12065" s="524" customFormat="1"/>
    <row r="12066" s="524" customFormat="1"/>
    <row r="12067" s="524" customFormat="1"/>
    <row r="12068" s="524" customFormat="1"/>
    <row r="12069" s="524" customFormat="1"/>
    <row r="12070" s="524" customFormat="1"/>
    <row r="12071" s="524" customFormat="1"/>
    <row r="12072" s="524" customFormat="1"/>
    <row r="12073" s="524" customFormat="1"/>
    <row r="12074" s="524" customFormat="1"/>
    <row r="12075" s="524" customFormat="1"/>
    <row r="12076" s="524" customFormat="1"/>
    <row r="12077" s="524" customFormat="1"/>
    <row r="12078" s="524" customFormat="1"/>
    <row r="12079" s="524" customFormat="1"/>
    <row r="12080" s="524" customFormat="1"/>
    <row r="12081" s="524" customFormat="1"/>
    <row r="12082" s="524" customFormat="1"/>
    <row r="12083" s="524" customFormat="1"/>
    <row r="12084" s="524" customFormat="1"/>
    <row r="12085" s="524" customFormat="1"/>
    <row r="12086" s="524" customFormat="1"/>
    <row r="12087" s="524" customFormat="1"/>
    <row r="12088" s="524" customFormat="1"/>
    <row r="12089" s="524" customFormat="1"/>
    <row r="12090" s="524" customFormat="1"/>
    <row r="12091" s="524" customFormat="1"/>
    <row r="12092" s="524" customFormat="1"/>
    <row r="12093" s="524" customFormat="1"/>
    <row r="12094" s="524" customFormat="1"/>
    <row r="12095" s="524" customFormat="1"/>
    <row r="12096" s="524" customFormat="1"/>
    <row r="12097" s="524" customFormat="1"/>
    <row r="12098" s="524" customFormat="1"/>
    <row r="12099" s="524" customFormat="1"/>
    <row r="12100" s="524" customFormat="1"/>
    <row r="12101" s="524" customFormat="1"/>
    <row r="12102" s="524" customFormat="1"/>
    <row r="12103" s="524" customFormat="1"/>
    <row r="12104" s="524" customFormat="1"/>
    <row r="12105" s="524" customFormat="1"/>
    <row r="12106" s="524" customFormat="1"/>
    <row r="12107" s="524" customFormat="1"/>
    <row r="12108" s="524" customFormat="1"/>
    <row r="12109" s="524" customFormat="1"/>
    <row r="12110" s="524" customFormat="1"/>
    <row r="12111" s="524" customFormat="1"/>
    <row r="12112" s="524" customFormat="1"/>
    <row r="12113" s="524" customFormat="1"/>
    <row r="12114" s="524" customFormat="1"/>
    <row r="12115" s="524" customFormat="1"/>
    <row r="12116" s="524" customFormat="1"/>
    <row r="12117" s="524" customFormat="1"/>
    <row r="12118" s="524" customFormat="1"/>
    <row r="12119" s="524" customFormat="1"/>
    <row r="12120" s="524" customFormat="1"/>
    <row r="12121" s="524" customFormat="1"/>
    <row r="12122" s="524" customFormat="1"/>
    <row r="12123" s="524" customFormat="1"/>
    <row r="12124" s="524" customFormat="1"/>
    <row r="12125" s="524" customFormat="1"/>
    <row r="12126" s="524" customFormat="1"/>
    <row r="12127" s="524" customFormat="1"/>
    <row r="12128" s="524" customFormat="1"/>
    <row r="12129" s="524" customFormat="1"/>
    <row r="12130" s="524" customFormat="1"/>
    <row r="12131" s="524" customFormat="1"/>
    <row r="12132" s="524" customFormat="1"/>
    <row r="12133" s="524" customFormat="1"/>
    <row r="12134" s="524" customFormat="1"/>
    <row r="12135" s="524" customFormat="1"/>
    <row r="12136" s="524" customFormat="1"/>
    <row r="12137" s="524" customFormat="1"/>
    <row r="12138" s="524" customFormat="1"/>
    <row r="12139" s="524" customFormat="1"/>
    <row r="12140" s="524" customFormat="1"/>
    <row r="12141" s="524" customFormat="1"/>
    <row r="12142" s="524" customFormat="1"/>
    <row r="12143" s="524" customFormat="1"/>
    <row r="12144" s="524" customFormat="1"/>
    <row r="12145" s="524" customFormat="1"/>
    <row r="12146" s="524" customFormat="1"/>
    <row r="12147" s="524" customFormat="1"/>
    <row r="12148" s="524" customFormat="1"/>
    <row r="12149" s="524" customFormat="1"/>
    <row r="12150" s="524" customFormat="1"/>
    <row r="12151" s="524" customFormat="1"/>
    <row r="12152" s="524" customFormat="1"/>
    <row r="12153" s="524" customFormat="1"/>
    <row r="12154" s="524" customFormat="1"/>
    <row r="12155" s="524" customFormat="1"/>
    <row r="12156" s="524" customFormat="1"/>
    <row r="12157" s="524" customFormat="1"/>
    <row r="12158" s="524" customFormat="1"/>
    <row r="12159" s="524" customFormat="1"/>
    <row r="12160" s="524" customFormat="1"/>
    <row r="12161" s="524" customFormat="1"/>
    <row r="12162" s="524" customFormat="1"/>
    <row r="12163" s="524" customFormat="1"/>
    <row r="12164" s="524" customFormat="1"/>
    <row r="12165" s="524" customFormat="1"/>
    <row r="12166" s="524" customFormat="1"/>
    <row r="12167" s="524" customFormat="1"/>
    <row r="12168" s="524" customFormat="1"/>
    <row r="12169" s="524" customFormat="1"/>
    <row r="12170" s="524" customFormat="1"/>
    <row r="12171" s="524" customFormat="1"/>
    <row r="12172" s="524" customFormat="1"/>
    <row r="12173" s="524" customFormat="1"/>
    <row r="12174" s="524" customFormat="1"/>
    <row r="12175" s="524" customFormat="1"/>
    <row r="12176" s="524" customFormat="1"/>
    <row r="12177" s="524" customFormat="1"/>
    <row r="12178" s="524" customFormat="1"/>
    <row r="12179" s="524" customFormat="1"/>
    <row r="12180" s="524" customFormat="1"/>
    <row r="12181" s="524" customFormat="1"/>
    <row r="12182" s="524" customFormat="1"/>
    <row r="12183" s="524" customFormat="1"/>
    <row r="12184" s="524" customFormat="1"/>
    <row r="12185" s="524" customFormat="1"/>
    <row r="12186" s="524" customFormat="1"/>
    <row r="12187" s="524" customFormat="1"/>
    <row r="12188" s="524" customFormat="1"/>
    <row r="12189" s="524" customFormat="1"/>
    <row r="12190" s="524" customFormat="1"/>
    <row r="12191" s="524" customFormat="1"/>
    <row r="12192" s="524" customFormat="1"/>
    <row r="12193" s="524" customFormat="1"/>
    <row r="12194" s="524" customFormat="1"/>
    <row r="12195" s="524" customFormat="1"/>
    <row r="12196" s="524" customFormat="1"/>
    <row r="12197" s="524" customFormat="1"/>
    <row r="12198" s="524" customFormat="1"/>
    <row r="12199" s="524" customFormat="1"/>
    <row r="12200" s="524" customFormat="1"/>
    <row r="12201" s="524" customFormat="1"/>
    <row r="12202" s="524" customFormat="1"/>
    <row r="12203" s="524" customFormat="1"/>
    <row r="12204" s="524" customFormat="1"/>
    <row r="12205" s="524" customFormat="1"/>
    <row r="12206" s="524" customFormat="1"/>
    <row r="12207" s="524" customFormat="1"/>
    <row r="12208" s="524" customFormat="1"/>
    <row r="12209" s="524" customFormat="1"/>
    <row r="12210" s="524" customFormat="1"/>
    <row r="12211" s="524" customFormat="1"/>
    <row r="12212" s="524" customFormat="1"/>
    <row r="12213" s="524" customFormat="1"/>
    <row r="12214" s="524" customFormat="1"/>
    <row r="12215" s="524" customFormat="1"/>
    <row r="12216" s="524" customFormat="1"/>
    <row r="12217" s="524" customFormat="1"/>
    <row r="12218" s="524" customFormat="1"/>
    <row r="12219" s="524" customFormat="1"/>
    <row r="12220" s="524" customFormat="1"/>
    <row r="12221" s="524" customFormat="1"/>
    <row r="12222" s="524" customFormat="1"/>
    <row r="12223" s="524" customFormat="1"/>
    <row r="12224" s="524" customFormat="1"/>
    <row r="12225" s="524" customFormat="1"/>
    <row r="12226" s="524" customFormat="1"/>
    <row r="12227" s="524" customFormat="1"/>
    <row r="12228" s="524" customFormat="1"/>
    <row r="12229" s="524" customFormat="1"/>
    <row r="12230" s="524" customFormat="1"/>
    <row r="12231" s="524" customFormat="1"/>
    <row r="12232" s="524" customFormat="1"/>
    <row r="12233" s="524" customFormat="1"/>
    <row r="12234" s="524" customFormat="1"/>
    <row r="12235" s="524" customFormat="1"/>
    <row r="12236" s="524" customFormat="1"/>
    <row r="12237" s="524" customFormat="1"/>
    <row r="12238" s="524" customFormat="1"/>
    <row r="12239" s="524" customFormat="1"/>
    <row r="12240" s="524" customFormat="1"/>
    <row r="12241" s="524" customFormat="1"/>
    <row r="12242" s="524" customFormat="1"/>
    <row r="12243" s="524" customFormat="1"/>
    <row r="12244" s="524" customFormat="1"/>
    <row r="12245" s="524" customFormat="1"/>
    <row r="12246" s="524" customFormat="1"/>
    <row r="12247" s="524" customFormat="1"/>
    <row r="12248" s="524" customFormat="1"/>
    <row r="12249" s="524" customFormat="1"/>
    <row r="12250" s="524" customFormat="1"/>
    <row r="12251" s="524" customFormat="1"/>
    <row r="12252" s="524" customFormat="1"/>
    <row r="12253" s="524" customFormat="1"/>
    <row r="12254" s="524" customFormat="1"/>
    <row r="12255" s="524" customFormat="1"/>
    <row r="12256" s="524" customFormat="1"/>
    <row r="12257" s="524" customFormat="1"/>
    <row r="12258" s="524" customFormat="1"/>
    <row r="12259" s="524" customFormat="1"/>
    <row r="12260" s="524" customFormat="1"/>
    <row r="12261" s="524" customFormat="1"/>
    <row r="12262" s="524" customFormat="1"/>
    <row r="12263" s="524" customFormat="1"/>
    <row r="12264" s="524" customFormat="1"/>
    <row r="12265" s="524" customFormat="1"/>
    <row r="12266" s="524" customFormat="1"/>
    <row r="12267" s="524" customFormat="1"/>
    <row r="12268" s="524" customFormat="1"/>
    <row r="12269" s="524" customFormat="1"/>
    <row r="12270" s="524" customFormat="1"/>
    <row r="12271" s="524" customFormat="1"/>
    <row r="12272" s="524" customFormat="1"/>
    <row r="12273" s="524" customFormat="1"/>
    <row r="12274" s="524" customFormat="1"/>
    <row r="12275" s="524" customFormat="1"/>
    <row r="12276" s="524" customFormat="1"/>
    <row r="12277" s="524" customFormat="1"/>
    <row r="12278" s="524" customFormat="1"/>
    <row r="12279" s="524" customFormat="1"/>
    <row r="12280" s="524" customFormat="1"/>
    <row r="12281" s="524" customFormat="1"/>
    <row r="12282" s="524" customFormat="1"/>
    <row r="12283" s="524" customFormat="1"/>
    <row r="12284" s="524" customFormat="1"/>
    <row r="12285" s="524" customFormat="1"/>
    <row r="12286" s="524" customFormat="1"/>
    <row r="12287" s="524" customFormat="1"/>
    <row r="12288" s="524" customFormat="1"/>
    <row r="12289" s="524" customFormat="1"/>
    <row r="12290" s="524" customFormat="1"/>
    <row r="12291" s="524" customFormat="1"/>
    <row r="12292" s="524" customFormat="1"/>
    <row r="12293" s="524" customFormat="1"/>
    <row r="12294" s="524" customFormat="1"/>
    <row r="12295" s="524" customFormat="1"/>
    <row r="12296" s="524" customFormat="1"/>
    <row r="12297" s="524" customFormat="1"/>
    <row r="12298" s="524" customFormat="1"/>
    <row r="12299" s="524" customFormat="1"/>
    <row r="12300" s="524" customFormat="1"/>
    <row r="12301" s="524" customFormat="1"/>
    <row r="12302" s="524" customFormat="1"/>
    <row r="12303" s="524" customFormat="1"/>
    <row r="12304" s="524" customFormat="1"/>
    <row r="12305" s="524" customFormat="1"/>
    <row r="12306" s="524" customFormat="1"/>
    <row r="12307" s="524" customFormat="1"/>
    <row r="12308" s="524" customFormat="1"/>
    <row r="12309" s="524" customFormat="1"/>
    <row r="12310" s="524" customFormat="1"/>
    <row r="12311" s="524" customFormat="1"/>
    <row r="12312" s="524" customFormat="1"/>
    <row r="12313" s="524" customFormat="1"/>
    <row r="12314" s="524" customFormat="1"/>
    <row r="12315" s="524" customFormat="1"/>
    <row r="12316" s="524" customFormat="1"/>
    <row r="12317" s="524" customFormat="1"/>
    <row r="12318" s="524" customFormat="1"/>
    <row r="12319" s="524" customFormat="1"/>
    <row r="12320" s="524" customFormat="1"/>
    <row r="12321" s="524" customFormat="1"/>
    <row r="12322" s="524" customFormat="1"/>
    <row r="12323" s="524" customFormat="1"/>
    <row r="12324" s="524" customFormat="1"/>
    <row r="12325" s="524" customFormat="1"/>
    <row r="12326" s="524" customFormat="1"/>
    <row r="12327" s="524" customFormat="1"/>
    <row r="12328" s="524" customFormat="1"/>
    <row r="12329" s="524" customFormat="1"/>
    <row r="12330" s="524" customFormat="1"/>
    <row r="12331" s="524" customFormat="1"/>
    <row r="12332" s="524" customFormat="1"/>
    <row r="12333" s="524" customFormat="1"/>
    <row r="12334" s="524" customFormat="1"/>
    <row r="12335" s="524" customFormat="1"/>
    <row r="12336" s="524" customFormat="1"/>
    <row r="12337" s="524" customFormat="1"/>
    <row r="12338" s="524" customFormat="1"/>
    <row r="12339" s="524" customFormat="1"/>
    <row r="12340" s="524" customFormat="1"/>
    <row r="12341" s="524" customFormat="1"/>
    <row r="12342" s="524" customFormat="1"/>
    <row r="12343" s="524" customFormat="1"/>
    <row r="12344" s="524" customFormat="1"/>
    <row r="12345" s="524" customFormat="1"/>
    <row r="12346" s="524" customFormat="1"/>
    <row r="12347" s="524" customFormat="1"/>
    <row r="12348" s="524" customFormat="1"/>
    <row r="12349" s="524" customFormat="1"/>
    <row r="12350" s="524" customFormat="1"/>
    <row r="12351" s="524" customFormat="1"/>
    <row r="12352" s="524" customFormat="1"/>
    <row r="12353" s="524" customFormat="1"/>
    <row r="12354" s="524" customFormat="1"/>
    <row r="12355" s="524" customFormat="1"/>
    <row r="12356" s="524" customFormat="1"/>
    <row r="12357" s="524" customFormat="1"/>
    <row r="12358" s="524" customFormat="1"/>
    <row r="12359" s="524" customFormat="1"/>
    <row r="12360" s="524" customFormat="1"/>
    <row r="12361" s="524" customFormat="1"/>
    <row r="12362" s="524" customFormat="1"/>
    <row r="12363" s="524" customFormat="1"/>
    <row r="12364" s="524" customFormat="1"/>
    <row r="12365" s="524" customFormat="1"/>
    <row r="12366" s="524" customFormat="1"/>
    <row r="12367" s="524" customFormat="1"/>
    <row r="12368" s="524" customFormat="1"/>
    <row r="12369" s="524" customFormat="1"/>
    <row r="12370" s="524" customFormat="1"/>
    <row r="12371" s="524" customFormat="1"/>
    <row r="12372" s="524" customFormat="1"/>
    <row r="12373" s="524" customFormat="1"/>
    <row r="12374" s="524" customFormat="1"/>
    <row r="12375" s="524" customFormat="1"/>
    <row r="12376" s="524" customFormat="1"/>
    <row r="12377" s="524" customFormat="1"/>
    <row r="12378" s="524" customFormat="1"/>
    <row r="12379" s="524" customFormat="1"/>
    <row r="12380" s="524" customFormat="1"/>
    <row r="12381" s="524" customFormat="1"/>
    <row r="12382" s="524" customFormat="1"/>
    <row r="12383" s="524" customFormat="1"/>
    <row r="12384" s="524" customFormat="1"/>
    <row r="12385" s="524" customFormat="1"/>
    <row r="12386" s="524" customFormat="1"/>
    <row r="12387" s="524" customFormat="1"/>
    <row r="12388" s="524" customFormat="1"/>
    <row r="12389" s="524" customFormat="1"/>
    <row r="12390" s="524" customFormat="1"/>
    <row r="12391" s="524" customFormat="1"/>
    <row r="12392" s="524" customFormat="1"/>
    <row r="12393" s="524" customFormat="1"/>
    <row r="12394" s="524" customFormat="1"/>
    <row r="12395" s="524" customFormat="1"/>
    <row r="12396" s="524" customFormat="1"/>
    <row r="12397" s="524" customFormat="1"/>
    <row r="12398" s="524" customFormat="1"/>
    <row r="12399" s="524" customFormat="1"/>
    <row r="12400" s="524" customFormat="1"/>
    <row r="12401" s="524" customFormat="1"/>
    <row r="12402" s="524" customFormat="1"/>
    <row r="12403" s="524" customFormat="1"/>
    <row r="12404" s="524" customFormat="1"/>
    <row r="12405" s="524" customFormat="1"/>
    <row r="12406" s="524" customFormat="1"/>
    <row r="12407" s="524" customFormat="1"/>
    <row r="12408" s="524" customFormat="1"/>
    <row r="12409" s="524" customFormat="1"/>
    <row r="12410" s="524" customFormat="1"/>
    <row r="12411" s="524" customFormat="1"/>
    <row r="12412" s="524" customFormat="1"/>
    <row r="12413" s="524" customFormat="1"/>
    <row r="12414" s="524" customFormat="1"/>
    <row r="12415" s="524" customFormat="1"/>
    <row r="12416" s="524" customFormat="1"/>
    <row r="12417" s="524" customFormat="1"/>
    <row r="12418" s="524" customFormat="1"/>
    <row r="12419" s="524" customFormat="1"/>
    <row r="12420" s="524" customFormat="1"/>
    <row r="12421" s="524" customFormat="1"/>
    <row r="12422" s="524" customFormat="1"/>
    <row r="12423" s="524" customFormat="1"/>
    <row r="12424" s="524" customFormat="1"/>
    <row r="12425" s="524" customFormat="1"/>
    <row r="12426" s="524" customFormat="1"/>
    <row r="12427" s="524" customFormat="1"/>
    <row r="12428" s="524" customFormat="1"/>
    <row r="12429" s="524" customFormat="1"/>
    <row r="12430" s="524" customFormat="1"/>
    <row r="12431" s="524" customFormat="1"/>
    <row r="12432" s="524" customFormat="1"/>
    <row r="12433" s="524" customFormat="1"/>
    <row r="12434" s="524" customFormat="1"/>
    <row r="12435" s="524" customFormat="1"/>
    <row r="12436" s="524" customFormat="1"/>
    <row r="12437" s="524" customFormat="1"/>
    <row r="12438" s="524" customFormat="1"/>
    <row r="12439" s="524" customFormat="1"/>
    <row r="12440" s="524" customFormat="1"/>
    <row r="12441" s="524" customFormat="1"/>
    <row r="12442" s="524" customFormat="1"/>
    <row r="12443" s="524" customFormat="1"/>
    <row r="12444" s="524" customFormat="1"/>
    <row r="12445" s="524" customFormat="1"/>
    <row r="12446" s="524" customFormat="1"/>
    <row r="12447" s="524" customFormat="1"/>
    <row r="12448" s="524" customFormat="1"/>
    <row r="12449" s="524" customFormat="1"/>
    <row r="12450" s="524" customFormat="1"/>
    <row r="12451" s="524" customFormat="1"/>
    <row r="12452" s="524" customFormat="1"/>
    <row r="12453" s="524" customFormat="1"/>
    <row r="12454" s="524" customFormat="1"/>
    <row r="12455" s="524" customFormat="1"/>
    <row r="12456" s="524" customFormat="1"/>
    <row r="12457" s="524" customFormat="1"/>
    <row r="12458" s="524" customFormat="1"/>
    <row r="12459" s="524" customFormat="1"/>
    <row r="12460" s="524" customFormat="1"/>
    <row r="12461" s="524" customFormat="1"/>
    <row r="12462" s="524" customFormat="1"/>
    <row r="12463" s="524" customFormat="1"/>
    <row r="12464" s="524" customFormat="1"/>
    <row r="12465" s="524" customFormat="1"/>
    <row r="12466" s="524" customFormat="1"/>
    <row r="12467" s="524" customFormat="1"/>
    <row r="12468" s="524" customFormat="1"/>
    <row r="12469" s="524" customFormat="1"/>
    <row r="12470" s="524" customFormat="1"/>
    <row r="12471" s="524" customFormat="1"/>
    <row r="12472" s="524" customFormat="1"/>
    <row r="12473" s="524" customFormat="1"/>
    <row r="12474" s="524" customFormat="1"/>
    <row r="12475" s="524" customFormat="1"/>
    <row r="12476" s="524" customFormat="1"/>
    <row r="12477" s="524" customFormat="1"/>
    <row r="12478" s="524" customFormat="1"/>
    <row r="12479" s="524" customFormat="1"/>
    <row r="12480" s="524" customFormat="1"/>
    <row r="12481" s="524" customFormat="1"/>
    <row r="12482" s="524" customFormat="1"/>
    <row r="12483" s="524" customFormat="1"/>
    <row r="12484" s="524" customFormat="1"/>
    <row r="12485" s="524" customFormat="1"/>
    <row r="12486" s="524" customFormat="1"/>
    <row r="12487" s="524" customFormat="1"/>
    <row r="12488" s="524" customFormat="1"/>
    <row r="12489" s="524" customFormat="1"/>
    <row r="12490" s="524" customFormat="1"/>
    <row r="12491" s="524" customFormat="1"/>
    <row r="12492" s="524" customFormat="1"/>
    <row r="12493" s="524" customFormat="1"/>
    <row r="12494" s="524" customFormat="1"/>
    <row r="12495" s="524" customFormat="1"/>
    <row r="12496" s="524" customFormat="1"/>
    <row r="12497" s="524" customFormat="1"/>
    <row r="12498" s="524" customFormat="1"/>
    <row r="12499" s="524" customFormat="1"/>
    <row r="12500" s="524" customFormat="1"/>
    <row r="12501" s="524" customFormat="1"/>
    <row r="12502" s="524" customFormat="1"/>
    <row r="12503" s="524" customFormat="1"/>
    <row r="12504" s="524" customFormat="1"/>
    <row r="12505" s="524" customFormat="1"/>
    <row r="12506" s="524" customFormat="1"/>
    <row r="12507" s="524" customFormat="1"/>
    <row r="12508" s="524" customFormat="1"/>
    <row r="12509" s="524" customFormat="1"/>
    <row r="12510" s="524" customFormat="1"/>
    <row r="12511" s="524" customFormat="1"/>
    <row r="12512" s="524" customFormat="1"/>
    <row r="12513" s="524" customFormat="1"/>
    <row r="12514" s="524" customFormat="1"/>
    <row r="12515" s="524" customFormat="1"/>
    <row r="12516" s="524" customFormat="1"/>
    <row r="12517" s="524" customFormat="1"/>
    <row r="12518" s="524" customFormat="1"/>
    <row r="12519" s="524" customFormat="1"/>
    <row r="12520" s="524" customFormat="1"/>
    <row r="12521" s="524" customFormat="1"/>
    <row r="12522" s="524" customFormat="1"/>
    <row r="12523" s="524" customFormat="1"/>
    <row r="12524" s="524" customFormat="1"/>
    <row r="12525" s="524" customFormat="1"/>
    <row r="12526" s="524" customFormat="1"/>
    <row r="12527" s="524" customFormat="1"/>
    <row r="12528" s="524" customFormat="1"/>
    <row r="12529" s="524" customFormat="1"/>
    <row r="12530" s="524" customFormat="1"/>
    <row r="12531" s="524" customFormat="1"/>
    <row r="12532" s="524" customFormat="1"/>
    <row r="12533" s="524" customFormat="1"/>
    <row r="12534" s="524" customFormat="1"/>
    <row r="12535" s="524" customFormat="1"/>
    <row r="12536" s="524" customFormat="1"/>
    <row r="12537" s="524" customFormat="1"/>
    <row r="12538" s="524" customFormat="1"/>
    <row r="12539" s="524" customFormat="1"/>
    <row r="12540" s="524" customFormat="1"/>
    <row r="12541" s="524" customFormat="1"/>
    <row r="12542" s="524" customFormat="1"/>
    <row r="12543" s="524" customFormat="1"/>
    <row r="12544" s="524" customFormat="1"/>
    <row r="12545" s="524" customFormat="1"/>
    <row r="12546" s="524" customFormat="1"/>
    <row r="12547" s="524" customFormat="1"/>
    <row r="12548" s="524" customFormat="1"/>
    <row r="12549" s="524" customFormat="1"/>
    <row r="12550" s="524" customFormat="1"/>
    <row r="12551" s="524" customFormat="1"/>
    <row r="12552" s="524" customFormat="1"/>
    <row r="12553" s="524" customFormat="1"/>
    <row r="12554" s="524" customFormat="1"/>
    <row r="12555" s="524" customFormat="1"/>
    <row r="12556" s="524" customFormat="1"/>
    <row r="12557" s="524" customFormat="1"/>
    <row r="12558" s="524" customFormat="1"/>
    <row r="12559" s="524" customFormat="1"/>
    <row r="12560" s="524" customFormat="1"/>
    <row r="12561" s="524" customFormat="1"/>
    <row r="12562" s="524" customFormat="1"/>
    <row r="12563" s="524" customFormat="1"/>
    <row r="12564" s="524" customFormat="1"/>
    <row r="12565" s="524" customFormat="1"/>
    <row r="12566" s="524" customFormat="1"/>
    <row r="12567" s="524" customFormat="1"/>
    <row r="12568" s="524" customFormat="1"/>
    <row r="12569" s="524" customFormat="1"/>
    <row r="12570" s="524" customFormat="1"/>
    <row r="12571" s="524" customFormat="1"/>
    <row r="12572" s="524" customFormat="1"/>
    <row r="12573" s="524" customFormat="1"/>
    <row r="12574" s="524" customFormat="1"/>
    <row r="12575" s="524" customFormat="1"/>
    <row r="12576" s="524" customFormat="1"/>
    <row r="12577" s="524" customFormat="1"/>
    <row r="12578" s="524" customFormat="1"/>
    <row r="12579" s="524" customFormat="1"/>
    <row r="12580" s="524" customFormat="1"/>
    <row r="12581" s="524" customFormat="1"/>
    <row r="12582" s="524" customFormat="1"/>
    <row r="12583" s="524" customFormat="1"/>
    <row r="12584" s="524" customFormat="1"/>
    <row r="12585" s="524" customFormat="1"/>
    <row r="12586" s="524" customFormat="1"/>
    <row r="12587" s="524" customFormat="1"/>
    <row r="12588" s="524" customFormat="1"/>
    <row r="12589" s="524" customFormat="1"/>
    <row r="12590" s="524" customFormat="1"/>
    <row r="12591" s="524" customFormat="1"/>
    <row r="12592" s="524" customFormat="1"/>
    <row r="12593" s="524" customFormat="1"/>
    <row r="12594" s="524" customFormat="1"/>
    <row r="12595" s="524" customFormat="1"/>
    <row r="12596" s="524" customFormat="1"/>
    <row r="12597" s="524" customFormat="1"/>
    <row r="12598" s="524" customFormat="1"/>
    <row r="12599" s="524" customFormat="1"/>
    <row r="12600" s="524" customFormat="1"/>
    <row r="12601" s="524" customFormat="1"/>
    <row r="12602" s="524" customFormat="1"/>
    <row r="12603" s="524" customFormat="1"/>
    <row r="12604" s="524" customFormat="1"/>
    <row r="12605" s="524" customFormat="1"/>
    <row r="12606" s="524" customFormat="1"/>
    <row r="12607" s="524" customFormat="1"/>
    <row r="12608" s="524" customFormat="1"/>
    <row r="12609" s="524" customFormat="1"/>
    <row r="12610" s="524" customFormat="1"/>
    <row r="12611" s="524" customFormat="1"/>
    <row r="12612" s="524" customFormat="1"/>
    <row r="12613" s="524" customFormat="1"/>
    <row r="12614" s="524" customFormat="1"/>
    <row r="12615" s="524" customFormat="1"/>
    <row r="12616" s="524" customFormat="1"/>
    <row r="12617" s="524" customFormat="1"/>
    <row r="12618" s="524" customFormat="1"/>
    <row r="12619" s="524" customFormat="1"/>
    <row r="12620" s="524" customFormat="1"/>
    <row r="12621" s="524" customFormat="1"/>
    <row r="12622" s="524" customFormat="1"/>
    <row r="12623" s="524" customFormat="1"/>
    <row r="12624" s="524" customFormat="1"/>
    <row r="12625" s="524" customFormat="1"/>
    <row r="12626" s="524" customFormat="1"/>
    <row r="12627" s="524" customFormat="1"/>
    <row r="12628" s="524" customFormat="1"/>
    <row r="12629" s="524" customFormat="1"/>
    <row r="12630" s="524" customFormat="1"/>
    <row r="12631" s="524" customFormat="1"/>
    <row r="12632" s="524" customFormat="1"/>
    <row r="12633" s="524" customFormat="1"/>
    <row r="12634" s="524" customFormat="1"/>
    <row r="12635" s="524" customFormat="1"/>
    <row r="12636" s="524" customFormat="1"/>
    <row r="12637" s="524" customFormat="1"/>
    <row r="12638" s="524" customFormat="1"/>
    <row r="12639" s="524" customFormat="1"/>
    <row r="12640" s="524" customFormat="1"/>
    <row r="12641" s="524" customFormat="1"/>
    <row r="12642" s="524" customFormat="1"/>
    <row r="12643" s="524" customFormat="1"/>
    <row r="12644" s="524" customFormat="1"/>
    <row r="12645" s="524" customFormat="1"/>
    <row r="12646" s="524" customFormat="1"/>
    <row r="12647" s="524" customFormat="1"/>
    <row r="12648" s="524" customFormat="1"/>
    <row r="12649" s="524" customFormat="1"/>
    <row r="12650" s="524" customFormat="1"/>
    <row r="12651" s="524" customFormat="1"/>
    <row r="12652" s="524" customFormat="1"/>
    <row r="12653" s="524" customFormat="1"/>
    <row r="12654" s="524" customFormat="1"/>
    <row r="12655" s="524" customFormat="1"/>
    <row r="12656" s="524" customFormat="1"/>
    <row r="12657" s="524" customFormat="1"/>
    <row r="12658" s="524" customFormat="1"/>
    <row r="12659" s="524" customFormat="1"/>
    <row r="12660" s="524" customFormat="1"/>
    <row r="12661" s="524" customFormat="1"/>
    <row r="12662" s="524" customFormat="1"/>
    <row r="12663" s="524" customFormat="1"/>
    <row r="12664" s="524" customFormat="1"/>
    <row r="12665" s="524" customFormat="1"/>
    <row r="12666" s="524" customFormat="1"/>
    <row r="12667" s="524" customFormat="1"/>
    <row r="12668" s="524" customFormat="1"/>
    <row r="12669" s="524" customFormat="1"/>
    <row r="12670" s="524" customFormat="1"/>
    <row r="12671" s="524" customFormat="1"/>
    <row r="12672" s="524" customFormat="1"/>
    <row r="12673" s="524" customFormat="1"/>
    <row r="12674" s="524" customFormat="1"/>
    <row r="12675" s="524" customFormat="1"/>
    <row r="12676" s="524" customFormat="1"/>
    <row r="12677" s="524" customFormat="1"/>
    <row r="12678" s="524" customFormat="1"/>
    <row r="12679" s="524" customFormat="1"/>
    <row r="12680" s="524" customFormat="1"/>
    <row r="12681" s="524" customFormat="1"/>
    <row r="12682" s="524" customFormat="1"/>
    <row r="12683" s="524" customFormat="1"/>
    <row r="12684" s="524" customFormat="1"/>
    <row r="12685" s="524" customFormat="1"/>
    <row r="12686" s="524" customFormat="1"/>
    <row r="12687" s="524" customFormat="1"/>
    <row r="12688" s="524" customFormat="1"/>
    <row r="12689" s="524" customFormat="1"/>
    <row r="12690" s="524" customFormat="1"/>
    <row r="12691" s="524" customFormat="1"/>
    <row r="12692" s="524" customFormat="1"/>
    <row r="12693" s="524" customFormat="1"/>
    <row r="12694" s="524" customFormat="1"/>
    <row r="12695" s="524" customFormat="1"/>
    <row r="12696" s="524" customFormat="1"/>
    <row r="12697" s="524" customFormat="1"/>
    <row r="12698" s="524" customFormat="1"/>
    <row r="12699" s="524" customFormat="1"/>
    <row r="12700" s="524" customFormat="1"/>
    <row r="12701" s="524" customFormat="1"/>
    <row r="12702" s="524" customFormat="1"/>
    <row r="12703" s="524" customFormat="1"/>
    <row r="12704" s="524" customFormat="1"/>
    <row r="12705" s="524" customFormat="1"/>
    <row r="12706" s="524" customFormat="1"/>
    <row r="12707" s="524" customFormat="1"/>
    <row r="12708" s="524" customFormat="1"/>
    <row r="12709" s="524" customFormat="1"/>
    <row r="12710" s="524" customFormat="1"/>
    <row r="12711" s="524" customFormat="1"/>
    <row r="12712" s="524" customFormat="1"/>
    <row r="12713" s="524" customFormat="1"/>
    <row r="12714" s="524" customFormat="1"/>
    <row r="12715" s="524" customFormat="1"/>
    <row r="12716" s="524" customFormat="1"/>
    <row r="12717" s="524" customFormat="1"/>
    <row r="12718" s="524" customFormat="1"/>
    <row r="12719" s="524" customFormat="1"/>
    <row r="12720" s="524" customFormat="1"/>
    <row r="12721" s="524" customFormat="1"/>
    <row r="12722" s="524" customFormat="1"/>
    <row r="12723" s="524" customFormat="1"/>
    <row r="12724" s="524" customFormat="1"/>
    <row r="12725" s="524" customFormat="1"/>
    <row r="12726" s="524" customFormat="1"/>
    <row r="12727" s="524" customFormat="1"/>
    <row r="12728" s="524" customFormat="1"/>
    <row r="12729" s="524" customFormat="1"/>
    <row r="12730" s="524" customFormat="1"/>
    <row r="12731" s="524" customFormat="1"/>
    <row r="12732" s="524" customFormat="1"/>
    <row r="12733" s="524" customFormat="1"/>
    <row r="12734" s="524" customFormat="1"/>
    <row r="12735" s="524" customFormat="1"/>
    <row r="12736" s="524" customFormat="1"/>
    <row r="12737" s="524" customFormat="1"/>
    <row r="12738" s="524" customFormat="1"/>
    <row r="12739" s="524" customFormat="1"/>
    <row r="12740" s="524" customFormat="1"/>
    <row r="12741" s="524" customFormat="1"/>
    <row r="12742" s="524" customFormat="1"/>
    <row r="12743" s="524" customFormat="1"/>
    <row r="12744" s="524" customFormat="1"/>
    <row r="12745" s="524" customFormat="1"/>
    <row r="12746" s="524" customFormat="1"/>
    <row r="12747" s="524" customFormat="1"/>
    <row r="12748" s="524" customFormat="1"/>
    <row r="12749" s="524" customFormat="1"/>
    <row r="12750" s="524" customFormat="1"/>
    <row r="12751" s="524" customFormat="1"/>
    <row r="12752" s="524" customFormat="1"/>
    <row r="12753" s="524" customFormat="1"/>
    <row r="12754" s="524" customFormat="1"/>
    <row r="12755" s="524" customFormat="1"/>
    <row r="12756" s="524" customFormat="1"/>
    <row r="12757" s="524" customFormat="1"/>
    <row r="12758" s="524" customFormat="1"/>
    <row r="12759" s="524" customFormat="1"/>
    <row r="12760" s="524" customFormat="1"/>
    <row r="12761" s="524" customFormat="1"/>
    <row r="12762" s="524" customFormat="1"/>
    <row r="12763" s="524" customFormat="1"/>
    <row r="12764" s="524" customFormat="1"/>
    <row r="12765" s="524" customFormat="1"/>
    <row r="12766" s="524" customFormat="1"/>
    <row r="12767" s="524" customFormat="1"/>
    <row r="12768" s="524" customFormat="1"/>
    <row r="12769" s="524" customFormat="1"/>
    <row r="12770" s="524" customFormat="1"/>
    <row r="12771" s="524" customFormat="1"/>
    <row r="12772" s="524" customFormat="1"/>
    <row r="12773" s="524" customFormat="1"/>
    <row r="12774" s="524" customFormat="1"/>
    <row r="12775" s="524" customFormat="1"/>
    <row r="12776" s="524" customFormat="1"/>
    <row r="12777" s="524" customFormat="1"/>
    <row r="12778" s="524" customFormat="1"/>
    <row r="12779" s="524" customFormat="1"/>
    <row r="12780" s="524" customFormat="1"/>
    <row r="12781" s="524" customFormat="1"/>
    <row r="12782" s="524" customFormat="1"/>
    <row r="12783" s="524" customFormat="1"/>
    <row r="12784" s="524" customFormat="1"/>
    <row r="12785" s="524" customFormat="1"/>
    <row r="12786" s="524" customFormat="1"/>
    <row r="12787" s="524" customFormat="1"/>
    <row r="12788" s="524" customFormat="1"/>
    <row r="12789" s="524" customFormat="1"/>
    <row r="12790" s="524" customFormat="1"/>
    <row r="12791" s="524" customFormat="1"/>
    <row r="12792" s="524" customFormat="1"/>
    <row r="12793" s="524" customFormat="1"/>
    <row r="12794" s="524" customFormat="1"/>
    <row r="12795" s="524" customFormat="1"/>
    <row r="12796" s="524" customFormat="1"/>
    <row r="12797" s="524" customFormat="1"/>
    <row r="12798" s="524" customFormat="1"/>
    <row r="12799" s="524" customFormat="1"/>
    <row r="12800" s="524" customFormat="1"/>
    <row r="12801" s="524" customFormat="1"/>
    <row r="12802" s="524" customFormat="1"/>
    <row r="12803" s="524" customFormat="1"/>
    <row r="12804" s="524" customFormat="1"/>
    <row r="12805" s="524" customFormat="1"/>
    <row r="12806" s="524" customFormat="1"/>
    <row r="12807" s="524" customFormat="1"/>
    <row r="12808" s="524" customFormat="1"/>
    <row r="12809" s="524" customFormat="1"/>
    <row r="12810" s="524" customFormat="1"/>
    <row r="12811" s="524" customFormat="1"/>
    <row r="12812" s="524" customFormat="1"/>
    <row r="12813" s="524" customFormat="1"/>
    <row r="12814" s="524" customFormat="1"/>
    <row r="12815" s="524" customFormat="1"/>
    <row r="12816" s="524" customFormat="1"/>
    <row r="12817" s="524" customFormat="1"/>
    <row r="12818" s="524" customFormat="1"/>
    <row r="12819" s="524" customFormat="1"/>
    <row r="12820" s="524" customFormat="1"/>
    <row r="12821" s="524" customFormat="1"/>
    <row r="12822" s="524" customFormat="1"/>
    <row r="12823" s="524" customFormat="1"/>
    <row r="12824" s="524" customFormat="1"/>
    <row r="12825" s="524" customFormat="1"/>
    <row r="12826" s="524" customFormat="1"/>
    <row r="12827" s="524" customFormat="1"/>
    <row r="12828" s="524" customFormat="1"/>
    <row r="12829" s="524" customFormat="1"/>
    <row r="12830" s="524" customFormat="1"/>
    <row r="12831" s="524" customFormat="1"/>
    <row r="12832" s="524" customFormat="1"/>
    <row r="12833" s="524" customFormat="1"/>
    <row r="12834" s="524" customFormat="1"/>
    <row r="12835" s="524" customFormat="1"/>
    <row r="12836" s="524" customFormat="1"/>
    <row r="12837" s="524" customFormat="1"/>
    <row r="12838" s="524" customFormat="1"/>
    <row r="12839" s="524" customFormat="1"/>
    <row r="12840" s="524" customFormat="1"/>
    <row r="12841" s="524" customFormat="1"/>
    <row r="12842" s="524" customFormat="1"/>
    <row r="12843" s="524" customFormat="1"/>
    <row r="12844" s="524" customFormat="1"/>
    <row r="12845" s="524" customFormat="1"/>
    <row r="12846" s="524" customFormat="1"/>
    <row r="12847" s="524" customFormat="1"/>
    <row r="12848" s="524" customFormat="1"/>
    <row r="12849" s="524" customFormat="1"/>
    <row r="12850" s="524" customFormat="1"/>
    <row r="12851" s="524" customFormat="1"/>
    <row r="12852" s="524" customFormat="1"/>
    <row r="12853" s="524" customFormat="1"/>
    <row r="12854" s="524" customFormat="1"/>
    <row r="12855" s="524" customFormat="1"/>
    <row r="12856" s="524" customFormat="1"/>
    <row r="12857" s="524" customFormat="1"/>
    <row r="12858" s="524" customFormat="1"/>
    <row r="12859" s="524" customFormat="1"/>
    <row r="12860" s="524" customFormat="1"/>
    <row r="12861" s="524" customFormat="1"/>
    <row r="12862" s="524" customFormat="1"/>
    <row r="12863" s="524" customFormat="1"/>
    <row r="12864" s="524" customFormat="1"/>
    <row r="12865" s="524" customFormat="1"/>
    <row r="12866" s="524" customFormat="1"/>
    <row r="12867" s="524" customFormat="1"/>
    <row r="12868" s="524" customFormat="1"/>
    <row r="12869" s="524" customFormat="1"/>
    <row r="12870" s="524" customFormat="1"/>
    <row r="12871" s="524" customFormat="1"/>
    <row r="12872" s="524" customFormat="1"/>
    <row r="12873" s="524" customFormat="1"/>
    <row r="12874" s="524" customFormat="1"/>
    <row r="12875" s="524" customFormat="1"/>
    <row r="12876" s="524" customFormat="1"/>
    <row r="12877" s="524" customFormat="1"/>
    <row r="12878" s="524" customFormat="1"/>
    <row r="12879" s="524" customFormat="1"/>
    <row r="12880" s="524" customFormat="1"/>
    <row r="12881" s="524" customFormat="1"/>
    <row r="12882" s="524" customFormat="1"/>
    <row r="12883" s="524" customFormat="1"/>
    <row r="12884" s="524" customFormat="1"/>
    <row r="12885" s="524" customFormat="1"/>
    <row r="12886" s="524" customFormat="1"/>
    <row r="12887" s="524" customFormat="1"/>
    <row r="12888" s="524" customFormat="1"/>
    <row r="12889" s="524" customFormat="1"/>
    <row r="12890" s="524" customFormat="1"/>
    <row r="12891" s="524" customFormat="1"/>
    <row r="12892" s="524" customFormat="1"/>
    <row r="12893" s="524" customFormat="1"/>
    <row r="12894" s="524" customFormat="1"/>
    <row r="12895" s="524" customFormat="1"/>
    <row r="12896" s="524" customFormat="1"/>
    <row r="12897" s="524" customFormat="1"/>
    <row r="12898" s="524" customFormat="1"/>
    <row r="12899" s="524" customFormat="1"/>
    <row r="12900" s="524" customFormat="1"/>
    <row r="12901" s="524" customFormat="1"/>
    <row r="12902" s="524" customFormat="1"/>
    <row r="12903" s="524" customFormat="1"/>
    <row r="12904" s="524" customFormat="1"/>
    <row r="12905" s="524" customFormat="1"/>
    <row r="12906" s="524" customFormat="1"/>
    <row r="12907" s="524" customFormat="1"/>
    <row r="12908" s="524" customFormat="1"/>
    <row r="12909" s="524" customFormat="1"/>
    <row r="12910" s="524" customFormat="1"/>
    <row r="12911" s="524" customFormat="1"/>
    <row r="12912" s="524" customFormat="1"/>
    <row r="12913" s="524" customFormat="1"/>
    <row r="12914" s="524" customFormat="1"/>
    <row r="12915" s="524" customFormat="1"/>
    <row r="12916" s="524" customFormat="1"/>
    <row r="12917" s="524" customFormat="1"/>
    <row r="12918" s="524" customFormat="1"/>
    <row r="12919" s="524" customFormat="1"/>
    <row r="12920" s="524" customFormat="1"/>
    <row r="12921" s="524" customFormat="1"/>
    <row r="12922" s="524" customFormat="1"/>
    <row r="12923" s="524" customFormat="1"/>
    <row r="12924" s="524" customFormat="1"/>
    <row r="12925" s="524" customFormat="1"/>
    <row r="12926" s="524" customFormat="1"/>
    <row r="12927" s="524" customFormat="1"/>
    <row r="12928" s="524" customFormat="1"/>
    <row r="12929" s="524" customFormat="1"/>
    <row r="12930" s="524" customFormat="1"/>
    <row r="12931" s="524" customFormat="1"/>
    <row r="12932" s="524" customFormat="1"/>
    <row r="12933" s="524" customFormat="1"/>
    <row r="12934" s="524" customFormat="1"/>
    <row r="12935" s="524" customFormat="1"/>
    <row r="12936" s="524" customFormat="1"/>
    <row r="12937" s="524" customFormat="1"/>
    <row r="12938" s="524" customFormat="1"/>
    <row r="12939" s="524" customFormat="1"/>
    <row r="12940" s="524" customFormat="1"/>
    <row r="12941" s="524" customFormat="1"/>
    <row r="12942" s="524" customFormat="1"/>
    <row r="12943" s="524" customFormat="1"/>
    <row r="12944" s="524" customFormat="1"/>
    <row r="12945" s="524" customFormat="1"/>
    <row r="12946" s="524" customFormat="1"/>
    <row r="12947" s="524" customFormat="1"/>
    <row r="12948" s="524" customFormat="1"/>
    <row r="12949" s="524" customFormat="1"/>
    <row r="12950" s="524" customFormat="1"/>
    <row r="12951" s="524" customFormat="1"/>
    <row r="12952" s="524" customFormat="1"/>
    <row r="12953" s="524" customFormat="1"/>
    <row r="12954" s="524" customFormat="1"/>
    <row r="12955" s="524" customFormat="1"/>
    <row r="12956" s="524" customFormat="1"/>
    <row r="12957" s="524" customFormat="1"/>
    <row r="12958" s="524" customFormat="1"/>
    <row r="12959" s="524" customFormat="1"/>
    <row r="12960" s="524" customFormat="1"/>
    <row r="12961" s="524" customFormat="1"/>
    <row r="12962" s="524" customFormat="1"/>
    <row r="12963" s="524" customFormat="1"/>
    <row r="12964" s="524" customFormat="1"/>
    <row r="12965" s="524" customFormat="1"/>
    <row r="12966" s="524" customFormat="1"/>
    <row r="12967" s="524" customFormat="1"/>
    <row r="12968" s="524" customFormat="1"/>
    <row r="12969" s="524" customFormat="1"/>
    <row r="12970" s="524" customFormat="1"/>
    <row r="12971" s="524" customFormat="1"/>
    <row r="12972" s="524" customFormat="1"/>
    <row r="12973" s="524" customFormat="1"/>
    <row r="12974" s="524" customFormat="1"/>
    <row r="12975" s="524" customFormat="1"/>
    <row r="12976" s="524" customFormat="1"/>
    <row r="12977" s="524" customFormat="1"/>
    <row r="12978" s="524" customFormat="1"/>
    <row r="12979" s="524" customFormat="1"/>
    <row r="12980" s="524" customFormat="1"/>
    <row r="12981" s="524" customFormat="1"/>
    <row r="12982" s="524" customFormat="1"/>
    <row r="12983" s="524" customFormat="1"/>
    <row r="12984" s="524" customFormat="1"/>
    <row r="12985" s="524" customFormat="1"/>
    <row r="12986" s="524" customFormat="1"/>
    <row r="12987" s="524" customFormat="1"/>
    <row r="12988" s="524" customFormat="1"/>
    <row r="12989" s="524" customFormat="1"/>
    <row r="12990" s="524" customFormat="1"/>
    <row r="12991" s="524" customFormat="1"/>
    <row r="12992" s="524" customFormat="1"/>
    <row r="12993" s="524" customFormat="1"/>
    <row r="12994" s="524" customFormat="1"/>
    <row r="12995" s="524" customFormat="1"/>
    <row r="12996" s="524" customFormat="1"/>
    <row r="12997" s="524" customFormat="1"/>
    <row r="12998" s="524" customFormat="1"/>
    <row r="12999" s="524" customFormat="1"/>
    <row r="13000" s="524" customFormat="1"/>
    <row r="13001" s="524" customFormat="1"/>
    <row r="13002" s="524" customFormat="1"/>
    <row r="13003" s="524" customFormat="1"/>
    <row r="13004" s="524" customFormat="1"/>
    <row r="13005" s="524" customFormat="1"/>
    <row r="13006" s="524" customFormat="1"/>
    <row r="13007" s="524" customFormat="1"/>
    <row r="13008" s="524" customFormat="1"/>
    <row r="13009" s="524" customFormat="1"/>
    <row r="13010" s="524" customFormat="1"/>
    <row r="13011" s="524" customFormat="1"/>
    <row r="13012" s="524" customFormat="1"/>
    <row r="13013" s="524" customFormat="1"/>
    <row r="13014" s="524" customFormat="1"/>
    <row r="13015" s="524" customFormat="1"/>
    <row r="13016" s="524" customFormat="1"/>
    <row r="13017" s="524" customFormat="1"/>
    <row r="13018" s="524" customFormat="1"/>
    <row r="13019" s="524" customFormat="1"/>
    <row r="13020" s="524" customFormat="1"/>
    <row r="13021" s="524" customFormat="1"/>
    <row r="13022" s="524" customFormat="1"/>
    <row r="13023" s="524" customFormat="1"/>
    <row r="13024" s="524" customFormat="1"/>
    <row r="13025" s="524" customFormat="1"/>
    <row r="13026" s="524" customFormat="1"/>
    <row r="13027" s="524" customFormat="1"/>
    <row r="13028" s="524" customFormat="1"/>
    <row r="13029" s="524" customFormat="1"/>
    <row r="13030" s="524" customFormat="1"/>
    <row r="13031" s="524" customFormat="1"/>
    <row r="13032" s="524" customFormat="1"/>
    <row r="13033" s="524" customFormat="1"/>
    <row r="13034" s="524" customFormat="1"/>
    <row r="13035" s="524" customFormat="1"/>
    <row r="13036" s="524" customFormat="1"/>
    <row r="13037" s="524" customFormat="1"/>
    <row r="13038" s="524" customFormat="1"/>
    <row r="13039" s="524" customFormat="1"/>
    <row r="13040" s="524" customFormat="1"/>
    <row r="13041" s="524" customFormat="1"/>
    <row r="13042" s="524" customFormat="1"/>
    <row r="13043" s="524" customFormat="1"/>
    <row r="13044" s="524" customFormat="1"/>
    <row r="13045" s="524" customFormat="1"/>
    <row r="13046" s="524" customFormat="1"/>
    <row r="13047" s="524" customFormat="1"/>
    <row r="13048" s="524" customFormat="1"/>
    <row r="13049" s="524" customFormat="1"/>
    <row r="13050" s="524" customFormat="1"/>
    <row r="13051" s="524" customFormat="1"/>
    <row r="13052" s="524" customFormat="1"/>
    <row r="13053" s="524" customFormat="1"/>
    <row r="13054" s="524" customFormat="1"/>
    <row r="13055" s="524" customFormat="1"/>
    <row r="13056" s="524" customFormat="1"/>
    <row r="13057" s="524" customFormat="1"/>
    <row r="13058" s="524" customFormat="1"/>
    <row r="13059" s="524" customFormat="1"/>
    <row r="13060" s="524" customFormat="1"/>
    <row r="13061" s="524" customFormat="1"/>
    <row r="13062" s="524" customFormat="1"/>
    <row r="13063" s="524" customFormat="1"/>
    <row r="13064" s="524" customFormat="1"/>
    <row r="13065" s="524" customFormat="1"/>
    <row r="13066" s="524" customFormat="1"/>
    <row r="13067" s="524" customFormat="1"/>
    <row r="13068" s="524" customFormat="1"/>
    <row r="13069" s="524" customFormat="1"/>
    <row r="13070" s="524" customFormat="1"/>
    <row r="13071" s="524" customFormat="1"/>
    <row r="13072" s="524" customFormat="1"/>
    <row r="13073" s="524" customFormat="1"/>
    <row r="13074" s="524" customFormat="1"/>
    <row r="13075" s="524" customFormat="1"/>
    <row r="13076" s="524" customFormat="1"/>
    <row r="13077" s="524" customFormat="1"/>
    <row r="13078" s="524" customFormat="1"/>
    <row r="13079" s="524" customFormat="1"/>
    <row r="13080" s="524" customFormat="1"/>
    <row r="13081" s="524" customFormat="1"/>
    <row r="13082" s="524" customFormat="1"/>
    <row r="13083" s="524" customFormat="1"/>
    <row r="13084" s="524" customFormat="1"/>
    <row r="13085" s="524" customFormat="1"/>
    <row r="13086" s="524" customFormat="1"/>
    <row r="13087" s="524" customFormat="1"/>
    <row r="13088" s="524" customFormat="1"/>
    <row r="13089" s="524" customFormat="1"/>
    <row r="13090" s="524" customFormat="1"/>
    <row r="13091" s="524" customFormat="1"/>
    <row r="13092" s="524" customFormat="1"/>
    <row r="13093" s="524" customFormat="1"/>
    <row r="13094" s="524" customFormat="1"/>
    <row r="13095" s="524" customFormat="1"/>
    <row r="13096" s="524" customFormat="1"/>
    <row r="13097" s="524" customFormat="1"/>
    <row r="13098" s="524" customFormat="1"/>
    <row r="13099" s="524" customFormat="1"/>
    <row r="13100" s="524" customFormat="1"/>
    <row r="13101" s="524" customFormat="1"/>
    <row r="13102" s="524" customFormat="1"/>
    <row r="13103" s="524" customFormat="1"/>
    <row r="13104" s="524" customFormat="1"/>
    <row r="13105" s="524" customFormat="1"/>
    <row r="13106" s="524" customFormat="1"/>
    <row r="13107" s="524" customFormat="1"/>
    <row r="13108" s="524" customFormat="1"/>
    <row r="13109" s="524" customFormat="1"/>
    <row r="13110" s="524" customFormat="1"/>
    <row r="13111" s="524" customFormat="1"/>
    <row r="13112" s="524" customFormat="1"/>
    <row r="13113" s="524" customFormat="1"/>
    <row r="13114" s="524" customFormat="1"/>
    <row r="13115" s="524" customFormat="1"/>
    <row r="13116" s="524" customFormat="1"/>
    <row r="13117" s="524" customFormat="1"/>
    <row r="13118" s="524" customFormat="1"/>
    <row r="13119" s="524" customFormat="1"/>
    <row r="13120" s="524" customFormat="1"/>
    <row r="13121" s="524" customFormat="1"/>
    <row r="13122" s="524" customFormat="1"/>
    <row r="13123" s="524" customFormat="1"/>
    <row r="13124" s="524" customFormat="1"/>
    <row r="13125" s="524" customFormat="1"/>
    <row r="13126" s="524" customFormat="1"/>
    <row r="13127" s="524" customFormat="1"/>
    <row r="13128" s="524" customFormat="1"/>
    <row r="13129" s="524" customFormat="1"/>
    <row r="13130" s="524" customFormat="1"/>
    <row r="13131" s="524" customFormat="1"/>
    <row r="13132" s="524" customFormat="1"/>
    <row r="13133" s="524" customFormat="1"/>
    <row r="13134" s="524" customFormat="1"/>
    <row r="13135" s="524" customFormat="1"/>
    <row r="13136" s="524" customFormat="1"/>
    <row r="13137" s="524" customFormat="1"/>
    <row r="13138" s="524" customFormat="1"/>
    <row r="13139" s="524" customFormat="1"/>
    <row r="13140" s="524" customFormat="1"/>
    <row r="13141" s="524" customFormat="1"/>
    <row r="13142" s="524" customFormat="1"/>
    <row r="13143" s="524" customFormat="1"/>
    <row r="13144" s="524" customFormat="1"/>
    <row r="13145" s="524" customFormat="1"/>
    <row r="13146" s="524" customFormat="1"/>
    <row r="13147" s="524" customFormat="1"/>
    <row r="13148" s="524" customFormat="1"/>
    <row r="13149" s="524" customFormat="1"/>
    <row r="13150" s="524" customFormat="1"/>
    <row r="13151" s="524" customFormat="1"/>
    <row r="13152" s="524" customFormat="1"/>
    <row r="13153" s="524" customFormat="1"/>
    <row r="13154" s="524" customFormat="1"/>
    <row r="13155" s="524" customFormat="1"/>
    <row r="13156" s="524" customFormat="1"/>
    <row r="13157" s="524" customFormat="1"/>
    <row r="13158" s="524" customFormat="1"/>
    <row r="13159" s="524" customFormat="1"/>
    <row r="13160" s="524" customFormat="1"/>
    <row r="13161" s="524" customFormat="1"/>
    <row r="13162" s="524" customFormat="1"/>
    <row r="13163" s="524" customFormat="1"/>
    <row r="13164" s="524" customFormat="1"/>
    <row r="13165" s="524" customFormat="1"/>
    <row r="13166" s="524" customFormat="1"/>
    <row r="13167" s="524" customFormat="1"/>
    <row r="13168" s="524" customFormat="1"/>
    <row r="13169" s="524" customFormat="1"/>
    <row r="13170" s="524" customFormat="1"/>
    <row r="13171" s="524" customFormat="1"/>
    <row r="13172" s="524" customFormat="1"/>
    <row r="13173" s="524" customFormat="1"/>
    <row r="13174" s="524" customFormat="1"/>
    <row r="13175" s="524" customFormat="1"/>
    <row r="13176" s="524" customFormat="1"/>
    <row r="13177" s="524" customFormat="1"/>
    <row r="13178" s="524" customFormat="1"/>
    <row r="13179" s="524" customFormat="1"/>
    <row r="13180" s="524" customFormat="1"/>
    <row r="13181" s="524" customFormat="1"/>
    <row r="13182" s="524" customFormat="1"/>
    <row r="13183" s="524" customFormat="1"/>
    <row r="13184" s="524" customFormat="1"/>
    <row r="13185" s="524" customFormat="1"/>
    <row r="13186" s="524" customFormat="1"/>
    <row r="13187" s="524" customFormat="1"/>
    <row r="13188" s="524" customFormat="1"/>
    <row r="13189" s="524" customFormat="1"/>
    <row r="13190" s="524" customFormat="1"/>
    <row r="13191" s="524" customFormat="1"/>
    <row r="13192" s="524" customFormat="1"/>
    <row r="13193" s="524" customFormat="1"/>
    <row r="13194" s="524" customFormat="1"/>
    <row r="13195" s="524" customFormat="1"/>
    <row r="13196" s="524" customFormat="1"/>
    <row r="13197" s="524" customFormat="1"/>
    <row r="13198" s="524" customFormat="1"/>
    <row r="13199" s="524" customFormat="1"/>
    <row r="13200" s="524" customFormat="1"/>
    <row r="13201" s="524" customFormat="1"/>
    <row r="13202" s="524" customFormat="1"/>
    <row r="13203" s="524" customFormat="1"/>
    <row r="13204" s="524" customFormat="1"/>
    <row r="13205" s="524" customFormat="1"/>
    <row r="13206" s="524" customFormat="1"/>
    <row r="13207" s="524" customFormat="1"/>
    <row r="13208" s="524" customFormat="1"/>
    <row r="13209" s="524" customFormat="1"/>
    <row r="13210" s="524" customFormat="1"/>
    <row r="13211" s="524" customFormat="1"/>
    <row r="13212" s="524" customFormat="1"/>
    <row r="13213" s="524" customFormat="1"/>
    <row r="13214" s="524" customFormat="1"/>
    <row r="13215" s="524" customFormat="1"/>
    <row r="13216" s="524" customFormat="1"/>
    <row r="13217" s="524" customFormat="1"/>
    <row r="13218" s="524" customFormat="1"/>
    <row r="13219" s="524" customFormat="1"/>
    <row r="13220" s="524" customFormat="1"/>
    <row r="13221" s="524" customFormat="1"/>
    <row r="13222" s="524" customFormat="1"/>
    <row r="13223" s="524" customFormat="1"/>
    <row r="13224" s="524" customFormat="1"/>
    <row r="13225" s="524" customFormat="1"/>
    <row r="13226" s="524" customFormat="1"/>
    <row r="13227" s="524" customFormat="1"/>
    <row r="13228" s="524" customFormat="1"/>
    <row r="13229" s="524" customFormat="1"/>
    <row r="13230" s="524" customFormat="1"/>
    <row r="13231" s="524" customFormat="1"/>
    <row r="13232" s="524" customFormat="1"/>
    <row r="13233" s="524" customFormat="1"/>
    <row r="13234" s="524" customFormat="1"/>
    <row r="13235" s="524" customFormat="1"/>
    <row r="13236" s="524" customFormat="1"/>
    <row r="13237" s="524" customFormat="1"/>
    <row r="13238" s="524" customFormat="1"/>
    <row r="13239" s="524" customFormat="1"/>
    <row r="13240" s="524" customFormat="1"/>
    <row r="13241" s="524" customFormat="1"/>
    <row r="13242" s="524" customFormat="1"/>
    <row r="13243" s="524" customFormat="1"/>
    <row r="13244" s="524" customFormat="1"/>
    <row r="13245" s="524" customFormat="1"/>
    <row r="13246" s="524" customFormat="1"/>
    <row r="13247" s="524" customFormat="1"/>
    <row r="13248" s="524" customFormat="1"/>
    <row r="13249" s="524" customFormat="1"/>
    <row r="13250" s="524" customFormat="1"/>
    <row r="13251" s="524" customFormat="1"/>
    <row r="13252" s="524" customFormat="1"/>
    <row r="13253" s="524" customFormat="1"/>
    <row r="13254" s="524" customFormat="1"/>
    <row r="13255" s="524" customFormat="1"/>
    <row r="13256" s="524" customFormat="1"/>
    <row r="13257" s="524" customFormat="1"/>
    <row r="13258" s="524" customFormat="1"/>
    <row r="13259" s="524" customFormat="1"/>
    <row r="13260" s="524" customFormat="1"/>
    <row r="13261" s="524" customFormat="1"/>
    <row r="13262" s="524" customFormat="1"/>
    <row r="13263" s="524" customFormat="1"/>
    <row r="13264" s="524" customFormat="1"/>
    <row r="13265" s="524" customFormat="1"/>
    <row r="13266" s="524" customFormat="1"/>
    <row r="13267" s="524" customFormat="1"/>
    <row r="13268" s="524" customFormat="1"/>
    <row r="13269" s="524" customFormat="1"/>
    <row r="13270" s="524" customFormat="1"/>
    <row r="13271" s="524" customFormat="1"/>
    <row r="13272" s="524" customFormat="1"/>
    <row r="13273" s="524" customFormat="1"/>
    <row r="13274" s="524" customFormat="1"/>
    <row r="13275" s="524" customFormat="1"/>
    <row r="13276" s="524" customFormat="1"/>
    <row r="13277" s="524" customFormat="1"/>
    <row r="13278" s="524" customFormat="1"/>
    <row r="13279" s="524" customFormat="1"/>
    <row r="13280" s="524" customFormat="1"/>
    <row r="13281" s="524" customFormat="1"/>
    <row r="13282" s="524" customFormat="1"/>
    <row r="13283" s="524" customFormat="1"/>
    <row r="13284" s="524" customFormat="1"/>
    <row r="13285" s="524" customFormat="1"/>
    <row r="13286" s="524" customFormat="1"/>
    <row r="13287" s="524" customFormat="1"/>
    <row r="13288" s="524" customFormat="1"/>
    <row r="13289" s="524" customFormat="1"/>
    <row r="13290" s="524" customFormat="1"/>
    <row r="13291" s="524" customFormat="1"/>
    <row r="13292" s="524" customFormat="1"/>
    <row r="13293" s="524" customFormat="1"/>
    <row r="13294" s="524" customFormat="1"/>
    <row r="13295" s="524" customFormat="1"/>
    <row r="13296" s="524" customFormat="1"/>
    <row r="13297" s="524" customFormat="1"/>
    <row r="13298" s="524" customFormat="1"/>
    <row r="13299" s="524" customFormat="1"/>
    <row r="13300" s="524" customFormat="1"/>
    <row r="13301" s="524" customFormat="1"/>
    <row r="13302" s="524" customFormat="1"/>
    <row r="13303" s="524" customFormat="1"/>
    <row r="13304" s="524" customFormat="1"/>
    <row r="13305" s="524" customFormat="1"/>
    <row r="13306" s="524" customFormat="1"/>
    <row r="13307" s="524" customFormat="1"/>
    <row r="13308" s="524" customFormat="1"/>
    <row r="13309" s="524" customFormat="1"/>
    <row r="13310" s="524" customFormat="1"/>
    <row r="13311" s="524" customFormat="1"/>
    <row r="13312" s="524" customFormat="1"/>
    <row r="13313" s="524" customFormat="1"/>
    <row r="13314" s="524" customFormat="1"/>
    <row r="13315" s="524" customFormat="1"/>
    <row r="13316" s="524" customFormat="1"/>
    <row r="13317" s="524" customFormat="1"/>
    <row r="13318" s="524" customFormat="1"/>
    <row r="13319" s="524" customFormat="1"/>
    <row r="13320" s="524" customFormat="1"/>
    <row r="13321" s="524" customFormat="1"/>
    <row r="13322" s="524" customFormat="1"/>
    <row r="13323" s="524" customFormat="1"/>
    <row r="13324" s="524" customFormat="1"/>
    <row r="13325" s="524" customFormat="1"/>
    <row r="13326" s="524" customFormat="1"/>
    <row r="13327" s="524" customFormat="1"/>
    <row r="13328" s="524" customFormat="1"/>
    <row r="13329" s="524" customFormat="1"/>
    <row r="13330" s="524" customFormat="1"/>
    <row r="13331" s="524" customFormat="1"/>
    <row r="13332" s="524" customFormat="1"/>
    <row r="13333" s="524" customFormat="1"/>
    <row r="13334" s="524" customFormat="1"/>
    <row r="13335" s="524" customFormat="1"/>
    <row r="13336" s="524" customFormat="1"/>
    <row r="13337" s="524" customFormat="1"/>
    <row r="13338" s="524" customFormat="1"/>
    <row r="13339" s="524" customFormat="1"/>
    <row r="13340" s="524" customFormat="1"/>
    <row r="13341" s="524" customFormat="1"/>
    <row r="13342" s="524" customFormat="1"/>
    <row r="13343" s="524" customFormat="1"/>
    <row r="13344" s="524" customFormat="1"/>
    <row r="13345" s="524" customFormat="1"/>
    <row r="13346" s="524" customFormat="1"/>
    <row r="13347" s="524" customFormat="1"/>
    <row r="13348" s="524" customFormat="1"/>
    <row r="13349" s="524" customFormat="1"/>
    <row r="13350" s="524" customFormat="1"/>
    <row r="13351" s="524" customFormat="1"/>
    <row r="13352" s="524" customFormat="1"/>
    <row r="13353" s="524" customFormat="1"/>
    <row r="13354" s="524" customFormat="1"/>
    <row r="13355" s="524" customFormat="1"/>
    <row r="13356" s="524" customFormat="1"/>
    <row r="13357" s="524" customFormat="1"/>
    <row r="13358" s="524" customFormat="1"/>
    <row r="13359" s="524" customFormat="1"/>
    <row r="13360" s="524" customFormat="1"/>
    <row r="13361" s="524" customFormat="1"/>
    <row r="13362" s="524" customFormat="1"/>
    <row r="13363" s="524" customFormat="1"/>
    <row r="13364" s="524" customFormat="1"/>
    <row r="13365" s="524" customFormat="1"/>
    <row r="13366" s="524" customFormat="1"/>
    <row r="13367" s="524" customFormat="1"/>
    <row r="13368" s="524" customFormat="1"/>
    <row r="13369" s="524" customFormat="1"/>
    <row r="13370" s="524" customFormat="1"/>
    <row r="13371" s="524" customFormat="1"/>
    <row r="13372" s="524" customFormat="1"/>
    <row r="13373" s="524" customFormat="1"/>
    <row r="13374" s="524" customFormat="1"/>
    <row r="13375" s="524" customFormat="1"/>
    <row r="13376" s="524" customFormat="1"/>
    <row r="13377" s="524" customFormat="1"/>
    <row r="13378" s="524" customFormat="1"/>
    <row r="13379" s="524" customFormat="1"/>
    <row r="13380" s="524" customFormat="1"/>
    <row r="13381" s="524" customFormat="1"/>
    <row r="13382" s="524" customFormat="1"/>
    <row r="13383" s="524" customFormat="1"/>
    <row r="13384" s="524" customFormat="1"/>
    <row r="13385" s="524" customFormat="1"/>
    <row r="13386" s="524" customFormat="1"/>
    <row r="13387" s="524" customFormat="1"/>
    <row r="13388" s="524" customFormat="1"/>
    <row r="13389" s="524" customFormat="1"/>
    <row r="13390" s="524" customFormat="1"/>
    <row r="13391" s="524" customFormat="1"/>
    <row r="13392" s="524" customFormat="1"/>
    <row r="13393" s="524" customFormat="1"/>
    <row r="13394" s="524" customFormat="1"/>
    <row r="13395" s="524" customFormat="1"/>
    <row r="13396" s="524" customFormat="1"/>
    <row r="13397" s="524" customFormat="1"/>
    <row r="13398" s="524" customFormat="1"/>
    <row r="13399" s="524" customFormat="1"/>
    <row r="13400" s="524" customFormat="1"/>
    <row r="13401" s="524" customFormat="1"/>
    <row r="13402" s="524" customFormat="1"/>
    <row r="13403" s="524" customFormat="1"/>
    <row r="13404" s="524" customFormat="1"/>
    <row r="13405" s="524" customFormat="1"/>
    <row r="13406" s="524" customFormat="1"/>
    <row r="13407" s="524" customFormat="1"/>
    <row r="13408" s="524" customFormat="1"/>
    <row r="13409" s="524" customFormat="1"/>
    <row r="13410" s="524" customFormat="1"/>
    <row r="13411" s="524" customFormat="1"/>
    <row r="13412" s="524" customFormat="1"/>
    <row r="13413" s="524" customFormat="1"/>
    <row r="13414" s="524" customFormat="1"/>
    <row r="13415" s="524" customFormat="1"/>
    <row r="13416" s="524" customFormat="1"/>
    <row r="13417" s="524" customFormat="1"/>
    <row r="13418" s="524" customFormat="1"/>
    <row r="13419" s="524" customFormat="1"/>
    <row r="13420" s="524" customFormat="1"/>
    <row r="13421" s="524" customFormat="1"/>
    <row r="13422" s="524" customFormat="1"/>
    <row r="13423" s="524" customFormat="1"/>
    <row r="13424" s="524" customFormat="1"/>
    <row r="13425" s="524" customFormat="1"/>
    <row r="13426" s="524" customFormat="1"/>
    <row r="13427" s="524" customFormat="1"/>
    <row r="13428" s="524" customFormat="1"/>
    <row r="13429" s="524" customFormat="1"/>
    <row r="13430" s="524" customFormat="1"/>
    <row r="13431" s="524" customFormat="1"/>
    <row r="13432" s="524" customFormat="1"/>
    <row r="13433" s="524" customFormat="1"/>
    <row r="13434" s="524" customFormat="1"/>
    <row r="13435" s="524" customFormat="1"/>
    <row r="13436" s="524" customFormat="1"/>
    <row r="13437" s="524" customFormat="1"/>
    <row r="13438" s="524" customFormat="1"/>
    <row r="13439" s="524" customFormat="1"/>
    <row r="13440" s="524" customFormat="1"/>
    <row r="13441" s="524" customFormat="1"/>
    <row r="13442" s="524" customFormat="1"/>
    <row r="13443" s="524" customFormat="1"/>
    <row r="13444" s="524" customFormat="1"/>
    <row r="13445" s="524" customFormat="1"/>
    <row r="13446" s="524" customFormat="1"/>
    <row r="13447" s="524" customFormat="1"/>
    <row r="13448" s="524" customFormat="1"/>
    <row r="13449" s="524" customFormat="1"/>
    <row r="13450" s="524" customFormat="1"/>
    <row r="13451" s="524" customFormat="1"/>
    <row r="13452" s="524" customFormat="1"/>
    <row r="13453" s="524" customFormat="1"/>
    <row r="13454" s="524" customFormat="1"/>
    <row r="13455" s="524" customFormat="1"/>
    <row r="13456" s="524" customFormat="1"/>
    <row r="13457" s="524" customFormat="1"/>
    <row r="13458" s="524" customFormat="1"/>
    <row r="13459" s="524" customFormat="1"/>
    <row r="13460" s="524" customFormat="1"/>
    <row r="13461" s="524" customFormat="1"/>
    <row r="13462" s="524" customFormat="1"/>
    <row r="13463" s="524" customFormat="1"/>
    <row r="13464" s="524" customFormat="1"/>
    <row r="13465" s="524" customFormat="1"/>
    <row r="13466" s="524" customFormat="1"/>
    <row r="13467" s="524" customFormat="1"/>
    <row r="13468" s="524" customFormat="1"/>
    <row r="13469" s="524" customFormat="1"/>
    <row r="13470" s="524" customFormat="1"/>
    <row r="13471" s="524" customFormat="1"/>
    <row r="13472" s="524" customFormat="1"/>
    <row r="13473" s="524" customFormat="1"/>
    <row r="13474" s="524" customFormat="1"/>
    <row r="13475" s="524" customFormat="1"/>
    <row r="13476" s="524" customFormat="1"/>
    <row r="13477" s="524" customFormat="1"/>
    <row r="13478" s="524" customFormat="1"/>
    <row r="13479" s="524" customFormat="1"/>
    <row r="13480" s="524" customFormat="1"/>
    <row r="13481" s="524" customFormat="1"/>
    <row r="13482" s="524" customFormat="1"/>
    <row r="13483" s="524" customFormat="1"/>
    <row r="13484" s="524" customFormat="1"/>
    <row r="13485" s="524" customFormat="1"/>
    <row r="13486" s="524" customFormat="1"/>
    <row r="13487" s="524" customFormat="1"/>
    <row r="13488" s="524" customFormat="1"/>
    <row r="13489" s="524" customFormat="1"/>
    <row r="13490" s="524" customFormat="1"/>
    <row r="13491" s="524" customFormat="1"/>
    <row r="13492" s="524" customFormat="1"/>
    <row r="13493" s="524" customFormat="1"/>
    <row r="13494" s="524" customFormat="1"/>
    <row r="13495" s="524" customFormat="1"/>
    <row r="13496" s="524" customFormat="1"/>
    <row r="13497" s="524" customFormat="1"/>
    <row r="13498" s="524" customFormat="1"/>
    <row r="13499" s="524" customFormat="1"/>
    <row r="13500" s="524" customFormat="1"/>
    <row r="13501" s="524" customFormat="1"/>
    <row r="13502" s="524" customFormat="1"/>
    <row r="13503" s="524" customFormat="1"/>
    <row r="13504" s="524" customFormat="1"/>
    <row r="13505" s="524" customFormat="1"/>
    <row r="13506" s="524" customFormat="1"/>
    <row r="13507" s="524" customFormat="1"/>
    <row r="13508" s="524" customFormat="1"/>
    <row r="13509" s="524" customFormat="1"/>
    <row r="13510" s="524" customFormat="1"/>
    <row r="13511" s="524" customFormat="1"/>
    <row r="13512" s="524" customFormat="1"/>
    <row r="13513" s="524" customFormat="1"/>
    <row r="13514" s="524" customFormat="1"/>
    <row r="13515" s="524" customFormat="1"/>
    <row r="13516" s="524" customFormat="1"/>
    <row r="13517" s="524" customFormat="1"/>
    <row r="13518" s="524" customFormat="1"/>
    <row r="13519" s="524" customFormat="1"/>
    <row r="13520" s="524" customFormat="1"/>
    <row r="13521" s="524" customFormat="1"/>
    <row r="13522" s="524" customFormat="1"/>
    <row r="13523" s="524" customFormat="1"/>
    <row r="13524" s="524" customFormat="1"/>
    <row r="13525" s="524" customFormat="1"/>
    <row r="13526" s="524" customFormat="1"/>
    <row r="13527" s="524" customFormat="1"/>
    <row r="13528" s="524" customFormat="1"/>
    <row r="13529" s="524" customFormat="1"/>
    <row r="13530" s="524" customFormat="1"/>
    <row r="13531" s="524" customFormat="1"/>
    <row r="13532" s="524" customFormat="1"/>
    <row r="13533" s="524" customFormat="1"/>
    <row r="13534" s="524" customFormat="1"/>
    <row r="13535" s="524" customFormat="1"/>
    <row r="13536" s="524" customFormat="1"/>
    <row r="13537" s="524" customFormat="1"/>
    <row r="13538" s="524" customFormat="1"/>
    <row r="13539" s="524" customFormat="1"/>
    <row r="13540" s="524" customFormat="1"/>
    <row r="13541" s="524" customFormat="1"/>
    <row r="13542" s="524" customFormat="1"/>
    <row r="13543" s="524" customFormat="1"/>
    <row r="13544" s="524" customFormat="1"/>
    <row r="13545" s="524" customFormat="1"/>
    <row r="13546" s="524" customFormat="1"/>
    <row r="13547" s="524" customFormat="1"/>
    <row r="13548" s="524" customFormat="1"/>
    <row r="13549" s="524" customFormat="1"/>
    <row r="13550" s="524" customFormat="1"/>
    <row r="13551" s="524" customFormat="1"/>
    <row r="13552" s="524" customFormat="1"/>
    <row r="13553" s="524" customFormat="1"/>
    <row r="13554" s="524" customFormat="1"/>
    <row r="13555" s="524" customFormat="1"/>
    <row r="13556" s="524" customFormat="1"/>
    <row r="13557" s="524" customFormat="1"/>
    <row r="13558" s="524" customFormat="1"/>
    <row r="13559" s="524" customFormat="1"/>
    <row r="13560" s="524" customFormat="1"/>
    <row r="13561" s="524" customFormat="1"/>
    <row r="13562" s="524" customFormat="1"/>
    <row r="13563" s="524" customFormat="1"/>
    <row r="13564" s="524" customFormat="1"/>
    <row r="13565" s="524" customFormat="1"/>
    <row r="13566" s="524" customFormat="1"/>
    <row r="13567" s="524" customFormat="1"/>
    <row r="13568" s="524" customFormat="1"/>
    <row r="13569" s="524" customFormat="1"/>
    <row r="13570" s="524" customFormat="1"/>
    <row r="13571" s="524" customFormat="1"/>
    <row r="13572" s="524" customFormat="1"/>
    <row r="13573" s="524" customFormat="1"/>
    <row r="13574" s="524" customFormat="1"/>
    <row r="13575" s="524" customFormat="1"/>
    <row r="13576" s="524" customFormat="1"/>
    <row r="13577" s="524" customFormat="1"/>
    <row r="13578" s="524" customFormat="1"/>
    <row r="13579" s="524" customFormat="1"/>
    <row r="13580" s="524" customFormat="1"/>
    <row r="13581" s="524" customFormat="1"/>
    <row r="13582" s="524" customFormat="1"/>
    <row r="13583" s="524" customFormat="1"/>
    <row r="13584" s="524" customFormat="1"/>
    <row r="13585" s="524" customFormat="1"/>
    <row r="13586" s="524" customFormat="1"/>
    <row r="13587" s="524" customFormat="1"/>
    <row r="13588" s="524" customFormat="1"/>
    <row r="13589" s="524" customFormat="1"/>
    <row r="13590" s="524" customFormat="1"/>
    <row r="13591" s="524" customFormat="1"/>
    <row r="13592" s="524" customFormat="1"/>
    <row r="13593" s="524" customFormat="1"/>
    <row r="13594" s="524" customFormat="1"/>
    <row r="13595" s="524" customFormat="1"/>
    <row r="13596" s="524" customFormat="1"/>
    <row r="13597" s="524" customFormat="1"/>
    <row r="13598" s="524" customFormat="1"/>
    <row r="13599" s="524" customFormat="1"/>
    <row r="13600" s="524" customFormat="1"/>
    <row r="13601" s="524" customFormat="1"/>
    <row r="13602" s="524" customFormat="1"/>
    <row r="13603" s="524" customFormat="1"/>
    <row r="13604" s="524" customFormat="1"/>
    <row r="13605" s="524" customFormat="1"/>
    <row r="13606" s="524" customFormat="1"/>
    <row r="13607" s="524" customFormat="1"/>
    <row r="13608" s="524" customFormat="1"/>
    <row r="13609" s="524" customFormat="1"/>
    <row r="13610" s="524" customFormat="1"/>
    <row r="13611" s="524" customFormat="1"/>
    <row r="13612" s="524" customFormat="1"/>
    <row r="13613" s="524" customFormat="1"/>
    <row r="13614" s="524" customFormat="1"/>
    <row r="13615" s="524" customFormat="1"/>
    <row r="13616" s="524" customFormat="1"/>
    <row r="13617" s="524" customFormat="1"/>
    <row r="13618" s="524" customFormat="1"/>
    <row r="13619" s="524" customFormat="1"/>
    <row r="13620" s="524" customFormat="1"/>
    <row r="13621" s="524" customFormat="1"/>
    <row r="13622" s="524" customFormat="1"/>
    <row r="13623" s="524" customFormat="1"/>
    <row r="13624" s="524" customFormat="1"/>
    <row r="13625" s="524" customFormat="1"/>
    <row r="13626" s="524" customFormat="1"/>
    <row r="13627" s="524" customFormat="1"/>
    <row r="13628" s="524" customFormat="1"/>
    <row r="13629" s="524" customFormat="1"/>
    <row r="13630" s="524" customFormat="1"/>
    <row r="13631" s="524" customFormat="1"/>
    <row r="13632" s="524" customFormat="1"/>
    <row r="13633" s="524" customFormat="1"/>
    <row r="13634" s="524" customFormat="1"/>
    <row r="13635" s="524" customFormat="1"/>
    <row r="13636" s="524" customFormat="1"/>
    <row r="13637" s="524" customFormat="1"/>
    <row r="13638" s="524" customFormat="1"/>
    <row r="13639" s="524" customFormat="1"/>
    <row r="13640" s="524" customFormat="1"/>
    <row r="13641" s="524" customFormat="1"/>
    <row r="13642" s="524" customFormat="1"/>
    <row r="13643" s="524" customFormat="1"/>
    <row r="13644" s="524" customFormat="1"/>
    <row r="13645" s="524" customFormat="1"/>
    <row r="13646" s="524" customFormat="1"/>
    <row r="13647" s="524" customFormat="1"/>
    <row r="13648" s="524" customFormat="1"/>
    <row r="13649" s="524" customFormat="1"/>
    <row r="13650" s="524" customFormat="1"/>
    <row r="13651" s="524" customFormat="1"/>
    <row r="13652" s="524" customFormat="1"/>
    <row r="13653" s="524" customFormat="1"/>
    <row r="13654" s="524" customFormat="1"/>
    <row r="13655" s="524" customFormat="1"/>
    <row r="13656" s="524" customFormat="1"/>
    <row r="13657" s="524" customFormat="1"/>
    <row r="13658" s="524" customFormat="1"/>
    <row r="13659" s="524" customFormat="1"/>
    <row r="13660" s="524" customFormat="1"/>
    <row r="13661" s="524" customFormat="1"/>
    <row r="13662" s="524" customFormat="1"/>
    <row r="13663" s="524" customFormat="1"/>
    <row r="13664" s="524" customFormat="1"/>
    <row r="13665" s="524" customFormat="1"/>
    <row r="13666" s="524" customFormat="1"/>
    <row r="13667" s="524" customFormat="1"/>
    <row r="13668" s="524" customFormat="1"/>
    <row r="13669" s="524" customFormat="1"/>
    <row r="13670" s="524" customFormat="1"/>
    <row r="13671" s="524" customFormat="1"/>
    <row r="13672" s="524" customFormat="1"/>
    <row r="13673" s="524" customFormat="1"/>
    <row r="13674" s="524" customFormat="1"/>
    <row r="13675" s="524" customFormat="1"/>
    <row r="13676" s="524" customFormat="1"/>
    <row r="13677" s="524" customFormat="1"/>
    <row r="13678" s="524" customFormat="1"/>
    <row r="13679" s="524" customFormat="1"/>
    <row r="13680" s="524" customFormat="1"/>
    <row r="13681" s="524" customFormat="1"/>
    <row r="13682" s="524" customFormat="1"/>
    <row r="13683" s="524" customFormat="1"/>
    <row r="13684" s="524" customFormat="1"/>
    <row r="13685" s="524" customFormat="1"/>
    <row r="13686" s="524" customFormat="1"/>
    <row r="13687" s="524" customFormat="1"/>
    <row r="13688" s="524" customFormat="1"/>
    <row r="13689" s="524" customFormat="1"/>
    <row r="13690" s="524" customFormat="1"/>
    <row r="13691" s="524" customFormat="1"/>
    <row r="13692" s="524" customFormat="1"/>
    <row r="13693" s="524" customFormat="1"/>
    <row r="13694" s="524" customFormat="1"/>
    <row r="13695" s="524" customFormat="1"/>
    <row r="13696" s="524" customFormat="1"/>
    <row r="13697" s="524" customFormat="1"/>
    <row r="13698" s="524" customFormat="1"/>
    <row r="13699" s="524" customFormat="1"/>
    <row r="13700" s="524" customFormat="1"/>
    <row r="13701" s="524" customFormat="1"/>
    <row r="13702" s="524" customFormat="1"/>
    <row r="13703" s="524" customFormat="1"/>
    <row r="13704" s="524" customFormat="1"/>
    <row r="13705" s="524" customFormat="1"/>
    <row r="13706" s="524" customFormat="1"/>
    <row r="13707" s="524" customFormat="1"/>
    <row r="13708" s="524" customFormat="1"/>
    <row r="13709" s="524" customFormat="1"/>
    <row r="13710" s="524" customFormat="1"/>
    <row r="13711" s="524" customFormat="1"/>
    <row r="13712" s="524" customFormat="1"/>
    <row r="13713" s="524" customFormat="1"/>
    <row r="13714" s="524" customFormat="1"/>
    <row r="13715" s="524" customFormat="1"/>
    <row r="13716" s="524" customFormat="1"/>
    <row r="13717" s="524" customFormat="1"/>
    <row r="13718" s="524" customFormat="1"/>
    <row r="13719" s="524" customFormat="1"/>
    <row r="13720" s="524" customFormat="1"/>
    <row r="13721" s="524" customFormat="1"/>
    <row r="13722" s="524" customFormat="1"/>
    <row r="13723" s="524" customFormat="1"/>
    <row r="13724" s="524" customFormat="1"/>
    <row r="13725" s="524" customFormat="1"/>
    <row r="13726" s="524" customFormat="1"/>
    <row r="13727" s="524" customFormat="1"/>
    <row r="13728" s="524" customFormat="1"/>
    <row r="13729" s="524" customFormat="1"/>
    <row r="13730" s="524" customFormat="1"/>
    <row r="13731" s="524" customFormat="1"/>
    <row r="13732" s="524" customFormat="1"/>
    <row r="13733" s="524" customFormat="1"/>
    <row r="13734" s="524" customFormat="1"/>
    <row r="13735" s="524" customFormat="1"/>
    <row r="13736" s="524" customFormat="1"/>
    <row r="13737" s="524" customFormat="1"/>
    <row r="13738" s="524" customFormat="1"/>
    <row r="13739" s="524" customFormat="1"/>
    <row r="13740" s="524" customFormat="1"/>
    <row r="13741" s="524" customFormat="1"/>
    <row r="13742" s="524" customFormat="1"/>
    <row r="13743" s="524" customFormat="1"/>
    <row r="13744" s="524" customFormat="1"/>
    <row r="13745" s="524" customFormat="1"/>
    <row r="13746" s="524" customFormat="1"/>
    <row r="13747" s="524" customFormat="1"/>
    <row r="13748" s="524" customFormat="1"/>
    <row r="13749" s="524" customFormat="1"/>
    <row r="13750" s="524" customFormat="1"/>
    <row r="13751" s="524" customFormat="1"/>
    <row r="13752" s="524" customFormat="1"/>
    <row r="13753" s="524" customFormat="1"/>
    <row r="13754" s="524" customFormat="1"/>
    <row r="13755" s="524" customFormat="1"/>
    <row r="13756" s="524" customFormat="1"/>
    <row r="13757" s="524" customFormat="1"/>
    <row r="13758" s="524" customFormat="1"/>
    <row r="13759" s="524" customFormat="1"/>
    <row r="13760" s="524" customFormat="1"/>
    <row r="13761" s="524" customFormat="1"/>
    <row r="13762" s="524" customFormat="1"/>
    <row r="13763" s="524" customFormat="1"/>
    <row r="13764" s="524" customFormat="1"/>
    <row r="13765" s="524" customFormat="1"/>
    <row r="13766" s="524" customFormat="1"/>
    <row r="13767" s="524" customFormat="1"/>
    <row r="13768" s="524" customFormat="1"/>
    <row r="13769" s="524" customFormat="1"/>
    <row r="13770" s="524" customFormat="1"/>
    <row r="13771" s="524" customFormat="1"/>
    <row r="13772" s="524" customFormat="1"/>
    <row r="13773" s="524" customFormat="1"/>
    <row r="13774" s="524" customFormat="1"/>
    <row r="13775" s="524" customFormat="1"/>
    <row r="13776" s="524" customFormat="1"/>
    <row r="13777" s="524" customFormat="1"/>
    <row r="13778" s="524" customFormat="1"/>
    <row r="13779" s="524" customFormat="1"/>
    <row r="13780" s="524" customFormat="1"/>
    <row r="13781" s="524" customFormat="1"/>
    <row r="13782" s="524" customFormat="1"/>
    <row r="13783" s="524" customFormat="1"/>
    <row r="13784" s="524" customFormat="1"/>
    <row r="13785" s="524" customFormat="1"/>
    <row r="13786" s="524" customFormat="1"/>
    <row r="13787" s="524" customFormat="1"/>
    <row r="13788" s="524" customFormat="1"/>
    <row r="13789" s="524" customFormat="1"/>
    <row r="13790" s="524" customFormat="1"/>
    <row r="13791" s="524" customFormat="1"/>
    <row r="13792" s="524" customFormat="1"/>
    <row r="13793" s="524" customFormat="1"/>
    <row r="13794" s="524" customFormat="1"/>
    <row r="13795" s="524" customFormat="1"/>
    <row r="13796" s="524" customFormat="1"/>
    <row r="13797" s="524" customFormat="1"/>
    <row r="13798" s="524" customFormat="1"/>
    <row r="13799" s="524" customFormat="1"/>
    <row r="13800" s="524" customFormat="1"/>
    <row r="13801" s="524" customFormat="1"/>
    <row r="13802" s="524" customFormat="1"/>
    <row r="13803" s="524" customFormat="1"/>
    <row r="13804" s="524" customFormat="1"/>
    <row r="13805" s="524" customFormat="1"/>
    <row r="13806" s="524" customFormat="1"/>
    <row r="13807" s="524" customFormat="1"/>
    <row r="13808" s="524" customFormat="1"/>
    <row r="13809" s="524" customFormat="1"/>
    <row r="13810" s="524" customFormat="1"/>
    <row r="13811" s="524" customFormat="1"/>
    <row r="13812" s="524" customFormat="1"/>
    <row r="13813" s="524" customFormat="1"/>
    <row r="13814" s="524" customFormat="1"/>
    <row r="13815" s="524" customFormat="1"/>
    <row r="13816" s="524" customFormat="1"/>
    <row r="13817" s="524" customFormat="1"/>
    <row r="13818" s="524" customFormat="1"/>
    <row r="13819" s="524" customFormat="1"/>
    <row r="13820" s="524" customFormat="1"/>
    <row r="13821" s="524" customFormat="1"/>
    <row r="13822" s="524" customFormat="1"/>
    <row r="13823" s="524" customFormat="1"/>
    <row r="13824" s="524" customFormat="1"/>
    <row r="13825" s="524" customFormat="1"/>
    <row r="13826" s="524" customFormat="1"/>
    <row r="13827" s="524" customFormat="1"/>
    <row r="13828" s="524" customFormat="1"/>
    <row r="13829" s="524" customFormat="1"/>
    <row r="13830" s="524" customFormat="1"/>
    <row r="13831" s="524" customFormat="1"/>
    <row r="13832" s="524" customFormat="1"/>
    <row r="13833" s="524" customFormat="1"/>
    <row r="13834" s="524" customFormat="1"/>
    <row r="13835" s="524" customFormat="1"/>
    <row r="13836" s="524" customFormat="1"/>
    <row r="13837" s="524" customFormat="1"/>
    <row r="13838" s="524" customFormat="1"/>
    <row r="13839" s="524" customFormat="1"/>
    <row r="13840" s="524" customFormat="1"/>
    <row r="13841" s="524" customFormat="1"/>
    <row r="13842" s="524" customFormat="1"/>
    <row r="13843" s="524" customFormat="1"/>
    <row r="13844" s="524" customFormat="1"/>
    <row r="13845" s="524" customFormat="1"/>
    <row r="13846" s="524" customFormat="1"/>
    <row r="13847" s="524" customFormat="1"/>
    <row r="13848" s="524" customFormat="1"/>
    <row r="13849" s="524" customFormat="1"/>
    <row r="13850" s="524" customFormat="1"/>
    <row r="13851" s="524" customFormat="1"/>
    <row r="13852" s="524" customFormat="1"/>
    <row r="13853" s="524" customFormat="1"/>
    <row r="13854" s="524" customFormat="1"/>
    <row r="13855" s="524" customFormat="1"/>
    <row r="13856" s="524" customFormat="1"/>
    <row r="13857" s="524" customFormat="1"/>
    <row r="13858" s="524" customFormat="1"/>
    <row r="13859" s="524" customFormat="1"/>
    <row r="13860" s="524" customFormat="1"/>
    <row r="13861" s="524" customFormat="1"/>
    <row r="13862" s="524" customFormat="1"/>
    <row r="13863" s="524" customFormat="1"/>
    <row r="13864" s="524" customFormat="1"/>
    <row r="13865" s="524" customFormat="1"/>
    <row r="13866" s="524" customFormat="1"/>
    <row r="13867" s="524" customFormat="1"/>
    <row r="13868" s="524" customFormat="1"/>
    <row r="13869" s="524" customFormat="1"/>
    <row r="13870" s="524" customFormat="1"/>
    <row r="13871" s="524" customFormat="1"/>
    <row r="13872" s="524" customFormat="1"/>
    <row r="13873" s="524" customFormat="1"/>
    <row r="13874" s="524" customFormat="1"/>
    <row r="13875" s="524" customFormat="1"/>
    <row r="13876" s="524" customFormat="1"/>
    <row r="13877" s="524" customFormat="1"/>
    <row r="13878" s="524" customFormat="1"/>
    <row r="13879" s="524" customFormat="1"/>
    <row r="13880" s="524" customFormat="1"/>
    <row r="13881" s="524" customFormat="1"/>
    <row r="13882" s="524" customFormat="1"/>
    <row r="13883" s="524" customFormat="1"/>
    <row r="13884" s="524" customFormat="1"/>
    <row r="13885" s="524" customFormat="1"/>
    <row r="13886" s="524" customFormat="1"/>
    <row r="13887" s="524" customFormat="1"/>
    <row r="13888" s="524" customFormat="1"/>
    <row r="13889" s="524" customFormat="1"/>
    <row r="13890" s="524" customFormat="1"/>
    <row r="13891" s="524" customFormat="1"/>
    <row r="13892" s="524" customFormat="1"/>
    <row r="13893" s="524" customFormat="1"/>
    <row r="13894" s="524" customFormat="1"/>
    <row r="13895" s="524" customFormat="1"/>
    <row r="13896" s="524" customFormat="1"/>
    <row r="13897" s="524" customFormat="1"/>
    <row r="13898" s="524" customFormat="1"/>
    <row r="13899" s="524" customFormat="1"/>
    <row r="13900" s="524" customFormat="1"/>
    <row r="13901" s="524" customFormat="1"/>
    <row r="13902" s="524" customFormat="1"/>
    <row r="13903" s="524" customFormat="1"/>
    <row r="13904" s="524" customFormat="1"/>
    <row r="13905" s="524" customFormat="1"/>
    <row r="13906" s="524" customFormat="1"/>
    <row r="13907" s="524" customFormat="1"/>
    <row r="13908" s="524" customFormat="1"/>
    <row r="13909" s="524" customFormat="1"/>
    <row r="13910" s="524" customFormat="1"/>
    <row r="13911" s="524" customFormat="1"/>
    <row r="13912" s="524" customFormat="1"/>
    <row r="13913" s="524" customFormat="1"/>
    <row r="13914" s="524" customFormat="1"/>
    <row r="13915" s="524" customFormat="1"/>
    <row r="13916" s="524" customFormat="1"/>
    <row r="13917" s="524" customFormat="1"/>
    <row r="13918" s="524" customFormat="1"/>
    <row r="13919" s="524" customFormat="1"/>
    <row r="13920" s="524" customFormat="1"/>
    <row r="13921" s="524" customFormat="1"/>
    <row r="13922" s="524" customFormat="1"/>
    <row r="13923" s="524" customFormat="1"/>
    <row r="13924" s="524" customFormat="1"/>
    <row r="13925" s="524" customFormat="1"/>
    <row r="13926" s="524" customFormat="1"/>
    <row r="13927" s="524" customFormat="1"/>
    <row r="13928" s="524" customFormat="1"/>
    <row r="13929" s="524" customFormat="1"/>
    <row r="13930" s="524" customFormat="1"/>
    <row r="13931" s="524" customFormat="1"/>
    <row r="13932" s="524" customFormat="1"/>
    <row r="13933" s="524" customFormat="1"/>
    <row r="13934" s="524" customFormat="1"/>
    <row r="13935" s="524" customFormat="1"/>
    <row r="13936" s="524" customFormat="1"/>
    <row r="13937" s="524" customFormat="1"/>
    <row r="13938" s="524" customFormat="1"/>
    <row r="13939" s="524" customFormat="1"/>
    <row r="13940" s="524" customFormat="1"/>
    <row r="13941" s="524" customFormat="1"/>
    <row r="13942" s="524" customFormat="1"/>
    <row r="13943" s="524" customFormat="1"/>
    <row r="13944" s="524" customFormat="1"/>
    <row r="13945" s="524" customFormat="1"/>
    <row r="13946" s="524" customFormat="1"/>
    <row r="13947" s="524" customFormat="1"/>
    <row r="13948" s="524" customFormat="1"/>
    <row r="13949" s="524" customFormat="1"/>
    <row r="13950" s="524" customFormat="1"/>
    <row r="13951" s="524" customFormat="1"/>
    <row r="13952" s="524" customFormat="1"/>
    <row r="13953" s="524" customFormat="1"/>
    <row r="13954" s="524" customFormat="1"/>
    <row r="13955" s="524" customFormat="1"/>
    <row r="13956" s="524" customFormat="1"/>
    <row r="13957" s="524" customFormat="1"/>
    <row r="13958" s="524" customFormat="1"/>
    <row r="13959" s="524" customFormat="1"/>
    <row r="13960" s="524" customFormat="1"/>
    <row r="13961" s="524" customFormat="1"/>
    <row r="13962" s="524" customFormat="1"/>
    <row r="13963" s="524" customFormat="1"/>
    <row r="13964" s="524" customFormat="1"/>
    <row r="13965" s="524" customFormat="1"/>
    <row r="13966" s="524" customFormat="1"/>
    <row r="13967" s="524" customFormat="1"/>
    <row r="13968" s="524" customFormat="1"/>
    <row r="13969" s="524" customFormat="1"/>
    <row r="13970" s="524" customFormat="1"/>
    <row r="13971" s="524" customFormat="1"/>
    <row r="13972" s="524" customFormat="1"/>
    <row r="13973" s="524" customFormat="1"/>
    <row r="13974" s="524" customFormat="1"/>
    <row r="13975" s="524" customFormat="1"/>
    <row r="13976" s="524" customFormat="1"/>
    <row r="13977" s="524" customFormat="1"/>
    <row r="13978" s="524" customFormat="1"/>
    <row r="13979" s="524" customFormat="1"/>
    <row r="13980" s="524" customFormat="1"/>
    <row r="13981" s="524" customFormat="1"/>
    <row r="13982" s="524" customFormat="1"/>
    <row r="13983" s="524" customFormat="1"/>
    <row r="13984" s="524" customFormat="1"/>
    <row r="13985" s="524" customFormat="1"/>
    <row r="13986" s="524" customFormat="1"/>
    <row r="13987" s="524" customFormat="1"/>
    <row r="13988" s="524" customFormat="1"/>
    <row r="13989" s="524" customFormat="1"/>
    <row r="13990" s="524" customFormat="1"/>
    <row r="13991" s="524" customFormat="1"/>
    <row r="13992" s="524" customFormat="1"/>
    <row r="13993" s="524" customFormat="1"/>
    <row r="13994" s="524" customFormat="1"/>
    <row r="13995" s="524" customFormat="1"/>
    <row r="13996" s="524" customFormat="1"/>
    <row r="13997" s="524" customFormat="1"/>
    <row r="13998" s="524" customFormat="1"/>
    <row r="13999" s="524" customFormat="1"/>
    <row r="14000" s="524" customFormat="1"/>
    <row r="14001" s="524" customFormat="1"/>
    <row r="14002" s="524" customFormat="1"/>
    <row r="14003" s="524" customFormat="1"/>
    <row r="14004" s="524" customFormat="1"/>
    <row r="14005" s="524" customFormat="1"/>
    <row r="14006" s="524" customFormat="1"/>
    <row r="14007" s="524" customFormat="1"/>
    <row r="14008" s="524" customFormat="1"/>
    <row r="14009" s="524" customFormat="1"/>
    <row r="14010" s="524" customFormat="1"/>
    <row r="14011" s="524" customFormat="1"/>
    <row r="14012" s="524" customFormat="1"/>
    <row r="14013" s="524" customFormat="1"/>
    <row r="14014" s="524" customFormat="1"/>
    <row r="14015" s="524" customFormat="1"/>
    <row r="14016" s="524" customFormat="1"/>
    <row r="14017" s="524" customFormat="1"/>
    <row r="14018" s="524" customFormat="1"/>
    <row r="14019" s="524" customFormat="1"/>
    <row r="14020" s="524" customFormat="1"/>
    <row r="14021" s="524" customFormat="1"/>
    <row r="14022" s="524" customFormat="1"/>
    <row r="14023" s="524" customFormat="1"/>
    <row r="14024" s="524" customFormat="1"/>
    <row r="14025" s="524" customFormat="1"/>
    <row r="14026" s="524" customFormat="1"/>
    <row r="14027" s="524" customFormat="1"/>
    <row r="14028" s="524" customFormat="1"/>
    <row r="14029" s="524" customFormat="1"/>
    <row r="14030" s="524" customFormat="1"/>
    <row r="14031" s="524" customFormat="1"/>
    <row r="14032" s="524" customFormat="1"/>
    <row r="14033" s="524" customFormat="1"/>
    <row r="14034" s="524" customFormat="1"/>
    <row r="14035" s="524" customFormat="1"/>
    <row r="14036" s="524" customFormat="1"/>
    <row r="14037" s="524" customFormat="1"/>
    <row r="14038" s="524" customFormat="1"/>
    <row r="14039" s="524" customFormat="1"/>
    <row r="14040" s="524" customFormat="1"/>
    <row r="14041" s="524" customFormat="1"/>
    <row r="14042" s="524" customFormat="1"/>
    <row r="14043" s="524" customFormat="1"/>
    <row r="14044" s="524" customFormat="1"/>
    <row r="14045" s="524" customFormat="1"/>
    <row r="14046" s="524" customFormat="1"/>
    <row r="14047" s="524" customFormat="1"/>
    <row r="14048" s="524" customFormat="1"/>
    <row r="14049" s="524" customFormat="1"/>
    <row r="14050" s="524" customFormat="1"/>
    <row r="14051" s="524" customFormat="1"/>
    <row r="14052" s="524" customFormat="1"/>
    <row r="14053" s="524" customFormat="1"/>
    <row r="14054" s="524" customFormat="1"/>
    <row r="14055" s="524" customFormat="1"/>
    <row r="14056" s="524" customFormat="1"/>
    <row r="14057" s="524" customFormat="1"/>
    <row r="14058" s="524" customFormat="1"/>
    <row r="14059" s="524" customFormat="1"/>
    <row r="14060" s="524" customFormat="1"/>
    <row r="14061" s="524" customFormat="1"/>
    <row r="14062" s="524" customFormat="1"/>
    <row r="14063" s="524" customFormat="1"/>
    <row r="14064" s="524" customFormat="1"/>
    <row r="14065" spans="1:3">
      <c r="A14065" s="524"/>
      <c r="C14065" s="524"/>
    </row>
    <row r="14066" spans="1:3">
      <c r="A14066" s="524"/>
      <c r="C14066" s="524"/>
    </row>
    <row r="14067" spans="1:3">
      <c r="C14067" s="524"/>
    </row>
    <row r="14068" spans="1:3">
      <c r="C14068" s="524"/>
    </row>
    <row r="14069" spans="1:3">
      <c r="C14069" s="524"/>
    </row>
    <row r="14070" spans="1:3">
      <c r="C14070" s="524"/>
    </row>
    <row r="14071" spans="1:3">
      <c r="C14071" s="524"/>
    </row>
    <row r="14072" spans="1:3">
      <c r="C14072" s="524"/>
    </row>
    <row r="14073" spans="1:3">
      <c r="C14073" s="524"/>
    </row>
    <row r="14074" spans="1:3">
      <c r="C14074" s="524"/>
    </row>
    <row r="14075" spans="1:3">
      <c r="C14075" s="524"/>
    </row>
    <row r="14076" spans="1:3">
      <c r="C14076" s="524"/>
    </row>
    <row r="14077" spans="1:3">
      <c r="C14077" s="524"/>
    </row>
    <row r="14078" spans="1:3">
      <c r="C14078" s="524"/>
    </row>
    <row r="14079" spans="1:3">
      <c r="C14079" s="524"/>
    </row>
    <row r="14080" spans="1:3">
      <c r="C14080" s="524"/>
    </row>
    <row r="14081" spans="3:3">
      <c r="C14081" s="524"/>
    </row>
    <row r="14082" spans="3:3">
      <c r="C14082" s="524"/>
    </row>
    <row r="14083" spans="3:3">
      <c r="C14083" s="524"/>
    </row>
    <row r="14084" spans="3:3">
      <c r="C14084" s="524"/>
    </row>
    <row r="14085" spans="3:3">
      <c r="C14085" s="524"/>
    </row>
    <row r="14086" spans="3:3">
      <c r="C14086" s="524"/>
    </row>
    <row r="14087" spans="3:3">
      <c r="C14087" s="524"/>
    </row>
    <row r="14088" spans="3:3">
      <c r="C14088" s="524"/>
    </row>
    <row r="14089" spans="3:3">
      <c r="C14089" s="524"/>
    </row>
    <row r="14090" spans="3:3">
      <c r="C14090" s="524"/>
    </row>
    <row r="14091" spans="3:3">
      <c r="C14091" s="524"/>
    </row>
    <row r="14092" spans="3:3">
      <c r="C14092" s="524"/>
    </row>
    <row r="14093" spans="3:3">
      <c r="C14093" s="524"/>
    </row>
    <row r="14094" spans="3:3">
      <c r="C14094" s="524"/>
    </row>
    <row r="14095" spans="3:3">
      <c r="C14095" s="524"/>
    </row>
    <row r="14096" spans="3:3">
      <c r="C14096" s="524"/>
    </row>
    <row r="14097" spans="3:3">
      <c r="C14097" s="524"/>
    </row>
    <row r="14098" spans="3:3">
      <c r="C14098" s="524"/>
    </row>
    <row r="14099" spans="3:3">
      <c r="C14099" s="524"/>
    </row>
    <row r="14100" spans="3:3">
      <c r="C14100" s="524"/>
    </row>
    <row r="14101" spans="3:3">
      <c r="C14101" s="524"/>
    </row>
    <row r="14102" spans="3:3">
      <c r="C14102" s="524"/>
    </row>
    <row r="14103" spans="3:3">
      <c r="C14103" s="524"/>
    </row>
    <row r="14104" spans="3:3">
      <c r="C14104" s="524"/>
    </row>
    <row r="14105" spans="3:3">
      <c r="C14105" s="524"/>
    </row>
    <row r="14106" spans="3:3">
      <c r="C14106" s="524"/>
    </row>
    <row r="14107" spans="3:3">
      <c r="C14107" s="524"/>
    </row>
    <row r="14108" spans="3:3">
      <c r="C14108" s="524"/>
    </row>
    <row r="14109" spans="3:3">
      <c r="C14109" s="524"/>
    </row>
    <row r="14110" spans="3:3">
      <c r="C14110" s="524"/>
    </row>
    <row r="14111" spans="3:3">
      <c r="C14111" s="524"/>
    </row>
    <row r="14112" spans="3:3">
      <c r="C14112" s="524"/>
    </row>
    <row r="14113" spans="3:3">
      <c r="C14113" s="524"/>
    </row>
    <row r="14114" spans="3:3">
      <c r="C14114" s="524"/>
    </row>
    <row r="14115" spans="3:3">
      <c r="C14115" s="524"/>
    </row>
    <row r="14116" spans="3:3">
      <c r="C14116" s="524"/>
    </row>
    <row r="14117" spans="3:3">
      <c r="C14117" s="524"/>
    </row>
    <row r="14118" spans="3:3">
      <c r="C14118" s="524"/>
    </row>
    <row r="14119" spans="3:3">
      <c r="C14119" s="524"/>
    </row>
    <row r="14120" spans="3:3">
      <c r="C14120" s="524"/>
    </row>
    <row r="14121" spans="3:3">
      <c r="C14121" s="524"/>
    </row>
    <row r="14122" spans="3:3">
      <c r="C14122" s="524"/>
    </row>
    <row r="14123" spans="3:3">
      <c r="C14123" s="524"/>
    </row>
    <row r="14124" spans="3:3">
      <c r="C14124" s="524"/>
    </row>
    <row r="14125" spans="3:3">
      <c r="C14125" s="524"/>
    </row>
    <row r="14126" spans="3:3">
      <c r="C14126" s="524"/>
    </row>
    <row r="14127" spans="3:3">
      <c r="C14127" s="524"/>
    </row>
    <row r="14128" spans="3:3">
      <c r="C14128" s="524"/>
    </row>
    <row r="14129" spans="3:3">
      <c r="C14129" s="524"/>
    </row>
    <row r="14130" spans="3:3">
      <c r="C14130" s="524"/>
    </row>
    <row r="14131" spans="3:3">
      <c r="C14131" s="524"/>
    </row>
    <row r="14132" spans="3:3">
      <c r="C14132" s="524"/>
    </row>
    <row r="14133" spans="3:3">
      <c r="C14133" s="524"/>
    </row>
    <row r="14134" spans="3:3">
      <c r="C14134" s="524"/>
    </row>
    <row r="14135" spans="3:3">
      <c r="C14135" s="524"/>
    </row>
    <row r="14136" spans="3:3">
      <c r="C14136" s="524"/>
    </row>
    <row r="14137" spans="3:3">
      <c r="C14137" s="524"/>
    </row>
    <row r="14138" spans="3:3">
      <c r="C14138" s="524"/>
    </row>
  </sheetData>
  <mergeCells count="3">
    <mergeCell ref="B1:J1"/>
    <mergeCell ref="K1:N1"/>
    <mergeCell ref="P1:U1"/>
  </mergeCells>
  <phoneticPr fontId="7" type="noConversion"/>
  <conditionalFormatting sqref="Q3:T10">
    <cfRule type="dataBar" priority="2">
      <dataBar>
        <cfvo type="min"/>
        <cfvo type="max"/>
        <color rgb="FF638EC6"/>
      </dataBar>
      <extLst>
        <ext xmlns:x14="http://schemas.microsoft.com/office/spreadsheetml/2009/9/main" uri="{B025F937-C7B1-47D3-B67F-A62EFF666E3E}">
          <x14:id>{3E6E45A0-D4C3-428B-A90A-1983A844E00E}</x14:id>
        </ext>
      </extLst>
    </cfRule>
  </conditionalFormatting>
  <conditionalFormatting sqref="Q13:T18">
    <cfRule type="dataBar" priority="3">
      <dataBar>
        <cfvo type="min"/>
        <cfvo type="max"/>
        <color rgb="FF638EC6"/>
      </dataBar>
      <extLst>
        <ext xmlns:x14="http://schemas.microsoft.com/office/spreadsheetml/2009/9/main" uri="{B025F937-C7B1-47D3-B67F-A62EFF666E3E}">
          <x14:id>{435EA488-4843-4347-BDF9-77DB470B1C50}</x14:id>
        </ext>
      </extLst>
    </cfRule>
  </conditionalFormatting>
  <conditionalFormatting sqref="Q21:T26">
    <cfRule type="dataBar" priority="4">
      <dataBar>
        <cfvo type="min"/>
        <cfvo type="max"/>
        <color rgb="FF638EC6"/>
      </dataBar>
      <extLst>
        <ext xmlns:x14="http://schemas.microsoft.com/office/spreadsheetml/2009/9/main" uri="{B025F937-C7B1-47D3-B67F-A62EFF666E3E}">
          <x14:id>{41328B36-0C0E-49E8-9A89-608B43610D17}</x14:id>
        </ext>
      </extLst>
    </cfRule>
  </conditionalFormatting>
  <conditionalFormatting sqref="Q29:T30">
    <cfRule type="dataBar" priority="5">
      <dataBar>
        <cfvo type="min"/>
        <cfvo type="max"/>
        <color rgb="FF638EC6"/>
      </dataBar>
      <extLst>
        <ext xmlns:x14="http://schemas.microsoft.com/office/spreadsheetml/2009/9/main" uri="{B025F937-C7B1-47D3-B67F-A62EFF666E3E}">
          <x14:id>{16EAA870-C528-4C1D-AB92-7B7B468897D1}</x14:id>
        </ext>
      </extLst>
    </cfRule>
  </conditionalFormatting>
  <conditionalFormatting sqref="W82:AC84 W77:AC79 W72:AC74 W67:AD69 W62:AD64 W57:AD59 W52:AD54 W47:AD49">
    <cfRule type="colorScale" priority="1">
      <colorScale>
        <cfvo type="min"/>
        <cfvo type="percentile" val="50"/>
        <cfvo type="max"/>
        <color rgb="FFF8696B"/>
        <color rgb="FFFCFCFF"/>
        <color rgb="FF5A8AC6"/>
      </colorScale>
    </cfRule>
  </conditionalFormatting>
  <conditionalFormatting sqref="W42:AD44">
    <cfRule type="colorScale" priority="6">
      <colorScale>
        <cfvo type="min"/>
        <cfvo type="percentile" val="50"/>
        <cfvo type="max"/>
        <color rgb="FF5A8AC6"/>
        <color rgb="FFFCFCFF"/>
        <color rgb="FFF8696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3E6E45A0-D4C3-428B-A90A-1983A844E00E}">
            <x14:dataBar minLength="0" maxLength="100" border="1" negativeBarBorderColorSameAsPositive="0">
              <x14:cfvo type="autoMin"/>
              <x14:cfvo type="autoMax"/>
              <x14:borderColor rgb="FF638EC6"/>
              <x14:negativeFillColor rgb="FFFF0000"/>
              <x14:negativeBorderColor rgb="FFFF0000"/>
              <x14:axisColor rgb="FF000000"/>
            </x14:dataBar>
          </x14:cfRule>
          <xm:sqref>Q3:T10</xm:sqref>
        </x14:conditionalFormatting>
        <x14:conditionalFormatting xmlns:xm="http://schemas.microsoft.com/office/excel/2006/main">
          <x14:cfRule type="dataBar" id="{435EA488-4843-4347-BDF9-77DB470B1C50}">
            <x14:dataBar minLength="0" maxLength="100" border="1" negativeBarBorderColorSameAsPositive="0">
              <x14:cfvo type="autoMin"/>
              <x14:cfvo type="autoMax"/>
              <x14:borderColor rgb="FF638EC6"/>
              <x14:negativeFillColor rgb="FFFF0000"/>
              <x14:negativeBorderColor rgb="FFFF0000"/>
              <x14:axisColor rgb="FF000000"/>
            </x14:dataBar>
          </x14:cfRule>
          <xm:sqref>Q13:T18</xm:sqref>
        </x14:conditionalFormatting>
        <x14:conditionalFormatting xmlns:xm="http://schemas.microsoft.com/office/excel/2006/main">
          <x14:cfRule type="dataBar" id="{41328B36-0C0E-49E8-9A89-608B43610D17}">
            <x14:dataBar minLength="0" maxLength="100" border="1" negativeBarBorderColorSameAsPositive="0">
              <x14:cfvo type="autoMin"/>
              <x14:cfvo type="autoMax"/>
              <x14:borderColor rgb="FF638EC6"/>
              <x14:negativeFillColor rgb="FFFF0000"/>
              <x14:negativeBorderColor rgb="FFFF0000"/>
              <x14:axisColor rgb="FF000000"/>
            </x14:dataBar>
          </x14:cfRule>
          <xm:sqref>Q21:T26</xm:sqref>
        </x14:conditionalFormatting>
        <x14:conditionalFormatting xmlns:xm="http://schemas.microsoft.com/office/excel/2006/main">
          <x14:cfRule type="dataBar" id="{16EAA870-C528-4C1D-AB92-7B7B468897D1}">
            <x14:dataBar minLength="0" maxLength="100" border="1" negativeBarBorderColorSameAsPositive="0">
              <x14:cfvo type="autoMin"/>
              <x14:cfvo type="autoMax"/>
              <x14:borderColor rgb="FF638EC6"/>
              <x14:negativeFillColor rgb="FFFF0000"/>
              <x14:negativeBorderColor rgb="FFFF0000"/>
              <x14:axisColor rgb="FF000000"/>
            </x14:dataBar>
          </x14:cfRule>
          <xm:sqref>Q29:T30</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O29"/>
  <sheetViews>
    <sheetView workbookViewId="0">
      <selection activeCell="B25" sqref="B25"/>
    </sheetView>
  </sheetViews>
  <sheetFormatPr defaultColWidth="8.875" defaultRowHeight="13.5"/>
  <cols>
    <col min="1" max="1" width="26.875" customWidth="1"/>
    <col min="13" max="13" width="26.375" customWidth="1"/>
    <col min="14" max="14" width="11.375" customWidth="1"/>
    <col min="15" max="15" width="15.625" customWidth="1"/>
  </cols>
  <sheetData>
    <row r="1" spans="1:15" s="429" customFormat="1" ht="14.25" thickBot="1">
      <c r="A1" s="430" t="s">
        <v>111</v>
      </c>
    </row>
    <row r="2" spans="1:15">
      <c r="A2" t="s">
        <v>112</v>
      </c>
      <c r="B2">
        <v>2017</v>
      </c>
      <c r="C2">
        <v>2016</v>
      </c>
      <c r="D2">
        <v>2015</v>
      </c>
      <c r="E2">
        <v>2014</v>
      </c>
      <c r="F2">
        <v>2013</v>
      </c>
      <c r="G2">
        <v>2012</v>
      </c>
      <c r="H2">
        <v>2011</v>
      </c>
      <c r="I2">
        <v>2010</v>
      </c>
      <c r="J2">
        <v>2009</v>
      </c>
      <c r="K2">
        <v>2008</v>
      </c>
      <c r="M2" s="463" t="s">
        <v>113</v>
      </c>
      <c r="N2" s="464"/>
    </row>
    <row r="3" spans="1:15">
      <c r="A3" t="s">
        <v>114</v>
      </c>
      <c r="B3">
        <v>20906.7</v>
      </c>
      <c r="C3">
        <v>18574.5</v>
      </c>
      <c r="D3">
        <v>16284.5</v>
      </c>
      <c r="E3">
        <v>14598.11</v>
      </c>
      <c r="F3">
        <v>12670.14</v>
      </c>
      <c r="G3">
        <v>10933.09</v>
      </c>
      <c r="H3">
        <v>9356.32</v>
      </c>
      <c r="I3">
        <v>7801.83</v>
      </c>
      <c r="J3">
        <v>6280.61</v>
      </c>
      <c r="K3">
        <v>5099.6099999999997</v>
      </c>
      <c r="M3" s="428" t="s">
        <v>115</v>
      </c>
      <c r="N3" s="46" t="s">
        <v>116</v>
      </c>
      <c r="O3" s="45"/>
    </row>
    <row r="4" spans="1:15">
      <c r="A4" t="s">
        <v>117</v>
      </c>
      <c r="B4">
        <v>18469.5</v>
      </c>
      <c r="C4">
        <v>16278.2</v>
      </c>
      <c r="D4">
        <v>14095.9</v>
      </c>
      <c r="E4">
        <v>12326.7</v>
      </c>
      <c r="F4">
        <v>10561.78</v>
      </c>
      <c r="G4">
        <v>8943.01</v>
      </c>
      <c r="H4">
        <v>7478.37</v>
      </c>
      <c r="I4">
        <v>6124.13</v>
      </c>
      <c r="J4">
        <v>4845.09</v>
      </c>
      <c r="K4">
        <v>3838.92</v>
      </c>
      <c r="M4" s="14" t="s">
        <v>118</v>
      </c>
      <c r="N4" s="15">
        <f>SUM(N5:N10)</f>
        <v>15491.359999999999</v>
      </c>
    </row>
    <row r="5" spans="1:15">
      <c r="A5" t="s">
        <v>119</v>
      </c>
      <c r="C5">
        <f>'on-road'!N8+AVERAGE('on-road'!N6:N7,'on-road'!N9)*'notes on vehicles'!$O$7+'on-road'!N10*'notes on vehicles'!$O$11+'on-road'!N11*'notes on vehicles'!$O$12+'on-road'!N12*'notes on vehicles'!$O$13</f>
        <v>11.387965616045847</v>
      </c>
      <c r="D5">
        <v>140.07</v>
      </c>
      <c r="E5">
        <v>139.61000000000001</v>
      </c>
      <c r="F5">
        <v>131.38</v>
      </c>
      <c r="G5">
        <v>128.13</v>
      </c>
      <c r="H5">
        <v>126.54</v>
      </c>
      <c r="I5">
        <v>116.44</v>
      </c>
      <c r="J5">
        <v>107.95</v>
      </c>
      <c r="K5">
        <v>100.39</v>
      </c>
      <c r="M5" s="14" t="s">
        <v>120</v>
      </c>
      <c r="N5" s="15">
        <f>D6</f>
        <v>89.66</v>
      </c>
    </row>
    <row r="6" spans="1:15">
      <c r="A6" t="s">
        <v>120</v>
      </c>
      <c r="C6">
        <v>83.82</v>
      </c>
      <c r="D6">
        <v>89.66</v>
      </c>
      <c r="E6">
        <v>112.06</v>
      </c>
      <c r="F6">
        <v>117.06</v>
      </c>
      <c r="G6">
        <v>131.78</v>
      </c>
      <c r="H6">
        <v>147.41</v>
      </c>
      <c r="I6">
        <v>146.07</v>
      </c>
      <c r="J6">
        <v>145.80000000000001</v>
      </c>
      <c r="K6">
        <v>143.19</v>
      </c>
      <c r="M6" s="14" t="s">
        <v>121</v>
      </c>
      <c r="N6" s="15">
        <f>D7</f>
        <v>13580.48</v>
      </c>
    </row>
    <row r="7" spans="1:15">
      <c r="A7" t="s">
        <v>121</v>
      </c>
      <c r="C7">
        <v>15813.84</v>
      </c>
      <c r="D7">
        <v>13580.48</v>
      </c>
      <c r="E7">
        <v>11748.19</v>
      </c>
      <c r="F7">
        <v>9951.4599999999991</v>
      </c>
      <c r="G7">
        <v>8302.6299999999992</v>
      </c>
      <c r="H7">
        <v>6827.54</v>
      </c>
      <c r="I7">
        <v>5498.36</v>
      </c>
      <c r="J7">
        <v>4246.8999999999996</v>
      </c>
      <c r="K7">
        <v>3271.14</v>
      </c>
      <c r="M7" s="14" t="s">
        <v>122</v>
      </c>
      <c r="N7" s="15">
        <f>D8</f>
        <v>285.66000000000003</v>
      </c>
    </row>
    <row r="8" spans="1:15">
      <c r="A8" t="s">
        <v>122</v>
      </c>
      <c r="C8">
        <v>234.55</v>
      </c>
      <c r="D8">
        <v>285.66000000000003</v>
      </c>
      <c r="E8">
        <v>326.83999999999997</v>
      </c>
      <c r="F8">
        <v>361.87</v>
      </c>
      <c r="G8">
        <v>380.47</v>
      </c>
      <c r="H8">
        <v>376.88</v>
      </c>
      <c r="I8">
        <v>363.25</v>
      </c>
      <c r="J8">
        <v>344.44</v>
      </c>
      <c r="K8">
        <v>324.19</v>
      </c>
      <c r="M8" s="14" t="s">
        <v>123</v>
      </c>
      <c r="N8" s="15">
        <f>D11</f>
        <v>148.87</v>
      </c>
    </row>
    <row r="9" spans="1:15">
      <c r="A9" t="s">
        <v>124</v>
      </c>
      <c r="B9">
        <v>2338.8000000000002</v>
      </c>
      <c r="C9">
        <v>2171.9</v>
      </c>
      <c r="D9">
        <v>2065.6</v>
      </c>
      <c r="E9">
        <v>2125.46</v>
      </c>
      <c r="F9">
        <v>2010.62</v>
      </c>
      <c r="G9">
        <v>1894.75</v>
      </c>
      <c r="H9">
        <v>1787.99</v>
      </c>
      <c r="I9">
        <v>1597.55</v>
      </c>
      <c r="J9">
        <v>1368.6</v>
      </c>
      <c r="K9">
        <v>1126.07</v>
      </c>
      <c r="M9" s="14" t="s">
        <v>125</v>
      </c>
      <c r="N9" s="15">
        <f>D12</f>
        <v>1375.79</v>
      </c>
    </row>
    <row r="10" spans="1:15">
      <c r="A10" t="s">
        <v>126</v>
      </c>
      <c r="C10">
        <v>569.48</v>
      </c>
      <c r="D10">
        <v>530.04999999999995</v>
      </c>
      <c r="E10">
        <v>533.66999999999996</v>
      </c>
      <c r="F10">
        <v>501.97</v>
      </c>
      <c r="G10">
        <v>472.51</v>
      </c>
      <c r="H10">
        <v>460.58</v>
      </c>
      <c r="I10">
        <v>394.8</v>
      </c>
      <c r="J10">
        <v>315.08</v>
      </c>
      <c r="K10">
        <v>200.84</v>
      </c>
      <c r="M10" s="14" t="s">
        <v>127</v>
      </c>
      <c r="N10" s="15">
        <f>D13</f>
        <v>10.9</v>
      </c>
    </row>
    <row r="11" spans="1:15">
      <c r="A11" t="s">
        <v>123</v>
      </c>
      <c r="C11">
        <v>138.69</v>
      </c>
      <c r="D11">
        <v>148.87</v>
      </c>
      <c r="E11">
        <v>188.09</v>
      </c>
      <c r="F11">
        <v>196.4</v>
      </c>
      <c r="G11">
        <v>229.2</v>
      </c>
      <c r="H11">
        <v>267.8</v>
      </c>
      <c r="I11">
        <v>269.75</v>
      </c>
      <c r="J11">
        <v>262.20999999999998</v>
      </c>
      <c r="K11">
        <v>249.73</v>
      </c>
      <c r="M11" s="14" t="s">
        <v>128</v>
      </c>
      <c r="N11" s="15">
        <f>SUM(N12:N13)</f>
        <v>670.11999999999989</v>
      </c>
    </row>
    <row r="12" spans="1:15">
      <c r="A12" t="s">
        <v>125</v>
      </c>
      <c r="C12">
        <v>1455.29</v>
      </c>
      <c r="D12">
        <v>1375.79</v>
      </c>
      <c r="E12">
        <v>1385.77</v>
      </c>
      <c r="F12">
        <v>1300.02</v>
      </c>
      <c r="G12">
        <v>1179.6500000000001</v>
      </c>
      <c r="H12">
        <v>1042.07</v>
      </c>
      <c r="I12">
        <v>911.88</v>
      </c>
      <c r="J12">
        <v>765.33</v>
      </c>
      <c r="K12">
        <v>644.96</v>
      </c>
      <c r="M12" s="14" t="s">
        <v>119</v>
      </c>
      <c r="N12" s="15">
        <f>D5</f>
        <v>140.07</v>
      </c>
    </row>
    <row r="13" spans="1:15" ht="14.25" thickBot="1">
      <c r="A13" t="s">
        <v>127</v>
      </c>
      <c r="C13">
        <v>8.43</v>
      </c>
      <c r="D13">
        <v>10.9</v>
      </c>
      <c r="E13">
        <v>17.93</v>
      </c>
      <c r="F13">
        <v>12.23</v>
      </c>
      <c r="G13">
        <v>13.4</v>
      </c>
      <c r="H13">
        <v>17.54</v>
      </c>
      <c r="I13">
        <v>21.12</v>
      </c>
      <c r="J13">
        <v>25.97</v>
      </c>
      <c r="K13">
        <v>30.54</v>
      </c>
      <c r="M13" s="16" t="s">
        <v>129</v>
      </c>
      <c r="N13" s="18">
        <f>D10</f>
        <v>530.04999999999995</v>
      </c>
    </row>
    <row r="15" spans="1:15">
      <c r="A15" s="427" t="s">
        <v>130</v>
      </c>
    </row>
    <row r="16" spans="1:15">
      <c r="A16" s="431" t="s">
        <v>131</v>
      </c>
    </row>
    <row r="18" spans="1:2" s="430" customFormat="1">
      <c r="A18" s="430" t="s">
        <v>132</v>
      </c>
    </row>
    <row r="19" spans="1:2">
      <c r="A19" t="s">
        <v>133</v>
      </c>
    </row>
    <row r="20" spans="1:2">
      <c r="A20" t="s">
        <v>134</v>
      </c>
      <c r="B20" t="s">
        <v>135</v>
      </c>
    </row>
    <row r="21" spans="1:2">
      <c r="A21" t="s">
        <v>136</v>
      </c>
      <c r="B21" t="s">
        <v>137</v>
      </c>
    </row>
    <row r="22" spans="1:2">
      <c r="A22" t="s">
        <v>138</v>
      </c>
      <c r="B22" t="s">
        <v>139</v>
      </c>
    </row>
    <row r="23" spans="1:2">
      <c r="A23" t="s">
        <v>140</v>
      </c>
      <c r="B23" t="s">
        <v>141</v>
      </c>
    </row>
    <row r="24" spans="1:2">
      <c r="A24" t="s">
        <v>142</v>
      </c>
      <c r="B24" t="s">
        <v>143</v>
      </c>
    </row>
    <row r="26" spans="1:2">
      <c r="A26" s="427" t="s">
        <v>130</v>
      </c>
    </row>
    <row r="27" spans="1:2">
      <c r="A27" s="431" t="s">
        <v>144</v>
      </c>
    </row>
    <row r="28" spans="1:2">
      <c r="A28" s="431"/>
    </row>
    <row r="29" spans="1:2">
      <c r="A29" s="431"/>
    </row>
  </sheetData>
  <mergeCells count="1">
    <mergeCell ref="M2:N2"/>
  </mergeCells>
  <phoneticPr fontId="7" type="noConversion"/>
  <hyperlinks>
    <hyperlink ref="A16" r:id="rId1" xr:uid="{00000000-0004-0000-0100-000000000000}"/>
    <hyperlink ref="A27" r:id="rId2" xr:uid="{00000000-0004-0000-0100-000001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U35"/>
  <sheetViews>
    <sheetView workbookViewId="0">
      <selection activeCell="A6" sqref="A6:XFD6"/>
    </sheetView>
  </sheetViews>
  <sheetFormatPr defaultColWidth="8.875" defaultRowHeight="13.5"/>
  <cols>
    <col min="1" max="1" width="20.375" customWidth="1"/>
    <col min="2" max="2" width="18.375" customWidth="1"/>
    <col min="3" max="3" width="13.625" customWidth="1"/>
    <col min="4" max="4" width="11.125" customWidth="1"/>
    <col min="5" max="5" width="20.125" customWidth="1"/>
    <col min="14" max="21" width="8.625" style="37"/>
  </cols>
  <sheetData>
    <row r="1" spans="1:21">
      <c r="A1" s="465"/>
      <c r="B1" s="465" t="s">
        <v>145</v>
      </c>
      <c r="C1" s="465" t="s">
        <v>146</v>
      </c>
      <c r="D1" s="465"/>
      <c r="E1" s="465" t="s">
        <v>147</v>
      </c>
      <c r="F1" s="465" t="s">
        <v>148</v>
      </c>
      <c r="G1" s="465"/>
      <c r="H1" s="465"/>
      <c r="I1" s="465"/>
      <c r="J1" s="465"/>
      <c r="K1" s="465"/>
      <c r="L1" s="465"/>
      <c r="M1" s="465"/>
      <c r="N1" s="466" t="s">
        <v>149</v>
      </c>
      <c r="O1" s="466"/>
      <c r="P1" s="466"/>
      <c r="Q1" s="466"/>
      <c r="R1" s="466"/>
      <c r="S1" s="466"/>
      <c r="T1" s="466"/>
      <c r="U1" s="466"/>
    </row>
    <row r="2" spans="1:21">
      <c r="A2" s="465"/>
      <c r="B2" s="465"/>
      <c r="C2" t="s">
        <v>150</v>
      </c>
      <c r="E2" s="465"/>
      <c r="F2" s="465"/>
      <c r="G2" s="465"/>
      <c r="H2" s="465"/>
      <c r="I2" s="465"/>
      <c r="J2" s="465"/>
      <c r="K2" s="465"/>
      <c r="L2" s="465"/>
      <c r="M2" s="465"/>
      <c r="N2" s="466"/>
      <c r="O2" s="466"/>
      <c r="P2" s="466"/>
      <c r="Q2" s="466"/>
      <c r="R2" s="466"/>
      <c r="S2" s="466"/>
      <c r="T2" s="466"/>
      <c r="U2" s="466"/>
    </row>
    <row r="3" spans="1:21">
      <c r="A3" s="10" t="s">
        <v>118</v>
      </c>
      <c r="F3" t="s">
        <v>151</v>
      </c>
      <c r="G3" t="s">
        <v>152</v>
      </c>
      <c r="H3" t="s">
        <v>153</v>
      </c>
      <c r="I3" t="s">
        <v>154</v>
      </c>
      <c r="J3" t="s">
        <v>155</v>
      </c>
      <c r="K3" t="s">
        <v>156</v>
      </c>
      <c r="L3" t="s">
        <v>157</v>
      </c>
      <c r="M3" t="s">
        <v>158</v>
      </c>
      <c r="N3" s="37" t="s">
        <v>151</v>
      </c>
      <c r="O3" s="37" t="s">
        <v>152</v>
      </c>
      <c r="P3" s="37" t="s">
        <v>153</v>
      </c>
      <c r="Q3" s="37" t="s">
        <v>154</v>
      </c>
      <c r="R3" s="37" t="s">
        <v>155</v>
      </c>
      <c r="S3" s="37" t="s">
        <v>156</v>
      </c>
      <c r="T3" s="37" t="s">
        <v>157</v>
      </c>
      <c r="U3" s="37" t="s">
        <v>158</v>
      </c>
    </row>
    <row r="4" spans="1:21">
      <c r="A4" t="s">
        <v>159</v>
      </c>
      <c r="B4" t="s">
        <v>160</v>
      </c>
      <c r="C4" t="s">
        <v>161</v>
      </c>
      <c r="D4" s="9">
        <v>8</v>
      </c>
      <c r="E4" t="s">
        <v>162</v>
      </c>
      <c r="F4">
        <v>0.5</v>
      </c>
      <c r="G4">
        <v>9.0999999999999998E-2</v>
      </c>
      <c r="H4">
        <v>2.7E-2</v>
      </c>
      <c r="I4">
        <v>3.0000000000000001E-3</v>
      </c>
      <c r="J4">
        <v>3.0000000000000001E-3</v>
      </c>
      <c r="K4" t="s">
        <v>163</v>
      </c>
      <c r="L4" t="s">
        <v>163</v>
      </c>
      <c r="M4" t="s">
        <v>163</v>
      </c>
      <c r="N4" s="37">
        <f t="shared" ref="N4:R5" si="0">F4/($D4*$A$35)*100</f>
        <v>5.144032921810699</v>
      </c>
      <c r="O4" s="37">
        <f t="shared" si="0"/>
        <v>0.93621399176954723</v>
      </c>
      <c r="P4" s="37">
        <f t="shared" si="0"/>
        <v>0.27777777777777773</v>
      </c>
      <c r="Q4" s="37">
        <f t="shared" si="0"/>
        <v>3.0864197530864196E-2</v>
      </c>
      <c r="R4" s="37">
        <f t="shared" si="0"/>
        <v>3.0864197530864196E-2</v>
      </c>
      <c r="S4" s="37" t="s">
        <v>163</v>
      </c>
      <c r="T4" s="37" t="s">
        <v>163</v>
      </c>
      <c r="U4" s="37" t="s">
        <v>163</v>
      </c>
    </row>
    <row r="5" spans="1:21">
      <c r="A5" t="s">
        <v>164</v>
      </c>
      <c r="B5" t="s">
        <v>160</v>
      </c>
      <c r="C5" t="s">
        <v>165</v>
      </c>
      <c r="D5" s="9">
        <v>8</v>
      </c>
      <c r="E5" t="s">
        <v>162</v>
      </c>
      <c r="F5">
        <v>2.25</v>
      </c>
      <c r="G5">
        <v>0.29299999999999998</v>
      </c>
      <c r="H5">
        <v>2.9000000000000001E-2</v>
      </c>
      <c r="I5">
        <v>3.0000000000000001E-3</v>
      </c>
      <c r="J5">
        <v>3.0000000000000001E-3</v>
      </c>
      <c r="K5" t="s">
        <v>163</v>
      </c>
      <c r="L5" t="s">
        <v>163</v>
      </c>
      <c r="M5" t="s">
        <v>163</v>
      </c>
      <c r="N5" s="37">
        <f t="shared" si="0"/>
        <v>23.148148148148145</v>
      </c>
      <c r="O5" s="37">
        <f t="shared" si="0"/>
        <v>3.0144032921810693</v>
      </c>
      <c r="P5" s="37">
        <f t="shared" si="0"/>
        <v>0.29835390946502055</v>
      </c>
      <c r="Q5" s="37">
        <f t="shared" si="0"/>
        <v>3.0864197530864196E-2</v>
      </c>
      <c r="R5" s="37">
        <f t="shared" si="0"/>
        <v>3.0864197530864196E-2</v>
      </c>
      <c r="S5" s="37" t="s">
        <v>163</v>
      </c>
      <c r="T5" s="37" t="s">
        <v>163</v>
      </c>
      <c r="U5" s="37" t="s">
        <v>163</v>
      </c>
    </row>
    <row r="6" spans="1:21">
      <c r="A6" t="s">
        <v>159</v>
      </c>
      <c r="B6" t="s">
        <v>166</v>
      </c>
      <c r="C6" t="s">
        <v>167</v>
      </c>
      <c r="D6" s="9">
        <v>12.824074074074074</v>
      </c>
      <c r="E6" t="s">
        <v>168</v>
      </c>
      <c r="F6">
        <v>0.14000000000000001</v>
      </c>
      <c r="G6">
        <v>2.4E-2</v>
      </c>
      <c r="H6">
        <v>0.84099999999999997</v>
      </c>
      <c r="I6">
        <v>3.2000000000000001E-2</v>
      </c>
      <c r="J6">
        <v>3.5999999999999997E-2</v>
      </c>
      <c r="K6">
        <v>1.4999999999999999E-2</v>
      </c>
      <c r="L6">
        <v>7.0000000000000001E-3</v>
      </c>
      <c r="M6">
        <v>2.98E-2</v>
      </c>
      <c r="N6" s="37">
        <f t="shared" ref="N6:U6" si="1">F6/$D6*100</f>
        <v>1.091696750902527</v>
      </c>
      <c r="O6" s="37">
        <f t="shared" si="1"/>
        <v>0.18714801444043319</v>
      </c>
      <c r="P6" s="37">
        <f t="shared" si="1"/>
        <v>6.5579783393501803</v>
      </c>
      <c r="Q6" s="37">
        <f t="shared" si="1"/>
        <v>0.24953068592057762</v>
      </c>
      <c r="R6" s="37">
        <f t="shared" si="1"/>
        <v>0.2807220216606498</v>
      </c>
      <c r="S6" s="37">
        <f t="shared" si="1"/>
        <v>0.11696750902527074</v>
      </c>
      <c r="T6" s="37">
        <f t="shared" si="1"/>
        <v>5.4584837545126351E-2</v>
      </c>
      <c r="U6" s="37">
        <f t="shared" si="1"/>
        <v>0.2323754512635379</v>
      </c>
    </row>
    <row r="7" spans="1:21">
      <c r="A7" t="s">
        <v>164</v>
      </c>
      <c r="B7" t="s">
        <v>166</v>
      </c>
      <c r="C7" t="s">
        <v>167</v>
      </c>
      <c r="D7" s="9">
        <v>12.824074074074074</v>
      </c>
      <c r="E7" t="s">
        <v>168</v>
      </c>
      <c r="F7">
        <v>0.14000000000000001</v>
      </c>
      <c r="G7">
        <v>2.4E-2</v>
      </c>
      <c r="H7">
        <v>0.84099999999999997</v>
      </c>
      <c r="I7">
        <v>3.2000000000000001E-2</v>
      </c>
      <c r="J7">
        <v>3.5999999999999997E-2</v>
      </c>
      <c r="K7">
        <v>1.4999999999999999E-2</v>
      </c>
      <c r="L7">
        <v>7.0000000000000001E-3</v>
      </c>
      <c r="M7">
        <v>2.98E-2</v>
      </c>
      <c r="N7" s="37">
        <f t="shared" ref="N7:N20" si="2">F7/$D7*100</f>
        <v>1.091696750902527</v>
      </c>
      <c r="O7" s="37">
        <f t="shared" ref="O7:O20" si="3">G7/$D7*100</f>
        <v>0.18714801444043319</v>
      </c>
      <c r="P7" s="37">
        <f t="shared" ref="P7:P20" si="4">H7/$D7*100</f>
        <v>6.5579783393501803</v>
      </c>
      <c r="Q7" s="37">
        <f t="shared" ref="Q7:Q20" si="5">I7/$D7*100</f>
        <v>0.24953068592057762</v>
      </c>
      <c r="R7" s="37">
        <f t="shared" ref="R7:R20" si="6">J7/$D7*100</f>
        <v>0.2807220216606498</v>
      </c>
      <c r="S7" s="37">
        <f t="shared" ref="S7:S20" si="7">K7/$D7*100</f>
        <v>0.11696750902527074</v>
      </c>
      <c r="T7" s="37">
        <f t="shared" ref="T7:T20" si="8">L7/$D7*100</f>
        <v>5.4584837545126351E-2</v>
      </c>
      <c r="U7" s="37">
        <f t="shared" ref="U7:U20" si="9">M7/$D7*100</f>
        <v>0.2323754512635379</v>
      </c>
    </row>
    <row r="8" spans="1:21">
      <c r="A8" t="s">
        <v>120</v>
      </c>
      <c r="B8" t="s">
        <v>166</v>
      </c>
      <c r="C8" t="s">
        <v>169</v>
      </c>
      <c r="D8" s="9">
        <v>16.157407407407405</v>
      </c>
      <c r="E8" t="s">
        <v>170</v>
      </c>
      <c r="F8">
        <v>1.84</v>
      </c>
      <c r="G8">
        <v>0.36399999999999999</v>
      </c>
      <c r="H8">
        <v>2.2759999999999998</v>
      </c>
      <c r="I8">
        <v>5.2999999999999999E-2</v>
      </c>
      <c r="J8">
        <v>5.8999999999999997E-2</v>
      </c>
      <c r="K8">
        <v>1.4999999999999999E-2</v>
      </c>
      <c r="L8">
        <v>0</v>
      </c>
      <c r="M8">
        <v>1.9859999999999999E-2</v>
      </c>
      <c r="N8" s="37">
        <f t="shared" si="2"/>
        <v>11.387965616045847</v>
      </c>
      <c r="O8" s="37">
        <f t="shared" si="3"/>
        <v>2.2528366762177652</v>
      </c>
      <c r="P8" s="37">
        <f t="shared" si="4"/>
        <v>14.086418338108883</v>
      </c>
      <c r="Q8" s="37">
        <f t="shared" si="5"/>
        <v>0.32802292263610316</v>
      </c>
      <c r="R8" s="37">
        <f t="shared" si="6"/>
        <v>0.36515759312320922</v>
      </c>
      <c r="S8" s="37">
        <f t="shared" si="7"/>
        <v>9.2836676217765049E-2</v>
      </c>
      <c r="T8" s="37">
        <f t="shared" si="8"/>
        <v>0</v>
      </c>
      <c r="U8" s="37">
        <f t="shared" si="9"/>
        <v>0.12291575931232092</v>
      </c>
    </row>
    <row r="9" spans="1:21">
      <c r="A9" t="s">
        <v>121</v>
      </c>
      <c r="B9" t="s">
        <v>166</v>
      </c>
      <c r="C9" t="s">
        <v>169</v>
      </c>
      <c r="D9" s="9">
        <v>12.824074074074074</v>
      </c>
      <c r="E9" t="s">
        <v>168</v>
      </c>
      <c r="F9">
        <v>0.14000000000000001</v>
      </c>
      <c r="G9">
        <v>2.4E-2</v>
      </c>
      <c r="H9">
        <v>0.84099999999999997</v>
      </c>
      <c r="I9">
        <v>3.2000000000000001E-2</v>
      </c>
      <c r="J9">
        <v>3.5999999999999997E-2</v>
      </c>
      <c r="K9">
        <v>1.4999999999999999E-2</v>
      </c>
      <c r="L9">
        <v>7.0000000000000001E-3</v>
      </c>
      <c r="M9">
        <v>2.98E-2</v>
      </c>
      <c r="N9" s="37">
        <f t="shared" si="2"/>
        <v>1.091696750902527</v>
      </c>
      <c r="O9" s="37">
        <f t="shared" si="3"/>
        <v>0.18714801444043319</v>
      </c>
      <c r="P9" s="37">
        <f t="shared" si="4"/>
        <v>6.5579783393501803</v>
      </c>
      <c r="Q9" s="37">
        <f t="shared" si="5"/>
        <v>0.24953068592057762</v>
      </c>
      <c r="R9" s="37">
        <f t="shared" si="6"/>
        <v>0.2807220216606498</v>
      </c>
      <c r="S9" s="37">
        <f t="shared" si="7"/>
        <v>0.11696750902527074</v>
      </c>
      <c r="T9" s="37">
        <f t="shared" si="8"/>
        <v>5.4584837545126351E-2</v>
      </c>
      <c r="U9" s="37">
        <f t="shared" si="9"/>
        <v>0.2323754512635379</v>
      </c>
    </row>
    <row r="10" spans="1:21">
      <c r="A10" t="s">
        <v>123</v>
      </c>
      <c r="B10" t="s">
        <v>166</v>
      </c>
      <c r="C10" t="s">
        <v>169</v>
      </c>
      <c r="D10" s="9">
        <v>42.638888888888893</v>
      </c>
      <c r="E10" t="s">
        <v>170</v>
      </c>
      <c r="F10">
        <v>1.65</v>
      </c>
      <c r="G10">
        <v>0.10299999999999999</v>
      </c>
      <c r="H10">
        <v>4.3540000000000001</v>
      </c>
      <c r="I10">
        <v>9.9000000000000005E-2</v>
      </c>
      <c r="J10">
        <v>0.11</v>
      </c>
      <c r="K10">
        <v>1.4999999999999999E-2</v>
      </c>
      <c r="L10">
        <v>0</v>
      </c>
      <c r="M10" t="s">
        <v>163</v>
      </c>
      <c r="N10" s="37">
        <f t="shared" si="2"/>
        <v>3.869706840390879</v>
      </c>
      <c r="O10" s="37">
        <f t="shared" si="3"/>
        <v>0.24156351791530939</v>
      </c>
      <c r="P10" s="37">
        <f t="shared" si="4"/>
        <v>10.211335504885993</v>
      </c>
      <c r="Q10" s="37">
        <f t="shared" si="5"/>
        <v>0.23218241042345272</v>
      </c>
      <c r="R10" s="37">
        <f t="shared" si="6"/>
        <v>0.25798045602605857</v>
      </c>
      <c r="S10" s="37">
        <f t="shared" si="7"/>
        <v>3.5179153094462533E-2</v>
      </c>
      <c r="T10" s="37">
        <f t="shared" si="8"/>
        <v>0</v>
      </c>
      <c r="U10" s="37" t="s">
        <v>163</v>
      </c>
    </row>
    <row r="11" spans="1:21">
      <c r="A11" t="s">
        <v>125</v>
      </c>
      <c r="B11" t="s">
        <v>166</v>
      </c>
      <c r="C11" t="s">
        <v>169</v>
      </c>
      <c r="D11" s="9">
        <v>26.203703703703702</v>
      </c>
      <c r="E11" t="s">
        <v>168</v>
      </c>
      <c r="F11">
        <v>1.88</v>
      </c>
      <c r="G11">
        <v>0.36799999999999999</v>
      </c>
      <c r="H11">
        <v>3.7650000000000001</v>
      </c>
      <c r="I11">
        <v>0.13</v>
      </c>
      <c r="J11">
        <v>0.14399999999999999</v>
      </c>
      <c r="K11">
        <v>1.4999999999999999E-2</v>
      </c>
      <c r="L11">
        <v>7.0000000000000001E-3</v>
      </c>
      <c r="M11">
        <v>6.0999999999999999E-2</v>
      </c>
      <c r="N11" s="37">
        <f t="shared" si="2"/>
        <v>7.1745583038869256</v>
      </c>
      <c r="O11" s="37">
        <f t="shared" si="3"/>
        <v>1.4043816254416963</v>
      </c>
      <c r="P11" s="37">
        <f t="shared" si="4"/>
        <v>14.368197879858657</v>
      </c>
      <c r="Q11" s="37">
        <f t="shared" si="5"/>
        <v>0.49611307420494705</v>
      </c>
      <c r="R11" s="37">
        <f t="shared" si="6"/>
        <v>0.54954063604240277</v>
      </c>
      <c r="S11" s="37">
        <f t="shared" si="7"/>
        <v>5.7243816254416963E-2</v>
      </c>
      <c r="T11" s="37">
        <f t="shared" si="8"/>
        <v>2.6713780918727916E-2</v>
      </c>
      <c r="U11" s="37">
        <f t="shared" si="9"/>
        <v>0.23279151943462897</v>
      </c>
    </row>
    <row r="12" spans="1:21">
      <c r="A12" t="s">
        <v>127</v>
      </c>
      <c r="B12" t="s">
        <v>166</v>
      </c>
      <c r="C12" t="s">
        <v>169</v>
      </c>
      <c r="D12" s="9">
        <v>17.175925925925924</v>
      </c>
      <c r="E12" t="s">
        <v>168</v>
      </c>
      <c r="F12">
        <v>1.88</v>
      </c>
      <c r="G12">
        <v>0.36799999999999999</v>
      </c>
      <c r="H12">
        <v>3.7650000000000001</v>
      </c>
      <c r="I12">
        <v>0.13</v>
      </c>
      <c r="J12">
        <v>0.14399999999999999</v>
      </c>
      <c r="K12">
        <v>1.4999999999999999E-2</v>
      </c>
      <c r="L12">
        <v>7.0000000000000001E-3</v>
      </c>
      <c r="M12">
        <v>6.0999999999999999E-2</v>
      </c>
      <c r="N12" s="37">
        <f t="shared" si="2"/>
        <v>10.945552560646901</v>
      </c>
      <c r="O12" s="37">
        <f t="shared" si="3"/>
        <v>2.1425336927223722</v>
      </c>
      <c r="P12" s="37">
        <f t="shared" si="4"/>
        <v>21.920215633423183</v>
      </c>
      <c r="Q12" s="37">
        <f t="shared" si="5"/>
        <v>0.75687331536388158</v>
      </c>
      <c r="R12" s="37">
        <f t="shared" si="6"/>
        <v>0.83838274932614554</v>
      </c>
      <c r="S12" s="37">
        <f t="shared" si="7"/>
        <v>8.7331536388140174E-2</v>
      </c>
      <c r="T12" s="37">
        <f t="shared" si="8"/>
        <v>4.0754716981132082E-2</v>
      </c>
      <c r="U12" s="37">
        <f t="shared" si="9"/>
        <v>0.35514824797843669</v>
      </c>
    </row>
    <row r="13" spans="1:21">
      <c r="A13" t="s">
        <v>159</v>
      </c>
      <c r="B13" t="s">
        <v>171</v>
      </c>
      <c r="C13" t="s">
        <v>169</v>
      </c>
      <c r="D13" s="9">
        <v>8.82</v>
      </c>
      <c r="E13" t="s">
        <v>162</v>
      </c>
      <c r="F13">
        <v>0.46</v>
      </c>
      <c r="G13">
        <v>5.6000000000000001E-2</v>
      </c>
      <c r="H13">
        <v>1.7000000000000001E-2</v>
      </c>
      <c r="I13">
        <v>3.0000000000000001E-3</v>
      </c>
      <c r="J13">
        <v>3.0000000000000001E-3</v>
      </c>
      <c r="K13">
        <v>6.0000000000000001E-3</v>
      </c>
      <c r="L13">
        <v>5.7000000000000002E-2</v>
      </c>
      <c r="M13">
        <v>2.3E-2</v>
      </c>
      <c r="N13" s="37">
        <f t="shared" si="2"/>
        <v>5.2154195011337867</v>
      </c>
      <c r="O13" s="37">
        <f t="shared" si="3"/>
        <v>0.63492063492063489</v>
      </c>
      <c r="P13" s="37">
        <f t="shared" si="4"/>
        <v>0.1927437641723356</v>
      </c>
      <c r="Q13" s="37">
        <f t="shared" si="5"/>
        <v>3.4013605442176867E-2</v>
      </c>
      <c r="R13" s="37">
        <f t="shared" si="6"/>
        <v>3.4013605442176867E-2</v>
      </c>
      <c r="S13" s="37">
        <f t="shared" si="7"/>
        <v>6.8027210884353734E-2</v>
      </c>
      <c r="T13" s="37">
        <f t="shared" si="8"/>
        <v>0.64625850340136048</v>
      </c>
      <c r="U13" s="37">
        <f t="shared" si="9"/>
        <v>0.26077097505668934</v>
      </c>
    </row>
    <row r="14" spans="1:21">
      <c r="A14" t="s">
        <v>164</v>
      </c>
      <c r="B14" t="s">
        <v>171</v>
      </c>
      <c r="C14" t="s">
        <v>169</v>
      </c>
      <c r="D14" s="9">
        <v>8.82</v>
      </c>
      <c r="E14" t="s">
        <v>162</v>
      </c>
      <c r="F14">
        <v>2.25</v>
      </c>
      <c r="G14">
        <v>0.25700000000000001</v>
      </c>
      <c r="H14">
        <v>9.5000000000000001E-2</v>
      </c>
      <c r="I14">
        <v>3.0000000000000001E-3</v>
      </c>
      <c r="J14">
        <v>3.0000000000000001E-3</v>
      </c>
      <c r="K14">
        <v>1.6E-2</v>
      </c>
      <c r="L14">
        <v>5.7000000000000002E-2</v>
      </c>
      <c r="M14">
        <v>2.3E-2</v>
      </c>
      <c r="N14" s="37">
        <f t="shared" si="2"/>
        <v>25.510204081632654</v>
      </c>
      <c r="O14" s="37">
        <f t="shared" si="3"/>
        <v>2.9138321995464853</v>
      </c>
      <c r="P14" s="37">
        <f t="shared" si="4"/>
        <v>1.0770975056689343</v>
      </c>
      <c r="Q14" s="37">
        <f t="shared" si="5"/>
        <v>3.4013605442176867E-2</v>
      </c>
      <c r="R14" s="37">
        <f t="shared" si="6"/>
        <v>3.4013605442176867E-2</v>
      </c>
      <c r="S14" s="37">
        <f t="shared" si="7"/>
        <v>0.18140589569160998</v>
      </c>
      <c r="T14" s="37">
        <f t="shared" si="8"/>
        <v>0.64625850340136048</v>
      </c>
      <c r="U14" s="37">
        <f t="shared" si="9"/>
        <v>0.26077097505668934</v>
      </c>
    </row>
    <row r="15" spans="1:21">
      <c r="A15" t="s">
        <v>120</v>
      </c>
      <c r="B15" t="s">
        <v>171</v>
      </c>
      <c r="C15" t="s">
        <v>169</v>
      </c>
      <c r="D15" s="9">
        <v>16.941747572815533</v>
      </c>
      <c r="E15" t="s">
        <v>170</v>
      </c>
      <c r="F15">
        <v>1.98</v>
      </c>
      <c r="G15">
        <v>0.107</v>
      </c>
      <c r="H15">
        <v>0.19600000000000001</v>
      </c>
      <c r="I15">
        <v>6.0000000000000001E-3</v>
      </c>
      <c r="J15">
        <v>7.0000000000000001E-3</v>
      </c>
      <c r="K15">
        <v>1.6E-2</v>
      </c>
      <c r="L15">
        <v>5.7000000000000002E-2</v>
      </c>
      <c r="M15">
        <v>0.03</v>
      </c>
      <c r="N15" s="37">
        <f t="shared" si="2"/>
        <v>11.687106017191978</v>
      </c>
      <c r="O15" s="37">
        <f t="shared" si="3"/>
        <v>0.63157593123209177</v>
      </c>
      <c r="P15" s="37">
        <f t="shared" si="4"/>
        <v>1.1569054441260747</v>
      </c>
      <c r="Q15" s="37">
        <f t="shared" si="5"/>
        <v>3.5415472779369635E-2</v>
      </c>
      <c r="R15" s="37">
        <f t="shared" si="6"/>
        <v>4.1318051575931235E-2</v>
      </c>
      <c r="S15" s="37">
        <f t="shared" si="7"/>
        <v>9.4441260744985683E-2</v>
      </c>
      <c r="T15" s="37">
        <f t="shared" si="8"/>
        <v>0.33644699140401152</v>
      </c>
      <c r="U15" s="37">
        <f t="shared" si="9"/>
        <v>0.17707736389684814</v>
      </c>
    </row>
    <row r="16" spans="1:21">
      <c r="A16" t="s">
        <v>121</v>
      </c>
      <c r="B16" t="s">
        <v>171</v>
      </c>
      <c r="C16" t="s">
        <v>169</v>
      </c>
      <c r="D16" s="9">
        <v>13.446601941747574</v>
      </c>
      <c r="E16" t="s">
        <v>162</v>
      </c>
      <c r="F16">
        <v>0.46</v>
      </c>
      <c r="G16">
        <v>5.6000000000000001E-2</v>
      </c>
      <c r="H16">
        <v>1.7000000000000001E-2</v>
      </c>
      <c r="I16">
        <v>3.0000000000000001E-3</v>
      </c>
      <c r="J16">
        <v>3.0000000000000001E-3</v>
      </c>
      <c r="K16">
        <v>1.6E-2</v>
      </c>
      <c r="L16">
        <v>5.7000000000000002E-2</v>
      </c>
      <c r="M16">
        <v>2.3E-2</v>
      </c>
      <c r="N16" s="37">
        <f t="shared" si="2"/>
        <v>3.420938628158845</v>
      </c>
      <c r="O16" s="37">
        <f t="shared" si="3"/>
        <v>0.41646209386281585</v>
      </c>
      <c r="P16" s="37">
        <f t="shared" si="4"/>
        <v>0.12642599277978339</v>
      </c>
      <c r="Q16" s="37">
        <f t="shared" si="5"/>
        <v>2.2310469314079422E-2</v>
      </c>
      <c r="R16" s="37">
        <f t="shared" si="6"/>
        <v>2.2310469314079422E-2</v>
      </c>
      <c r="S16" s="37">
        <f t="shared" si="7"/>
        <v>0.11898916967509024</v>
      </c>
      <c r="T16" s="37">
        <f t="shared" si="8"/>
        <v>0.42389891696750903</v>
      </c>
      <c r="U16" s="37">
        <f t="shared" si="9"/>
        <v>0.17104693140794222</v>
      </c>
    </row>
    <row r="17" spans="1:21">
      <c r="A17" t="s">
        <v>122</v>
      </c>
      <c r="B17" t="s">
        <v>171</v>
      </c>
      <c r="C17" t="s">
        <v>169</v>
      </c>
      <c r="D17" s="9">
        <v>15.582524271844662</v>
      </c>
      <c r="E17" t="s">
        <v>162</v>
      </c>
      <c r="F17">
        <v>0.46</v>
      </c>
      <c r="G17">
        <v>5.6000000000000001E-2</v>
      </c>
      <c r="H17">
        <v>1.7000000000000001E-2</v>
      </c>
      <c r="I17">
        <v>3.0000000000000001E-3</v>
      </c>
      <c r="J17">
        <v>3.0000000000000001E-3</v>
      </c>
      <c r="K17">
        <v>1.6E-2</v>
      </c>
      <c r="L17">
        <v>5.7000000000000002E-2</v>
      </c>
      <c r="M17">
        <v>2.3E-2</v>
      </c>
      <c r="N17" s="37">
        <f t="shared" si="2"/>
        <v>2.9520249221183801</v>
      </c>
      <c r="O17" s="37">
        <f t="shared" si="3"/>
        <v>0.35937694704049844</v>
      </c>
      <c r="P17" s="37">
        <f t="shared" si="4"/>
        <v>0.10909657320872274</v>
      </c>
      <c r="Q17" s="37">
        <f t="shared" si="5"/>
        <v>1.9252336448598129E-2</v>
      </c>
      <c r="R17" s="37">
        <f t="shared" si="6"/>
        <v>1.9252336448598129E-2</v>
      </c>
      <c r="S17" s="37">
        <f t="shared" si="7"/>
        <v>0.1026791277258567</v>
      </c>
      <c r="T17" s="37">
        <f t="shared" si="8"/>
        <v>0.36579439252336449</v>
      </c>
      <c r="U17" s="37">
        <f t="shared" si="9"/>
        <v>0.14760124610591899</v>
      </c>
    </row>
    <row r="18" spans="1:21">
      <c r="A18" t="s">
        <v>123</v>
      </c>
      <c r="B18" t="s">
        <v>171</v>
      </c>
      <c r="C18" t="s">
        <v>169</v>
      </c>
      <c r="D18" s="9">
        <v>41.747572815533978</v>
      </c>
      <c r="E18" t="s">
        <v>170</v>
      </c>
      <c r="F18">
        <v>4.5</v>
      </c>
      <c r="G18">
        <v>0.57299999999999995</v>
      </c>
      <c r="H18">
        <v>0.90700000000000003</v>
      </c>
      <c r="I18">
        <v>4.3999999999999997E-2</v>
      </c>
      <c r="J18">
        <v>4.9000000000000002E-2</v>
      </c>
      <c r="K18">
        <v>1.6E-2</v>
      </c>
      <c r="L18">
        <v>5.7000000000000002E-2</v>
      </c>
      <c r="M18" t="s">
        <v>163</v>
      </c>
      <c r="N18" s="37">
        <f t="shared" si="2"/>
        <v>10.779069767441861</v>
      </c>
      <c r="O18" s="37">
        <f t="shared" si="3"/>
        <v>1.3725348837209301</v>
      </c>
      <c r="P18" s="37">
        <f t="shared" si="4"/>
        <v>2.1725813953488373</v>
      </c>
      <c r="Q18" s="37">
        <f t="shared" si="5"/>
        <v>0.1053953488372093</v>
      </c>
      <c r="R18" s="37">
        <f t="shared" si="6"/>
        <v>0.11737209302325584</v>
      </c>
      <c r="S18" s="37">
        <f t="shared" si="7"/>
        <v>3.8325581395348841E-2</v>
      </c>
      <c r="T18" s="37">
        <f t="shared" si="8"/>
        <v>0.13653488372093026</v>
      </c>
      <c r="U18" s="37" t="s">
        <v>163</v>
      </c>
    </row>
    <row r="19" spans="1:21">
      <c r="A19" t="s">
        <v>125</v>
      </c>
      <c r="B19" t="s">
        <v>171</v>
      </c>
      <c r="C19" t="s">
        <v>169</v>
      </c>
      <c r="D19" s="9">
        <v>25.388349514563103</v>
      </c>
      <c r="E19" t="s">
        <v>162</v>
      </c>
      <c r="F19">
        <v>2.37</v>
      </c>
      <c r="G19">
        <v>0.16900000000000001</v>
      </c>
      <c r="H19">
        <v>0.17199999999999999</v>
      </c>
      <c r="I19">
        <v>6.0000000000000001E-3</v>
      </c>
      <c r="J19">
        <v>7.0000000000000001E-3</v>
      </c>
      <c r="K19">
        <v>1.6E-2</v>
      </c>
      <c r="L19">
        <v>5.7000000000000002E-2</v>
      </c>
      <c r="M19">
        <v>5.1999999999999998E-2</v>
      </c>
      <c r="N19" s="37">
        <f t="shared" si="2"/>
        <v>9.3349904397705554</v>
      </c>
      <c r="O19" s="37">
        <f t="shared" si="3"/>
        <v>0.66565965583174014</v>
      </c>
      <c r="P19" s="37">
        <f t="shared" si="4"/>
        <v>0.6774760994263862</v>
      </c>
      <c r="Q19" s="37">
        <f t="shared" si="5"/>
        <v>2.3632887189292545E-2</v>
      </c>
      <c r="R19" s="37">
        <f t="shared" si="6"/>
        <v>2.7571701720841307E-2</v>
      </c>
      <c r="S19" s="37">
        <f t="shared" si="7"/>
        <v>6.3021032504780125E-2</v>
      </c>
      <c r="T19" s="37">
        <f t="shared" si="8"/>
        <v>0.22451242829827919</v>
      </c>
      <c r="U19" s="37">
        <f t="shared" si="9"/>
        <v>0.20481835564053538</v>
      </c>
    </row>
    <row r="20" spans="1:21">
      <c r="A20" t="s">
        <v>127</v>
      </c>
      <c r="B20" t="s">
        <v>171</v>
      </c>
      <c r="C20" t="s">
        <v>169</v>
      </c>
      <c r="D20" s="9">
        <v>16.601941747572816</v>
      </c>
      <c r="E20" t="s">
        <v>162</v>
      </c>
      <c r="F20">
        <v>2.37</v>
      </c>
      <c r="G20">
        <v>0.16900000000000001</v>
      </c>
      <c r="H20">
        <v>0.17199999999999999</v>
      </c>
      <c r="I20">
        <v>6.0000000000000001E-3</v>
      </c>
      <c r="J20">
        <v>7.0000000000000001E-3</v>
      </c>
      <c r="K20">
        <v>1.6E-2</v>
      </c>
      <c r="L20">
        <v>5.7000000000000002E-2</v>
      </c>
      <c r="M20">
        <v>5.1999999999999998E-2</v>
      </c>
      <c r="N20" s="37">
        <f t="shared" si="2"/>
        <v>14.275438596491227</v>
      </c>
      <c r="O20" s="37">
        <f t="shared" si="3"/>
        <v>1.0179532163742691</v>
      </c>
      <c r="P20" s="37">
        <f t="shared" si="4"/>
        <v>1.0360233918128654</v>
      </c>
      <c r="Q20" s="37">
        <f t="shared" si="5"/>
        <v>3.614035087719298E-2</v>
      </c>
      <c r="R20" s="37">
        <f t="shared" si="6"/>
        <v>4.216374269005848E-2</v>
      </c>
      <c r="S20" s="37">
        <f t="shared" si="7"/>
        <v>9.6374269005847946E-2</v>
      </c>
      <c r="T20" s="37">
        <f t="shared" si="8"/>
        <v>0.34333333333333332</v>
      </c>
      <c r="U20" s="37">
        <f t="shared" si="9"/>
        <v>0.31321637426900584</v>
      </c>
    </row>
    <row r="21" spans="1:21">
      <c r="A21" s="10" t="s">
        <v>128</v>
      </c>
    </row>
    <row r="22" spans="1:21">
      <c r="A22" t="s">
        <v>172</v>
      </c>
      <c r="B22" t="s">
        <v>160</v>
      </c>
      <c r="C22" t="s">
        <v>173</v>
      </c>
      <c r="D22" s="9">
        <v>64.285714285714292</v>
      </c>
      <c r="E22" t="s">
        <v>162</v>
      </c>
      <c r="F22">
        <v>4.57</v>
      </c>
      <c r="G22">
        <v>1.1919999999999999</v>
      </c>
      <c r="H22">
        <v>3.7280000000000002</v>
      </c>
      <c r="I22">
        <v>4.3999999999999997E-2</v>
      </c>
      <c r="J22">
        <v>4.9000000000000002E-2</v>
      </c>
      <c r="K22" t="s">
        <v>163</v>
      </c>
      <c r="L22">
        <v>0.9</v>
      </c>
      <c r="M22" t="s">
        <v>163</v>
      </c>
      <c r="N22" s="37">
        <f>F22/($D22*$A$35)*100</f>
        <v>5.8509373571101957</v>
      </c>
      <c r="O22" s="37">
        <f t="shared" ref="O22:T23" si="10">G22/($D22*$A$35)*100</f>
        <v>1.5261088248742565</v>
      </c>
      <c r="P22" s="37">
        <f t="shared" si="10"/>
        <v>4.7729309556470039</v>
      </c>
      <c r="Q22" s="37">
        <f t="shared" si="10"/>
        <v>5.6332876085962484E-2</v>
      </c>
      <c r="R22" s="37">
        <f t="shared" si="10"/>
        <v>6.2734339277549137E-2</v>
      </c>
      <c r="S22" s="37" t="s">
        <v>163</v>
      </c>
      <c r="T22" s="37">
        <f t="shared" si="10"/>
        <v>1.1522633744855963</v>
      </c>
      <c r="U22" s="37" t="s">
        <v>163</v>
      </c>
    </row>
    <row r="23" spans="1:21">
      <c r="A23" t="s">
        <v>172</v>
      </c>
      <c r="B23" t="s">
        <v>174</v>
      </c>
      <c r="C23" t="s">
        <v>173</v>
      </c>
      <c r="D23" s="9">
        <v>64.285714285714292</v>
      </c>
      <c r="E23" t="s">
        <v>162</v>
      </c>
      <c r="F23">
        <v>4.57</v>
      </c>
      <c r="G23">
        <v>1.1919999999999999</v>
      </c>
      <c r="H23">
        <v>3.7280000000000002</v>
      </c>
      <c r="I23">
        <v>4.3999999999999997E-2</v>
      </c>
      <c r="J23">
        <v>4.9000000000000002E-2</v>
      </c>
      <c r="K23" t="s">
        <v>163</v>
      </c>
      <c r="L23">
        <v>0.9</v>
      </c>
      <c r="M23" t="s">
        <v>163</v>
      </c>
      <c r="N23" s="37">
        <f>F23/($D23*$A$35)*100</f>
        <v>5.8509373571101957</v>
      </c>
      <c r="O23" s="37">
        <f t="shared" si="10"/>
        <v>1.5261088248742565</v>
      </c>
      <c r="P23" s="37">
        <f t="shared" si="10"/>
        <v>4.7729309556470039</v>
      </c>
      <c r="Q23" s="37">
        <f t="shared" si="10"/>
        <v>5.6332876085962484E-2</v>
      </c>
      <c r="R23" s="37">
        <f t="shared" si="10"/>
        <v>6.2734339277549137E-2</v>
      </c>
      <c r="S23" s="37" t="s">
        <v>163</v>
      </c>
      <c r="T23" s="37">
        <f t="shared" si="10"/>
        <v>1.1522633744855963</v>
      </c>
      <c r="U23" s="37" t="s">
        <v>163</v>
      </c>
    </row>
    <row r="24" spans="1:21">
      <c r="A24" t="s">
        <v>172</v>
      </c>
      <c r="B24" t="s">
        <v>175</v>
      </c>
      <c r="C24" t="s">
        <v>167</v>
      </c>
      <c r="D24" s="9">
        <v>48.9</v>
      </c>
      <c r="E24" t="s">
        <v>170</v>
      </c>
      <c r="F24">
        <v>3.25</v>
      </c>
      <c r="G24">
        <v>0.107</v>
      </c>
      <c r="H24">
        <v>9.8919999999999995</v>
      </c>
      <c r="I24">
        <v>0.252</v>
      </c>
      <c r="J24">
        <v>0.28000000000000003</v>
      </c>
      <c r="K24">
        <v>0.03</v>
      </c>
      <c r="L24">
        <v>0.17499999999999999</v>
      </c>
      <c r="M24" t="s">
        <v>163</v>
      </c>
      <c r="N24" s="37">
        <f t="shared" ref="N24:U29" si="11">F24/$D24*100</f>
        <v>6.6462167689161546</v>
      </c>
      <c r="O24" s="37">
        <f t="shared" si="11"/>
        <v>0.21881390593047034</v>
      </c>
      <c r="P24" s="37">
        <f t="shared" si="11"/>
        <v>20.229038854805726</v>
      </c>
      <c r="Q24" s="37">
        <f t="shared" si="11"/>
        <v>0.51533742331288346</v>
      </c>
      <c r="R24" s="37">
        <f t="shared" si="11"/>
        <v>0.57259713701431503</v>
      </c>
      <c r="S24" s="37">
        <f t="shared" si="11"/>
        <v>6.1349693251533749E-2</v>
      </c>
      <c r="T24" s="37">
        <f t="shared" si="11"/>
        <v>0.35787321063394684</v>
      </c>
      <c r="U24" s="37" t="s">
        <v>163</v>
      </c>
    </row>
    <row r="25" spans="1:21">
      <c r="A25" t="s">
        <v>176</v>
      </c>
      <c r="B25" t="s">
        <v>175</v>
      </c>
      <c r="C25" t="s">
        <v>167</v>
      </c>
      <c r="D25" s="9">
        <v>20.555555555555554</v>
      </c>
      <c r="E25" t="s">
        <v>170</v>
      </c>
      <c r="F25">
        <v>3.25</v>
      </c>
      <c r="G25">
        <v>0.107</v>
      </c>
      <c r="H25">
        <v>9.8919999999999995</v>
      </c>
      <c r="I25">
        <v>0.252</v>
      </c>
      <c r="J25">
        <v>0.28000000000000003</v>
      </c>
      <c r="K25">
        <v>0.03</v>
      </c>
      <c r="L25">
        <v>0.17499999999999999</v>
      </c>
      <c r="M25">
        <v>1.9859999999999999E-2</v>
      </c>
      <c r="N25" s="37">
        <f t="shared" si="11"/>
        <v>15.810810810810812</v>
      </c>
      <c r="O25" s="37">
        <f t="shared" si="11"/>
        <v>0.52054054054054055</v>
      </c>
      <c r="P25" s="37">
        <f t="shared" si="11"/>
        <v>48.123243243243245</v>
      </c>
      <c r="Q25" s="37">
        <f t="shared" si="11"/>
        <v>1.2259459459459461</v>
      </c>
      <c r="R25" s="37">
        <f t="shared" si="11"/>
        <v>1.3621621621621625</v>
      </c>
      <c r="S25" s="37">
        <f t="shared" si="11"/>
        <v>0.14594594594594595</v>
      </c>
      <c r="T25" s="37">
        <f t="shared" si="11"/>
        <v>0.85135135135135132</v>
      </c>
      <c r="U25" s="37">
        <f t="shared" si="11"/>
        <v>9.6616216216216216E-2</v>
      </c>
    </row>
    <row r="26" spans="1:21">
      <c r="A26" t="s">
        <v>177</v>
      </c>
      <c r="B26" t="s">
        <v>175</v>
      </c>
      <c r="C26" t="s">
        <v>169</v>
      </c>
      <c r="D26" s="9">
        <v>38.935185185185183</v>
      </c>
      <c r="E26" t="s">
        <v>170</v>
      </c>
      <c r="F26">
        <v>2.2000000000000002</v>
      </c>
      <c r="G26">
        <v>0.129</v>
      </c>
      <c r="H26">
        <v>5.5540000000000003</v>
      </c>
      <c r="I26">
        <v>0.13800000000000001</v>
      </c>
      <c r="J26">
        <v>0.153</v>
      </c>
      <c r="K26">
        <v>0.03</v>
      </c>
      <c r="L26">
        <v>0.17499999999999999</v>
      </c>
      <c r="M26">
        <f>AVERAGE(0.07,0.078,0.087,0.1217,0.13,0.1565)</f>
        <v>0.1072</v>
      </c>
      <c r="N26" s="37">
        <f t="shared" si="11"/>
        <v>5.6504161712247338</v>
      </c>
      <c r="O26" s="37">
        <f t="shared" si="11"/>
        <v>0.33131985731272295</v>
      </c>
      <c r="P26" s="37">
        <f t="shared" si="11"/>
        <v>14.26473246135553</v>
      </c>
      <c r="Q26" s="37">
        <f t="shared" si="11"/>
        <v>0.35443519619500596</v>
      </c>
      <c r="R26" s="37">
        <f t="shared" si="11"/>
        <v>0.39296076099881094</v>
      </c>
      <c r="S26" s="37">
        <f t="shared" si="11"/>
        <v>7.7051129607609986E-2</v>
      </c>
      <c r="T26" s="37">
        <f t="shared" si="11"/>
        <v>0.44946492271105826</v>
      </c>
      <c r="U26" s="37">
        <f t="shared" si="11"/>
        <v>0.27532936979785971</v>
      </c>
    </row>
    <row r="27" spans="1:21">
      <c r="A27" t="s">
        <v>172</v>
      </c>
      <c r="B27" t="s">
        <v>178</v>
      </c>
      <c r="C27" t="s">
        <v>169</v>
      </c>
      <c r="D27" s="9">
        <v>48.9</v>
      </c>
      <c r="E27" t="s">
        <v>170</v>
      </c>
      <c r="F27">
        <v>3.77</v>
      </c>
      <c r="G27">
        <v>0.41799999999999998</v>
      </c>
      <c r="H27">
        <v>0.77500000000000002</v>
      </c>
      <c r="I27">
        <v>4.3999999999999997E-2</v>
      </c>
      <c r="J27">
        <v>4.9000000000000002E-2</v>
      </c>
      <c r="K27">
        <v>6.0000000000000001E-3</v>
      </c>
      <c r="L27">
        <v>0.14000000000000001</v>
      </c>
      <c r="M27">
        <v>2.3E-2</v>
      </c>
      <c r="N27" s="37">
        <f t="shared" si="11"/>
        <v>7.7096114519427408</v>
      </c>
      <c r="O27" s="37">
        <f t="shared" si="11"/>
        <v>0.85480572597137017</v>
      </c>
      <c r="P27" s="37">
        <f t="shared" si="11"/>
        <v>1.5848670756646217</v>
      </c>
      <c r="Q27" s="37">
        <f t="shared" si="11"/>
        <v>8.9979550102249492E-2</v>
      </c>
      <c r="R27" s="37">
        <f t="shared" si="11"/>
        <v>0.10020449897750511</v>
      </c>
      <c r="S27" s="37">
        <f t="shared" si="11"/>
        <v>1.2269938650306749E-2</v>
      </c>
      <c r="T27" s="37">
        <f t="shared" si="11"/>
        <v>0.28629856850715751</v>
      </c>
      <c r="U27" s="37">
        <f t="shared" si="11"/>
        <v>4.7034764826175871E-2</v>
      </c>
    </row>
    <row r="28" spans="1:21">
      <c r="A28" t="s">
        <v>176</v>
      </c>
      <c r="B28" t="s">
        <v>178</v>
      </c>
      <c r="C28" t="s">
        <v>169</v>
      </c>
      <c r="D28" s="9">
        <v>21.553398058252426</v>
      </c>
      <c r="E28" t="s">
        <v>170</v>
      </c>
      <c r="F28">
        <v>3.77</v>
      </c>
      <c r="G28">
        <v>0.41799999999999998</v>
      </c>
      <c r="H28">
        <v>0.77500000000000002</v>
      </c>
      <c r="I28">
        <v>4.3999999999999997E-2</v>
      </c>
      <c r="J28">
        <v>4.9000000000000002E-2</v>
      </c>
      <c r="K28">
        <v>6.0000000000000001E-3</v>
      </c>
      <c r="L28">
        <v>0.14000000000000001</v>
      </c>
      <c r="M28">
        <v>2.3E-2</v>
      </c>
      <c r="N28" s="37">
        <f t="shared" si="11"/>
        <v>17.491441441441442</v>
      </c>
      <c r="O28" s="37">
        <f t="shared" si="11"/>
        <v>1.9393693693693692</v>
      </c>
      <c r="P28" s="37">
        <f t="shared" si="11"/>
        <v>3.5957207207207209</v>
      </c>
      <c r="Q28" s="37">
        <f t="shared" si="11"/>
        <v>0.20414414414414414</v>
      </c>
      <c r="R28" s="37">
        <f t="shared" si="11"/>
        <v>0.22734234234234235</v>
      </c>
      <c r="S28" s="37">
        <f t="shared" si="11"/>
        <v>2.7837837837837841E-2</v>
      </c>
      <c r="T28" s="37">
        <f t="shared" si="11"/>
        <v>0.64954954954954969</v>
      </c>
      <c r="U28" s="37">
        <f t="shared" si="11"/>
        <v>0.1067117117117117</v>
      </c>
    </row>
    <row r="29" spans="1:21">
      <c r="A29" t="s">
        <v>177</v>
      </c>
      <c r="B29" t="s">
        <v>178</v>
      </c>
      <c r="C29" t="s">
        <v>169</v>
      </c>
      <c r="D29" s="9">
        <v>38.640776699029125</v>
      </c>
      <c r="E29" t="s">
        <v>170</v>
      </c>
      <c r="F29">
        <v>4.5</v>
      </c>
      <c r="G29">
        <v>0.55500000000000005</v>
      </c>
      <c r="H29">
        <v>0.90700000000000003</v>
      </c>
      <c r="I29">
        <v>4.3999999999999997E-2</v>
      </c>
      <c r="J29">
        <v>4.9000000000000002E-2</v>
      </c>
      <c r="K29">
        <v>6.0000000000000001E-3</v>
      </c>
      <c r="L29">
        <v>0.14000000000000001</v>
      </c>
      <c r="M29" t="s">
        <v>163</v>
      </c>
      <c r="N29" s="37">
        <f t="shared" si="11"/>
        <v>11.645728643216081</v>
      </c>
      <c r="O29" s="37">
        <f t="shared" si="11"/>
        <v>1.4363065326633169</v>
      </c>
      <c r="P29" s="37">
        <f t="shared" si="11"/>
        <v>2.3472613065326637</v>
      </c>
      <c r="Q29" s="37">
        <f t="shared" si="11"/>
        <v>0.11386934673366833</v>
      </c>
      <c r="R29" s="37">
        <f t="shared" si="11"/>
        <v>0.12680904522613068</v>
      </c>
      <c r="S29" s="37">
        <f t="shared" si="11"/>
        <v>1.5527638190954774E-2</v>
      </c>
      <c r="T29" s="37">
        <f t="shared" si="11"/>
        <v>0.36231155778894475</v>
      </c>
      <c r="U29" s="37" t="s">
        <v>163</v>
      </c>
    </row>
    <row r="30" spans="1:21">
      <c r="A30" s="10" t="s">
        <v>179</v>
      </c>
    </row>
    <row r="31" spans="1:21">
      <c r="A31" t="s">
        <v>180</v>
      </c>
      <c r="B31" t="s">
        <v>178</v>
      </c>
      <c r="C31" t="s">
        <v>169</v>
      </c>
      <c r="D31" s="9">
        <v>4.21</v>
      </c>
      <c r="E31" t="s">
        <v>181</v>
      </c>
      <c r="F31">
        <v>1.1100000000000001</v>
      </c>
      <c r="G31">
        <v>0.21</v>
      </c>
      <c r="H31">
        <v>0.1</v>
      </c>
      <c r="I31">
        <v>3.0000000000000001E-3</v>
      </c>
      <c r="J31">
        <v>3.0000000000000001E-3</v>
      </c>
      <c r="K31" t="s">
        <v>163</v>
      </c>
      <c r="L31" t="s">
        <v>163</v>
      </c>
      <c r="M31" t="s">
        <v>163</v>
      </c>
      <c r="N31" s="37">
        <f>F31/$D31*100</f>
        <v>26.365795724465563</v>
      </c>
      <c r="O31" s="37">
        <f t="shared" ref="O31:R32" si="12">G31/$D31*100</f>
        <v>4.9881235154394297</v>
      </c>
      <c r="P31" s="37">
        <f t="shared" si="12"/>
        <v>2.3752969121140146</v>
      </c>
      <c r="Q31" s="37">
        <f t="shared" si="12"/>
        <v>7.1258907363420429E-2</v>
      </c>
      <c r="R31" s="37">
        <f t="shared" si="12"/>
        <v>7.1258907363420429E-2</v>
      </c>
      <c r="S31" s="37" t="s">
        <v>163</v>
      </c>
      <c r="T31" s="37" t="s">
        <v>163</v>
      </c>
      <c r="U31" s="37" t="s">
        <v>163</v>
      </c>
    </row>
    <row r="32" spans="1:21">
      <c r="A32" t="s">
        <v>182</v>
      </c>
      <c r="B32" t="s">
        <v>178</v>
      </c>
      <c r="C32" t="s">
        <v>169</v>
      </c>
      <c r="D32" s="9">
        <v>4.21</v>
      </c>
      <c r="E32" t="s">
        <v>181</v>
      </c>
      <c r="F32">
        <v>0.82</v>
      </c>
      <c r="G32">
        <v>0.88</v>
      </c>
      <c r="H32">
        <v>7.0000000000000007E-2</v>
      </c>
      <c r="I32">
        <v>3.0000000000000001E-3</v>
      </c>
      <c r="J32">
        <v>3.0000000000000001E-3</v>
      </c>
      <c r="K32" t="s">
        <v>163</v>
      </c>
      <c r="L32" t="s">
        <v>163</v>
      </c>
      <c r="M32" t="s">
        <v>163</v>
      </c>
      <c r="N32" s="37">
        <f>F32/$D32*100</f>
        <v>19.477434679334916</v>
      </c>
      <c r="O32" s="37">
        <f t="shared" si="12"/>
        <v>20.902612826603324</v>
      </c>
      <c r="P32" s="37">
        <f t="shared" si="12"/>
        <v>1.6627078384798104</v>
      </c>
      <c r="Q32" s="37">
        <f t="shared" si="12"/>
        <v>7.1258907363420429E-2</v>
      </c>
      <c r="R32" s="37">
        <f t="shared" si="12"/>
        <v>7.1258907363420429E-2</v>
      </c>
      <c r="S32" s="37" t="s">
        <v>163</v>
      </c>
      <c r="T32" s="37" t="s">
        <v>163</v>
      </c>
      <c r="U32" s="37" t="s">
        <v>163</v>
      </c>
    </row>
    <row r="34" spans="1:1">
      <c r="A34" s="427" t="s">
        <v>183</v>
      </c>
    </row>
    <row r="35" spans="1:1">
      <c r="A35" s="427">
        <v>1.2150000000000001</v>
      </c>
    </row>
  </sheetData>
  <sortState xmlns:xlrd2="http://schemas.microsoft.com/office/spreadsheetml/2017/richdata2" ref="A3:O19">
    <sortCondition ref="B3:B19"/>
  </sortState>
  <mergeCells count="6">
    <mergeCell ref="B1:B2"/>
    <mergeCell ref="F1:M2"/>
    <mergeCell ref="N1:U2"/>
    <mergeCell ref="E1:E2"/>
    <mergeCell ref="A1:A2"/>
    <mergeCell ref="C1:D1"/>
  </mergeCells>
  <phoneticPr fontId="7"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H6"/>
  <sheetViews>
    <sheetView workbookViewId="0">
      <selection activeCell="B1" sqref="B1:B2"/>
    </sheetView>
  </sheetViews>
  <sheetFormatPr defaultColWidth="8.875" defaultRowHeight="13.5"/>
  <cols>
    <col min="1" max="1" width="16.375" customWidth="1"/>
    <col min="2" max="2" width="25" customWidth="1"/>
  </cols>
  <sheetData>
    <row r="1" spans="1:8">
      <c r="A1" s="465" t="s">
        <v>184</v>
      </c>
      <c r="B1" s="465" t="s">
        <v>185</v>
      </c>
      <c r="C1" s="465" t="s">
        <v>186</v>
      </c>
      <c r="D1" s="465"/>
      <c r="E1" s="465"/>
      <c r="F1" s="465"/>
      <c r="G1" s="465"/>
      <c r="H1" s="465"/>
    </row>
    <row r="2" spans="1:8">
      <c r="A2" s="465"/>
      <c r="B2" s="465"/>
      <c r="C2" t="s">
        <v>155</v>
      </c>
      <c r="D2" t="s">
        <v>154</v>
      </c>
      <c r="E2" t="s">
        <v>152</v>
      </c>
      <c r="F2" t="s">
        <v>153</v>
      </c>
      <c r="G2" t="s">
        <v>151</v>
      </c>
      <c r="H2" t="s">
        <v>187</v>
      </c>
    </row>
    <row r="3" spans="1:8">
      <c r="A3" t="s">
        <v>188</v>
      </c>
      <c r="B3" t="s">
        <v>175</v>
      </c>
      <c r="C3">
        <v>2.0699999999999998</v>
      </c>
      <c r="D3">
        <v>1.97</v>
      </c>
      <c r="E3">
        <v>3.11</v>
      </c>
      <c r="F3">
        <v>55.73</v>
      </c>
      <c r="G3">
        <v>8.2899999999999991</v>
      </c>
      <c r="H3" t="s">
        <v>189</v>
      </c>
    </row>
    <row r="4" spans="1:8">
      <c r="A4" t="s">
        <v>190</v>
      </c>
      <c r="B4" t="s">
        <v>175</v>
      </c>
      <c r="C4">
        <v>3.81</v>
      </c>
      <c r="D4">
        <v>3.65</v>
      </c>
      <c r="E4">
        <v>6.19</v>
      </c>
      <c r="F4">
        <v>47.6</v>
      </c>
      <c r="G4">
        <v>23.8</v>
      </c>
      <c r="H4" t="s">
        <v>189</v>
      </c>
    </row>
    <row r="5" spans="1:8">
      <c r="A5" t="s">
        <v>190</v>
      </c>
      <c r="B5" t="s">
        <v>191</v>
      </c>
      <c r="C5">
        <v>6.2</v>
      </c>
      <c r="D5">
        <v>5.6</v>
      </c>
      <c r="E5">
        <v>2.7</v>
      </c>
      <c r="F5">
        <v>79.3</v>
      </c>
      <c r="G5">
        <v>7.4</v>
      </c>
      <c r="H5" t="s">
        <v>189</v>
      </c>
    </row>
    <row r="6" spans="1:8">
      <c r="A6" t="s">
        <v>192</v>
      </c>
      <c r="B6" t="s">
        <v>193</v>
      </c>
      <c r="C6">
        <v>0.54</v>
      </c>
      <c r="D6">
        <v>0.53</v>
      </c>
      <c r="E6">
        <v>2.68</v>
      </c>
      <c r="F6">
        <v>16.29</v>
      </c>
      <c r="G6">
        <v>9.14</v>
      </c>
      <c r="H6" t="s">
        <v>194</v>
      </c>
    </row>
  </sheetData>
  <mergeCells count="3">
    <mergeCell ref="C1:H1"/>
    <mergeCell ref="A1:A2"/>
    <mergeCell ref="B1:B2"/>
  </mergeCells>
  <phoneticPr fontId="7"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12"/>
  <sheetViews>
    <sheetView workbookViewId="0">
      <selection activeCell="G28" sqref="G28"/>
    </sheetView>
  </sheetViews>
  <sheetFormatPr defaultColWidth="8.875" defaultRowHeight="13.5"/>
  <cols>
    <col min="1" max="1" width="10.125" customWidth="1"/>
    <col min="2" max="2" width="19.125" style="2" customWidth="1"/>
    <col min="3" max="3" width="13.375" bestFit="1" customWidth="1"/>
    <col min="4" max="4" width="13.375" customWidth="1"/>
    <col min="5" max="5" width="12.375" customWidth="1"/>
    <col min="6" max="6" width="12" customWidth="1"/>
    <col min="7" max="7" width="13" customWidth="1"/>
    <col min="8" max="8" width="12" customWidth="1"/>
    <col min="9" max="9" width="12.125" customWidth="1"/>
  </cols>
  <sheetData>
    <row r="1" spans="1:10">
      <c r="C1" s="465" t="s">
        <v>149</v>
      </c>
      <c r="D1" s="465"/>
      <c r="E1" s="465"/>
      <c r="F1" s="465"/>
      <c r="G1" s="465"/>
      <c r="H1" s="465"/>
      <c r="I1" s="465"/>
      <c r="J1" s="465"/>
    </row>
    <row r="2" spans="1:10">
      <c r="C2" t="s">
        <v>195</v>
      </c>
      <c r="D2" t="s">
        <v>196</v>
      </c>
      <c r="E2" t="s">
        <v>197</v>
      </c>
      <c r="F2" t="s">
        <v>198</v>
      </c>
      <c r="G2" t="s">
        <v>199</v>
      </c>
      <c r="H2" t="s">
        <v>200</v>
      </c>
      <c r="I2" t="s">
        <v>201</v>
      </c>
      <c r="J2" t="s">
        <v>158</v>
      </c>
    </row>
    <row r="3" spans="1:10">
      <c r="A3" t="s">
        <v>118</v>
      </c>
      <c r="B3" s="2" t="s">
        <v>202</v>
      </c>
      <c r="C3" s="5">
        <f>('on-road'!N15*'notes on vehicles'!$N$5+AVERAGE('on-road'!N13:N14,'on-road'!N16)*'notes on vehicles'!$N$6+'on-road'!N17*'notes on vehicles'!$N$7+'on-road'!N18*'notes on vehicles'!$N$8+'on-road'!N19*'notes on vehicles'!$N$9+'on-road'!N20*'notes on vehicles'!$N$10)/SUM('notes on vehicles'!$N$5:$N$10)</f>
        <v>11.04292835814773</v>
      </c>
      <c r="D3" s="5">
        <f>('on-road'!O15*'notes on vehicles'!$N$5+AVERAGE('on-road'!O13:O14,'on-road'!O16)*'notes on vehicles'!$N$6+'on-road'!O17*'notes on vehicles'!$N$7+'on-road'!O18*'notes on vehicles'!$N$8+'on-road'!O19*'notes on vehicles'!$N$9+'on-road'!O20*'notes on vehicles'!$N$10)/SUM('notes on vehicles'!$N$5:$N$10)</f>
        <v>1.242005882595804</v>
      </c>
      <c r="E3" s="5">
        <f>('on-road'!P15*'notes on vehicles'!$N$5+AVERAGE('on-road'!P13:P14,'on-road'!P16)*'notes on vehicles'!$N$6+'on-road'!P17*'notes on vehicles'!$N$7+'on-road'!P18*'notes on vehicles'!$N$8+'on-road'!P19*'notes on vehicles'!$N$9+'on-road'!P20*'notes on vehicles'!$N$10)/SUM('notes on vehicles'!$N$5:$N$10)</f>
        <v>0.49849349815484062</v>
      </c>
      <c r="F3" s="5">
        <f>('on-road'!Q15*'notes on vehicles'!$N$5+AVERAGE('on-road'!Q13:Q14,'on-road'!Q16)*'notes on vehicles'!$N$6+'on-road'!Q17*'notes on vehicles'!$N$7+'on-road'!Q18*'notes on vehicles'!$N$8+'on-road'!Q19*'notes on vehicles'!$N$9+'on-road'!Q20*'notes on vehicles'!$N$10)/SUM('notes on vehicles'!$N$5:$N$10)</f>
        <v>3.0095228483392734E-2</v>
      </c>
      <c r="G3" s="5">
        <f>('on-road'!R15*'notes on vehicles'!$N$5+AVERAGE('on-road'!R13:R14,'on-road'!R16)*'notes on vehicles'!$N$6+'on-road'!R17*'notes on vehicles'!$N$7+'on-road'!R18*'notes on vehicles'!$N$8+'on-road'!R19*'notes on vehicles'!$N$9+'on-road'!R20*'notes on vehicles'!$N$10)/SUM('notes on vehicles'!$N$5:$N$10)</f>
        <v>3.0598530952446211E-2</v>
      </c>
      <c r="H3" s="5">
        <f>('on-road'!S15*'notes on vehicles'!$N$5+AVERAGE('on-road'!S13:S14,'on-road'!S16)*'notes on vehicles'!$N$6+'on-road'!S17*'notes on vehicles'!$N$7+'on-road'!S18*'notes on vehicles'!$N$8+'on-road'!S19*'notes on vehicles'!$N$9+'on-road'!S20*'notes on vehicles'!$N$10)/SUM('notes on vehicles'!$N$5:$N$10)</f>
        <v>0.11613198731009472</v>
      </c>
      <c r="I3" s="5">
        <f>('on-road'!T15*'notes on vehicles'!$N$5+AVERAGE('on-road'!T13:T14,'on-road'!T16)*'notes on vehicles'!$N$6+'on-road'!T17*'notes on vehicles'!$N$7+'on-road'!T18*'notes on vehicles'!$N$8+'on-road'!T19*'notes on vehicles'!$N$9+'on-road'!T20*'notes on vehicles'!$N$10)/SUM('notes on vehicles'!$N$5:$N$10)</f>
        <v>0.53174971554681094</v>
      </c>
      <c r="J3">
        <f>('on-road'!U15*'notes on vehicles'!N5+AVERAGE('on-road'!U13:U14,'on-road'!U16)*'notes on vehicles'!N6+'on-road'!U17*'notes on vehicles'!N7+'on-road'!U19*'notes on vehicles'!N9+'on-road'!U20*'notes on vehicles'!N10)/SUM('notes on vehicles'!N5:N7,'notes on vehicles'!N9:N10)</f>
        <v>0.22672144158499624</v>
      </c>
    </row>
    <row r="4" spans="1:10">
      <c r="A4" t="s">
        <v>118</v>
      </c>
      <c r="B4" s="2" t="s">
        <v>203</v>
      </c>
      <c r="C4">
        <f>('on-road'!N8*'notes on vehicles'!$N$5+AVERAGE('on-road'!N6:N7,'on-road'!N9)*'notes on vehicles'!$N$6+'on-road'!N10*'notes on vehicles'!$N$8+'on-road'!N11*'notes on vehicles'!$N$9+'on-road'!N12*'notes on vehicles'!$N$10)/SUM('notes on vehicles'!$N$5:$N$6,'notes on vehicles'!$N$8:$N$10)</f>
        <v>1.7370384946418813</v>
      </c>
      <c r="D4">
        <f>('on-road'!O8*'notes on vehicles'!$N$5+AVERAGE('on-road'!O6:O7,'on-road'!O9)*'notes on vehicles'!$N$6+'on-road'!O10*'notes on vehicles'!$N$8+'on-road'!O11*'notes on vehicles'!$N$9+'on-road'!O12*'notes on vehicles'!$N$10)/SUM('notes on vehicles'!$N$5:$N$6,'notes on vehicles'!$N$8:$N$10)</f>
        <v>0.31139629074405367</v>
      </c>
      <c r="E4">
        <f>('on-road'!P8*'notes on vehicles'!$N$5+AVERAGE('on-road'!P6:P7,'on-road'!P9)*'notes on vehicles'!$N$6+'on-road'!P10*'notes on vehicles'!$N$8+'on-road'!P11*'notes on vehicles'!$N$9+'on-road'!P12*'notes on vehicles'!$N$10)/SUM('notes on vehicles'!$N$5:$N$6,'notes on vehicles'!$N$8:$N$10)</f>
        <v>7.3558071495768438</v>
      </c>
      <c r="F4">
        <f>('on-road'!Q8*'notes on vehicles'!$N$5+AVERAGE('on-road'!Q6:Q7,'on-road'!Q9)*'notes on vehicles'!$N$6+'on-road'!Q10*'notes on vehicles'!$N$8+'on-road'!Q11*'notes on vehicles'!$N$9+'on-road'!Q12*'notes on vehicles'!$N$10)/SUM('notes on vehicles'!$N$5:$N$6,'notes on vehicles'!$N$8:$N$10)</f>
        <v>0.27249777029086913</v>
      </c>
      <c r="G4">
        <f>('on-road'!R8*'notes on vehicles'!$N$5+AVERAGE('on-road'!R6:R7,'on-road'!R9)*'notes on vehicles'!$N$6+'on-road'!R10*'notes on vehicles'!$N$8+'on-road'!R11*'notes on vehicles'!$N$9+'on-road'!R12*'notes on vehicles'!$N$10)/SUM('notes on vehicles'!$N$5:$N$6,'notes on vehicles'!$N$8:$N$10)</f>
        <v>0.30571932003383467</v>
      </c>
      <c r="H4">
        <f>('on-road'!S8*'notes on vehicles'!$N$5+AVERAGE('on-road'!S6:S7,'on-road'!S9)*'notes on vehicles'!$N$6+'on-road'!S10*'notes on vehicles'!$N$8+'on-road'!S11*'notes on vehicles'!$N$9+'on-road'!S12*'notes on vehicles'!$N$10)/SUM('notes on vehicles'!$N$5:$N$6,'notes on vehicles'!$N$8:$N$10)</f>
        <v>0.11059952238895028</v>
      </c>
      <c r="I4">
        <f>('on-road'!T8*'notes on vehicles'!$N$5+AVERAGE('on-road'!T6:T7,'on-road'!T9)*'notes on vehicles'!$N$6+'on-road'!T10*'notes on vehicles'!$N$8+'on-road'!T11*'notes on vehicles'!$N$9+'on-road'!T12*'notes on vehicles'!$N$10)/SUM('notes on vehicles'!$N$5:$N$6,'notes on vehicles'!$N$8:$N$10)</f>
        <v>5.1196924419797084E-2</v>
      </c>
      <c r="J4">
        <f>('on-road'!U8*'notes on vehicles'!N5+AVERAGE('on-road'!U6:U7,'on-road'!U9)*'notes on vehicles'!N6+'on-road'!U11*'notes on vehicles'!N9+'on-road'!U12*'notes on vehicles'!N10)/SUM('notes on vehicles'!N5:N7,'notes on vehicles'!N9:N10)</f>
        <v>0.22753374164045909</v>
      </c>
    </row>
    <row r="5" spans="1:10">
      <c r="A5" t="s">
        <v>118</v>
      </c>
      <c r="B5" s="2" t="s">
        <v>204</v>
      </c>
      <c r="C5">
        <f>AVERAGE('on-road'!N4:N5)</f>
        <v>14.146090534979422</v>
      </c>
      <c r="D5">
        <f>AVERAGE('on-road'!O4:O5)</f>
        <v>1.9753086419753083</v>
      </c>
      <c r="E5">
        <f>AVERAGE('on-road'!P4:P5)</f>
        <v>0.28806584362139914</v>
      </c>
      <c r="F5">
        <f>AVERAGE('on-road'!Q4:Q5)</f>
        <v>3.0864197530864196E-2</v>
      </c>
      <c r="G5">
        <f>AVERAGE('on-road'!R4:R5)</f>
        <v>3.0864197530864196E-2</v>
      </c>
      <c r="H5" t="s">
        <v>163</v>
      </c>
      <c r="I5" t="s">
        <v>163</v>
      </c>
      <c r="J5" t="s">
        <v>163</v>
      </c>
    </row>
    <row r="6" spans="1:10">
      <c r="A6" t="s">
        <v>128</v>
      </c>
      <c r="B6" s="2" t="s">
        <v>202</v>
      </c>
      <c r="C6">
        <f>(AVERAGE('on-road'!N$27:N$28)*'notes on vehicles'!$N$12+'on-road'!$N$29*'notes on vehicles'!$N$13)/SUM('notes on vehicles'!$N$12:$N$13)</f>
        <v>11.845302642399639</v>
      </c>
      <c r="D6">
        <f>(AVERAGE('on-road'!O$27:O$28)*'notes on vehicles'!$N$12+'on-road'!$N$29*'notes on vehicles'!$N$13)/SUM('notes on vehicles'!$N$12:$N$13)</f>
        <v>9.5035344716451871</v>
      </c>
      <c r="E6">
        <f>(AVERAGE('on-road'!P$27:P$28)*'notes on vehicles'!$N$12+'on-road'!$N$29*'notes on vehicles'!$N$13)/SUM('notes on vehicles'!$N$12:$N$13)</f>
        <v>9.7529411652488083</v>
      </c>
      <c r="F6">
        <f>(AVERAGE('on-road'!Q$27:Q$28)*'notes on vehicles'!$N$12+'on-road'!$N$29*'notes on vehicles'!$N$13)/SUM('notes on vehicles'!$N$12:$N$13)</f>
        <v>9.2422512688223453</v>
      </c>
      <c r="G6">
        <f>(AVERAGE('on-road'!R$27:R$28)*'notes on vehicles'!$N$12+'on-road'!$N$29*'notes on vehicles'!$N$13)/SUM('notes on vehicles'!$N$12:$N$13)</f>
        <v>9.2457443597691764</v>
      </c>
      <c r="H6">
        <f>(AVERAGE('on-road'!S$27:S$28)*'notes on vehicles'!$N$12+'on-road'!$N$29*'notes on vehicles'!$N$13)/SUM('notes on vehicles'!$N$12:$N$13)</f>
        <v>9.215703777626441</v>
      </c>
      <c r="I6">
        <f>(AVERAGE('on-road'!T$27:T$28)*'notes on vehicles'!$N$12+'on-road'!$N$29*'notes on vehicles'!$N$13)/SUM('notes on vehicles'!$N$12:$N$13)</f>
        <v>9.3093186150014713</v>
      </c>
      <c r="J6">
        <f>(AVERAGE('on-road'!U$27:U$28)*'notes on vehicles'!$N$12+'on-road'!$N$29*'notes on vehicles'!$N$13)/SUM('notes on vehicles'!$N$12:$N$13)</f>
        <v>9.2275802868456633</v>
      </c>
    </row>
    <row r="7" spans="1:10">
      <c r="A7" t="s">
        <v>128</v>
      </c>
      <c r="B7" s="2" t="s">
        <v>203</v>
      </c>
      <c r="C7">
        <f>(AVERAGE('on-road'!N$24:N$25)*'notes on vehicles'!$N$12+'on-road'!N$26*'notes on vehicles'!$N$13)/SUM('notes on vehicles'!$N$12:$N$13)</f>
        <v>6.8163627680174423</v>
      </c>
      <c r="D7">
        <f>(AVERAGE('on-road'!O$24:O$25)*'notes on vehicles'!$N$12+'on-road'!O$26*'notes on vehicles'!$N$13)/SUM('notes on vehicles'!$N$12:$N$13)</f>
        <v>0.33933740080464109</v>
      </c>
      <c r="E7">
        <f>(AVERAGE('on-road'!P$24:P$25)*'notes on vehicles'!$N$12+'on-road'!P$26*'notes on vehicles'!$N$13)/SUM('notes on vehicles'!$N$12:$N$13)</f>
        <v>18.42666017710016</v>
      </c>
      <c r="F7">
        <f>(AVERAGE('on-road'!Q$24:Q$25)*'notes on vehicles'!$N$12+'on-road'!Q$26*'notes on vehicles'!$N$13)/SUM('notes on vehicles'!$N$12:$N$13)</f>
        <v>0.46233384544440559</v>
      </c>
      <c r="G7">
        <f>(AVERAGE('on-road'!R$24:R$25)*'notes on vehicles'!$N$12+'on-road'!R$26*'notes on vehicles'!$N$13)/SUM('notes on vehicles'!$N$12:$N$13)</f>
        <v>0.51302709796043144</v>
      </c>
      <c r="H7">
        <f>(AVERAGE('on-road'!S$24:S$25)*'notes on vehicles'!$N$12+'on-road'!S$26*'notes on vehicles'!$N$13)/SUM('notes on vehicles'!$N$12:$N$13)</f>
        <v>8.2610429982255679E-2</v>
      </c>
      <c r="I7">
        <f>(AVERAGE('on-road'!T$24:T$25)*'notes on vehicles'!$N$12+'on-road'!T$26*'notes on vehicles'!$N$13)/SUM('notes on vehicles'!$N$12:$N$13)</f>
        <v>0.48189417489649139</v>
      </c>
      <c r="J7">
        <f>(AVERAGE('on-road'!U$24:U$25)*'notes on vehicles'!$N$12+'on-road'!U$26*'notes on vehicles'!$N$13)/SUM('notes on vehicles'!$N$12:$N$13)</f>
        <v>0.23797434171008319</v>
      </c>
    </row>
    <row r="8" spans="1:10">
      <c r="A8" t="s">
        <v>128</v>
      </c>
      <c r="B8" s="2" t="s">
        <v>204</v>
      </c>
      <c r="C8">
        <f>AVERAGE('on-road'!N$22:N$23)</f>
        <v>5.8509373571101957</v>
      </c>
      <c r="D8">
        <f>AVERAGE('on-road'!O$22:O$23)</f>
        <v>1.5261088248742565</v>
      </c>
      <c r="E8">
        <f>AVERAGE('on-road'!P$22:P$23)</f>
        <v>4.7729309556470039</v>
      </c>
      <c r="F8">
        <f>AVERAGE('on-road'!Q$22:Q$23)</f>
        <v>5.6332876085962484E-2</v>
      </c>
      <c r="G8">
        <f>AVERAGE('on-road'!R$22:R$23)</f>
        <v>6.2734339277549137E-2</v>
      </c>
      <c r="H8" t="s">
        <v>163</v>
      </c>
      <c r="I8">
        <f>AVERAGE('on-road'!T$22:T$23)</f>
        <v>1.1522633744855963</v>
      </c>
      <c r="J8" t="s">
        <v>163</v>
      </c>
    </row>
    <row r="9" spans="1:10">
      <c r="A9" t="s">
        <v>179</v>
      </c>
      <c r="B9" s="2" t="s">
        <v>202</v>
      </c>
      <c r="C9">
        <f>AVERAGE('on-road'!N31:N32)</f>
        <v>22.921615201900238</v>
      </c>
      <c r="D9">
        <f>AVERAGE('on-road'!O31:O32)</f>
        <v>12.945368171021377</v>
      </c>
      <c r="E9">
        <f>AVERAGE('on-road'!P31:P32)</f>
        <v>2.0190023752969126</v>
      </c>
      <c r="F9">
        <f>AVERAGE('on-road'!Q31:Q32)</f>
        <v>7.1258907363420429E-2</v>
      </c>
      <c r="G9">
        <f>AVERAGE('on-road'!R31:R32)</f>
        <v>7.1258907363420429E-2</v>
      </c>
      <c r="H9" t="s">
        <v>163</v>
      </c>
      <c r="I9" t="s">
        <v>163</v>
      </c>
      <c r="J9" t="s">
        <v>163</v>
      </c>
    </row>
    <row r="10" spans="1:10">
      <c r="A10" t="s">
        <v>188</v>
      </c>
      <c r="B10" s="2" t="s">
        <v>203</v>
      </c>
      <c r="C10">
        <f>'rail&amp;ship'!G3/'conversion factors'!$B$6</f>
        <v>5.6893830210692462</v>
      </c>
      <c r="D10" t="s">
        <v>163</v>
      </c>
      <c r="E10">
        <f>'rail&amp;ship'!F3/'conversion factors'!$B$6</f>
        <v>38.247203349118109</v>
      </c>
      <c r="F10">
        <f>'rail&amp;ship'!D3/'conversion factors'!$B$6</f>
        <v>1.3520005490357558</v>
      </c>
      <c r="G10">
        <f>'rail&amp;ship'!C3/'conversion factors'!$B$6</f>
        <v>1.4206300185299565</v>
      </c>
      <c r="H10" t="s">
        <v>163</v>
      </c>
      <c r="I10" t="s">
        <v>163</v>
      </c>
      <c r="J10" t="s">
        <v>163</v>
      </c>
    </row>
    <row r="11" spans="1:10">
      <c r="A11" t="s">
        <v>190</v>
      </c>
      <c r="B11" s="2" t="s">
        <v>203</v>
      </c>
      <c r="C11">
        <f>'rail&amp;ship'!G4/'conversion factors'!$B$6</f>
        <v>16.333813739619792</v>
      </c>
      <c r="D11" t="s">
        <v>163</v>
      </c>
      <c r="E11">
        <f>'rail&amp;ship'!F4/'conversion factors'!$B$6</f>
        <v>32.667627479239584</v>
      </c>
      <c r="F11">
        <f>'rail&amp;ship'!D4/'conversion factors'!$B$6</f>
        <v>2.5049756365383296</v>
      </c>
      <c r="G11">
        <f>'rail&amp;ship'!C4/'conversion factors'!$B$6</f>
        <v>2.6147827877290508</v>
      </c>
      <c r="H11" t="s">
        <v>163</v>
      </c>
      <c r="I11" t="s">
        <v>163</v>
      </c>
      <c r="J11" t="s">
        <v>163</v>
      </c>
    </row>
    <row r="12" spans="1:10">
      <c r="A12" t="s">
        <v>190</v>
      </c>
      <c r="B12" t="s">
        <v>191</v>
      </c>
      <c r="C12">
        <f>'rail&amp;ship'!G5/'conversion factors'!$B$3</f>
        <v>5.1798964020719582</v>
      </c>
      <c r="D12" t="s">
        <v>163</v>
      </c>
      <c r="E12">
        <f>'rail&amp;ship'!F5/'conversion factors'!$B$3</f>
        <v>55.50888982220355</v>
      </c>
      <c r="F12">
        <f>'rail&amp;ship'!D5/'conversion factors'!$B$3</f>
        <v>3.9199216015679683</v>
      </c>
      <c r="G12">
        <f>'rail&amp;ship'!C5/'conversion factors'!$B$3</f>
        <v>4.339913201735965</v>
      </c>
      <c r="H12" t="s">
        <v>163</v>
      </c>
      <c r="I12" t="s">
        <v>163</v>
      </c>
      <c r="J12" t="s">
        <v>163</v>
      </c>
    </row>
  </sheetData>
  <mergeCells count="1">
    <mergeCell ref="C1:J1"/>
  </mergeCells>
  <phoneticPr fontId="7"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D50"/>
  <sheetViews>
    <sheetView topLeftCell="A49" workbookViewId="0">
      <selection activeCell="A56" sqref="A56:F57"/>
    </sheetView>
  </sheetViews>
  <sheetFormatPr defaultColWidth="8.875" defaultRowHeight="13.5"/>
  <cols>
    <col min="1" max="1" width="14.375" style="28" customWidth="1"/>
    <col min="2" max="2" width="31.625" customWidth="1"/>
    <col min="3" max="3" width="12.625" customWidth="1"/>
    <col min="5" max="5" width="13.875" bestFit="1" customWidth="1"/>
    <col min="14" max="14" width="9" customWidth="1"/>
    <col min="15" max="15" width="6.875" customWidth="1"/>
    <col min="16" max="16" width="6.375" customWidth="1"/>
    <col min="17" max="17" width="6.125" customWidth="1"/>
    <col min="18" max="18" width="9.375" customWidth="1"/>
    <col min="19" max="19" width="15" customWidth="1"/>
    <col min="24" max="24" width="12.375" customWidth="1"/>
    <col min="25" max="25" width="18.125" customWidth="1"/>
  </cols>
  <sheetData>
    <row r="1" spans="1:30" ht="14.25" thickBot="1">
      <c r="A1" s="28" t="s">
        <v>205</v>
      </c>
      <c r="X1" t="s">
        <v>206</v>
      </c>
    </row>
    <row r="2" spans="1:30" ht="21.75" thickBot="1">
      <c r="A2" s="29"/>
      <c r="B2" s="20" t="s">
        <v>207</v>
      </c>
      <c r="C2" s="20" t="s">
        <v>208</v>
      </c>
      <c r="D2" s="20" t="s">
        <v>209</v>
      </c>
      <c r="E2" s="20" t="s">
        <v>210</v>
      </c>
      <c r="F2" s="21" t="s">
        <v>211</v>
      </c>
      <c r="G2" s="21" t="s">
        <v>212</v>
      </c>
      <c r="H2" s="20" t="s">
        <v>213</v>
      </c>
      <c r="I2" s="20" t="s">
        <v>214</v>
      </c>
      <c r="J2" s="20" t="s">
        <v>215</v>
      </c>
      <c r="K2" s="20" t="s">
        <v>191</v>
      </c>
      <c r="L2" s="20" t="s">
        <v>178</v>
      </c>
      <c r="M2" s="20" t="s">
        <v>175</v>
      </c>
      <c r="N2" s="20" t="s">
        <v>216</v>
      </c>
      <c r="O2" s="20" t="s">
        <v>217</v>
      </c>
      <c r="P2" s="22" t="s">
        <v>218</v>
      </c>
      <c r="Q2" s="22" t="s">
        <v>219</v>
      </c>
      <c r="R2" s="20" t="s">
        <v>220</v>
      </c>
      <c r="S2" s="20" t="s">
        <v>221</v>
      </c>
      <c r="T2" s="20" t="s">
        <v>204</v>
      </c>
      <c r="U2" s="20" t="s">
        <v>222</v>
      </c>
      <c r="V2" s="20" t="s">
        <v>223</v>
      </c>
      <c r="X2" s="472"/>
      <c r="Y2" s="471" t="s">
        <v>224</v>
      </c>
      <c r="Z2" s="471" t="s">
        <v>225</v>
      </c>
      <c r="AA2" s="471"/>
      <c r="AB2" s="471"/>
      <c r="AC2" s="471"/>
      <c r="AD2" s="464"/>
    </row>
    <row r="3" spans="1:30" ht="14.25" thickBot="1">
      <c r="A3" s="467" t="s">
        <v>226</v>
      </c>
      <c r="B3" s="23" t="s">
        <v>227</v>
      </c>
      <c r="C3" s="24"/>
      <c r="D3" s="24">
        <v>25.77</v>
      </c>
      <c r="E3" s="24">
        <v>28.07</v>
      </c>
      <c r="F3" s="25">
        <v>25.41</v>
      </c>
      <c r="G3" s="25">
        <v>25.41</v>
      </c>
      <c r="H3" s="24"/>
      <c r="I3" s="24">
        <v>29.42</v>
      </c>
      <c r="J3" s="24"/>
      <c r="K3" s="24"/>
      <c r="L3" s="24">
        <v>18.899999999999999</v>
      </c>
      <c r="M3" s="24">
        <v>20.2</v>
      </c>
      <c r="N3" s="24"/>
      <c r="O3" s="24"/>
      <c r="P3" s="24"/>
      <c r="Q3" s="24"/>
      <c r="R3" s="24">
        <v>18.2</v>
      </c>
      <c r="S3" s="24">
        <v>20</v>
      </c>
      <c r="T3" s="24">
        <v>15.32</v>
      </c>
      <c r="U3" s="24">
        <v>13.58</v>
      </c>
      <c r="V3" s="24">
        <v>12.2</v>
      </c>
      <c r="X3" s="473"/>
      <c r="Y3" s="465"/>
      <c r="Z3" t="s">
        <v>228</v>
      </c>
      <c r="AA3" t="s">
        <v>229</v>
      </c>
      <c r="AB3" t="s">
        <v>230</v>
      </c>
      <c r="AC3" t="s">
        <v>231</v>
      </c>
      <c r="AD3" s="15" t="s">
        <v>232</v>
      </c>
    </row>
    <row r="4" spans="1:30" ht="14.25" thickBot="1">
      <c r="A4" s="468"/>
      <c r="B4" s="23" t="s">
        <v>233</v>
      </c>
      <c r="C4" s="24">
        <v>27.34</v>
      </c>
      <c r="D4" s="24">
        <v>27.02</v>
      </c>
      <c r="E4" s="24">
        <v>28.53</v>
      </c>
      <c r="F4" s="25">
        <v>25.41</v>
      </c>
      <c r="G4" s="25">
        <v>25.41</v>
      </c>
      <c r="H4" s="24"/>
      <c r="I4" s="24">
        <v>29.42</v>
      </c>
      <c r="J4" s="24">
        <v>20.079999999999998</v>
      </c>
      <c r="K4" s="24">
        <v>21.1</v>
      </c>
      <c r="L4" s="24">
        <v>18.899999999999999</v>
      </c>
      <c r="M4" s="24">
        <v>20.2</v>
      </c>
      <c r="N4" s="24"/>
      <c r="O4" s="24"/>
      <c r="P4" s="24">
        <v>17.2</v>
      </c>
      <c r="Q4" s="24">
        <v>17.2</v>
      </c>
      <c r="R4" s="24">
        <v>18.2</v>
      </c>
      <c r="S4" s="24">
        <v>20</v>
      </c>
      <c r="T4" s="24">
        <v>15.32</v>
      </c>
      <c r="U4" s="24">
        <v>13.58</v>
      </c>
      <c r="V4" s="24">
        <v>12.2</v>
      </c>
      <c r="X4" s="34" t="s">
        <v>234</v>
      </c>
      <c r="Y4" t="s">
        <v>208</v>
      </c>
      <c r="Z4">
        <v>98</v>
      </c>
      <c r="AA4">
        <v>95</v>
      </c>
      <c r="AB4">
        <v>85</v>
      </c>
      <c r="AD4" s="15">
        <v>90</v>
      </c>
    </row>
    <row r="5" spans="1:30" ht="14.25" thickBot="1">
      <c r="A5" s="468"/>
      <c r="B5" s="23" t="s">
        <v>235</v>
      </c>
      <c r="C5" s="26">
        <v>27.49</v>
      </c>
      <c r="D5" s="26">
        <v>26.18</v>
      </c>
      <c r="E5" s="26">
        <v>27.97</v>
      </c>
      <c r="F5" s="25">
        <v>25.41</v>
      </c>
      <c r="G5" s="25">
        <v>25.41</v>
      </c>
      <c r="H5" s="24">
        <v>33.56</v>
      </c>
      <c r="I5" s="24">
        <v>29.42</v>
      </c>
      <c r="J5" s="24">
        <v>20.079999999999998</v>
      </c>
      <c r="K5" s="24">
        <v>21.1</v>
      </c>
      <c r="L5" s="24">
        <v>18.899999999999999</v>
      </c>
      <c r="M5" s="24">
        <v>20.2</v>
      </c>
      <c r="N5" s="24"/>
      <c r="O5" s="24"/>
      <c r="P5" s="24"/>
      <c r="Q5" s="24"/>
      <c r="R5" s="24">
        <v>18.2</v>
      </c>
      <c r="S5" s="24">
        <v>20</v>
      </c>
      <c r="T5" s="26">
        <v>15.32</v>
      </c>
      <c r="U5" s="24">
        <v>13.58</v>
      </c>
      <c r="V5" s="24">
        <v>12.2</v>
      </c>
      <c r="X5" s="34"/>
      <c r="Y5" t="s">
        <v>236</v>
      </c>
      <c r="Z5">
        <v>98</v>
      </c>
      <c r="AA5">
        <v>95</v>
      </c>
      <c r="AB5">
        <v>85</v>
      </c>
      <c r="AC5">
        <v>85</v>
      </c>
      <c r="AD5" s="15">
        <v>83</v>
      </c>
    </row>
    <row r="6" spans="1:30" ht="14.25" thickBot="1">
      <c r="A6" s="469"/>
      <c r="B6" s="23" t="s">
        <v>237</v>
      </c>
      <c r="C6" s="24"/>
      <c r="D6" s="24">
        <v>25.77</v>
      </c>
      <c r="E6" s="24"/>
      <c r="F6" s="25">
        <v>25.41</v>
      </c>
      <c r="G6" s="25">
        <v>25.41</v>
      </c>
      <c r="H6" s="24"/>
      <c r="I6" s="24">
        <v>29.42</v>
      </c>
      <c r="J6" s="24">
        <v>20.079999999999998</v>
      </c>
      <c r="K6" s="24">
        <v>20.100000000000001</v>
      </c>
      <c r="L6" s="24">
        <v>18.899999999999999</v>
      </c>
      <c r="M6" s="24">
        <v>20.2</v>
      </c>
      <c r="N6" s="24"/>
      <c r="O6" s="24"/>
      <c r="P6" s="24"/>
      <c r="Q6" s="24">
        <v>17.2</v>
      </c>
      <c r="R6" s="24">
        <v>18.2</v>
      </c>
      <c r="S6" s="24">
        <v>20</v>
      </c>
      <c r="T6" s="24">
        <v>15.32</v>
      </c>
      <c r="U6" s="24">
        <v>13.58</v>
      </c>
      <c r="V6" s="24">
        <v>12.2</v>
      </c>
      <c r="X6" s="34"/>
      <c r="Y6" t="s">
        <v>238</v>
      </c>
      <c r="Z6">
        <v>98</v>
      </c>
      <c r="AA6">
        <v>95</v>
      </c>
      <c r="AB6">
        <v>85</v>
      </c>
      <c r="AD6" s="15"/>
    </row>
    <row r="7" spans="1:30" ht="14.25" thickBot="1">
      <c r="A7" s="467" t="s">
        <v>230</v>
      </c>
      <c r="B7" s="23" t="s">
        <v>239</v>
      </c>
      <c r="C7" s="24">
        <v>27.4</v>
      </c>
      <c r="D7" s="24">
        <v>25.8</v>
      </c>
      <c r="E7" s="24">
        <v>27.07</v>
      </c>
      <c r="F7" s="25">
        <v>25.41</v>
      </c>
      <c r="G7" s="25">
        <v>25.41</v>
      </c>
      <c r="H7" s="24">
        <v>33.56</v>
      </c>
      <c r="I7" s="24">
        <v>29.42</v>
      </c>
      <c r="J7" s="24">
        <v>20.079999999999998</v>
      </c>
      <c r="K7" s="24">
        <v>21.1</v>
      </c>
      <c r="L7" s="24">
        <v>18.899999999999999</v>
      </c>
      <c r="M7" s="24">
        <v>20.2</v>
      </c>
      <c r="N7" s="24"/>
      <c r="O7" s="24"/>
      <c r="P7" s="24"/>
      <c r="Q7" s="24"/>
      <c r="R7" s="24">
        <v>18.2</v>
      </c>
      <c r="S7" s="24">
        <v>20</v>
      </c>
      <c r="T7" s="24">
        <v>15.32</v>
      </c>
      <c r="U7" s="24">
        <v>13.58</v>
      </c>
      <c r="V7" s="24">
        <v>12.2</v>
      </c>
      <c r="X7" s="34"/>
      <c r="Y7" t="s">
        <v>240</v>
      </c>
      <c r="Z7">
        <v>98</v>
      </c>
      <c r="AA7">
        <v>95</v>
      </c>
      <c r="AB7">
        <v>85</v>
      </c>
      <c r="AD7" s="15"/>
    </row>
    <row r="8" spans="1:30" ht="14.25" thickBot="1">
      <c r="A8" s="468"/>
      <c r="B8" s="23" t="s">
        <v>241</v>
      </c>
      <c r="C8" s="24">
        <v>26.8</v>
      </c>
      <c r="D8" s="24">
        <v>26.59</v>
      </c>
      <c r="E8" s="24">
        <v>28.22</v>
      </c>
      <c r="F8" s="25">
        <v>25.41</v>
      </c>
      <c r="G8" s="25">
        <v>25.41</v>
      </c>
      <c r="H8" s="24">
        <v>33.56</v>
      </c>
      <c r="I8" s="24">
        <v>29.42</v>
      </c>
      <c r="J8" s="24">
        <v>20.079999999999998</v>
      </c>
      <c r="K8" s="24">
        <v>21.1</v>
      </c>
      <c r="L8" s="24">
        <v>18.899999999999999</v>
      </c>
      <c r="M8" s="24">
        <v>20.2</v>
      </c>
      <c r="N8" s="24"/>
      <c r="O8" s="24"/>
      <c r="P8" s="24"/>
      <c r="Q8" s="24"/>
      <c r="R8" s="24">
        <v>18.2</v>
      </c>
      <c r="S8" s="24">
        <v>20</v>
      </c>
      <c r="T8" s="24">
        <v>15.32</v>
      </c>
      <c r="U8" s="24">
        <v>13.58</v>
      </c>
      <c r="V8" s="24">
        <v>12.2</v>
      </c>
      <c r="X8" s="34"/>
      <c r="Y8" t="s">
        <v>242</v>
      </c>
      <c r="Z8">
        <v>98</v>
      </c>
      <c r="AA8">
        <v>95</v>
      </c>
      <c r="AB8">
        <v>85</v>
      </c>
      <c r="AD8" s="15"/>
    </row>
    <row r="9" spans="1:30" ht="14.25" thickBot="1">
      <c r="A9" s="468"/>
      <c r="B9" s="23" t="s">
        <v>243</v>
      </c>
      <c r="C9" s="24">
        <v>27.65</v>
      </c>
      <c r="D9" s="24">
        <v>25.77</v>
      </c>
      <c r="E9" s="24">
        <v>28.15</v>
      </c>
      <c r="F9" s="25">
        <v>25.41</v>
      </c>
      <c r="G9" s="25">
        <v>25.41</v>
      </c>
      <c r="H9" s="24">
        <v>33.56</v>
      </c>
      <c r="I9" s="24">
        <v>29.42</v>
      </c>
      <c r="J9" s="24">
        <v>20.079999999999998</v>
      </c>
      <c r="K9" s="24">
        <v>21.1</v>
      </c>
      <c r="L9" s="24">
        <v>18.899999999999999</v>
      </c>
      <c r="M9" s="24">
        <v>20.2</v>
      </c>
      <c r="N9" s="24"/>
      <c r="O9" s="24"/>
      <c r="P9" s="24"/>
      <c r="Q9" s="24"/>
      <c r="R9" s="24">
        <v>18.2</v>
      </c>
      <c r="S9" s="24">
        <v>20</v>
      </c>
      <c r="T9" s="24">
        <v>15.32</v>
      </c>
      <c r="U9" s="24">
        <v>13.58</v>
      </c>
      <c r="V9" s="24">
        <v>12.2</v>
      </c>
      <c r="X9" s="34"/>
      <c r="Y9" t="s">
        <v>244</v>
      </c>
      <c r="Z9">
        <v>98</v>
      </c>
      <c r="AA9">
        <v>95</v>
      </c>
      <c r="AB9">
        <v>85</v>
      </c>
      <c r="AD9" s="15"/>
    </row>
    <row r="10" spans="1:30" ht="14.25" thickBot="1">
      <c r="A10" s="468"/>
      <c r="B10" s="23" t="s">
        <v>245</v>
      </c>
      <c r="C10" s="24">
        <v>27.29</v>
      </c>
      <c r="D10" s="24">
        <v>26.24</v>
      </c>
      <c r="E10" s="24">
        <v>28.05</v>
      </c>
      <c r="F10" s="25">
        <v>25.41</v>
      </c>
      <c r="G10" s="25">
        <v>25.41</v>
      </c>
      <c r="H10" s="24">
        <v>33.56</v>
      </c>
      <c r="I10" s="24">
        <v>29.42</v>
      </c>
      <c r="J10" s="24">
        <v>20.079999999999998</v>
      </c>
      <c r="K10" s="24">
        <v>21.1</v>
      </c>
      <c r="L10" s="24">
        <v>18.899999999999999</v>
      </c>
      <c r="M10" s="24">
        <v>20.2</v>
      </c>
      <c r="N10" s="24"/>
      <c r="O10" s="24"/>
      <c r="P10" s="24"/>
      <c r="Q10" s="24"/>
      <c r="R10" s="24">
        <v>18.2</v>
      </c>
      <c r="S10" s="24">
        <v>20</v>
      </c>
      <c r="T10" s="24">
        <v>15.32</v>
      </c>
      <c r="U10" s="24">
        <v>13.58</v>
      </c>
      <c r="V10" s="24">
        <v>12.2</v>
      </c>
      <c r="X10" s="34" t="s">
        <v>246</v>
      </c>
      <c r="Y10" t="s">
        <v>247</v>
      </c>
      <c r="Z10" s="465">
        <v>98</v>
      </c>
      <c r="AA10" s="465"/>
      <c r="AB10" s="465"/>
      <c r="AC10" s="465"/>
      <c r="AD10" s="470"/>
    </row>
    <row r="11" spans="1:30" ht="14.25" thickBot="1">
      <c r="A11" s="468"/>
      <c r="B11" s="23" t="s">
        <v>248</v>
      </c>
      <c r="C11" s="27"/>
      <c r="D11" s="24">
        <v>25.77</v>
      </c>
      <c r="E11" s="24"/>
      <c r="F11" s="25">
        <v>25.41</v>
      </c>
      <c r="G11" s="25">
        <v>25.41</v>
      </c>
      <c r="H11" s="24"/>
      <c r="I11" s="24">
        <v>29.42</v>
      </c>
      <c r="J11" s="24">
        <v>20.079999999999998</v>
      </c>
      <c r="K11" s="24">
        <v>21.1</v>
      </c>
      <c r="L11" s="24">
        <v>18.899999999999999</v>
      </c>
      <c r="M11" s="24">
        <v>20.2</v>
      </c>
      <c r="N11" s="24"/>
      <c r="O11" s="24"/>
      <c r="P11" s="24"/>
      <c r="Q11" s="24"/>
      <c r="R11" s="24">
        <v>18.2</v>
      </c>
      <c r="S11" s="24">
        <v>20</v>
      </c>
      <c r="T11" s="24">
        <v>15.32</v>
      </c>
      <c r="U11" s="24">
        <v>13.58</v>
      </c>
      <c r="V11" s="24">
        <v>12.2</v>
      </c>
      <c r="X11" s="34"/>
      <c r="Y11" t="s">
        <v>249</v>
      </c>
      <c r="Z11" s="465">
        <v>98</v>
      </c>
      <c r="AA11" s="465"/>
      <c r="AB11" s="465"/>
      <c r="AC11" s="465"/>
      <c r="AD11" s="470"/>
    </row>
    <row r="12" spans="1:30" ht="14.25" thickBot="1">
      <c r="A12" s="469"/>
      <c r="B12" s="23" t="s">
        <v>250</v>
      </c>
      <c r="C12" s="24"/>
      <c r="D12" s="24">
        <v>25.77</v>
      </c>
      <c r="E12" s="24"/>
      <c r="F12" s="25">
        <v>25.41</v>
      </c>
      <c r="G12" s="25">
        <v>25.41</v>
      </c>
      <c r="H12" s="24">
        <v>33.56</v>
      </c>
      <c r="I12" s="24">
        <v>29.42</v>
      </c>
      <c r="J12" s="24">
        <v>20.079999999999998</v>
      </c>
      <c r="K12" s="24">
        <v>21.1</v>
      </c>
      <c r="L12" s="24">
        <v>18.899999999999999</v>
      </c>
      <c r="M12" s="24">
        <v>20.2</v>
      </c>
      <c r="N12" s="24"/>
      <c r="O12" s="24">
        <v>19.600000000000001</v>
      </c>
      <c r="P12" s="24"/>
      <c r="Q12" s="24">
        <v>17.2</v>
      </c>
      <c r="R12" s="24">
        <v>18.2</v>
      </c>
      <c r="S12" s="24">
        <v>20</v>
      </c>
      <c r="T12" s="24">
        <v>15.32</v>
      </c>
      <c r="U12" s="24">
        <v>13.58</v>
      </c>
      <c r="V12" s="24">
        <v>12.2</v>
      </c>
      <c r="X12" s="34"/>
      <c r="Y12" t="s">
        <v>251</v>
      </c>
      <c r="Z12" s="465">
        <v>98</v>
      </c>
      <c r="AA12" s="465"/>
      <c r="AB12" s="465"/>
      <c r="AC12" s="465"/>
      <c r="AD12" s="470"/>
    </row>
    <row r="13" spans="1:30" ht="14.25" thickBot="1">
      <c r="A13" s="467" t="s">
        <v>252</v>
      </c>
      <c r="B13" s="23" t="s">
        <v>253</v>
      </c>
      <c r="C13" s="24"/>
      <c r="D13" s="24"/>
      <c r="E13" s="24"/>
      <c r="F13" s="25"/>
      <c r="G13" s="25"/>
      <c r="H13" s="24"/>
      <c r="I13" s="24"/>
      <c r="J13" s="24"/>
      <c r="K13" s="24"/>
      <c r="L13" s="24">
        <v>18.899999999999999</v>
      </c>
      <c r="M13" s="24">
        <v>20.2</v>
      </c>
      <c r="N13" s="24"/>
      <c r="O13" s="24"/>
      <c r="P13" s="24"/>
      <c r="Q13" s="24"/>
      <c r="R13" s="24">
        <v>18.2</v>
      </c>
      <c r="S13" s="24"/>
      <c r="T13" s="24">
        <v>15.32</v>
      </c>
      <c r="U13" s="24"/>
      <c r="V13" s="24"/>
      <c r="X13" s="34"/>
      <c r="Y13" t="s">
        <v>254</v>
      </c>
      <c r="Z13" s="465">
        <v>98</v>
      </c>
      <c r="AA13" s="465"/>
      <c r="AB13" s="465"/>
      <c r="AC13" s="465"/>
      <c r="AD13" s="470"/>
    </row>
    <row r="14" spans="1:30" ht="14.25" thickBot="1">
      <c r="A14" s="468"/>
      <c r="B14" s="23" t="s">
        <v>188</v>
      </c>
      <c r="C14" s="24"/>
      <c r="D14" s="24"/>
      <c r="E14" s="24"/>
      <c r="F14" s="25"/>
      <c r="G14" s="25"/>
      <c r="H14" s="24"/>
      <c r="I14" s="24"/>
      <c r="J14" s="24"/>
      <c r="K14" s="24"/>
      <c r="L14" s="24"/>
      <c r="M14" s="24">
        <v>20.2</v>
      </c>
      <c r="N14" s="24"/>
      <c r="O14" s="24"/>
      <c r="P14" s="24"/>
      <c r="Q14" s="24"/>
      <c r="R14" s="24"/>
      <c r="S14" s="24"/>
      <c r="T14" s="24"/>
      <c r="U14" s="24"/>
      <c r="V14" s="24"/>
      <c r="X14" s="34"/>
      <c r="Y14" t="s">
        <v>255</v>
      </c>
      <c r="Z14" s="465">
        <v>98</v>
      </c>
      <c r="AA14" s="465"/>
      <c r="AB14" s="465"/>
      <c r="AC14" s="465"/>
      <c r="AD14" s="470"/>
    </row>
    <row r="15" spans="1:30" ht="14.25" thickBot="1">
      <c r="A15" s="468"/>
      <c r="B15" s="23" t="s">
        <v>256</v>
      </c>
      <c r="C15" s="24"/>
      <c r="D15" s="24"/>
      <c r="E15" s="24"/>
      <c r="F15" s="25"/>
      <c r="G15" s="25"/>
      <c r="H15" s="24"/>
      <c r="I15" s="24"/>
      <c r="J15" s="24"/>
      <c r="K15" s="26">
        <v>20.100000000000001</v>
      </c>
      <c r="L15" s="24"/>
      <c r="M15" s="24">
        <v>20.2</v>
      </c>
      <c r="N15" s="24"/>
      <c r="O15" s="24"/>
      <c r="P15" s="24"/>
      <c r="Q15" s="24"/>
      <c r="R15" s="24"/>
      <c r="S15" s="24"/>
      <c r="T15" s="24"/>
      <c r="U15" s="24"/>
      <c r="V15" s="24"/>
      <c r="X15" s="34"/>
      <c r="Y15" t="s">
        <v>257</v>
      </c>
      <c r="Z15" s="465">
        <v>98</v>
      </c>
      <c r="AA15" s="465"/>
      <c r="AB15" s="465"/>
      <c r="AC15" s="465"/>
      <c r="AD15" s="470"/>
    </row>
    <row r="16" spans="1:30" ht="14.25" thickBot="1">
      <c r="A16" s="469"/>
      <c r="B16" s="23" t="s">
        <v>258</v>
      </c>
      <c r="C16" s="24"/>
      <c r="D16" s="24"/>
      <c r="E16" s="24"/>
      <c r="F16" s="25"/>
      <c r="G16" s="25"/>
      <c r="H16" s="24"/>
      <c r="I16" s="24"/>
      <c r="J16" s="24"/>
      <c r="K16" s="24"/>
      <c r="L16" s="24"/>
      <c r="M16" s="24"/>
      <c r="N16" s="24">
        <v>19.5</v>
      </c>
      <c r="O16" s="24"/>
      <c r="P16" s="24"/>
      <c r="Q16" s="24"/>
      <c r="R16" s="24"/>
      <c r="S16" s="24"/>
      <c r="T16" s="24"/>
      <c r="U16" s="24"/>
      <c r="V16" s="24"/>
      <c r="X16" s="34"/>
      <c r="Y16" t="s">
        <v>259</v>
      </c>
      <c r="Z16" s="465">
        <v>98</v>
      </c>
      <c r="AA16" s="465"/>
      <c r="AB16" s="465"/>
      <c r="AC16" s="465"/>
      <c r="AD16" s="470"/>
    </row>
    <row r="17" spans="1:30" ht="14.25" thickBot="1">
      <c r="A17" s="30" t="s">
        <v>260</v>
      </c>
      <c r="B17" s="24"/>
      <c r="C17" s="24"/>
      <c r="D17" s="24">
        <v>25.77</v>
      </c>
      <c r="E17" s="24"/>
      <c r="F17" s="25"/>
      <c r="G17" s="25">
        <v>25.41</v>
      </c>
      <c r="H17" s="24"/>
      <c r="I17" s="24">
        <v>29.42</v>
      </c>
      <c r="J17" s="24"/>
      <c r="K17" s="24">
        <v>21.1</v>
      </c>
      <c r="L17" s="24">
        <v>18.899999999999999</v>
      </c>
      <c r="M17" s="24">
        <v>20.2</v>
      </c>
      <c r="N17" s="24"/>
      <c r="O17" s="24">
        <v>19.600000000000001</v>
      </c>
      <c r="P17" s="24"/>
      <c r="Q17" s="24"/>
      <c r="R17" s="24"/>
      <c r="S17" s="24"/>
      <c r="T17" s="24">
        <v>15.32</v>
      </c>
      <c r="U17" s="24"/>
      <c r="V17" s="24"/>
      <c r="X17" s="34"/>
      <c r="Y17" t="s">
        <v>261</v>
      </c>
      <c r="Z17" s="465">
        <v>98</v>
      </c>
      <c r="AA17" s="465"/>
      <c r="AB17" s="465"/>
      <c r="AC17" s="465"/>
      <c r="AD17" s="470"/>
    </row>
    <row r="18" spans="1:30" ht="14.25" thickBot="1">
      <c r="A18" s="30" t="s">
        <v>262</v>
      </c>
      <c r="B18" s="24"/>
      <c r="C18" s="24">
        <v>26.97</v>
      </c>
      <c r="D18" s="24">
        <v>25.77</v>
      </c>
      <c r="E18" s="24"/>
      <c r="F18" s="25"/>
      <c r="G18" s="25">
        <v>25.41</v>
      </c>
      <c r="H18" s="24">
        <v>33.56</v>
      </c>
      <c r="I18" s="24">
        <v>29.42</v>
      </c>
      <c r="J18" s="24"/>
      <c r="K18" s="24"/>
      <c r="L18" s="24">
        <v>18.899999999999999</v>
      </c>
      <c r="M18" s="24">
        <v>20.2</v>
      </c>
      <c r="N18" s="24"/>
      <c r="O18" s="24">
        <v>19.600000000000001</v>
      </c>
      <c r="P18" s="24"/>
      <c r="Q18" s="24">
        <v>17.2</v>
      </c>
      <c r="R18" s="24">
        <v>18.2</v>
      </c>
      <c r="S18" s="24"/>
      <c r="T18" s="24">
        <v>15.32</v>
      </c>
      <c r="U18" s="24">
        <v>13.58</v>
      </c>
      <c r="V18" s="24">
        <v>12.2</v>
      </c>
      <c r="X18" s="34"/>
      <c r="Y18" t="s">
        <v>263</v>
      </c>
      <c r="Z18" s="465">
        <v>98</v>
      </c>
      <c r="AA18" s="465"/>
      <c r="AB18" s="465"/>
      <c r="AC18" s="465"/>
      <c r="AD18" s="470"/>
    </row>
    <row r="19" spans="1:30" ht="14.25" thickBot="1">
      <c r="A19" s="30" t="s">
        <v>264</v>
      </c>
      <c r="B19" s="24"/>
      <c r="C19" s="24">
        <v>26.97</v>
      </c>
      <c r="D19" s="24">
        <v>25.77</v>
      </c>
      <c r="E19" s="24"/>
      <c r="F19" s="25"/>
      <c r="G19" s="25">
        <v>25.41</v>
      </c>
      <c r="H19" s="24">
        <v>33.56</v>
      </c>
      <c r="I19" s="24">
        <v>29.42</v>
      </c>
      <c r="J19" s="24"/>
      <c r="K19" s="24">
        <v>21.1</v>
      </c>
      <c r="L19" s="24">
        <v>18.899999999999999</v>
      </c>
      <c r="M19" s="24">
        <v>20.2</v>
      </c>
      <c r="N19" s="24"/>
      <c r="O19" s="24">
        <v>19.600000000000001</v>
      </c>
      <c r="P19" s="24"/>
      <c r="Q19" s="24">
        <v>17.2</v>
      </c>
      <c r="R19" s="24">
        <v>18.2</v>
      </c>
      <c r="S19" s="24"/>
      <c r="T19" s="24">
        <v>15.32</v>
      </c>
      <c r="U19" s="24">
        <v>13.58</v>
      </c>
      <c r="V19" s="24">
        <v>12.2</v>
      </c>
      <c r="X19" s="34"/>
      <c r="Y19" t="s">
        <v>265</v>
      </c>
      <c r="Z19" s="465">
        <v>98</v>
      </c>
      <c r="AA19" s="465"/>
      <c r="AB19" s="465"/>
      <c r="AC19" s="465"/>
      <c r="AD19" s="470"/>
    </row>
    <row r="20" spans="1:30">
      <c r="A20" s="31"/>
      <c r="B20" s="32"/>
      <c r="C20" s="32"/>
      <c r="D20" s="32"/>
      <c r="E20" s="32"/>
      <c r="F20" s="33"/>
      <c r="G20" s="33"/>
      <c r="H20" s="32"/>
      <c r="I20" s="32"/>
      <c r="J20" s="32"/>
      <c r="K20" s="32"/>
      <c r="L20" s="32"/>
      <c r="M20" s="32"/>
      <c r="N20" s="32"/>
      <c r="O20" s="32"/>
      <c r="P20" s="32"/>
      <c r="Q20" s="32"/>
      <c r="R20" s="32"/>
      <c r="S20" s="32"/>
      <c r="T20" s="32"/>
      <c r="U20" s="32"/>
      <c r="V20" s="32"/>
      <c r="X20" s="34" t="s">
        <v>266</v>
      </c>
      <c r="Y20" t="s">
        <v>267</v>
      </c>
      <c r="Z20" s="465">
        <v>99</v>
      </c>
      <c r="AA20" s="465"/>
      <c r="AB20" s="465"/>
      <c r="AC20" s="465"/>
      <c r="AD20" s="470"/>
    </row>
    <row r="21" spans="1:30">
      <c r="H21" s="32"/>
      <c r="I21" s="32"/>
      <c r="J21" s="32"/>
      <c r="K21" s="32"/>
      <c r="L21" s="32"/>
      <c r="M21" s="32"/>
      <c r="N21" s="32"/>
      <c r="O21" s="32"/>
      <c r="P21" s="32"/>
      <c r="Q21" s="32"/>
      <c r="R21" s="32"/>
      <c r="S21" s="32"/>
      <c r="T21" s="32"/>
      <c r="U21" s="32"/>
      <c r="V21" s="32"/>
      <c r="X21" s="34"/>
      <c r="Y21" t="s">
        <v>268</v>
      </c>
      <c r="Z21" s="465">
        <v>99</v>
      </c>
      <c r="AA21" s="465"/>
      <c r="AB21" s="465"/>
      <c r="AC21" s="465"/>
      <c r="AD21" s="470"/>
    </row>
    <row r="22" spans="1:30" ht="31.5" customHeight="1">
      <c r="A22" t="s">
        <v>269</v>
      </c>
      <c r="B22" t="s">
        <v>270</v>
      </c>
      <c r="C22" t="s">
        <v>271</v>
      </c>
      <c r="X22" s="34"/>
      <c r="Y22" t="s">
        <v>272</v>
      </c>
      <c r="Z22" s="465">
        <v>99</v>
      </c>
      <c r="AA22" s="465"/>
      <c r="AB22" s="465"/>
      <c r="AC22" s="465"/>
      <c r="AD22" s="470"/>
    </row>
    <row r="23" spans="1:30" ht="14.25" thickBot="1">
      <c r="A23" t="s">
        <v>208</v>
      </c>
      <c r="B23" t="s">
        <v>273</v>
      </c>
      <c r="C23" s="36">
        <f>C5*AA4*0.01/12*44</f>
        <v>95.756833333333319</v>
      </c>
      <c r="X23" s="35"/>
      <c r="Y23" s="17" t="s">
        <v>274</v>
      </c>
      <c r="Z23" s="474">
        <v>99</v>
      </c>
      <c r="AA23" s="474"/>
      <c r="AB23" s="474"/>
      <c r="AC23" s="474"/>
      <c r="AD23" s="475"/>
    </row>
    <row r="24" spans="1:30">
      <c r="A24"/>
      <c r="B24" t="s">
        <v>262</v>
      </c>
      <c r="C24" s="36">
        <f>C18*AD4*0.01/12*44</f>
        <v>89.000999999999991</v>
      </c>
      <c r="X24" s="28"/>
      <c r="Z24" s="45"/>
      <c r="AA24" s="45"/>
      <c r="AB24" s="45"/>
      <c r="AC24" s="45"/>
      <c r="AD24" s="45"/>
    </row>
    <row r="25" spans="1:30">
      <c r="A25"/>
      <c r="B25" t="s">
        <v>230</v>
      </c>
      <c r="C25" s="36">
        <f>AVERAGE(C7:C10)*AB4*0.01/12*44</f>
        <v>85.038249999999991</v>
      </c>
      <c r="D25" t="s">
        <v>250</v>
      </c>
      <c r="E25">
        <f>C7*AB4*0.01/12*44</f>
        <v>85.396666666666661</v>
      </c>
      <c r="F25" t="s">
        <v>1383</v>
      </c>
      <c r="G25">
        <f>C9*AB4*0.01/12*44</f>
        <v>86.175833333333344</v>
      </c>
      <c r="H25" t="s">
        <v>1384</v>
      </c>
      <c r="X25" s="28"/>
      <c r="Z25" s="45"/>
      <c r="AA25" s="45"/>
      <c r="AB25" s="45"/>
      <c r="AC25" s="45"/>
      <c r="AD25" s="45"/>
    </row>
    <row r="26" spans="1:30">
      <c r="A26" t="s">
        <v>1388</v>
      </c>
      <c r="B26" t="s">
        <v>260</v>
      </c>
      <c r="C26" s="36">
        <f>D17*AB5*0.01/12*44</f>
        <v>80.316500000000005</v>
      </c>
      <c r="X26" s="28"/>
      <c r="Z26" s="45"/>
      <c r="AA26" s="45"/>
      <c r="AB26" s="45"/>
      <c r="AC26" s="45"/>
      <c r="AD26" s="45"/>
    </row>
    <row r="27" spans="1:30">
      <c r="A27" t="s">
        <v>210</v>
      </c>
      <c r="B27" t="s">
        <v>273</v>
      </c>
      <c r="C27" s="36">
        <f>E5*AA6*0.01/12*44</f>
        <v>97.42883333333333</v>
      </c>
      <c r="X27" s="28"/>
      <c r="Z27" s="45"/>
      <c r="AA27" s="45"/>
      <c r="AB27" s="45"/>
      <c r="AC27" s="45"/>
      <c r="AD27" s="45"/>
    </row>
    <row r="28" spans="1:30">
      <c r="A28"/>
      <c r="B28" t="s">
        <v>262</v>
      </c>
      <c r="C28" s="36" t="s">
        <v>163</v>
      </c>
    </row>
    <row r="29" spans="1:30">
      <c r="A29"/>
      <c r="B29" t="s">
        <v>230</v>
      </c>
      <c r="C29" s="36">
        <f>AVERAGE(E7:E10)*AB6*0.01/12*44</f>
        <v>86.869291666666655</v>
      </c>
    </row>
    <row r="30" spans="1:30">
      <c r="A30" t="s">
        <v>275</v>
      </c>
      <c r="B30" t="s">
        <v>273</v>
      </c>
      <c r="C30" s="36">
        <f>T5*Z20*0.01/12*44</f>
        <v>55.611600000000003</v>
      </c>
    </row>
    <row r="31" spans="1:30">
      <c r="B31" t="s">
        <v>262</v>
      </c>
      <c r="C31" s="36">
        <f>T18*Z20*0.01/12*44</f>
        <v>55.611600000000003</v>
      </c>
    </row>
    <row r="32" spans="1:30">
      <c r="B32" t="s">
        <v>230</v>
      </c>
      <c r="C32" s="36">
        <f>AVERAGE(T7:T12)*Z20*0.01/12*44</f>
        <v>55.611599999999989</v>
      </c>
    </row>
    <row r="33" spans="1:3">
      <c r="B33" t="s">
        <v>252</v>
      </c>
      <c r="C33" s="36">
        <f>T13*Z20*0.01/12*44</f>
        <v>55.611600000000003</v>
      </c>
    </row>
    <row r="34" spans="1:3">
      <c r="A34" t="s">
        <v>249</v>
      </c>
      <c r="B34" t="s">
        <v>273</v>
      </c>
      <c r="C34" s="36">
        <f>L5*Z11*0.01/12*44</f>
        <v>67.913999999999987</v>
      </c>
    </row>
    <row r="35" spans="1:3">
      <c r="B35" t="s">
        <v>262</v>
      </c>
      <c r="C35" s="36">
        <f>L18*Z11*0.01/12*44</f>
        <v>67.913999999999987</v>
      </c>
    </row>
    <row r="36" spans="1:3">
      <c r="B36" t="s">
        <v>230</v>
      </c>
      <c r="C36" s="36">
        <f>AVERAGE(L7:L12)*Z11*0.01/12*44</f>
        <v>67.914000000000001</v>
      </c>
    </row>
    <row r="37" spans="1:3">
      <c r="B37" t="s">
        <v>252</v>
      </c>
      <c r="C37" s="36">
        <f>L13*Z11*0.01/12*44</f>
        <v>67.913999999999987</v>
      </c>
    </row>
    <row r="38" spans="1:3">
      <c r="A38" t="s">
        <v>251</v>
      </c>
      <c r="B38" t="s">
        <v>273</v>
      </c>
      <c r="C38" s="7">
        <f>M5*Z12*0.01/12*44</f>
        <v>72.585333333333324</v>
      </c>
    </row>
    <row r="39" spans="1:3">
      <c r="B39" t="s">
        <v>262</v>
      </c>
      <c r="C39">
        <f>M18*Z12*0.01/12*44</f>
        <v>72.585333333333324</v>
      </c>
    </row>
    <row r="40" spans="1:3">
      <c r="A40"/>
      <c r="B40" t="s">
        <v>230</v>
      </c>
      <c r="C40" s="36">
        <f>AVERAGE(M7:M12)*Z12*0.01/12*44</f>
        <v>72.585333333333324</v>
      </c>
    </row>
    <row r="41" spans="1:3">
      <c r="A41"/>
      <c r="B41" t="s">
        <v>252</v>
      </c>
      <c r="C41">
        <f>20.2*Z12*0.01/12*44</f>
        <v>72.585333333333324</v>
      </c>
    </row>
    <row r="42" spans="1:3">
      <c r="A42" t="s">
        <v>215</v>
      </c>
      <c r="B42" t="s">
        <v>276</v>
      </c>
      <c r="C42">
        <f>J5*Z10*0.01/12*44</f>
        <v>72.154133333333334</v>
      </c>
    </row>
    <row r="43" spans="1:3">
      <c r="A43"/>
      <c r="B43" t="s">
        <v>230</v>
      </c>
      <c r="C43">
        <f>AVERAGE(J7:J12)*Z10*0.01/12*44</f>
        <v>72.154133333333334</v>
      </c>
    </row>
    <row r="44" spans="1:3">
      <c r="A44" t="s">
        <v>191</v>
      </c>
      <c r="B44" t="s">
        <v>276</v>
      </c>
      <c r="C44">
        <f>K5*Z13*0.01/12*44</f>
        <v>75.819333333333333</v>
      </c>
    </row>
    <row r="45" spans="1:3">
      <c r="A45"/>
      <c r="B45" t="s">
        <v>230</v>
      </c>
      <c r="C45">
        <f>AVERAGE(K7:K12)*Z13*0.01/12*44</f>
        <v>75.819333333333333</v>
      </c>
    </row>
    <row r="46" spans="1:3">
      <c r="A46"/>
      <c r="B46" t="s">
        <v>252</v>
      </c>
      <c r="C46">
        <f>K15*Z12*0.01/12*44</f>
        <v>72.226000000000013</v>
      </c>
    </row>
    <row r="47" spans="1:3">
      <c r="A47"/>
      <c r="B47" t="s">
        <v>1389</v>
      </c>
      <c r="C47">
        <f>K19*Z13*0.01/12*44</f>
        <v>75.819333333333333</v>
      </c>
    </row>
    <row r="48" spans="1:3">
      <c r="A48" t="s">
        <v>277</v>
      </c>
      <c r="B48" t="s">
        <v>278</v>
      </c>
      <c r="C48" s="36">
        <f>N16*Z15*0.01/12*44</f>
        <v>70.070000000000007</v>
      </c>
    </row>
    <row r="49" spans="1:3">
      <c r="A49" s="28" t="s">
        <v>342</v>
      </c>
      <c r="B49" t="s">
        <v>262</v>
      </c>
      <c r="C49">
        <f>Q18*Z18*0.01/12*44</f>
        <v>61.805333333333323</v>
      </c>
    </row>
    <row r="50" spans="1:3">
      <c r="A50" s="28" t="s">
        <v>217</v>
      </c>
      <c r="B50" t="s">
        <v>262</v>
      </c>
      <c r="C50">
        <f>O19*Z14*0.01/12*44</f>
        <v>70.429333333333346</v>
      </c>
    </row>
  </sheetData>
  <mergeCells count="20">
    <mergeCell ref="Z19:AD19"/>
    <mergeCell ref="Z20:AD20"/>
    <mergeCell ref="Z21:AD21"/>
    <mergeCell ref="Z22:AD22"/>
    <mergeCell ref="Z23:AD23"/>
    <mergeCell ref="Z2:AD2"/>
    <mergeCell ref="Y2:Y3"/>
    <mergeCell ref="X2:X3"/>
    <mergeCell ref="Z11:AD11"/>
    <mergeCell ref="Z12:AD12"/>
    <mergeCell ref="A3:A6"/>
    <mergeCell ref="A7:A12"/>
    <mergeCell ref="A13:A16"/>
    <mergeCell ref="Z18:AD18"/>
    <mergeCell ref="Z10:AD10"/>
    <mergeCell ref="Z13:AD13"/>
    <mergeCell ref="Z14:AD14"/>
    <mergeCell ref="Z15:AD15"/>
    <mergeCell ref="Z16:AD16"/>
    <mergeCell ref="Z17:AD17"/>
  </mergeCells>
  <phoneticPr fontId="7"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J42"/>
  <sheetViews>
    <sheetView workbookViewId="0">
      <pane ySplit="1" topLeftCell="A5" activePane="bottomLeft" state="frozen"/>
      <selection pane="bottomLeft" activeCell="B44" sqref="B44"/>
    </sheetView>
  </sheetViews>
  <sheetFormatPr defaultRowHeight="13.5"/>
  <cols>
    <col min="2" max="2" width="16.375" customWidth="1"/>
    <col min="3" max="3" width="16.75" customWidth="1"/>
    <col min="4" max="4" width="10.75" customWidth="1"/>
    <col min="5" max="5" width="11.125" customWidth="1"/>
    <col min="6" max="6" width="13.375" style="446" customWidth="1"/>
    <col min="9" max="9" width="16.625" customWidth="1"/>
  </cols>
  <sheetData>
    <row r="1" spans="1:10" ht="57.95" customHeight="1">
      <c r="A1" s="10" t="s">
        <v>1395</v>
      </c>
      <c r="B1" s="450" t="s">
        <v>1396</v>
      </c>
      <c r="C1" s="10" t="s">
        <v>1397</v>
      </c>
      <c r="D1" s="451" t="s">
        <v>291</v>
      </c>
      <c r="E1" s="452" t="s">
        <v>1398</v>
      </c>
      <c r="F1" s="453" t="s">
        <v>291</v>
      </c>
      <c r="G1" s="452" t="s">
        <v>1398</v>
      </c>
      <c r="I1" s="454" t="s">
        <v>1399</v>
      </c>
    </row>
    <row r="2" spans="1:10">
      <c r="A2" t="s">
        <v>1400</v>
      </c>
      <c r="B2" s="444" t="s">
        <v>178</v>
      </c>
      <c r="C2" t="s">
        <v>157</v>
      </c>
      <c r="D2" s="455">
        <v>0.5</v>
      </c>
      <c r="E2" s="456" t="s">
        <v>1401</v>
      </c>
      <c r="F2" s="446">
        <f>D2*10^3/$I$2</f>
        <v>5.2752792648438342E-7</v>
      </c>
      <c r="G2" t="s">
        <v>1392</v>
      </c>
      <c r="I2">
        <v>947817120</v>
      </c>
      <c r="J2" t="s">
        <v>1394</v>
      </c>
    </row>
    <row r="3" spans="1:10">
      <c r="A3" t="s">
        <v>1400</v>
      </c>
      <c r="B3" s="444" t="s">
        <v>217</v>
      </c>
      <c r="C3" t="s">
        <v>157</v>
      </c>
      <c r="D3" s="455">
        <v>0.5</v>
      </c>
      <c r="E3" s="456" t="s">
        <v>1401</v>
      </c>
      <c r="F3" s="446">
        <f>D3*10^3/$I$2</f>
        <v>5.2752792648438342E-7</v>
      </c>
      <c r="G3" t="s">
        <v>1392</v>
      </c>
    </row>
    <row r="4" spans="1:10">
      <c r="A4" t="s">
        <v>1400</v>
      </c>
      <c r="B4" s="444" t="s">
        <v>175</v>
      </c>
      <c r="C4" t="s">
        <v>157</v>
      </c>
      <c r="D4" s="455">
        <v>0.5</v>
      </c>
      <c r="E4" s="456" t="s">
        <v>1401</v>
      </c>
      <c r="F4" s="446">
        <f t="shared" ref="F4:F10" si="0">D4*10^3/$I$2</f>
        <v>5.2752792648438342E-7</v>
      </c>
      <c r="G4" t="s">
        <v>1392</v>
      </c>
    </row>
    <row r="5" spans="1:10">
      <c r="A5" t="s">
        <v>1402</v>
      </c>
      <c r="B5" s="444" t="s">
        <v>178</v>
      </c>
      <c r="C5" t="s">
        <v>201</v>
      </c>
      <c r="D5" s="455">
        <v>3.9</v>
      </c>
      <c r="E5" s="456" t="s">
        <v>1401</v>
      </c>
      <c r="F5" s="446">
        <f t="shared" si="0"/>
        <v>4.1147178265781905E-6</v>
      </c>
      <c r="G5" t="s">
        <v>1392</v>
      </c>
    </row>
    <row r="6" spans="1:10">
      <c r="A6" t="s">
        <v>1402</v>
      </c>
      <c r="B6" s="444" t="s">
        <v>175</v>
      </c>
      <c r="C6" t="s">
        <v>201</v>
      </c>
      <c r="D6" s="455">
        <v>3.9</v>
      </c>
      <c r="E6" s="456" t="s">
        <v>1401</v>
      </c>
      <c r="F6" s="446">
        <f t="shared" si="0"/>
        <v>4.1147178265781905E-6</v>
      </c>
      <c r="G6" t="s">
        <v>1392</v>
      </c>
    </row>
    <row r="7" spans="1:10">
      <c r="A7" t="s">
        <v>1402</v>
      </c>
      <c r="B7" s="444" t="s">
        <v>204</v>
      </c>
      <c r="C7" t="s">
        <v>201</v>
      </c>
      <c r="D7" s="455">
        <v>92</v>
      </c>
      <c r="E7" s="456" t="s">
        <v>1401</v>
      </c>
      <c r="F7" s="446">
        <f t="shared" si="0"/>
        <v>9.706513847312654E-5</v>
      </c>
      <c r="G7" t="s">
        <v>1392</v>
      </c>
    </row>
    <row r="8" spans="1:10">
      <c r="A8" t="s">
        <v>1402</v>
      </c>
      <c r="B8" s="444" t="s">
        <v>342</v>
      </c>
      <c r="C8" t="s">
        <v>201</v>
      </c>
      <c r="D8" s="455">
        <v>62</v>
      </c>
      <c r="E8" s="456" t="s">
        <v>1401</v>
      </c>
      <c r="F8" s="446">
        <f t="shared" si="0"/>
        <v>6.5413462884063536E-5</v>
      </c>
      <c r="G8" t="s">
        <v>1392</v>
      </c>
    </row>
    <row r="9" spans="1:10">
      <c r="A9" t="s">
        <v>231</v>
      </c>
      <c r="B9" s="444" t="s">
        <v>175</v>
      </c>
      <c r="C9" t="s">
        <v>201</v>
      </c>
      <c r="D9" s="455">
        <v>4.1500000000000004</v>
      </c>
      <c r="E9" s="456" t="s">
        <v>1401</v>
      </c>
      <c r="F9" s="446">
        <f t="shared" si="0"/>
        <v>4.3784817898203823E-6</v>
      </c>
      <c r="G9" t="s">
        <v>1392</v>
      </c>
    </row>
    <row r="10" spans="1:10">
      <c r="A10" t="s">
        <v>1403</v>
      </c>
      <c r="B10" s="444" t="s">
        <v>175</v>
      </c>
      <c r="C10" t="s">
        <v>201</v>
      </c>
      <c r="D10" s="455">
        <v>7</v>
      </c>
      <c r="E10" s="456" t="s">
        <v>1401</v>
      </c>
      <c r="F10" s="446">
        <f t="shared" si="0"/>
        <v>7.3853909707813673E-6</v>
      </c>
      <c r="G10" t="s">
        <v>1392</v>
      </c>
    </row>
    <row r="11" spans="1:10">
      <c r="A11" t="s">
        <v>1403</v>
      </c>
      <c r="B11" s="444" t="s">
        <v>1404</v>
      </c>
      <c r="C11" t="s">
        <v>201</v>
      </c>
      <c r="D11" s="455">
        <v>7</v>
      </c>
      <c r="E11" s="456" t="s">
        <v>1401</v>
      </c>
      <c r="F11" s="446">
        <f>D11*10^3/$I$2</f>
        <v>7.3853909707813673E-6</v>
      </c>
      <c r="G11" t="s">
        <v>1392</v>
      </c>
    </row>
    <row r="12" spans="1:10">
      <c r="D12" s="455"/>
      <c r="E12" s="456"/>
    </row>
    <row r="13" spans="1:10">
      <c r="A13" t="s">
        <v>1400</v>
      </c>
      <c r="B13" s="444" t="s">
        <v>178</v>
      </c>
      <c r="C13" t="s">
        <v>1405</v>
      </c>
      <c r="D13" s="455">
        <v>2</v>
      </c>
      <c r="E13" s="456" t="s">
        <v>1401</v>
      </c>
      <c r="F13" s="446">
        <f>D13*10^3/$I$2</f>
        <v>2.1101117059375337E-6</v>
      </c>
      <c r="G13" t="s">
        <v>1392</v>
      </c>
    </row>
    <row r="14" spans="1:10">
      <c r="A14" t="s">
        <v>1400</v>
      </c>
      <c r="B14" s="444" t="s">
        <v>217</v>
      </c>
      <c r="C14" t="s">
        <v>1405</v>
      </c>
      <c r="D14" s="455">
        <v>2</v>
      </c>
      <c r="E14" s="456" t="s">
        <v>1401</v>
      </c>
      <c r="F14" s="446">
        <f t="shared" ref="F14:F30" si="1">D14*10^3/$I$2</f>
        <v>2.1101117059375337E-6</v>
      </c>
      <c r="G14" t="s">
        <v>1392</v>
      </c>
    </row>
    <row r="15" spans="1:10">
      <c r="A15" t="s">
        <v>1400</v>
      </c>
      <c r="B15" s="444" t="s">
        <v>175</v>
      </c>
      <c r="C15" t="s">
        <v>1393</v>
      </c>
      <c r="D15" s="455">
        <v>2</v>
      </c>
      <c r="E15" s="456" t="s">
        <v>1401</v>
      </c>
      <c r="F15" s="446">
        <f t="shared" si="1"/>
        <v>2.1101117059375337E-6</v>
      </c>
      <c r="G15" t="s">
        <v>1392</v>
      </c>
    </row>
    <row r="16" spans="1:10">
      <c r="A16" t="s">
        <v>1402</v>
      </c>
      <c r="B16" s="444" t="s">
        <v>178</v>
      </c>
      <c r="C16" t="s">
        <v>1393</v>
      </c>
      <c r="D16" s="449">
        <v>3.9</v>
      </c>
      <c r="E16" s="456" t="s">
        <v>1401</v>
      </c>
      <c r="F16" s="446">
        <f t="shared" si="1"/>
        <v>4.1147178265781905E-6</v>
      </c>
      <c r="G16" t="s">
        <v>1392</v>
      </c>
    </row>
    <row r="17" spans="1:7">
      <c r="A17" t="s">
        <v>1402</v>
      </c>
      <c r="B17" s="444" t="s">
        <v>175</v>
      </c>
      <c r="C17" t="s">
        <v>1393</v>
      </c>
      <c r="D17" s="449">
        <v>3.9</v>
      </c>
      <c r="E17" s="456" t="s">
        <v>1401</v>
      </c>
      <c r="F17" s="446">
        <f t="shared" si="1"/>
        <v>4.1147178265781905E-6</v>
      </c>
      <c r="G17" t="s">
        <v>1392</v>
      </c>
    </row>
    <row r="18" spans="1:7">
      <c r="A18" t="s">
        <v>1402</v>
      </c>
      <c r="B18" s="444" t="s">
        <v>204</v>
      </c>
      <c r="C18" t="s">
        <v>1393</v>
      </c>
      <c r="D18" s="449">
        <v>3</v>
      </c>
      <c r="E18" s="456" t="s">
        <v>1401</v>
      </c>
      <c r="F18" s="446">
        <f t="shared" si="1"/>
        <v>3.1651675589063003E-6</v>
      </c>
      <c r="G18" t="s">
        <v>1392</v>
      </c>
    </row>
    <row r="19" spans="1:7">
      <c r="A19" t="s">
        <v>1402</v>
      </c>
      <c r="B19" s="444" t="s">
        <v>342</v>
      </c>
      <c r="C19" t="s">
        <v>1393</v>
      </c>
      <c r="D19" s="449">
        <v>0.2</v>
      </c>
      <c r="E19" s="456" t="s">
        <v>1401</v>
      </c>
      <c r="F19" s="446">
        <f t="shared" si="1"/>
        <v>2.1101117059375336E-7</v>
      </c>
      <c r="G19" t="s">
        <v>1392</v>
      </c>
    </row>
    <row r="20" spans="1:7">
      <c r="A20" t="s">
        <v>231</v>
      </c>
      <c r="B20" s="444" t="s">
        <v>175</v>
      </c>
      <c r="C20" t="s">
        <v>1393</v>
      </c>
      <c r="D20" s="449">
        <v>28.6</v>
      </c>
      <c r="E20" s="456" t="s">
        <v>1401</v>
      </c>
      <c r="F20" s="446">
        <f t="shared" si="1"/>
        <v>3.0174597394906729E-5</v>
      </c>
      <c r="G20" t="s">
        <v>1392</v>
      </c>
    </row>
    <row r="21" spans="1:7">
      <c r="A21" t="s">
        <v>1403</v>
      </c>
      <c r="B21" s="444" t="s">
        <v>175</v>
      </c>
      <c r="C21" t="s">
        <v>1393</v>
      </c>
      <c r="D21" s="449">
        <v>2</v>
      </c>
      <c r="E21" s="456" t="s">
        <v>1401</v>
      </c>
      <c r="F21" s="446">
        <f t="shared" si="1"/>
        <v>2.1101117059375337E-6</v>
      </c>
      <c r="G21" t="s">
        <v>1392</v>
      </c>
    </row>
    <row r="22" spans="1:7">
      <c r="A22" t="s">
        <v>1403</v>
      </c>
      <c r="B22" s="444" t="s">
        <v>1404</v>
      </c>
      <c r="C22" t="s">
        <v>1393</v>
      </c>
      <c r="D22" s="449">
        <v>2</v>
      </c>
      <c r="E22" s="456" t="s">
        <v>1401</v>
      </c>
      <c r="F22" s="446">
        <f t="shared" si="1"/>
        <v>2.1101117059375337E-6</v>
      </c>
      <c r="G22" t="s">
        <v>1392</v>
      </c>
    </row>
    <row r="23" spans="1:7">
      <c r="D23" s="449"/>
    </row>
    <row r="24" spans="1:7">
      <c r="B24" s="444" t="s">
        <v>1406</v>
      </c>
      <c r="C24" t="s">
        <v>157</v>
      </c>
      <c r="D24" s="449">
        <v>30</v>
      </c>
      <c r="E24" t="s">
        <v>1391</v>
      </c>
      <c r="F24" s="446">
        <f t="shared" si="1"/>
        <v>3.1651675589063004E-5</v>
      </c>
      <c r="G24" t="s">
        <v>1392</v>
      </c>
    </row>
    <row r="25" spans="1:7">
      <c r="B25" s="444" t="s">
        <v>1390</v>
      </c>
      <c r="C25" t="s">
        <v>157</v>
      </c>
      <c r="D25" s="449">
        <v>30</v>
      </c>
      <c r="E25" t="s">
        <v>1391</v>
      </c>
      <c r="F25" s="446">
        <f t="shared" si="1"/>
        <v>3.1651675589063004E-5</v>
      </c>
      <c r="G25" t="s">
        <v>1392</v>
      </c>
    </row>
    <row r="26" spans="1:7">
      <c r="D26" s="449"/>
    </row>
    <row r="27" spans="1:7">
      <c r="B27" s="444" t="s">
        <v>1406</v>
      </c>
      <c r="C27" t="s">
        <v>1393</v>
      </c>
      <c r="D27" s="449">
        <v>4</v>
      </c>
      <c r="E27" t="s">
        <v>1391</v>
      </c>
      <c r="F27" s="446">
        <f t="shared" si="1"/>
        <v>4.2202234118750674E-6</v>
      </c>
      <c r="G27" t="s">
        <v>1392</v>
      </c>
    </row>
    <row r="28" spans="1:7">
      <c r="B28" s="444" t="s">
        <v>1390</v>
      </c>
      <c r="C28" t="s">
        <v>1393</v>
      </c>
      <c r="D28" s="449">
        <v>4</v>
      </c>
      <c r="E28" t="s">
        <v>1391</v>
      </c>
      <c r="F28" s="446">
        <f t="shared" si="1"/>
        <v>4.2202234118750674E-6</v>
      </c>
      <c r="G28" t="s">
        <v>1392</v>
      </c>
    </row>
    <row r="29" spans="1:7">
      <c r="D29" s="449"/>
    </row>
    <row r="30" spans="1:7">
      <c r="A30" t="s">
        <v>260</v>
      </c>
      <c r="C30" t="s">
        <v>1405</v>
      </c>
      <c r="D30" s="449">
        <v>1.09E-2</v>
      </c>
      <c r="F30" s="446">
        <f t="shared" si="1"/>
        <v>1.1500108797359559E-8</v>
      </c>
      <c r="G30" t="s">
        <v>1392</v>
      </c>
    </row>
    <row r="31" spans="1:7">
      <c r="D31" s="449"/>
    </row>
    <row r="32" spans="1:7">
      <c r="A32" s="444"/>
      <c r="B32" s="444"/>
      <c r="C32" s="444"/>
      <c r="D32" s="449"/>
    </row>
    <row r="33" spans="1:4">
      <c r="A33" s="10" t="s">
        <v>1407</v>
      </c>
      <c r="D33" s="449"/>
    </row>
    <row r="34" spans="1:4">
      <c r="A34" s="10" t="s">
        <v>1408</v>
      </c>
      <c r="D34" s="449"/>
    </row>
    <row r="35" spans="1:4">
      <c r="A35" s="10" t="s">
        <v>1409</v>
      </c>
      <c r="D35" s="449"/>
    </row>
    <row r="36" spans="1:4">
      <c r="A36" s="10" t="s">
        <v>1410</v>
      </c>
      <c r="D36" s="449"/>
    </row>
    <row r="37" spans="1:4">
      <c r="A37" s="10" t="s">
        <v>1411</v>
      </c>
      <c r="D37" s="449"/>
    </row>
    <row r="38" spans="1:4">
      <c r="A38" s="10" t="s">
        <v>1412</v>
      </c>
      <c r="D38" s="449"/>
    </row>
    <row r="39" spans="1:4">
      <c r="A39" s="10"/>
      <c r="D39" s="449"/>
    </row>
    <row r="40" spans="1:4">
      <c r="A40" s="10"/>
    </row>
    <row r="42" spans="1:4">
      <c r="A42" s="10"/>
    </row>
  </sheetData>
  <phoneticPr fontId="7"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B547F-6384-433D-9ECE-144C9B5E6C8A}">
  <dimension ref="A1:C23"/>
  <sheetViews>
    <sheetView workbookViewId="0">
      <selection activeCell="C11" sqref="C11"/>
    </sheetView>
  </sheetViews>
  <sheetFormatPr defaultColWidth="9.125" defaultRowHeight="13.5"/>
  <cols>
    <col min="1" max="3" width="14.125" customWidth="1"/>
  </cols>
  <sheetData>
    <row r="1" spans="1:3" ht="15">
      <c r="A1" s="458" t="s">
        <v>1418</v>
      </c>
      <c r="B1" s="459" t="s">
        <v>1419</v>
      </c>
      <c r="C1" s="459" t="s">
        <v>1420</v>
      </c>
    </row>
    <row r="2" spans="1:3" ht="15">
      <c r="A2" s="458" t="s">
        <v>195</v>
      </c>
      <c r="B2" s="460">
        <v>3.0607615795692539E-4</v>
      </c>
      <c r="C2" s="461">
        <v>6.5007844113394503E-4</v>
      </c>
    </row>
    <row r="3" spans="1:3" ht="15">
      <c r="A3" s="459" t="s">
        <v>283</v>
      </c>
      <c r="B3" s="460">
        <v>1.7258826390801729E-5</v>
      </c>
      <c r="C3" s="461">
        <v>6.5873358694759805E-4</v>
      </c>
    </row>
    <row r="4" spans="1:3" ht="15">
      <c r="A4" s="459" t="s">
        <v>1421</v>
      </c>
      <c r="B4" s="460">
        <v>4.1536893047571093E-6</v>
      </c>
      <c r="C4" s="461">
        <v>2.4156496111022757E-5</v>
      </c>
    </row>
    <row r="5" spans="1:3" ht="15">
      <c r="A5" s="459" t="s">
        <v>1422</v>
      </c>
      <c r="B5" s="460">
        <v>1.0799592192368483E-5</v>
      </c>
      <c r="C5" s="461">
        <v>1.932519688881821E-6</v>
      </c>
    </row>
    <row r="6" spans="1:3" ht="15">
      <c r="A6" s="459" t="s">
        <v>1423</v>
      </c>
      <c r="B6" s="460">
        <v>3.5935795445724778E-5</v>
      </c>
      <c r="C6" s="461">
        <v>4.1695687449411044E-4</v>
      </c>
    </row>
    <row r="7" spans="1:3" ht="15">
      <c r="A7" s="459" t="s">
        <v>880</v>
      </c>
      <c r="B7" s="460">
        <v>4.6375216592778629E-7</v>
      </c>
      <c r="C7" s="461">
        <v>8.4127363278154848E-5</v>
      </c>
    </row>
    <row r="8" spans="1:3" ht="15">
      <c r="A8" s="459" t="s">
        <v>199</v>
      </c>
      <c r="B8" s="460">
        <v>4.6375216592778629E-7</v>
      </c>
      <c r="C8" s="461">
        <v>9.3406779867486405E-5</v>
      </c>
    </row>
    <row r="9" spans="1:3" ht="15">
      <c r="A9" s="459" t="s">
        <v>286</v>
      </c>
      <c r="B9" s="460">
        <v>3.0029306287960566E-9</v>
      </c>
      <c r="C9" s="461">
        <v>4.675708750215396E-5</v>
      </c>
    </row>
    <row r="10" spans="1:3" ht="15">
      <c r="A10" s="459" t="s">
        <v>287</v>
      </c>
      <c r="B10" s="460">
        <v>3.0029306287960566E-9</v>
      </c>
      <c r="C10" s="461">
        <v>1.4003320674716955E-5</v>
      </c>
    </row>
    <row r="11" spans="1:3" ht="15">
      <c r="A11" s="459" t="s">
        <v>282</v>
      </c>
      <c r="B11" s="461">
        <v>6.5680000000000002E-2</v>
      </c>
      <c r="C11" s="461">
        <v>8.1900000000000001E-2</v>
      </c>
    </row>
    <row r="13" spans="1:3" ht="15">
      <c r="A13" s="458" t="s">
        <v>1418</v>
      </c>
      <c r="B13" s="459" t="s">
        <v>1424</v>
      </c>
      <c r="C13" s="459" t="s">
        <v>1425</v>
      </c>
    </row>
    <row r="14" spans="1:3" ht="15">
      <c r="A14" s="458" t="s">
        <v>195</v>
      </c>
      <c r="B14" s="460">
        <v>9.6598438280849435E-4</v>
      </c>
      <c r="C14" s="460">
        <v>4.2418564372555842E-4</v>
      </c>
    </row>
    <row r="15" spans="1:3" ht="15">
      <c r="A15" s="459" t="s">
        <v>283</v>
      </c>
      <c r="B15" s="460">
        <v>1.6846257042642981E-4</v>
      </c>
      <c r="C15" s="460">
        <v>9.4754929605693624E-4</v>
      </c>
    </row>
    <row r="16" spans="1:3" ht="15">
      <c r="A16" s="459" t="s">
        <v>1421</v>
      </c>
      <c r="B16" s="460">
        <v>4.1556138333583188E-6</v>
      </c>
      <c r="C16" s="460">
        <v>2.6379818085518551E-5</v>
      </c>
    </row>
    <row r="17" spans="1:3" ht="15">
      <c r="A17" s="459" t="s">
        <v>1422</v>
      </c>
      <c r="B17" s="460">
        <v>5.8178593667016474E-6</v>
      </c>
      <c r="C17" s="460">
        <v>3.3416516605322451E-6</v>
      </c>
    </row>
    <row r="18" spans="1:3" ht="15">
      <c r="A18" s="459" t="s">
        <v>1423</v>
      </c>
      <c r="B18" s="460">
        <v>1.1835772315557389E-4</v>
      </c>
      <c r="C18" s="460">
        <v>4.2815190279214181E-5</v>
      </c>
    </row>
    <row r="19" spans="1:3" ht="15">
      <c r="A19" s="459" t="s">
        <v>880</v>
      </c>
      <c r="B19" s="460">
        <v>8.1325422351385048E-6</v>
      </c>
      <c r="C19" s="460">
        <v>1.6638472869384836E-5</v>
      </c>
    </row>
    <row r="20" spans="1:3" ht="15">
      <c r="A20" s="459" t="s">
        <v>199</v>
      </c>
      <c r="B20" s="460">
        <v>1.0146359393148624E-5</v>
      </c>
      <c r="C20" s="460">
        <v>1.7817476323371346E-5</v>
      </c>
    </row>
    <row r="21" spans="1:3" ht="15">
      <c r="A21" s="459" t="s">
        <v>286</v>
      </c>
      <c r="B21" s="460">
        <v>2.0193104388345035E-6</v>
      </c>
      <c r="C21" s="460">
        <v>9.6851049270355301E-6</v>
      </c>
    </row>
    <row r="22" spans="1:3" ht="15">
      <c r="A22" s="459" t="s">
        <v>287</v>
      </c>
      <c r="B22" s="460">
        <v>2.0193104417555368E-6</v>
      </c>
      <c r="C22" s="460">
        <v>2.1590459693202735E-6</v>
      </c>
    </row>
    <row r="23" spans="1:3" ht="15">
      <c r="A23" s="459" t="s">
        <v>282</v>
      </c>
      <c r="B23" s="461">
        <v>6.5680000000000002E-2</v>
      </c>
      <c r="C23" s="461">
        <v>8.1900000000000001E-2</v>
      </c>
    </row>
  </sheetData>
  <phoneticPr fontId="7" type="noConversion"/>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3"/>
  </sheetPr>
  <dimension ref="A1:K13"/>
  <sheetViews>
    <sheetView workbookViewId="0">
      <selection activeCell="D2" sqref="D2"/>
    </sheetView>
  </sheetViews>
  <sheetFormatPr defaultColWidth="8.875" defaultRowHeight="13.5"/>
  <cols>
    <col min="2" max="11" width="14.5" customWidth="1"/>
  </cols>
  <sheetData>
    <row r="1" spans="1:11" ht="40.5">
      <c r="B1" s="4" t="s">
        <v>279</v>
      </c>
      <c r="C1" s="4" t="s">
        <v>275</v>
      </c>
      <c r="D1" s="4" t="s">
        <v>249</v>
      </c>
      <c r="E1" s="4" t="s">
        <v>251</v>
      </c>
      <c r="F1" s="4" t="s">
        <v>280</v>
      </c>
      <c r="G1" s="4" t="s">
        <v>281</v>
      </c>
      <c r="H1" s="6" t="s">
        <v>277</v>
      </c>
      <c r="I1" s="444" t="s">
        <v>1380</v>
      </c>
      <c r="J1" s="444" t="s">
        <v>1381</v>
      </c>
      <c r="K1" s="444" t="s">
        <v>1382</v>
      </c>
    </row>
    <row r="2" spans="1:11">
      <c r="A2" t="s">
        <v>282</v>
      </c>
      <c r="B2">
        <v>0</v>
      </c>
      <c r="C2" s="662">
        <f>'NCSC Energy Use Weighted EF'!B42</f>
        <v>6.0349197479999998E-2</v>
      </c>
      <c r="D2" s="662">
        <f>'NCSC Energy Use Weighted EF'!C42</f>
        <v>7.311537387E-2</v>
      </c>
      <c r="E2" s="662">
        <f>'NCSC Energy Use Weighted EF'!D42</f>
        <v>7.5858519210000003E-2</v>
      </c>
      <c r="F2" s="425">
        <v>0</v>
      </c>
      <c r="G2" s="425">
        <v>0</v>
      </c>
      <c r="H2">
        <v>0</v>
      </c>
      <c r="I2" s="446">
        <f>'fossil-fuel CO2'!C46*10^6/About!A124</f>
        <v>7.6202464036522172E-2</v>
      </c>
      <c r="J2" s="663">
        <f>'NCSC Energy Use Weighted EF'!I42</f>
        <v>6.657402728999999E-2</v>
      </c>
      <c r="K2" s="445">
        <v>0</v>
      </c>
    </row>
    <row r="3" spans="1:11">
      <c r="A3" t="s">
        <v>158</v>
      </c>
      <c r="B3">
        <v>0</v>
      </c>
      <c r="C3" s="425">
        <v>3.8268243323978188E-5</v>
      </c>
      <c r="D3" s="462">
        <f>SmartTrans_LDVgas_VOCs</f>
        <v>3.5935795445724778E-5</v>
      </c>
      <c r="E3" s="462">
        <f>SmartTrans_LDVdiesel_VOCs</f>
        <v>4.1695687449411044E-4</v>
      </c>
      <c r="F3" s="425">
        <v>5.1895446079926975E-5</v>
      </c>
      <c r="G3" s="425">
        <v>3.2284940817396541E-5</v>
      </c>
      <c r="H3">
        <v>0</v>
      </c>
      <c r="I3" s="446">
        <v>0</v>
      </c>
      <c r="J3" s="446">
        <v>4.4193602863257276E-5</v>
      </c>
      <c r="K3" s="445">
        <v>0</v>
      </c>
    </row>
    <row r="4" spans="1:11">
      <c r="A4" t="s">
        <v>195</v>
      </c>
      <c r="B4">
        <v>0</v>
      </c>
      <c r="C4" s="5">
        <f>INDEX('transportation results'!$C$3:$J$5,MATCH('PEI-TFPEI-LDVs'!C$1,'transportation results'!$B$3:$B$5,0),MATCH('PEI-TFPEI-LDVs'!$A4,'transportation results'!$C$2:$J$2,0))/About!$A$123</f>
        <v>5.0925069366259182E-4</v>
      </c>
      <c r="D4" s="462">
        <f>SmartTrans_LDVgas_CO</f>
        <v>3.0607615795692539E-4</v>
      </c>
      <c r="E4" s="462">
        <f>SmartTrans_LDVdiesel_CO</f>
        <v>6.5007844113394503E-4</v>
      </c>
      <c r="F4" s="425">
        <v>6.2843999083075832E-4</v>
      </c>
      <c r="G4" s="425">
        <v>7.8280294347943063E-4</v>
      </c>
      <c r="H4">
        <v>0</v>
      </c>
      <c r="I4" s="446">
        <v>0</v>
      </c>
      <c r="J4" s="446">
        <v>5.8402775649352286E-4</v>
      </c>
      <c r="K4" s="445">
        <v>0</v>
      </c>
    </row>
    <row r="5" spans="1:11">
      <c r="A5" t="s">
        <v>283</v>
      </c>
      <c r="B5">
        <v>0</v>
      </c>
      <c r="C5" s="5">
        <f>INDEX('transportation results'!$C$3:$J$5,MATCH('PEI-TFPEI-LDVs'!C$1,'transportation results'!$B$3:$B$5,0),MATCH('PEI-TFPEI-LDVs'!$A5,'transportation results'!$C$2:$J$2,0))/About!$A$123</f>
        <v>1.0370195943674596E-5</v>
      </c>
      <c r="D5" s="462">
        <f>SmartTrans_LDVgas_NOx</f>
        <v>1.7258826390801729E-5</v>
      </c>
      <c r="E5" s="462">
        <f>SmartTrans_LDVdiesel_NOx</f>
        <v>6.5873358694759805E-4</v>
      </c>
      <c r="F5" s="425">
        <v>2.7903661623900022E-5</v>
      </c>
      <c r="G5" s="425">
        <v>3.6662316533713434E-5</v>
      </c>
      <c r="H5">
        <v>0</v>
      </c>
      <c r="I5" s="446">
        <v>0</v>
      </c>
      <c r="J5" s="446">
        <v>2.5931692976154764E-5</v>
      </c>
      <c r="K5" s="445">
        <v>0</v>
      </c>
    </row>
    <row r="6" spans="1:11">
      <c r="A6" t="s">
        <v>199</v>
      </c>
      <c r="B6">
        <v>0</v>
      </c>
      <c r="C6" s="5">
        <f>INDEX('transportation results'!$C$3:$J$5,MATCH('PEI-TFPEI-LDVs'!C$1,'transportation results'!$B$3:$B$5,0),MATCH('PEI-TFPEI-LDVs'!$A6,'transportation results'!$C$2:$J$2,0))/About!$A$123</f>
        <v>1.1110924225365641E-6</v>
      </c>
      <c r="D6" s="462">
        <f>SmartTrans_LDVgas_PM10</f>
        <v>4.6375216592778629E-7</v>
      </c>
      <c r="E6" s="462">
        <f>SmartTrans_LDVdiesel_PM10</f>
        <v>9.3406779867486405E-5</v>
      </c>
      <c r="F6" s="425">
        <v>5.4408980116844919E-6</v>
      </c>
      <c r="G6" s="425">
        <v>6.5664916378209534E-6</v>
      </c>
      <c r="H6">
        <v>0</v>
      </c>
      <c r="I6" s="446">
        <v>0</v>
      </c>
      <c r="J6" s="446">
        <v>5.0563864576369941E-6</v>
      </c>
      <c r="K6" s="445">
        <v>0</v>
      </c>
    </row>
    <row r="7" spans="1:11">
      <c r="A7" t="s">
        <v>284</v>
      </c>
      <c r="B7">
        <v>0</v>
      </c>
      <c r="C7" s="5">
        <f>INDEX('transportation results'!$C$3:$J$5,MATCH('PEI-TFPEI-LDVs'!C$1,'transportation results'!$B$3:$B$5,0),MATCH('PEI-TFPEI-LDVs'!$A7,'transportation results'!$C$2:$J$2,0))/About!$A$123</f>
        <v>1.1110924225365641E-6</v>
      </c>
      <c r="D7" s="462">
        <f>SmartTrans_LDVgas_PM25</f>
        <v>4.6375216592778629E-7</v>
      </c>
      <c r="E7" s="462">
        <f>SmartTrans_LDVdiesel_PM25</f>
        <v>8.4127363278154848E-5</v>
      </c>
      <c r="F7" s="425">
        <v>2.1809958632856677E-6</v>
      </c>
      <c r="G7" s="425">
        <v>2.7049648134076423E-6</v>
      </c>
      <c r="H7">
        <v>0</v>
      </c>
      <c r="I7" s="446">
        <v>0</v>
      </c>
      <c r="J7" s="446">
        <v>2.026863566197544E-6</v>
      </c>
      <c r="K7" s="445">
        <v>0</v>
      </c>
    </row>
    <row r="8" spans="1:11">
      <c r="A8" t="s">
        <v>285</v>
      </c>
      <c r="B8">
        <v>0</v>
      </c>
      <c r="C8" s="425">
        <v>2.6856561546286873E-7</v>
      </c>
      <c r="D8" s="462">
        <f>SmartTrans_LDVgas_SO2</f>
        <v>4.1536893047571093E-6</v>
      </c>
      <c r="E8" s="462">
        <f>SmartTrans_LDVdiesel_SO2</f>
        <v>2.4156496111022757E-5</v>
      </c>
      <c r="F8" s="425">
        <v>3.2357374959285617E-7</v>
      </c>
      <c r="G8" s="425">
        <v>4.4255276034040725E-7</v>
      </c>
      <c r="H8">
        <v>0</v>
      </c>
      <c r="I8" s="446">
        <v>0</v>
      </c>
      <c r="J8" s="446">
        <v>0</v>
      </c>
      <c r="K8" s="445">
        <v>0</v>
      </c>
    </row>
    <row r="9" spans="1:11">
      <c r="A9" t="s">
        <v>286</v>
      </c>
      <c r="B9">
        <v>0</v>
      </c>
      <c r="C9" s="425">
        <v>3.8392598508435111E-7</v>
      </c>
      <c r="D9" s="462">
        <f>SmartTrans_LDVgas_BC</f>
        <v>3.0029306287960566E-9</v>
      </c>
      <c r="E9" s="462">
        <f>SmartTrans_LDVdiesel_BC</f>
        <v>4.675708750215396E-5</v>
      </c>
      <c r="F9" s="425">
        <v>4.0413261587826444E-7</v>
      </c>
      <c r="G9" s="425">
        <v>4.4934162718370953E-7</v>
      </c>
      <c r="H9">
        <v>0</v>
      </c>
      <c r="I9" s="446">
        <v>0</v>
      </c>
      <c r="J9" s="446">
        <v>3.7557231942739924E-7</v>
      </c>
      <c r="K9" s="445">
        <v>0</v>
      </c>
    </row>
    <row r="10" spans="1:11">
      <c r="A10" t="s">
        <v>287</v>
      </c>
      <c r="B10">
        <v>0</v>
      </c>
      <c r="C10" s="425">
        <v>7.2568746099807378E-7</v>
      </c>
      <c r="D10" s="462">
        <f>SmartTrans_LDVgas_OC</f>
        <v>3.0029306287960566E-9</v>
      </c>
      <c r="E10" s="462">
        <f>SmartTrans_LDVdiesel_OC</f>
        <v>1.4003320674716955E-5</v>
      </c>
      <c r="F10" s="425">
        <v>7.6388153789270936E-7</v>
      </c>
      <c r="G10" s="425">
        <v>4.1731687505950949E-7</v>
      </c>
      <c r="H10">
        <v>0</v>
      </c>
      <c r="I10" s="446">
        <v>0</v>
      </c>
      <c r="J10" s="446">
        <v>7.0989756748698903E-7</v>
      </c>
      <c r="K10" s="445">
        <v>0</v>
      </c>
    </row>
    <row r="11" spans="1:11">
      <c r="A11" t="s">
        <v>201</v>
      </c>
      <c r="B11">
        <v>0</v>
      </c>
      <c r="C11" s="661">
        <f>'NCSC Energy Use Weighted EF'!B43</f>
        <v>9.7065142800000008E-5</v>
      </c>
      <c r="D11" s="661">
        <f>'NCSC Energy Use Weighted EF'!C43</f>
        <v>4.0092124200000002E-6</v>
      </c>
      <c r="E11" s="661">
        <f>'NCSC Energy Use Weighted EF'!D43</f>
        <v>4.1147180099999997E-6</v>
      </c>
      <c r="F11" s="661">
        <f>'NCSC Energy Use Weighted EF'!E43</f>
        <v>2.7431453399999998E-4</v>
      </c>
      <c r="G11" s="661">
        <f>'NCSC Energy Use Weighted EF'!F43</f>
        <v>4.1147180099999997E-6</v>
      </c>
      <c r="H11">
        <v>0</v>
      </c>
      <c r="I11" s="446">
        <v>0</v>
      </c>
      <c r="J11" s="663">
        <f>'NCSC Energy Use Weighted EF'!I43</f>
        <v>6.5413465800000004E-5</v>
      </c>
      <c r="K11" s="445">
        <v>0</v>
      </c>
    </row>
    <row r="12" spans="1:11">
      <c r="A12" t="s">
        <v>200</v>
      </c>
      <c r="B12">
        <v>0</v>
      </c>
      <c r="C12" s="661">
        <f>'NCSC Energy Use Weighted EF'!B44</f>
        <v>3.1651677000000004E-6</v>
      </c>
      <c r="D12" s="661">
        <f>'NCSC Energy Use Weighted EF'!C44</f>
        <v>6.0138186300000008E-6</v>
      </c>
      <c r="E12" s="661">
        <f>'NCSC Energy Use Weighted EF'!D44</f>
        <v>4.1147180099999997E-6</v>
      </c>
      <c r="F12" s="661">
        <f>'NCSC Energy Use Weighted EF'!E44</f>
        <v>4.3257291900000003E-5</v>
      </c>
      <c r="G12" s="661">
        <f>'NCSC Energy Use Weighted EF'!F44</f>
        <v>4.1147180099999997E-6</v>
      </c>
      <c r="H12">
        <v>0</v>
      </c>
      <c r="I12" s="446">
        <v>0</v>
      </c>
      <c r="J12" s="663">
        <f>'NCSC Energy Use Weighted EF'!I44</f>
        <v>2.1101118E-7</v>
      </c>
      <c r="K12" s="445">
        <v>0</v>
      </c>
    </row>
    <row r="13" spans="1:11">
      <c r="A13" t="s">
        <v>288</v>
      </c>
      <c r="B13">
        <v>0</v>
      </c>
      <c r="C13" s="5">
        <v>0</v>
      </c>
      <c r="D13" s="5">
        <v>0</v>
      </c>
      <c r="E13" s="5">
        <v>0</v>
      </c>
      <c r="F13">
        <v>0</v>
      </c>
      <c r="G13">
        <v>0</v>
      </c>
      <c r="H13">
        <v>0</v>
      </c>
      <c r="I13" s="446">
        <v>0</v>
      </c>
      <c r="J13" s="446">
        <v>0</v>
      </c>
      <c r="K13" s="445">
        <v>0</v>
      </c>
    </row>
  </sheetData>
  <phoneticPr fontId="7" type="noConversion"/>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3"/>
  </sheetPr>
  <dimension ref="A1:K13"/>
  <sheetViews>
    <sheetView workbookViewId="0">
      <selection activeCell="D11" sqref="D11"/>
    </sheetView>
  </sheetViews>
  <sheetFormatPr defaultColWidth="8.875" defaultRowHeight="13.5"/>
  <cols>
    <col min="2" max="2" width="12.125" customWidth="1"/>
    <col min="3" max="3" width="14.125" customWidth="1"/>
    <col min="4" max="4" width="21.375" customWidth="1"/>
    <col min="5" max="5" width="18.625" customWidth="1"/>
    <col min="6" max="6" width="18.125" customWidth="1"/>
    <col min="7" max="7" width="16.625" customWidth="1"/>
    <col min="8" max="8" width="11.125" customWidth="1"/>
    <col min="9" max="11" width="14.625" customWidth="1"/>
  </cols>
  <sheetData>
    <row r="1" spans="1:11" ht="40.5">
      <c r="B1" s="4" t="s">
        <v>279</v>
      </c>
      <c r="C1" s="4" t="s">
        <v>275</v>
      </c>
      <c r="D1" s="4" t="s">
        <v>249</v>
      </c>
      <c r="E1" s="4" t="s">
        <v>251</v>
      </c>
      <c r="F1" s="4" t="s">
        <v>280</v>
      </c>
      <c r="G1" s="4" t="s">
        <v>281</v>
      </c>
      <c r="H1" s="6" t="s">
        <v>277</v>
      </c>
      <c r="I1" s="444" t="s">
        <v>1380</v>
      </c>
      <c r="J1" s="444" t="s">
        <v>1381</v>
      </c>
      <c r="K1" s="444" t="s">
        <v>1382</v>
      </c>
    </row>
    <row r="2" spans="1:11">
      <c r="A2" t="s">
        <v>282</v>
      </c>
      <c r="B2">
        <v>0</v>
      </c>
      <c r="C2" s="662">
        <f>'NCSC Energy Use Weighted EF'!B47</f>
        <v>6.0349197479999998E-2</v>
      </c>
      <c r="D2" s="662">
        <f>'NCSC Energy Use Weighted EF'!C47</f>
        <v>7.311537387E-2</v>
      </c>
      <c r="E2" s="662">
        <f>'NCSC Energy Use Weighted EF'!D47</f>
        <v>7.5858519210000003E-2</v>
      </c>
      <c r="F2" s="425">
        <v>0</v>
      </c>
      <c r="G2" s="425">
        <v>0</v>
      </c>
      <c r="H2">
        <v>0</v>
      </c>
      <c r="I2" s="446">
        <f>'fossil-fuel CO2'!C46*10^6/About!A124</f>
        <v>7.6202464036522172E-2</v>
      </c>
      <c r="J2" s="663">
        <f>'NCSC Energy Use Weighted EF'!I47</f>
        <v>6.657402728999999E-2</v>
      </c>
      <c r="K2" s="445">
        <v>0</v>
      </c>
    </row>
    <row r="3" spans="1:11">
      <c r="A3" t="s">
        <v>158</v>
      </c>
      <c r="B3">
        <v>0</v>
      </c>
      <c r="C3" s="425">
        <v>1.8576705159811426E-5</v>
      </c>
      <c r="D3" s="462">
        <f>SmartTrans_HDVgas_VOCs</f>
        <v>1.1835772315557389E-4</v>
      </c>
      <c r="E3" s="462">
        <f>SmartTrans_HDVdiesel_VOCs</f>
        <v>4.2815190279214181E-5</v>
      </c>
      <c r="F3" s="425">
        <v>1.6719034643830282E-5</v>
      </c>
      <c r="G3" s="425">
        <v>1.6719034643830282E-5</v>
      </c>
      <c r="H3">
        <v>0</v>
      </c>
      <c r="I3" s="5">
        <v>0</v>
      </c>
      <c r="J3" s="447">
        <v>1.5537490351092688E-5</v>
      </c>
      <c r="K3" s="445">
        <v>0</v>
      </c>
    </row>
    <row r="4" spans="1:11">
      <c r="A4" t="s">
        <v>195</v>
      </c>
      <c r="B4">
        <v>0</v>
      </c>
      <c r="C4" s="5">
        <f>INDEX('transportation results'!$C$6:$J$8,MATCH('PEI-TFPEI-HDVs'!C$1,'transportation results'!$B$6:$B$8,0),MATCH('PEI-TFPEI-HDVs'!$A4,'transportation results'!$C$2:$J$2,0))/About!$A$123</f>
        <v>2.1063020205596848E-4</v>
      </c>
      <c r="D4" s="462">
        <f>SmartTrans_HDVgas_CO</f>
        <v>9.6598438280849435E-4</v>
      </c>
      <c r="E4" s="462">
        <f>SmartTrans_HDVdiesel_CO</f>
        <v>4.2418564372555842E-4</v>
      </c>
      <c r="F4" s="425">
        <v>6.8316154145581934E-5</v>
      </c>
      <c r="G4" s="425">
        <v>6.8316154145581934E-5</v>
      </c>
      <c r="H4">
        <v>0</v>
      </c>
      <c r="I4" s="5">
        <v>0</v>
      </c>
      <c r="J4" s="447">
        <v>3.1744105101559928E-5</v>
      </c>
      <c r="K4" s="445">
        <v>0</v>
      </c>
    </row>
    <row r="5" spans="1:11">
      <c r="A5" t="s">
        <v>283</v>
      </c>
      <c r="B5">
        <v>0</v>
      </c>
      <c r="C5" s="5">
        <f>INDEX('transportation results'!$C$6:$J$8,MATCH('PEI-TFPEI-HDVs'!C$1,'transportation results'!$B$6:$B$8,0),MATCH('PEI-TFPEI-HDVs'!$A5,'transportation results'!$C$2:$J$2,0))/About!$A$123</f>
        <v>1.7182262434675065E-4</v>
      </c>
      <c r="D5" s="462">
        <f>SmartTrans_HDVgas_NOx</f>
        <v>1.6846257042642981E-4</v>
      </c>
      <c r="E5" s="462">
        <f>SmartTrans_HDVdiesel_NOx</f>
        <v>9.4754929605693624E-4</v>
      </c>
      <c r="F5" s="425">
        <v>1.8933522771506423E-4</v>
      </c>
      <c r="G5" s="425">
        <v>1.8933522771506423E-4</v>
      </c>
      <c r="H5">
        <v>0</v>
      </c>
      <c r="I5" s="5">
        <v>0</v>
      </c>
      <c r="J5" s="447">
        <v>1.7595479263094526E-4</v>
      </c>
      <c r="K5" s="445">
        <v>0</v>
      </c>
    </row>
    <row r="6" spans="1:11">
      <c r="A6" t="s">
        <v>199</v>
      </c>
      <c r="B6">
        <v>0</v>
      </c>
      <c r="C6" s="5">
        <f>INDEX('transportation results'!$C$6:$J$8,MATCH('PEI-TFPEI-HDVs'!C$1,'transportation results'!$B$6:$B$8,0),MATCH('PEI-TFPEI-HDVs'!$A6,'transportation results'!$C$2:$J$2,0))/About!$A$123</f>
        <v>2.2583982277335787E-6</v>
      </c>
      <c r="D6" s="462">
        <f>SmartTrans_HDVgas_PM10</f>
        <v>1.0146359393148624E-5</v>
      </c>
      <c r="E6" s="462">
        <f>SmartTrans_HDVdiesel_PM10</f>
        <v>1.7817476323371346E-5</v>
      </c>
      <c r="F6" s="425">
        <v>1.4152588555858308E-6</v>
      </c>
      <c r="G6" s="425">
        <v>1.4152588555858308E-6</v>
      </c>
      <c r="H6">
        <v>0</v>
      </c>
      <c r="I6" s="5">
        <v>0</v>
      </c>
      <c r="J6" s="447">
        <v>1.3152416560771943E-7</v>
      </c>
      <c r="K6" s="445">
        <v>0</v>
      </c>
    </row>
    <row r="7" spans="1:11">
      <c r="A7" t="s">
        <v>284</v>
      </c>
      <c r="B7">
        <v>0</v>
      </c>
      <c r="C7" s="5">
        <f>INDEX('transportation results'!$C$6:$J$8,MATCH('PEI-TFPEI-HDVs'!C$1,'transportation results'!$B$6:$B$8,0),MATCH('PEI-TFPEI-HDVs'!$A7,'transportation results'!$C$2:$J$2,0))/About!$A$123</f>
        <v>2.0279494289852542E-6</v>
      </c>
      <c r="D7" s="462">
        <f>SmartTrans_HDVgas_PM25</f>
        <v>8.1325422351385048E-6</v>
      </c>
      <c r="E7" s="462">
        <f>SmartTrans_HDVdiesel_PM25</f>
        <v>1.6638472869384836E-5</v>
      </c>
      <c r="F7" s="425">
        <v>1.3739976644608798E-6</v>
      </c>
      <c r="G7" s="425">
        <v>1.3739976644608798E-6</v>
      </c>
      <c r="H7">
        <v>0</v>
      </c>
      <c r="I7" s="5">
        <v>0</v>
      </c>
      <c r="J7" s="447">
        <v>1.2768964182906875E-7</v>
      </c>
      <c r="K7" s="445">
        <v>0</v>
      </c>
    </row>
    <row r="8" spans="1:11">
      <c r="A8" t="s">
        <v>285</v>
      </c>
      <c r="B8">
        <v>0</v>
      </c>
      <c r="C8" s="425">
        <v>0</v>
      </c>
      <c r="D8" s="462">
        <f>SmartTrans_HDVgas_SO2</f>
        <v>4.1556138333583188E-6</v>
      </c>
      <c r="E8" s="462">
        <f>SmartTrans_HDVdiesel_SO2</f>
        <v>2.6379818085518551E-5</v>
      </c>
      <c r="F8" s="425">
        <v>0</v>
      </c>
      <c r="G8" s="425">
        <v>0</v>
      </c>
      <c r="H8">
        <v>0</v>
      </c>
      <c r="I8" s="5">
        <v>0</v>
      </c>
      <c r="J8" s="447">
        <v>0</v>
      </c>
      <c r="K8" s="445">
        <v>0</v>
      </c>
    </row>
    <row r="9" spans="1:11">
      <c r="A9" t="s">
        <v>286</v>
      </c>
      <c r="B9">
        <v>0</v>
      </c>
      <c r="C9" s="425">
        <v>2.4426625145971195E-7</v>
      </c>
      <c r="D9" s="462">
        <f>SmartTrans_HDVgas_BC</f>
        <v>2.0193104388345035E-6</v>
      </c>
      <c r="E9" s="462">
        <f>SmartTrans_HDVdiesel_BC</f>
        <v>9.6851049270355301E-6</v>
      </c>
      <c r="F9" s="425">
        <v>2.1983962631374075E-7</v>
      </c>
      <c r="G9" s="425">
        <v>2.1983962631374075E-7</v>
      </c>
      <c r="H9">
        <v>0</v>
      </c>
      <c r="I9" s="5">
        <v>0</v>
      </c>
      <c r="J9" s="447">
        <v>2.0430342692651E-8</v>
      </c>
      <c r="K9" s="445">
        <v>0</v>
      </c>
    </row>
    <row r="10" spans="1:11">
      <c r="A10" t="s">
        <v>287</v>
      </c>
      <c r="B10">
        <v>0</v>
      </c>
      <c r="C10" s="425">
        <v>1.007598287271312E-6</v>
      </c>
      <c r="D10" s="462">
        <f>SmartTrans_HDVgas_OC</f>
        <v>2.0193104417555368E-6</v>
      </c>
      <c r="E10" s="462">
        <f>SmartTrans_HDVdiesel_OC</f>
        <v>2.1590459693202735E-6</v>
      </c>
      <c r="F10" s="425">
        <v>9.0683845854418077E-7</v>
      </c>
      <c r="G10" s="425">
        <v>9.0683845854418077E-7</v>
      </c>
      <c r="H10">
        <v>0</v>
      </c>
      <c r="I10" s="5">
        <v>0</v>
      </c>
      <c r="J10" s="447">
        <v>8.4275163607185392E-8</v>
      </c>
      <c r="K10" s="445">
        <v>0</v>
      </c>
    </row>
    <row r="11" spans="1:11">
      <c r="A11" t="s">
        <v>201</v>
      </c>
      <c r="B11">
        <v>0</v>
      </c>
      <c r="C11" s="661">
        <f>'NCSC Energy Use Weighted EF'!B48</f>
        <v>9.7065142800000008E-5</v>
      </c>
      <c r="D11" s="661">
        <f>'NCSC Energy Use Weighted EF'!C48</f>
        <v>2.63763975E-5</v>
      </c>
      <c r="E11" s="661">
        <f>'NCSC Energy Use Weighted EF'!D48</f>
        <v>4.1147180099999997E-6</v>
      </c>
      <c r="F11" s="661">
        <f>'NCSC Energy Use Weighted EF'!E48</f>
        <v>2.7431453399999998E-4</v>
      </c>
      <c r="G11" s="661">
        <f>'NCSC Energy Use Weighted EF'!F48</f>
        <v>4.1147180099999997E-6</v>
      </c>
      <c r="H11">
        <v>0</v>
      </c>
      <c r="I11" s="5">
        <v>0</v>
      </c>
      <c r="J11" s="663">
        <f>'NCSC Energy Use Weighted EF'!I48</f>
        <v>6.5413465800000004E-5</v>
      </c>
      <c r="K11" s="445">
        <v>0</v>
      </c>
    </row>
    <row r="12" spans="1:11">
      <c r="A12" t="s">
        <v>200</v>
      </c>
      <c r="B12">
        <v>0</v>
      </c>
      <c r="C12" s="661">
        <f>'NCSC Energy Use Weighted EF'!B49</f>
        <v>3.1651677000000004E-6</v>
      </c>
      <c r="D12" s="661">
        <f>'NCSC Energy Use Weighted EF'!C49</f>
        <v>8.4404471999999998E-6</v>
      </c>
      <c r="E12" s="661">
        <f>'NCSC Energy Use Weighted EF'!D49</f>
        <v>4.1147180099999997E-6</v>
      </c>
      <c r="F12" s="661">
        <f>'NCSC Energy Use Weighted EF'!E49</f>
        <v>4.3257291900000003E-5</v>
      </c>
      <c r="G12" s="661">
        <f>'NCSC Energy Use Weighted EF'!F49</f>
        <v>4.1147180099999997E-6</v>
      </c>
      <c r="H12">
        <v>0</v>
      </c>
      <c r="I12" s="5">
        <v>0</v>
      </c>
      <c r="J12" s="663">
        <f>'NCSC Energy Use Weighted EF'!I49</f>
        <v>2.1101118E-7</v>
      </c>
      <c r="K12" s="445">
        <v>0</v>
      </c>
    </row>
    <row r="13" spans="1:11">
      <c r="A13" t="s">
        <v>288</v>
      </c>
      <c r="B13">
        <v>0</v>
      </c>
      <c r="C13" s="5">
        <v>0</v>
      </c>
      <c r="D13" s="5">
        <v>0</v>
      </c>
      <c r="E13" s="5">
        <v>0</v>
      </c>
      <c r="F13">
        <v>0</v>
      </c>
      <c r="G13">
        <v>0</v>
      </c>
      <c r="H13">
        <v>0</v>
      </c>
      <c r="I13" s="5">
        <v>0</v>
      </c>
      <c r="J13" s="447">
        <v>0</v>
      </c>
      <c r="K13" s="445">
        <v>0</v>
      </c>
    </row>
  </sheetData>
  <phoneticPr fontId="7" type="noConversion"/>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theme="3"/>
  </sheetPr>
  <dimension ref="A1:K13"/>
  <sheetViews>
    <sheetView workbookViewId="0">
      <selection activeCell="G19" sqref="G19"/>
    </sheetView>
  </sheetViews>
  <sheetFormatPr defaultColWidth="8.875" defaultRowHeight="13.5"/>
  <cols>
    <col min="2" max="11" width="13.375" customWidth="1"/>
  </cols>
  <sheetData>
    <row r="1" spans="1:11" ht="54">
      <c r="B1" s="4" t="s">
        <v>279</v>
      </c>
      <c r="C1" s="6" t="s">
        <v>275</v>
      </c>
      <c r="D1" s="4" t="s">
        <v>249</v>
      </c>
      <c r="E1" s="6" t="s">
        <v>251</v>
      </c>
      <c r="F1" s="4" t="s">
        <v>280</v>
      </c>
      <c r="G1" s="6" t="s">
        <v>281</v>
      </c>
      <c r="H1" s="4" t="s">
        <v>277</v>
      </c>
      <c r="I1" s="444" t="s">
        <v>1380</v>
      </c>
      <c r="J1" s="444" t="s">
        <v>1381</v>
      </c>
      <c r="K1" s="444" t="s">
        <v>1382</v>
      </c>
    </row>
    <row r="2" spans="1:11">
      <c r="A2" t="s">
        <v>282</v>
      </c>
      <c r="B2">
        <v>0</v>
      </c>
      <c r="C2">
        <v>0</v>
      </c>
      <c r="D2" s="5">
        <f>'fossil-fuel CO2'!C37*10^6/About!A124</f>
        <v>7.1653063198520814E-2</v>
      </c>
      <c r="E2">
        <v>0</v>
      </c>
      <c r="F2" s="425">
        <v>0</v>
      </c>
      <c r="G2">
        <v>0</v>
      </c>
      <c r="H2" s="661">
        <f>'NCSC Energy Use Weighted EF'!G52</f>
        <v>7.5436496849999993E-2</v>
      </c>
      <c r="I2">
        <v>0</v>
      </c>
      <c r="J2">
        <v>0</v>
      </c>
      <c r="K2">
        <v>0</v>
      </c>
    </row>
    <row r="3" spans="1:11">
      <c r="A3" t="s">
        <v>158</v>
      </c>
      <c r="B3">
        <v>0</v>
      </c>
      <c r="C3">
        <v>0</v>
      </c>
      <c r="D3" s="425">
        <v>5.5531412161968313E-5</v>
      </c>
      <c r="E3">
        <v>0</v>
      </c>
      <c r="F3" s="425">
        <v>5.1895446079926975E-5</v>
      </c>
      <c r="G3">
        <v>0</v>
      </c>
      <c r="H3" s="425">
        <v>1.3572675535004534E-5</v>
      </c>
      <c r="I3">
        <v>0</v>
      </c>
      <c r="J3">
        <v>0</v>
      </c>
      <c r="K3">
        <v>0</v>
      </c>
    </row>
    <row r="4" spans="1:11">
      <c r="A4" t="s">
        <v>195</v>
      </c>
      <c r="B4">
        <v>0</v>
      </c>
      <c r="C4">
        <v>0</v>
      </c>
      <c r="D4" s="425">
        <v>6.2843999083075832E-4</v>
      </c>
      <c r="E4">
        <v>0</v>
      </c>
      <c r="F4" s="425">
        <v>6.2843999083075832E-4</v>
      </c>
      <c r="G4">
        <v>0</v>
      </c>
      <c r="H4" s="425">
        <v>9.6300779272805379E-5</v>
      </c>
      <c r="I4">
        <v>0</v>
      </c>
      <c r="J4">
        <v>0</v>
      </c>
      <c r="K4">
        <v>0</v>
      </c>
    </row>
    <row r="5" spans="1:11">
      <c r="A5" t="s">
        <v>283</v>
      </c>
      <c r="B5">
        <v>0</v>
      </c>
      <c r="C5">
        <v>0</v>
      </c>
      <c r="D5" s="425">
        <v>2.7903661623900022E-5</v>
      </c>
      <c r="E5">
        <v>0</v>
      </c>
      <c r="F5" s="425">
        <v>2.7903661623900022E-5</v>
      </c>
      <c r="G5">
        <v>0</v>
      </c>
      <c r="H5" s="425">
        <v>3.7736572722190862E-4</v>
      </c>
      <c r="I5">
        <v>0</v>
      </c>
      <c r="J5">
        <v>0</v>
      </c>
      <c r="K5">
        <v>0</v>
      </c>
    </row>
    <row r="6" spans="1:11">
      <c r="A6" t="s">
        <v>199</v>
      </c>
      <c r="B6">
        <v>0</v>
      </c>
      <c r="C6">
        <v>0</v>
      </c>
      <c r="D6" s="425">
        <v>5.4408980116844919E-6</v>
      </c>
      <c r="E6">
        <v>0</v>
      </c>
      <c r="F6" s="425">
        <v>5.4408980116844919E-6</v>
      </c>
      <c r="G6">
        <v>0</v>
      </c>
      <c r="H6" s="425">
        <v>4.6585626090942391E-6</v>
      </c>
      <c r="I6">
        <v>0</v>
      </c>
      <c r="J6">
        <v>0</v>
      </c>
      <c r="K6">
        <v>0</v>
      </c>
    </row>
    <row r="7" spans="1:11">
      <c r="A7" t="s">
        <v>284</v>
      </c>
      <c r="B7">
        <v>0</v>
      </c>
      <c r="C7">
        <v>0</v>
      </c>
      <c r="D7" s="425">
        <v>2.1809958632856677E-6</v>
      </c>
      <c r="E7">
        <v>0</v>
      </c>
      <c r="F7" s="425">
        <v>2.1809958632856677E-6</v>
      </c>
      <c r="G7">
        <v>0</v>
      </c>
      <c r="H7" s="425">
        <v>4.6585626090942391E-6</v>
      </c>
      <c r="I7">
        <v>0</v>
      </c>
      <c r="J7">
        <v>0</v>
      </c>
      <c r="K7">
        <v>0</v>
      </c>
    </row>
    <row r="8" spans="1:11">
      <c r="A8" t="s">
        <v>285</v>
      </c>
      <c r="B8">
        <v>0</v>
      </c>
      <c r="C8">
        <v>0</v>
      </c>
      <c r="D8" s="425">
        <v>1.1588321449012904E-6</v>
      </c>
      <c r="E8">
        <v>0</v>
      </c>
      <c r="F8" s="425">
        <v>3.2357374959285617E-7</v>
      </c>
      <c r="G8">
        <v>0</v>
      </c>
      <c r="H8" s="425">
        <v>5.3605609006928401E-7</v>
      </c>
      <c r="I8">
        <v>0</v>
      </c>
      <c r="J8">
        <v>0</v>
      </c>
      <c r="K8">
        <v>0</v>
      </c>
    </row>
    <row r="9" spans="1:11">
      <c r="A9" t="s">
        <v>286</v>
      </c>
      <c r="B9">
        <v>0</v>
      </c>
      <c r="C9">
        <v>0</v>
      </c>
      <c r="D9" s="425">
        <v>4.0413261587826444E-7</v>
      </c>
      <c r="E9">
        <v>0</v>
      </c>
      <c r="F9" s="425">
        <v>4.0413261587826444E-7</v>
      </c>
      <c r="G9">
        <v>0</v>
      </c>
      <c r="H9" s="425">
        <v>1.4686744415235262E-6</v>
      </c>
      <c r="I9">
        <v>0</v>
      </c>
      <c r="J9">
        <v>0</v>
      </c>
      <c r="K9">
        <v>0</v>
      </c>
    </row>
    <row r="10" spans="1:11">
      <c r="A10" t="s">
        <v>287</v>
      </c>
      <c r="B10">
        <v>0</v>
      </c>
      <c r="C10">
        <v>0</v>
      </c>
      <c r="D10" s="425">
        <v>7.6388153789270936E-7</v>
      </c>
      <c r="E10">
        <v>0</v>
      </c>
      <c r="F10" s="425">
        <v>7.6388153789270936E-7</v>
      </c>
      <c r="G10">
        <v>0</v>
      </c>
      <c r="H10" s="425">
        <v>1.401468763228616E-6</v>
      </c>
      <c r="I10">
        <v>0</v>
      </c>
      <c r="J10">
        <v>0</v>
      </c>
      <c r="K10">
        <v>0</v>
      </c>
    </row>
    <row r="11" spans="1:11">
      <c r="A11" t="s">
        <v>201</v>
      </c>
      <c r="B11">
        <v>0</v>
      </c>
      <c r="C11">
        <v>0</v>
      </c>
      <c r="D11" s="5">
        <f>'Other emission factors'!F2</f>
        <v>5.2752792648438342E-7</v>
      </c>
      <c r="E11">
        <f>'Other emission factors'!F4</f>
        <v>5.2752792648438342E-7</v>
      </c>
      <c r="F11" s="661">
        <f>'NCSC Energy Use Weighted EF'!E53</f>
        <v>2.7431453399999998E-4</v>
      </c>
      <c r="G11" s="661">
        <f>'NCSC Energy Use Weighted EF'!F53</f>
        <v>4.1147180099999997E-6</v>
      </c>
      <c r="H11" s="661">
        <f>'NCSC Energy Use Weighted EF'!G53</f>
        <v>5.2752794999999999E-7</v>
      </c>
      <c r="I11">
        <v>0</v>
      </c>
      <c r="J11">
        <v>0</v>
      </c>
      <c r="K11">
        <v>0</v>
      </c>
    </row>
    <row r="12" spans="1:11">
      <c r="A12" t="s">
        <v>200</v>
      </c>
      <c r="B12">
        <v>0</v>
      </c>
      <c r="C12">
        <v>0</v>
      </c>
      <c r="D12" s="5">
        <f>'Other emission factors'!F13</f>
        <v>2.1101117059375337E-6</v>
      </c>
      <c r="E12">
        <f>'Other emission factors'!F15</f>
        <v>2.1101117059375337E-6</v>
      </c>
      <c r="F12" s="661">
        <f>'NCSC Energy Use Weighted EF'!E54</f>
        <v>4.3257291900000003E-5</v>
      </c>
      <c r="G12" s="661">
        <f>'NCSC Energy Use Weighted EF'!F54</f>
        <v>4.1147180099999997E-6</v>
      </c>
      <c r="H12" s="661">
        <f>'NCSC Energy Use Weighted EF'!G54</f>
        <v>2.1101118E-6</v>
      </c>
      <c r="I12">
        <v>0</v>
      </c>
      <c r="J12">
        <v>0</v>
      </c>
      <c r="K12">
        <v>0</v>
      </c>
    </row>
    <row r="13" spans="1:11">
      <c r="A13" t="s">
        <v>288</v>
      </c>
      <c r="B13">
        <v>0</v>
      </c>
      <c r="C13">
        <v>0</v>
      </c>
      <c r="D13">
        <v>0</v>
      </c>
      <c r="E13">
        <v>0</v>
      </c>
      <c r="F13">
        <v>0</v>
      </c>
      <c r="G13">
        <v>0</v>
      </c>
      <c r="H13">
        <v>0</v>
      </c>
      <c r="I13">
        <v>0</v>
      </c>
      <c r="J13">
        <v>0</v>
      </c>
      <c r="K13">
        <v>0</v>
      </c>
    </row>
  </sheetData>
  <phoneticPr fontId="7" type="noConversion"/>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theme="3"/>
  </sheetPr>
  <dimension ref="A1:K13"/>
  <sheetViews>
    <sheetView workbookViewId="0">
      <selection activeCell="G22" sqref="G22"/>
    </sheetView>
  </sheetViews>
  <sheetFormatPr defaultColWidth="8.875" defaultRowHeight="13.5"/>
  <cols>
    <col min="2" max="2" width="12.125" customWidth="1"/>
    <col min="3" max="3" width="13.625" customWidth="1"/>
    <col min="4" max="4" width="21.375" customWidth="1"/>
    <col min="5" max="5" width="18.625" customWidth="1"/>
    <col min="6" max="6" width="18.125" customWidth="1"/>
    <col min="7" max="7" width="16.625" customWidth="1"/>
    <col min="8" max="8" width="11.125" customWidth="1"/>
    <col min="9" max="9" width="16" customWidth="1"/>
    <col min="10" max="10" width="11.875" customWidth="1"/>
  </cols>
  <sheetData>
    <row r="1" spans="1:11" ht="40.5">
      <c r="B1" s="4" t="s">
        <v>279</v>
      </c>
      <c r="C1" s="4" t="s">
        <v>275</v>
      </c>
      <c r="D1" s="4" t="s">
        <v>249</v>
      </c>
      <c r="E1" s="4" t="s">
        <v>251</v>
      </c>
      <c r="F1" s="4" t="s">
        <v>280</v>
      </c>
      <c r="G1" s="4" t="s">
        <v>281</v>
      </c>
      <c r="H1" s="6" t="s">
        <v>277</v>
      </c>
      <c r="I1" s="444" t="s">
        <v>1380</v>
      </c>
      <c r="J1" s="444" t="s">
        <v>1381</v>
      </c>
      <c r="K1" s="444" t="s">
        <v>1382</v>
      </c>
    </row>
    <row r="2" spans="1:11">
      <c r="A2" t="s">
        <v>282</v>
      </c>
      <c r="B2">
        <v>0</v>
      </c>
      <c r="C2">
        <f>'fossil-fuel CO2'!C33*10^6/About!A124</f>
        <v>5.8673344072957871E-2</v>
      </c>
      <c r="D2" s="5">
        <f>'fossil-fuel CO2'!C37*10^6/About!A124</f>
        <v>7.1653063198520814E-2</v>
      </c>
      <c r="E2" s="661">
        <f>'NCSC Energy Use Weighted EF'!D57</f>
        <v>7.8179642189999995E-2</v>
      </c>
      <c r="F2" s="425">
        <v>0</v>
      </c>
      <c r="G2" s="425">
        <v>0</v>
      </c>
      <c r="H2">
        <v>0</v>
      </c>
      <c r="I2" s="5">
        <f>'fossil-fuel CO2'!C46*10^6/About!A124</f>
        <v>7.6202464036522172E-2</v>
      </c>
      <c r="J2" s="445">
        <v>0</v>
      </c>
      <c r="K2" s="5">
        <v>0</v>
      </c>
    </row>
    <row r="3" spans="1:11">
      <c r="A3" t="s">
        <v>158</v>
      </c>
      <c r="B3">
        <v>0</v>
      </c>
      <c r="C3" s="425">
        <v>4.1051200268505491E-5</v>
      </c>
      <c r="D3" s="425">
        <v>5.5531412161968313E-5</v>
      </c>
      <c r="E3" s="425">
        <v>4.1051200268505491E-5</v>
      </c>
      <c r="F3" s="425">
        <v>4.1051200268505491E-5</v>
      </c>
      <c r="G3" s="425">
        <v>4.1051200268505491E-5</v>
      </c>
      <c r="H3">
        <v>0</v>
      </c>
      <c r="I3" s="5">
        <v>1.9623733962304103E-5</v>
      </c>
      <c r="J3" s="5">
        <v>3.8150087110923766E-5</v>
      </c>
      <c r="K3">
        <v>0</v>
      </c>
    </row>
    <row r="4" spans="1:11">
      <c r="A4" t="s">
        <v>195</v>
      </c>
      <c r="B4">
        <v>0</v>
      </c>
      <c r="C4" s="425">
        <v>6.88797043686708E-5</v>
      </c>
      <c r="D4" s="425">
        <v>6.2843999083075832E-4</v>
      </c>
      <c r="E4" s="5">
        <f>INDEX('transportation results'!$C$10:$G$10,MATCH('PEI-TFPEI-rail'!$A4,'transportation results'!$C$2:$G$2,0))/About!$A$123</f>
        <v>2.0481434378123047E-4</v>
      </c>
      <c r="F4" s="425">
        <v>1.377594087373416E-4</v>
      </c>
      <c r="G4" s="425">
        <v>1.377594087373416E-4</v>
      </c>
      <c r="H4">
        <v>0</v>
      </c>
      <c r="I4" s="5">
        <v>1.8894529046075813E-4</v>
      </c>
      <c r="J4" s="5">
        <v>6.4011933991013945E-5</v>
      </c>
      <c r="K4">
        <v>0</v>
      </c>
    </row>
    <row r="5" spans="1:11">
      <c r="A5" t="s">
        <v>283</v>
      </c>
      <c r="B5">
        <v>0</v>
      </c>
      <c r="C5" s="425">
        <v>9.889190382650786E-4</v>
      </c>
      <c r="D5" s="425">
        <v>2.7903661623900022E-5</v>
      </c>
      <c r="E5" s="5">
        <f>INDEX('transportation results'!$C$10:$G$10,MATCH('PEI-TFPEI-rail'!$A5,'transportation results'!$C$2:$G$2,0))/About!$A$123</f>
        <v>1.3768761615112154E-3</v>
      </c>
      <c r="F5" s="425">
        <v>9.889190382650786E-4</v>
      </c>
      <c r="G5" s="425">
        <v>9.889190382650786E-4</v>
      </c>
      <c r="H5">
        <v>0</v>
      </c>
      <c r="I5" s="5">
        <v>8.395354347700176E-4</v>
      </c>
      <c r="J5" s="5">
        <v>9.1903153156786379E-4</v>
      </c>
      <c r="K5">
        <v>6.2708422980365774E-4</v>
      </c>
    </row>
    <row r="6" spans="1:11">
      <c r="A6" t="s">
        <v>199</v>
      </c>
      <c r="B6">
        <v>0</v>
      </c>
      <c r="C6" s="425">
        <v>2.9000000000000002E-6</v>
      </c>
      <c r="D6" s="425">
        <v>5.4408980116844919E-6</v>
      </c>
      <c r="E6" s="5">
        <f>INDEX('transportation results'!$C$10:$G$10,MATCH('PEI-TFPEI-rail'!$A6,'transportation results'!$C$2:$G$2,0))/About!$A$123</f>
        <v>5.1141820461658273E-5</v>
      </c>
      <c r="F6" s="425">
        <v>2.9E-5</v>
      </c>
      <c r="G6" s="425">
        <v>2.9E-5</v>
      </c>
      <c r="H6">
        <v>0</v>
      </c>
      <c r="I6" s="5">
        <v>2.7588981425959768E-5</v>
      </c>
      <c r="J6" s="5">
        <v>2.6950552455967622E-6</v>
      </c>
      <c r="K6">
        <v>0</v>
      </c>
    </row>
    <row r="7" spans="1:11">
      <c r="A7" t="s">
        <v>284</v>
      </c>
      <c r="B7">
        <v>0</v>
      </c>
      <c r="C7" s="425">
        <v>2.813E-6</v>
      </c>
      <c r="D7" s="425">
        <v>2.1809958632856677E-6</v>
      </c>
      <c r="E7" s="5">
        <f>INDEX('transportation results'!$C$10:$G$10,MATCH('PEI-TFPEI-rail'!$A7,'transportation results'!$C$2:$G$2,0))/About!$A$123</f>
        <v>4.8671201115684445E-5</v>
      </c>
      <c r="F7" s="425">
        <v>2.813E-5</v>
      </c>
      <c r="G7" s="425">
        <v>2.813E-5</v>
      </c>
      <c r="H7">
        <v>0</v>
      </c>
      <c r="I7" s="5">
        <v>2.6761506342294763E-5</v>
      </c>
      <c r="J7" s="5">
        <v>2.6142035882288592E-6</v>
      </c>
      <c r="K7">
        <v>0</v>
      </c>
    </row>
    <row r="8" spans="1:11">
      <c r="A8" t="s">
        <v>285</v>
      </c>
      <c r="B8">
        <v>0</v>
      </c>
      <c r="C8" s="425">
        <v>2.6856561546286878E-7</v>
      </c>
      <c r="D8" s="425">
        <v>1.1588321449012904E-6</v>
      </c>
      <c r="E8" s="425">
        <v>5.4242117555469047E-7</v>
      </c>
      <c r="F8" s="425">
        <v>0</v>
      </c>
      <c r="G8" s="425">
        <v>0</v>
      </c>
      <c r="H8">
        <v>0</v>
      </c>
      <c r="I8" s="5">
        <v>2.4995003663979746E-4</v>
      </c>
      <c r="J8" s="5">
        <v>0</v>
      </c>
      <c r="K8">
        <v>0</v>
      </c>
    </row>
    <row r="9" spans="1:11">
      <c r="A9" t="s">
        <v>286</v>
      </c>
      <c r="B9">
        <v>0</v>
      </c>
      <c r="C9" s="425">
        <v>2.3629200000000001E-7</v>
      </c>
      <c r="D9" s="425">
        <v>4.0413261587826444E-7</v>
      </c>
      <c r="E9" s="425">
        <v>2.36292E-6</v>
      </c>
      <c r="F9" s="425">
        <v>2.36292E-6</v>
      </c>
      <c r="G9" s="425">
        <v>2.36292E-6</v>
      </c>
      <c r="H9">
        <v>0</v>
      </c>
      <c r="I9" s="5">
        <v>4.0142259513442133E-6</v>
      </c>
      <c r="J9" s="5">
        <v>2.1959310141122417E-7</v>
      </c>
      <c r="K9">
        <v>0</v>
      </c>
    </row>
    <row r="10" spans="1:11">
      <c r="A10" t="s">
        <v>287</v>
      </c>
      <c r="B10">
        <v>0</v>
      </c>
      <c r="C10" s="425">
        <v>2.4923179999999999E-6</v>
      </c>
      <c r="D10" s="425">
        <v>7.6388153789270936E-7</v>
      </c>
      <c r="E10" s="425">
        <v>2.4923179999999997E-5</v>
      </c>
      <c r="F10" s="425">
        <v>2.4923179999999997E-5</v>
      </c>
      <c r="G10" s="425">
        <v>2.4923179999999997E-5</v>
      </c>
      <c r="H10">
        <v>0</v>
      </c>
      <c r="I10" s="5">
        <v>1.0436987473494958E-5</v>
      </c>
      <c r="J10" s="5">
        <v>2.3161843791707692E-6</v>
      </c>
      <c r="K10">
        <v>0</v>
      </c>
    </row>
    <row r="11" spans="1:11">
      <c r="A11" t="s">
        <v>201</v>
      </c>
      <c r="B11">
        <v>0</v>
      </c>
      <c r="C11" s="425">
        <v>1.364902242203614E-4</v>
      </c>
      <c r="D11" s="425">
        <v>2.0086467573588855E-6</v>
      </c>
      <c r="E11" s="661">
        <f>'NCSC Energy Use Weighted EF'!D58</f>
        <v>4.3784819850000007E-6</v>
      </c>
      <c r="F11" s="661">
        <f>'NCSC Energy Use Weighted EF'!E58</f>
        <v>2.7431453399999998E-4</v>
      </c>
      <c r="G11" s="661">
        <f>'NCSC Energy Use Weighted EF'!F58</f>
        <v>4.1147180099999997E-6</v>
      </c>
      <c r="H11">
        <v>0</v>
      </c>
      <c r="I11" s="5">
        <v>3.0000000000000001E-6</v>
      </c>
      <c r="J11" s="5">
        <v>3.0000000000000001E-6</v>
      </c>
      <c r="K11">
        <v>0</v>
      </c>
    </row>
    <row r="12" spans="1:11">
      <c r="A12" t="s">
        <v>200</v>
      </c>
      <c r="B12">
        <v>0</v>
      </c>
      <c r="C12" s="425">
        <v>2.1321383520886243E-6</v>
      </c>
      <c r="D12" s="425">
        <v>1.7705215499653969E-6</v>
      </c>
      <c r="E12" s="661">
        <f>'NCSC Energy Use Weighted EF'!D59</f>
        <v>3.0174598739999999E-5</v>
      </c>
      <c r="F12" s="661">
        <f>'NCSC Energy Use Weighted EF'!E59</f>
        <v>4.3257291900000003E-5</v>
      </c>
      <c r="G12" s="661">
        <f>'NCSC Energy Use Weighted EF'!F59</f>
        <v>4.1147180099999997E-6</v>
      </c>
      <c r="H12">
        <v>0</v>
      </c>
      <c r="I12" s="5">
        <v>5.9999999999999997E-7</v>
      </c>
      <c r="J12" s="5">
        <v>5.9999999999999997E-7</v>
      </c>
      <c r="K12">
        <v>0</v>
      </c>
    </row>
    <row r="13" spans="1:11">
      <c r="A13" t="s">
        <v>288</v>
      </c>
      <c r="B13">
        <v>0</v>
      </c>
      <c r="C13">
        <v>0</v>
      </c>
      <c r="D13">
        <v>0</v>
      </c>
      <c r="E13" s="5">
        <v>0</v>
      </c>
      <c r="F13">
        <v>0</v>
      </c>
      <c r="G13">
        <v>0</v>
      </c>
      <c r="H13">
        <v>0</v>
      </c>
      <c r="I13">
        <v>0</v>
      </c>
      <c r="J13">
        <v>0</v>
      </c>
      <c r="K13">
        <v>0</v>
      </c>
    </row>
  </sheetData>
  <phoneticPr fontId="7" type="noConversion"/>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theme="3"/>
  </sheetPr>
  <dimension ref="A1:K13"/>
  <sheetViews>
    <sheetView workbookViewId="0">
      <selection activeCell="G21" sqref="G21"/>
    </sheetView>
  </sheetViews>
  <sheetFormatPr defaultColWidth="8.875" defaultRowHeight="13.5"/>
  <cols>
    <col min="2" max="2" width="12.125" customWidth="1"/>
    <col min="3" max="3" width="14" customWidth="1"/>
    <col min="4" max="4" width="21.375" customWidth="1"/>
    <col min="5" max="5" width="18.625" customWidth="1"/>
    <col min="6" max="6" width="18.125" customWidth="1"/>
    <col min="7" max="7" width="16.625" customWidth="1"/>
    <col min="8" max="8" width="11.125" customWidth="1"/>
    <col min="9" max="11" width="15.375" customWidth="1"/>
  </cols>
  <sheetData>
    <row r="1" spans="1:11" ht="40.5">
      <c r="B1" s="4" t="s">
        <v>279</v>
      </c>
      <c r="C1" s="4" t="s">
        <v>275</v>
      </c>
      <c r="D1" s="4" t="s">
        <v>249</v>
      </c>
      <c r="E1" s="4" t="s">
        <v>251</v>
      </c>
      <c r="F1" s="4" t="s">
        <v>280</v>
      </c>
      <c r="G1" s="4" t="s">
        <v>281</v>
      </c>
      <c r="H1" s="6" t="s">
        <v>277</v>
      </c>
      <c r="I1" s="444" t="s">
        <v>1380</v>
      </c>
      <c r="J1" s="444" t="s">
        <v>1381</v>
      </c>
      <c r="K1" s="444" t="s">
        <v>1382</v>
      </c>
    </row>
    <row r="2" spans="1:11">
      <c r="A2" t="s">
        <v>282</v>
      </c>
      <c r="B2">
        <v>0</v>
      </c>
      <c r="C2">
        <f>'fossil-fuel CO2'!C33*10^6/About!A124</f>
        <v>5.8673344072957871E-2</v>
      </c>
      <c r="D2" s="5">
        <f>'fossil-fuel CO2'!C37*10^6/About!A124</f>
        <v>7.1653063198520814E-2</v>
      </c>
      <c r="E2" s="661">
        <f>'NCSC Energy Use Weighted EF'!D62</f>
        <v>7.8179642189999995E-2</v>
      </c>
      <c r="F2" s="425">
        <v>0</v>
      </c>
      <c r="G2" s="425">
        <v>0</v>
      </c>
      <c r="H2">
        <v>0</v>
      </c>
      <c r="I2" s="661">
        <f>'NCSC Energy Use Weighted EF'!H62</f>
        <v>8.1661326660000005E-2</v>
      </c>
      <c r="J2" s="661">
        <f>'NCSC Energy Use Weighted EF'!I62</f>
        <v>6.657402728999999E-2</v>
      </c>
      <c r="K2" s="5">
        <v>0</v>
      </c>
    </row>
    <row r="3" spans="1:11">
      <c r="A3" t="s">
        <v>158</v>
      </c>
      <c r="B3">
        <v>0</v>
      </c>
      <c r="C3" s="425">
        <v>2.0987999780002629E-5</v>
      </c>
      <c r="D3" s="425">
        <v>5.5531412161968313E-5</v>
      </c>
      <c r="E3" s="5">
        <v>2.0987999780002629E-5</v>
      </c>
      <c r="F3" s="425">
        <v>2.0987999780002629E-5</v>
      </c>
      <c r="G3" s="425">
        <v>2.0987999780002629E-5</v>
      </c>
      <c r="H3">
        <v>0</v>
      </c>
      <c r="I3" s="5">
        <v>7.4713808355764393E-5</v>
      </c>
      <c r="J3" s="5">
        <v>7.4260856133811235E-5</v>
      </c>
      <c r="K3">
        <v>0</v>
      </c>
    </row>
    <row r="4" spans="1:11">
      <c r="A4" t="s">
        <v>195</v>
      </c>
      <c r="B4">
        <v>0</v>
      </c>
      <c r="C4" s="425">
        <v>1.0104049826196558E-4</v>
      </c>
      <c r="D4" s="425">
        <v>6.2843999083075832E-4</v>
      </c>
      <c r="E4" s="5">
        <f>INDEX('transportation results'!$C$11:$G$11,MATCH('PEI-TFPEI-ships'!$A4,'transportation results'!$C$2:$G$2,0))/About!$A$123</f>
        <v>5.8800740434177153E-4</v>
      </c>
      <c r="F4" s="425">
        <v>2.0208099652393115E-4</v>
      </c>
      <c r="G4" s="425">
        <v>2.0208099652393115E-4</v>
      </c>
      <c r="H4">
        <v>0</v>
      </c>
      <c r="I4" s="5">
        <v>1.6979186937712045E-4</v>
      </c>
      <c r="J4" s="5">
        <v>8.4381253358586136E-5</v>
      </c>
      <c r="K4">
        <v>0</v>
      </c>
    </row>
    <row r="5" spans="1:11">
      <c r="A5" t="s">
        <v>283</v>
      </c>
      <c r="B5">
        <v>0</v>
      </c>
      <c r="C5" s="425">
        <v>8.9790095779451165E-4</v>
      </c>
      <c r="D5" s="425">
        <v>2.7903661623900022E-5</v>
      </c>
      <c r="E5" s="5">
        <f>INDEX('transportation results'!$C$11:$G$11,MATCH('PEI-TFPEI-ships'!$A5,'transportation results'!$C$2:$G$2,0))/About!$A$123</f>
        <v>1.1760148086835431E-3</v>
      </c>
      <c r="F5" s="425">
        <v>8.9790095779451165E-4</v>
      </c>
      <c r="G5" s="425">
        <v>8.9790095779451165E-4</v>
      </c>
      <c r="H5">
        <v>0</v>
      </c>
      <c r="I5" s="5">
        <v>1.9496958710577355E-3</v>
      </c>
      <c r="J5" s="5">
        <v>1.9378758461337836E-3</v>
      </c>
      <c r="K5">
        <v>3.0853057030892032E-3</v>
      </c>
    </row>
    <row r="6" spans="1:11">
      <c r="A6" t="s">
        <v>199</v>
      </c>
      <c r="B6">
        <v>0</v>
      </c>
      <c r="C6" s="425">
        <v>2.9507000920968111E-6</v>
      </c>
      <c r="D6" s="425">
        <v>5.4408980116844919E-6</v>
      </c>
      <c r="E6" s="5">
        <f>INDEX('transportation results'!$C$11:$G$11,MATCH('PEI-TFPEI-ships'!$A6,'transportation results'!$C$2:$G$2,0))/About!$A$123</f>
        <v>9.4130597081602918E-5</v>
      </c>
      <c r="F6" s="425">
        <v>2.9507000920968106E-5</v>
      </c>
      <c r="G6" s="425">
        <v>2.9507000920968106E-5</v>
      </c>
      <c r="H6">
        <v>0</v>
      </c>
      <c r="I6" s="5">
        <v>1.6943469861347086E-4</v>
      </c>
      <c r="J6" s="5">
        <v>1.6840750130012425E-5</v>
      </c>
      <c r="K6">
        <v>0</v>
      </c>
    </row>
    <row r="7" spans="1:11">
      <c r="A7" t="s">
        <v>284</v>
      </c>
      <c r="B7">
        <v>0</v>
      </c>
      <c r="C7" s="425">
        <v>2.8621998764534488E-6</v>
      </c>
      <c r="D7" s="425">
        <v>2.1809958632856677E-6</v>
      </c>
      <c r="E7" s="5">
        <f>INDEX('transportation results'!$C$11:$G$11,MATCH('PEI-TFPEI-ships'!$A7,'transportation results'!$C$2:$G$2,0))/About!$A$123</f>
        <v>9.0177606128044797E-5</v>
      </c>
      <c r="F7" s="425">
        <v>2.8621998764534485E-5</v>
      </c>
      <c r="G7" s="425">
        <v>2.8621998764534485E-5</v>
      </c>
      <c r="H7">
        <v>0</v>
      </c>
      <c r="I7" s="5">
        <v>1.5591369405158328E-4</v>
      </c>
      <c r="J7" s="5">
        <v>1.5496846778474232E-5</v>
      </c>
      <c r="K7">
        <v>0</v>
      </c>
    </row>
    <row r="8" spans="1:11">
      <c r="A8" t="s">
        <v>285</v>
      </c>
      <c r="B8">
        <v>0</v>
      </c>
      <c r="C8" s="425">
        <v>2.6856561546286878E-7</v>
      </c>
      <c r="D8" s="425">
        <v>1.1588321449012904E-6</v>
      </c>
      <c r="E8" s="425">
        <v>5.4242117555469047E-7</v>
      </c>
      <c r="F8" s="425">
        <v>0</v>
      </c>
      <c r="G8" s="425">
        <v>0</v>
      </c>
      <c r="H8">
        <v>0</v>
      </c>
      <c r="I8" s="5">
        <v>1.3497301978549062E-3</v>
      </c>
      <c r="J8" s="5">
        <v>0</v>
      </c>
      <c r="K8">
        <v>0</v>
      </c>
    </row>
    <row r="9" spans="1:11">
      <c r="A9" t="s">
        <v>286</v>
      </c>
      <c r="B9">
        <v>0</v>
      </c>
      <c r="C9" s="425">
        <v>4.2932998146801729E-7</v>
      </c>
      <c r="D9" s="425">
        <v>4.0413261587826444E-7</v>
      </c>
      <c r="E9" s="425">
        <v>4.2932998146801721E-6</v>
      </c>
      <c r="F9" s="425">
        <v>4.2932998146801721E-6</v>
      </c>
      <c r="G9" s="425">
        <v>4.2932998146801721E-6</v>
      </c>
      <c r="H9">
        <v>0</v>
      </c>
      <c r="I9" s="5">
        <v>2.3387054107737494E-5</v>
      </c>
      <c r="J9" s="5">
        <v>2.3245270167711351E-6</v>
      </c>
      <c r="K9">
        <v>0</v>
      </c>
    </row>
    <row r="10" spans="1:11">
      <c r="A10" t="s">
        <v>287</v>
      </c>
      <c r="B10">
        <v>0</v>
      </c>
      <c r="C10" s="425">
        <v>1.116257951816845E-6</v>
      </c>
      <c r="D10" s="425">
        <v>7.6388153789270936E-7</v>
      </c>
      <c r="E10" s="425">
        <v>1.116257951816845E-5</v>
      </c>
      <c r="F10" s="425">
        <v>1.116257951816845E-5</v>
      </c>
      <c r="G10" s="425">
        <v>1.116257951816845E-5</v>
      </c>
      <c r="H10">
        <v>0</v>
      </c>
      <c r="I10" s="5">
        <v>6.0806340680117472E-5</v>
      </c>
      <c r="J10" s="5">
        <v>6.0437702436049511E-6</v>
      </c>
      <c r="K10">
        <v>0</v>
      </c>
    </row>
    <row r="11" spans="1:11">
      <c r="A11" t="s">
        <v>201</v>
      </c>
      <c r="B11">
        <v>0</v>
      </c>
      <c r="C11" s="425">
        <v>2.056823978440258E-5</v>
      </c>
      <c r="D11" s="425">
        <v>2.0086467573588855E-6</v>
      </c>
      <c r="E11" s="661">
        <f>'NCSC Energy Use Weighted EF'!D63</f>
        <v>7.3853913000000007E-6</v>
      </c>
      <c r="F11" s="661">
        <f>'NCSC Energy Use Weighted EF'!E63</f>
        <v>2.7431453399999998E-4</v>
      </c>
      <c r="G11" s="661">
        <f>'NCSC Energy Use Weighted EF'!F63</f>
        <v>4.1147180099999997E-6</v>
      </c>
      <c r="H11">
        <v>0</v>
      </c>
      <c r="I11" s="661">
        <f>'NCSC Energy Use Weighted EF'!H63</f>
        <v>7.3853913000000007E-6</v>
      </c>
      <c r="J11" s="661">
        <f>'NCSC Energy Use Weighted EF'!I63</f>
        <v>7.3853913000000007E-6</v>
      </c>
      <c r="K11">
        <v>0</v>
      </c>
    </row>
    <row r="12" spans="1:11">
      <c r="A12" t="s">
        <v>200</v>
      </c>
      <c r="B12">
        <v>0</v>
      </c>
      <c r="C12" s="425">
        <v>1.9999999999999999E-6</v>
      </c>
      <c r="D12" s="425">
        <v>1.7705215499653969E-6</v>
      </c>
      <c r="E12" s="661">
        <f>'NCSC Energy Use Weighted EF'!D64</f>
        <v>2.1101118E-6</v>
      </c>
      <c r="F12" s="661">
        <f>'NCSC Energy Use Weighted EF'!E64</f>
        <v>4.3257291900000003E-5</v>
      </c>
      <c r="G12" s="661">
        <f>'NCSC Energy Use Weighted EF'!F64</f>
        <v>4.1147180099999997E-6</v>
      </c>
      <c r="H12">
        <v>0</v>
      </c>
      <c r="I12" s="661">
        <f>'NCSC Energy Use Weighted EF'!H64</f>
        <v>2.1101118E-6</v>
      </c>
      <c r="J12" s="661">
        <f>'NCSC Energy Use Weighted EF'!I64</f>
        <v>2.1101118E-6</v>
      </c>
      <c r="K12">
        <v>0</v>
      </c>
    </row>
    <row r="13" spans="1:11">
      <c r="A13" t="s">
        <v>288</v>
      </c>
      <c r="B13">
        <v>0</v>
      </c>
      <c r="C13">
        <v>0</v>
      </c>
      <c r="D13">
        <v>0</v>
      </c>
      <c r="E13" s="5">
        <v>0</v>
      </c>
      <c r="F13">
        <v>0</v>
      </c>
      <c r="G13">
        <v>0</v>
      </c>
      <c r="H13">
        <v>0</v>
      </c>
      <c r="I13">
        <v>0</v>
      </c>
      <c r="J13">
        <v>0</v>
      </c>
      <c r="K13">
        <v>0</v>
      </c>
    </row>
  </sheetData>
  <phoneticPr fontId="7" type="noConversion"/>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theme="3"/>
  </sheetPr>
  <dimension ref="A1:K13"/>
  <sheetViews>
    <sheetView workbookViewId="0">
      <selection activeCell="G18" sqref="G18"/>
    </sheetView>
  </sheetViews>
  <sheetFormatPr defaultColWidth="8.875" defaultRowHeight="13.5"/>
  <cols>
    <col min="2" max="2" width="12.125" customWidth="1"/>
    <col min="3" max="3" width="13.125" customWidth="1"/>
    <col min="4" max="4" width="21.375" customWidth="1"/>
    <col min="5" max="5" width="18.625" customWidth="1"/>
    <col min="6" max="6" width="18.125" customWidth="1"/>
    <col min="7" max="7" width="16.625" customWidth="1"/>
    <col min="8" max="8" width="11.125" customWidth="1"/>
    <col min="9" max="9" width="11" customWidth="1"/>
    <col min="10" max="10" width="12.75" customWidth="1"/>
  </cols>
  <sheetData>
    <row r="1" spans="1:11" ht="40.5">
      <c r="B1" s="4" t="s">
        <v>279</v>
      </c>
      <c r="C1" s="4" t="s">
        <v>275</v>
      </c>
      <c r="D1" s="4" t="s">
        <v>249</v>
      </c>
      <c r="E1" s="4" t="s">
        <v>251</v>
      </c>
      <c r="F1" s="4" t="s">
        <v>280</v>
      </c>
      <c r="G1" s="4" t="s">
        <v>281</v>
      </c>
      <c r="H1" s="6" t="s">
        <v>277</v>
      </c>
      <c r="I1" s="444" t="s">
        <v>1380</v>
      </c>
      <c r="J1" s="444" t="s">
        <v>1381</v>
      </c>
      <c r="K1" s="444" t="s">
        <v>1382</v>
      </c>
    </row>
    <row r="2" spans="1:11">
      <c r="A2" t="s">
        <v>282</v>
      </c>
      <c r="B2">
        <v>0</v>
      </c>
      <c r="C2">
        <f>'fossil-fuel CO2'!C33*10^6/About!A124</f>
        <v>5.8673344072957871E-2</v>
      </c>
      <c r="D2" s="661">
        <f>'NCSC Energy Use Weighted EF'!C67</f>
        <v>7.311537387E-2</v>
      </c>
      <c r="E2" s="661">
        <f>'NCSC Energy Use Weighted EF'!D67</f>
        <v>7.5858519210000003E-2</v>
      </c>
      <c r="F2" s="425">
        <v>0</v>
      </c>
      <c r="G2" s="425">
        <v>0</v>
      </c>
      <c r="H2">
        <v>0</v>
      </c>
      <c r="I2">
        <v>0</v>
      </c>
      <c r="J2" s="448">
        <v>6.7030064624894622E-2</v>
      </c>
      <c r="K2">
        <v>0</v>
      </c>
    </row>
    <row r="3" spans="1:11">
      <c r="A3" t="s">
        <v>158</v>
      </c>
      <c r="B3">
        <v>0</v>
      </c>
      <c r="C3" s="425">
        <v>3.8268243323978188E-5</v>
      </c>
      <c r="D3" s="425">
        <f>AVERAGE(4.73,11.5)/'Vehicle Efficiency'!$C$7</f>
        <v>1.1447630587208638E-2</v>
      </c>
      <c r="E3" s="426">
        <f>AVERAGE(2.36,2.68)/'Vehicle Efficiency'!$C$7</f>
        <v>3.5549019198725532E-3</v>
      </c>
      <c r="F3" s="425">
        <v>5.1895446079926975E-5</v>
      </c>
      <c r="G3" s="425">
        <v>3.2284940817396541E-5</v>
      </c>
      <c r="H3">
        <v>0</v>
      </c>
      <c r="I3">
        <v>0</v>
      </c>
      <c r="J3" s="448">
        <v>4.4193602863257276E-5</v>
      </c>
      <c r="K3">
        <v>0</v>
      </c>
    </row>
    <row r="4" spans="1:11">
      <c r="A4" t="s">
        <v>195</v>
      </c>
      <c r="B4">
        <v>0</v>
      </c>
      <c r="C4" s="425">
        <v>5.9701799128922034E-4</v>
      </c>
      <c r="D4" s="5">
        <f>INDEX('transportation results'!$C$9:$G$9,MATCH('PEI-TFPEI-motorbikes'!$A4,'transportation results'!$C$2:$G$2,0))/About!$A$123</f>
        <v>8.2516426800542078E-4</v>
      </c>
      <c r="E4" s="426">
        <f>AVERAGE(10.9,12.1)/'Vehicle Efficiency'!$C$7</f>
        <v>1.6222766697831095E-2</v>
      </c>
      <c r="F4" s="425">
        <v>6.2843999083075832E-4</v>
      </c>
      <c r="G4" s="425">
        <v>7.8280294347943063E-4</v>
      </c>
      <c r="H4">
        <v>0</v>
      </c>
      <c r="I4">
        <v>0</v>
      </c>
      <c r="J4" s="448">
        <v>5.8402775649352286E-4</v>
      </c>
      <c r="K4">
        <v>0</v>
      </c>
    </row>
    <row r="5" spans="1:11">
      <c r="A5" t="s">
        <v>283</v>
      </c>
      <c r="B5">
        <v>0</v>
      </c>
      <c r="C5" s="425">
        <v>2.6508478542705012E-5</v>
      </c>
      <c r="D5" s="5">
        <f>INDEX('transportation results'!$C$9:$G$9,MATCH('PEI-TFPEI-motorbikes'!$A5,'transportation results'!$C$2:$G$2,0))/About!$A$123</f>
        <v>7.2682862984933453E-5</v>
      </c>
      <c r="E5" s="426">
        <f>AVERAGE(1.4,4.3)/'Vehicle Efficiency'!$C$7</f>
        <v>4.0204247903320531E-3</v>
      </c>
      <c r="F5" s="425">
        <v>2.7903661623900022E-5</v>
      </c>
      <c r="G5" s="425">
        <v>3.6662316533713434E-5</v>
      </c>
      <c r="H5">
        <v>0</v>
      </c>
      <c r="I5">
        <v>0</v>
      </c>
      <c r="J5" s="448">
        <v>2.5931692976154764E-5</v>
      </c>
      <c r="K5">
        <v>0</v>
      </c>
    </row>
    <row r="6" spans="1:11">
      <c r="A6" t="s">
        <v>199</v>
      </c>
      <c r="B6">
        <v>0</v>
      </c>
      <c r="C6" s="425">
        <v>5.1688531111002671E-6</v>
      </c>
      <c r="D6" s="5">
        <f>INDEX('transportation results'!$C$9:$G$9,MATCH('PEI-TFPEI-motorbikes'!$A6,'transportation results'!$C$2:$G$2,0))/About!$A$123</f>
        <v>2.5652775171152976E-6</v>
      </c>
      <c r="E6" s="426">
        <f>AVERAGE(0.017,0.28)/'Vehicle Efficiency'!$C$7</f>
        <v>2.0948529170677547E-4</v>
      </c>
      <c r="F6" s="425">
        <v>5.4408980116844919E-6</v>
      </c>
      <c r="G6" s="425">
        <v>6.5664916378209534E-6</v>
      </c>
      <c r="H6">
        <v>0</v>
      </c>
      <c r="I6">
        <v>0</v>
      </c>
      <c r="J6" s="448">
        <v>5.0563864576369941E-6</v>
      </c>
      <c r="K6">
        <v>0</v>
      </c>
    </row>
    <row r="7" spans="1:11">
      <c r="A7" t="s">
        <v>284</v>
      </c>
      <c r="B7">
        <v>0</v>
      </c>
      <c r="C7" s="425">
        <v>2.0719460701213837E-6</v>
      </c>
      <c r="D7" s="5">
        <f>INDEX('transportation results'!$C$9:$G$9,MATCH('PEI-TFPEI-motorbikes'!$A7,'transportation results'!$C$2:$G$2,0))/About!$A$123</f>
        <v>2.5652775171152976E-6</v>
      </c>
      <c r="E7" s="426">
        <f>AVERAGE(0.017,0.266)/'Vehicle Efficiency'!$C$7</f>
        <v>1.9961056415157392E-4</v>
      </c>
      <c r="F7" s="425">
        <v>2.1809958632856677E-6</v>
      </c>
      <c r="G7" s="425">
        <v>2.7049648134076423E-6</v>
      </c>
      <c r="H7">
        <v>0</v>
      </c>
      <c r="I7">
        <v>0</v>
      </c>
      <c r="J7" s="448">
        <v>2.026863566197544E-6</v>
      </c>
      <c r="K7">
        <v>0</v>
      </c>
    </row>
    <row r="8" spans="1:11">
      <c r="A8" t="s">
        <v>285</v>
      </c>
      <c r="B8">
        <v>0</v>
      </c>
      <c r="C8" s="425">
        <v>2.6856561546286873E-7</v>
      </c>
      <c r="D8" s="425">
        <f>AVERAGE(0.013)/'Vehicle Efficiency'!$C$7</f>
        <v>1.8338779745374279E-5</v>
      </c>
      <c r="E8" s="426">
        <f>AVERAGE(0.013)/'Vehicle Efficiency'!$C$7</f>
        <v>1.8338779745374279E-5</v>
      </c>
      <c r="F8" s="425">
        <v>3.2357374959285617E-7</v>
      </c>
      <c r="G8" s="425">
        <v>4.4255276034040725E-7</v>
      </c>
      <c r="H8">
        <v>0</v>
      </c>
      <c r="I8">
        <v>0</v>
      </c>
      <c r="J8" s="448">
        <v>0</v>
      </c>
      <c r="K8">
        <v>0</v>
      </c>
    </row>
    <row r="9" spans="1:11">
      <c r="A9" t="s">
        <v>286</v>
      </c>
      <c r="B9">
        <v>0</v>
      </c>
      <c r="C9" s="425">
        <v>3.8392598508435111E-7</v>
      </c>
      <c r="D9" s="425">
        <f>AVERAGE(0.006,0.061)/'Vehicle Efficiency'!$C$7</f>
        <v>4.7257624728464501E-5</v>
      </c>
      <c r="E9" s="426">
        <f>AVERAGE(0.003,0.159)/'Vehicle Efficiency'!$C$7</f>
        <v>1.1426470456733206E-4</v>
      </c>
      <c r="F9" s="425">
        <v>4.0413261587826444E-7</v>
      </c>
      <c r="G9" s="425">
        <v>4.4934162718370953E-7</v>
      </c>
      <c r="H9">
        <v>0</v>
      </c>
      <c r="I9">
        <v>0</v>
      </c>
      <c r="J9" s="448">
        <v>3.7557231942739924E-7</v>
      </c>
      <c r="K9">
        <v>0</v>
      </c>
    </row>
    <row r="10" spans="1:11">
      <c r="A10" t="s">
        <v>287</v>
      </c>
      <c r="B10">
        <v>0</v>
      </c>
      <c r="C10" s="425">
        <v>7.2568746099807378E-7</v>
      </c>
      <c r="D10" s="425">
        <f>AVERAGE(0.006,0.064)/'Vehicle Efficiency'!$C$7</f>
        <v>4.9373637776007689E-5</v>
      </c>
      <c r="E10" s="426">
        <f>AVERAGE(0.001,0.051)/'Vehicle Efficiency'!$C$7</f>
        <v>3.6677559490748559E-5</v>
      </c>
      <c r="F10" s="425">
        <v>7.6388153789270936E-7</v>
      </c>
      <c r="G10" s="425">
        <v>4.1731687505950949E-7</v>
      </c>
      <c r="H10">
        <v>0</v>
      </c>
      <c r="I10">
        <v>0</v>
      </c>
      <c r="J10" s="448">
        <v>7.0989756748698903E-7</v>
      </c>
      <c r="K10">
        <v>0</v>
      </c>
    </row>
    <row r="11" spans="1:11">
      <c r="A11" t="s">
        <v>201</v>
      </c>
      <c r="B11">
        <v>0</v>
      </c>
      <c r="C11" s="425">
        <v>1.9082144194909412E-5</v>
      </c>
      <c r="D11" s="661">
        <f>'NCSC Energy Use Weighted EF'!C68</f>
        <v>4.0092124200000002E-6</v>
      </c>
      <c r="E11" s="661">
        <f>'NCSC Energy Use Weighted EF'!D68</f>
        <v>4.1147180099999997E-6</v>
      </c>
      <c r="F11" s="661">
        <f>'NCSC Energy Use Weighted EF'!E68</f>
        <v>2.7431453399999998E-4</v>
      </c>
      <c r="G11" s="661">
        <f>'NCSC Energy Use Weighted EF'!F68</f>
        <v>4.1147180099999997E-6</v>
      </c>
      <c r="H11">
        <v>0</v>
      </c>
      <c r="I11">
        <v>0</v>
      </c>
      <c r="J11" s="448">
        <v>3.0000000000000001E-6</v>
      </c>
      <c r="K11">
        <v>0</v>
      </c>
    </row>
    <row r="12" spans="1:11">
      <c r="A12" t="s">
        <v>200</v>
      </c>
      <c r="B12">
        <v>0</v>
      </c>
      <c r="C12" s="425">
        <v>1.6819954724671264E-6</v>
      </c>
      <c r="D12" s="661">
        <f>'NCSC Energy Use Weighted EF'!C69</f>
        <v>6.0138186300000008E-6</v>
      </c>
      <c r="E12" s="661">
        <f>'NCSC Energy Use Weighted EF'!D69</f>
        <v>4.1147180099999997E-6</v>
      </c>
      <c r="F12" s="661">
        <f>'NCSC Energy Use Weighted EF'!E69</f>
        <v>4.3257291900000003E-5</v>
      </c>
      <c r="G12" s="661">
        <f>'NCSC Energy Use Weighted EF'!F69</f>
        <v>4.1147180099999997E-6</v>
      </c>
      <c r="H12">
        <v>0</v>
      </c>
      <c r="I12">
        <v>0</v>
      </c>
      <c r="J12" s="448">
        <v>5.9999999999999997E-7</v>
      </c>
      <c r="K12">
        <v>0</v>
      </c>
    </row>
    <row r="13" spans="1:11">
      <c r="A13" t="s">
        <v>288</v>
      </c>
      <c r="B13">
        <v>0</v>
      </c>
      <c r="C13">
        <v>0</v>
      </c>
      <c r="D13" s="5">
        <v>0</v>
      </c>
      <c r="E13">
        <v>0</v>
      </c>
      <c r="F13">
        <v>0</v>
      </c>
      <c r="G13">
        <v>0</v>
      </c>
      <c r="H13">
        <v>0</v>
      </c>
      <c r="I13">
        <v>0</v>
      </c>
      <c r="J13" s="448">
        <v>0</v>
      </c>
      <c r="K13">
        <v>0</v>
      </c>
    </row>
  </sheetData>
  <phoneticPr fontId="7" type="noConversion"/>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K32"/>
  <sheetViews>
    <sheetView topLeftCell="A16" workbookViewId="0">
      <selection activeCell="E36" sqref="E36"/>
    </sheetView>
  </sheetViews>
  <sheetFormatPr defaultColWidth="8.875" defaultRowHeight="13.5"/>
  <cols>
    <col min="1" max="1" width="14.625" customWidth="1"/>
    <col min="2" max="2" width="18.875" customWidth="1"/>
    <col min="3" max="3" width="19.625" customWidth="1"/>
    <col min="4" max="4" width="17.375" customWidth="1"/>
    <col min="5" max="5" width="23.125" customWidth="1"/>
    <col min="8" max="8" width="10.875" customWidth="1"/>
    <col min="10" max="10" width="13.625" customWidth="1"/>
    <col min="11" max="11" width="13.375" customWidth="1"/>
  </cols>
  <sheetData>
    <row r="1" spans="1:11" s="10" customFormat="1">
      <c r="A1" s="10" t="s">
        <v>289</v>
      </c>
      <c r="B1" s="10" t="s">
        <v>185</v>
      </c>
      <c r="C1" s="476" t="s">
        <v>290</v>
      </c>
      <c r="D1" s="476"/>
      <c r="E1" s="476" t="s">
        <v>291</v>
      </c>
      <c r="F1" s="476"/>
      <c r="H1" s="10" t="s">
        <v>292</v>
      </c>
      <c r="I1" s="10" t="s">
        <v>293</v>
      </c>
      <c r="J1" s="10" t="s">
        <v>294</v>
      </c>
      <c r="K1" s="10" t="s">
        <v>295</v>
      </c>
    </row>
    <row r="2" spans="1:11">
      <c r="A2" t="s">
        <v>296</v>
      </c>
      <c r="B2" t="s">
        <v>293</v>
      </c>
      <c r="C2" t="s">
        <v>297</v>
      </c>
      <c r="D2" t="s">
        <v>298</v>
      </c>
      <c r="E2">
        <v>10.5</v>
      </c>
      <c r="F2" t="s">
        <v>189</v>
      </c>
      <c r="H2" t="s">
        <v>296</v>
      </c>
      <c r="I2">
        <f>AVERAGE(E2:E5)/'conversion factors'!B2</f>
        <v>9.239815203695926</v>
      </c>
      <c r="J2">
        <f>E6/'conversion factors'!B6</f>
        <v>5.0785807425708596</v>
      </c>
      <c r="K2">
        <f>E7/'conversion factors'!B8</f>
        <v>1.4485596707818928</v>
      </c>
    </row>
    <row r="3" spans="1:11">
      <c r="B3" t="s">
        <v>293</v>
      </c>
      <c r="C3" t="s">
        <v>297</v>
      </c>
      <c r="D3" t="s">
        <v>299</v>
      </c>
      <c r="E3">
        <v>8.85</v>
      </c>
      <c r="F3" t="s">
        <v>189</v>
      </c>
      <c r="H3" t="s">
        <v>151</v>
      </c>
      <c r="I3">
        <f>AVERAGE(E8:E11)/'conversion factors'!B2</f>
        <v>2.575948481030379</v>
      </c>
      <c r="J3">
        <f>E12/'conversion factors'!B6</f>
        <v>0.41177681696520485</v>
      </c>
      <c r="K3">
        <f>E13/'conversion factors'!B8</f>
        <v>1.0699588477366255</v>
      </c>
    </row>
    <row r="4" spans="1:11">
      <c r="B4" t="s">
        <v>293</v>
      </c>
      <c r="C4" t="s">
        <v>297</v>
      </c>
      <c r="D4" t="s">
        <v>300</v>
      </c>
      <c r="E4">
        <v>5.55</v>
      </c>
      <c r="F4" t="s">
        <v>189</v>
      </c>
      <c r="H4" t="s">
        <v>155</v>
      </c>
      <c r="I4">
        <f>AVERAGE(E14:E23)/'conversion factors'!B2</f>
        <v>3.1268600204191301</v>
      </c>
      <c r="J4">
        <f>E24/'conversion factors'!B6</f>
        <v>0.68629469494200812</v>
      </c>
      <c r="K4">
        <f>E25/'conversion factors'!B8</f>
        <v>1.1619462599854755</v>
      </c>
    </row>
    <row r="5" spans="1:11">
      <c r="B5" t="s">
        <v>293</v>
      </c>
      <c r="C5" t="s">
        <v>301</v>
      </c>
      <c r="E5">
        <v>1.5</v>
      </c>
      <c r="F5" t="s">
        <v>189</v>
      </c>
      <c r="H5" t="s">
        <v>198</v>
      </c>
      <c r="I5">
        <f>AVERAGE(E14:E23)/'conversion factors'!B2</f>
        <v>3.1268600204191301</v>
      </c>
      <c r="J5">
        <f>E24/'conversion factors'!B6</f>
        <v>0.68629469494200812</v>
      </c>
      <c r="K5">
        <f>E25/'conversion factors'!B8</f>
        <v>1.1619462599854755</v>
      </c>
    </row>
    <row r="6" spans="1:11">
      <c r="B6" t="s">
        <v>302</v>
      </c>
      <c r="E6">
        <v>7.4</v>
      </c>
      <c r="F6" t="s">
        <v>189</v>
      </c>
      <c r="H6" t="s">
        <v>303</v>
      </c>
      <c r="I6">
        <f>E26/'conversion factors'!B2</f>
        <v>2.7999440011199774E-2</v>
      </c>
      <c r="J6">
        <f>E27/'conversion factors'!B6</f>
        <v>8.2355363393040962E-2</v>
      </c>
      <c r="K6">
        <f>E28/'conversion factors'!B8</f>
        <v>9.8765432098765427E-2</v>
      </c>
    </row>
    <row r="7" spans="1:11">
      <c r="B7" t="s">
        <v>295</v>
      </c>
      <c r="E7">
        <v>1.76</v>
      </c>
      <c r="F7" t="s">
        <v>304</v>
      </c>
    </row>
    <row r="8" spans="1:11">
      <c r="A8" t="s">
        <v>151</v>
      </c>
      <c r="B8" t="s">
        <v>293</v>
      </c>
      <c r="C8" t="s">
        <v>305</v>
      </c>
      <c r="D8" t="s">
        <v>306</v>
      </c>
      <c r="E8">
        <v>0.66</v>
      </c>
      <c r="F8" t="s">
        <v>189</v>
      </c>
    </row>
    <row r="9" spans="1:11">
      <c r="B9" t="s">
        <v>293</v>
      </c>
      <c r="C9" t="s">
        <v>305</v>
      </c>
      <c r="D9" t="s">
        <v>307</v>
      </c>
      <c r="E9">
        <v>2</v>
      </c>
      <c r="F9" t="s">
        <v>189</v>
      </c>
    </row>
    <row r="10" spans="1:11">
      <c r="B10" t="s">
        <v>293</v>
      </c>
      <c r="C10" t="s">
        <v>308</v>
      </c>
      <c r="E10">
        <v>2.6</v>
      </c>
      <c r="F10" t="s">
        <v>189</v>
      </c>
    </row>
    <row r="11" spans="1:11">
      <c r="B11" t="s">
        <v>293</v>
      </c>
      <c r="C11" t="s">
        <v>301</v>
      </c>
      <c r="E11">
        <v>2.1</v>
      </c>
      <c r="F11" t="s">
        <v>189</v>
      </c>
    </row>
    <row r="12" spans="1:11">
      <c r="B12" t="s">
        <v>302</v>
      </c>
      <c r="E12">
        <v>0.6</v>
      </c>
      <c r="F12" t="s">
        <v>189</v>
      </c>
    </row>
    <row r="13" spans="1:11">
      <c r="B13" t="s">
        <v>295</v>
      </c>
      <c r="E13">
        <v>1.3</v>
      </c>
      <c r="F13" t="s">
        <v>304</v>
      </c>
    </row>
    <row r="14" spans="1:11">
      <c r="A14" t="s">
        <v>309</v>
      </c>
      <c r="B14" t="s">
        <v>293</v>
      </c>
      <c r="C14" t="s">
        <v>305</v>
      </c>
      <c r="D14" t="s">
        <v>310</v>
      </c>
      <c r="E14">
        <f>1.5/0.4</f>
        <v>3.75</v>
      </c>
      <c r="F14" t="s">
        <v>189</v>
      </c>
    </row>
    <row r="15" spans="1:11">
      <c r="B15" t="s">
        <v>293</v>
      </c>
      <c r="C15" t="s">
        <v>305</v>
      </c>
      <c r="D15" t="s">
        <v>311</v>
      </c>
      <c r="E15">
        <f>0.065/0.032</f>
        <v>2.03125</v>
      </c>
      <c r="F15" t="s">
        <v>189</v>
      </c>
    </row>
    <row r="16" spans="1:11">
      <c r="B16" t="s">
        <v>293</v>
      </c>
      <c r="C16" t="s">
        <v>305</v>
      </c>
      <c r="D16" t="s">
        <v>312</v>
      </c>
      <c r="E16">
        <f>0.291/0.135</f>
        <v>2.1555555555555554</v>
      </c>
      <c r="F16" t="s">
        <v>189</v>
      </c>
    </row>
    <row r="17" spans="1:6">
      <c r="B17" t="s">
        <v>293</v>
      </c>
      <c r="C17" t="s">
        <v>305</v>
      </c>
      <c r="D17" t="s">
        <v>313</v>
      </c>
      <c r="E17">
        <f>0.0034/0.0019</f>
        <v>1.7894736842105263</v>
      </c>
      <c r="F17" t="s">
        <v>189</v>
      </c>
    </row>
    <row r="18" spans="1:6">
      <c r="B18" t="s">
        <v>293</v>
      </c>
      <c r="C18" t="s">
        <v>305</v>
      </c>
      <c r="D18" t="s">
        <v>314</v>
      </c>
      <c r="E18">
        <f>0.021/0.0147</f>
        <v>1.4285714285714286</v>
      </c>
      <c r="F18" t="s">
        <v>189</v>
      </c>
    </row>
    <row r="19" spans="1:6">
      <c r="B19" t="s">
        <v>293</v>
      </c>
      <c r="C19" t="s">
        <v>308</v>
      </c>
      <c r="D19" t="s">
        <v>310</v>
      </c>
      <c r="E19">
        <f>0.26/0.1</f>
        <v>2.6</v>
      </c>
      <c r="F19" t="s">
        <v>189</v>
      </c>
    </row>
    <row r="20" spans="1:6">
      <c r="B20" t="s">
        <v>293</v>
      </c>
      <c r="C20" t="s">
        <v>308</v>
      </c>
      <c r="D20" t="s">
        <v>311</v>
      </c>
      <c r="E20">
        <f>0.012/0.008</f>
        <v>1.5</v>
      </c>
      <c r="F20" t="s">
        <v>189</v>
      </c>
    </row>
    <row r="21" spans="1:6">
      <c r="B21" t="s">
        <v>293</v>
      </c>
      <c r="C21" t="s">
        <v>308</v>
      </c>
      <c r="D21" t="s">
        <v>312</v>
      </c>
      <c r="E21">
        <f>0.054/0.032</f>
        <v>1.6875</v>
      </c>
      <c r="F21" t="s">
        <v>189</v>
      </c>
    </row>
    <row r="22" spans="1:6">
      <c r="B22" t="s">
        <v>293</v>
      </c>
      <c r="C22" t="s">
        <v>301</v>
      </c>
      <c r="D22" t="s">
        <v>310</v>
      </c>
      <c r="E22">
        <f>1.54/0.45</f>
        <v>3.4222222222222221</v>
      </c>
      <c r="F22" t="s">
        <v>189</v>
      </c>
    </row>
    <row r="23" spans="1:6">
      <c r="B23" t="s">
        <v>293</v>
      </c>
      <c r="C23" t="s">
        <v>301</v>
      </c>
      <c r="D23" t="s">
        <v>311</v>
      </c>
      <c r="E23">
        <f>0.067/0.034</f>
        <v>1.9705882352941175</v>
      </c>
      <c r="F23" t="s">
        <v>189</v>
      </c>
    </row>
    <row r="24" spans="1:6">
      <c r="B24" t="s">
        <v>302</v>
      </c>
      <c r="E24">
        <f>0.5/0.5</f>
        <v>1</v>
      </c>
      <c r="F24" t="s">
        <v>189</v>
      </c>
    </row>
    <row r="25" spans="1:6">
      <c r="B25" t="s">
        <v>295</v>
      </c>
      <c r="E25">
        <f>0.24/0.17</f>
        <v>1.4117647058823528</v>
      </c>
      <c r="F25" t="s">
        <v>304</v>
      </c>
    </row>
    <row r="26" spans="1:6">
      <c r="A26" t="s">
        <v>303</v>
      </c>
      <c r="B26" t="s">
        <v>293</v>
      </c>
      <c r="E26">
        <v>0.02</v>
      </c>
      <c r="F26" t="s">
        <v>189</v>
      </c>
    </row>
    <row r="27" spans="1:6">
      <c r="B27" t="s">
        <v>294</v>
      </c>
      <c r="E27">
        <v>0.12</v>
      </c>
      <c r="F27" t="s">
        <v>189</v>
      </c>
    </row>
    <row r="28" spans="1:6">
      <c r="B28" t="s">
        <v>295</v>
      </c>
      <c r="E28">
        <v>0.12</v>
      </c>
      <c r="F28" t="s">
        <v>304</v>
      </c>
    </row>
    <row r="30" spans="1:6">
      <c r="D30">
        <v>947817120</v>
      </c>
      <c r="E30" t="s">
        <v>1394</v>
      </c>
    </row>
    <row r="31" spans="1:6">
      <c r="A31" s="444" t="s">
        <v>1390</v>
      </c>
      <c r="B31" t="s">
        <v>157</v>
      </c>
      <c r="C31" s="449">
        <v>30</v>
      </c>
      <c r="D31" t="s">
        <v>1391</v>
      </c>
      <c r="E31" s="446">
        <f>C31*10^3/947817120</f>
        <v>3.1651675589063004E-5</v>
      </c>
      <c r="F31" t="s">
        <v>1392</v>
      </c>
    </row>
    <row r="32" spans="1:6">
      <c r="A32" s="444" t="s">
        <v>1390</v>
      </c>
      <c r="B32" t="s">
        <v>1393</v>
      </c>
      <c r="C32" s="449">
        <v>4</v>
      </c>
      <c r="D32" t="s">
        <v>1391</v>
      </c>
      <c r="E32" s="446">
        <f>C32*10^3/947817120</f>
        <v>4.2202234118750674E-6</v>
      </c>
      <c r="F32" t="s">
        <v>1392</v>
      </c>
    </row>
  </sheetData>
  <mergeCells count="2">
    <mergeCell ref="C1:D1"/>
    <mergeCell ref="E1:F1"/>
  </mergeCells>
  <phoneticPr fontId="7"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tabColor theme="3"/>
  </sheetPr>
  <dimension ref="A1:Q29"/>
  <sheetViews>
    <sheetView topLeftCell="D1" workbookViewId="0">
      <selection activeCell="P16" sqref="P16"/>
    </sheetView>
  </sheetViews>
  <sheetFormatPr defaultColWidth="8.875" defaultRowHeight="13.5"/>
  <cols>
    <col min="2" max="2" width="12.625" bestFit="1" customWidth="1"/>
    <col min="3" max="3" width="23" customWidth="1"/>
    <col min="4" max="4" width="12.375" bestFit="1" customWidth="1"/>
    <col min="5" max="5" width="13.125" bestFit="1" customWidth="1"/>
    <col min="6" max="6" width="15.125" customWidth="1"/>
    <col min="7" max="7" width="16.375" customWidth="1"/>
    <col min="8" max="8" width="14" customWidth="1"/>
    <col min="9" max="9" width="12.625" customWidth="1"/>
    <col min="10" max="10" width="15.625" customWidth="1"/>
    <col min="11" max="11" width="16.125" customWidth="1"/>
    <col min="12" max="12" width="20.625" customWidth="1"/>
    <col min="13" max="13" width="13.625" customWidth="1"/>
    <col min="14" max="14" width="13.625" bestFit="1" customWidth="1"/>
    <col min="15" max="17" width="14" customWidth="1"/>
  </cols>
  <sheetData>
    <row r="1" spans="1:17" ht="40.5">
      <c r="B1" s="4" t="s">
        <v>315</v>
      </c>
      <c r="C1" s="4" t="s">
        <v>316</v>
      </c>
      <c r="D1" s="4" t="s">
        <v>317</v>
      </c>
      <c r="E1" s="4" t="s">
        <v>318</v>
      </c>
      <c r="F1" s="4" t="s">
        <v>319</v>
      </c>
      <c r="G1" s="4" t="s">
        <v>320</v>
      </c>
      <c r="H1" s="4" t="s">
        <v>321</v>
      </c>
      <c r="I1" s="4" t="s">
        <v>322</v>
      </c>
      <c r="J1" s="4" t="s">
        <v>323</v>
      </c>
      <c r="K1" s="4" t="s">
        <v>324</v>
      </c>
      <c r="L1" s="4" t="s">
        <v>325</v>
      </c>
      <c r="M1" s="4" t="s">
        <v>326</v>
      </c>
      <c r="N1" s="4" t="s">
        <v>327</v>
      </c>
      <c r="O1" s="444" t="s">
        <v>247</v>
      </c>
      <c r="P1" s="444" t="s">
        <v>1380</v>
      </c>
      <c r="Q1" s="444" t="s">
        <v>1385</v>
      </c>
    </row>
    <row r="2" spans="1:17">
      <c r="A2" t="s">
        <v>282</v>
      </c>
      <c r="B2" s="661">
        <f>'NCSC Energy Use Weighted EF'!B82</f>
        <v>0.10149637758000001</v>
      </c>
      <c r="C2" s="661">
        <f>'NCSC Energy Use Weighted EF'!C82</f>
        <v>6.0349197479999998E-2</v>
      </c>
      <c r="D2" s="5">
        <v>0</v>
      </c>
      <c r="E2" s="5">
        <v>0</v>
      </c>
      <c r="F2" s="5">
        <v>0</v>
      </c>
      <c r="G2" s="5">
        <v>0</v>
      </c>
      <c r="H2" s="5">
        <v>0</v>
      </c>
      <c r="I2" s="425">
        <v>0</v>
      </c>
      <c r="J2" s="5">
        <v>0</v>
      </c>
      <c r="K2" s="661">
        <f>'NCSC Energy Use Weighted EF'!F82</f>
        <v>7.8179642189999995E-2</v>
      </c>
      <c r="L2" s="661">
        <f>'NCSC Energy Use Weighted EF'!G82</f>
        <v>6.0349197479999998E-2</v>
      </c>
      <c r="M2" s="5">
        <f>'fossil-fuel CO2'!C27*10^6/About!A124</f>
        <v>0.10279286085625182</v>
      </c>
      <c r="N2">
        <v>0</v>
      </c>
      <c r="O2" s="661">
        <f>'NCSC Energy Use Weighted EF'!R82</f>
        <v>7.4540000000000009E-2</v>
      </c>
      <c r="P2" s="661">
        <f>'NCSC Energy Use Weighted EF'!S82</f>
        <v>7.51E-2</v>
      </c>
      <c r="Q2" s="5">
        <v>0</v>
      </c>
    </row>
    <row r="3" spans="1:17">
      <c r="A3" t="s">
        <v>158</v>
      </c>
      <c r="B3" s="5">
        <f>INDEX('power plant'!$I$2:$K$6,MATCH('PEI-EFPEI'!$A3,'power plant'!$H$2:$H$6,0),MATCH("coal",'power plant'!$I$1:$K$1,0))/About!$A$123</f>
        <v>1.0079628864674415E-6</v>
      </c>
      <c r="C3" s="5">
        <f>INDEX('power plant'!$I$2:$K$6,MATCH('PEI-EFPEI'!$A3,'power plant'!$H$2:$H$6,0),MATCH("natural gas",'power plant'!$I$1:$K$1,0))/About!$A$123</f>
        <v>3.5554957521170048E-6</v>
      </c>
      <c r="D3" s="5">
        <v>0</v>
      </c>
      <c r="E3" s="5">
        <v>0</v>
      </c>
      <c r="F3" s="5">
        <v>0</v>
      </c>
      <c r="G3" s="5">
        <v>0</v>
      </c>
      <c r="H3" s="5">
        <v>0</v>
      </c>
      <c r="I3" s="425">
        <v>7.9859999999999994E-6</v>
      </c>
      <c r="J3" s="5">
        <v>0</v>
      </c>
      <c r="K3" s="5">
        <f>INDEX('power plant'!$I$2:$K$6,MATCH('PEI-EFPEI'!$A3,'power plant'!$H$2:$H$6,0),MATCH("petroleum",'power plant'!$I$1:$K$1,0))/About!$A$123</f>
        <v>2.9647432151685955E-6</v>
      </c>
      <c r="L3" s="5">
        <f>C3</f>
        <v>3.5554957521170048E-6</v>
      </c>
      <c r="M3" s="19">
        <f>B3</f>
        <v>1.0079628864674415E-6</v>
      </c>
      <c r="N3">
        <v>0</v>
      </c>
      <c r="O3" s="5">
        <v>1.6097144279088612E-6</v>
      </c>
      <c r="P3" s="5">
        <v>1.6097144279088612E-6</v>
      </c>
      <c r="Q3" s="5">
        <v>8.3610000000000001E-6</v>
      </c>
    </row>
    <row r="4" spans="1:17">
      <c r="A4" t="s">
        <v>195</v>
      </c>
      <c r="B4" s="5">
        <f>INDEX('power plant'!$I$2:$K$6,MATCH('PEI-EFPEI'!$A4,'power plant'!$H$2:$H$6,0),MATCH("coal",'power plant'!$I$1:$K$1,0))/About!$A$123</f>
        <v>9.2732585555004609E-5</v>
      </c>
      <c r="C4" s="5">
        <f>INDEX('power plant'!$I$2:$K$6,MATCH('PEI-EFPEI'!$A4,'power plant'!$H$2:$H$6,0),MATCH("natural gas",'power plant'!$I$1:$K$1,0))/About!$A$123</f>
        <v>3.8517870647934225E-5</v>
      </c>
      <c r="D4" s="5">
        <v>0</v>
      </c>
      <c r="E4" s="5">
        <v>0</v>
      </c>
      <c r="F4" s="5">
        <v>0</v>
      </c>
      <c r="G4" s="5">
        <v>0</v>
      </c>
      <c r="H4" s="5">
        <v>0</v>
      </c>
      <c r="I4" s="425">
        <v>2.8186599999999997E-4</v>
      </c>
      <c r="J4" s="5">
        <v>0</v>
      </c>
      <c r="K4" s="5">
        <f>INDEX('power plant'!$I$2:$K$6,MATCH('PEI-EFPEI'!$A4,'power plant'!$H$2:$H$6,0),MATCH("petroleum",'power plant'!$I$1:$K$1,0))/About!$A$123</f>
        <v>1.482371607584298E-5</v>
      </c>
      <c r="L4" s="5">
        <f>C4</f>
        <v>3.8517870647934225E-5</v>
      </c>
      <c r="M4" s="19">
        <f t="shared" ref="M4:M13" si="0">B4</f>
        <v>9.2732585555004609E-5</v>
      </c>
      <c r="N4">
        <v>0</v>
      </c>
      <c r="O4" s="5">
        <v>1.2107481286812251E-5</v>
      </c>
      <c r="P4" s="5">
        <v>1.2107481286812251E-5</v>
      </c>
      <c r="Q4" s="5">
        <v>2.94648E-4</v>
      </c>
    </row>
    <row r="5" spans="1:17">
      <c r="A5" t="s">
        <v>283</v>
      </c>
      <c r="B5" s="5">
        <f>INDEX('power plant'!$I$2:$K$6,MATCH('PEI-EFPEI'!$A5,'power plant'!$H$2:$H$6,0),MATCH("coal",'power plant'!$I$1:$K$1,0))/About!$A$123</f>
        <v>3.3262775253425572E-4</v>
      </c>
      <c r="C5" s="5">
        <f>INDEX('power plant'!$I$2:$K$6,MATCH('PEI-EFPEI'!$A5,'power plant'!$H$2:$H$6,0),MATCH("natural gas",'power plant'!$I$1:$K$1,0))/About!$A$123</f>
        <v>5.2147271031049404E-5</v>
      </c>
      <c r="D5" s="5">
        <v>0</v>
      </c>
      <c r="E5" s="5">
        <v>0</v>
      </c>
      <c r="F5" s="5">
        <v>0</v>
      </c>
      <c r="G5" s="5">
        <v>0</v>
      </c>
      <c r="H5" s="5">
        <v>0</v>
      </c>
      <c r="I5" s="425">
        <v>1.0335099999999999E-4</v>
      </c>
      <c r="J5" s="5">
        <v>0</v>
      </c>
      <c r="K5" s="5">
        <f>INDEX('power plant'!$I$2:$K$6,MATCH('PEI-EFPEI'!$A5,'power plant'!$H$2:$H$6,0),MATCH("petroleum",'power plant'!$I$1:$K$1,0))/About!$A$123</f>
        <v>1.828258316020634E-4</v>
      </c>
      <c r="L5" s="5">
        <f>C5</f>
        <v>5.2147271031049404E-5</v>
      </c>
      <c r="M5" s="19">
        <f t="shared" si="0"/>
        <v>3.3262775253425572E-4</v>
      </c>
      <c r="N5">
        <v>0</v>
      </c>
      <c r="O5" s="5">
        <v>3.7826562286316423E-4</v>
      </c>
      <c r="P5" s="5">
        <v>3.7826562286316423E-4</v>
      </c>
      <c r="Q5" s="5">
        <v>5.7429000000000002E-5</v>
      </c>
    </row>
    <row r="6" spans="1:17">
      <c r="A6" t="s">
        <v>199</v>
      </c>
      <c r="B6" s="5">
        <f>INDEX('power plant'!$I$2:$K$6,MATCH('PEI-EFPEI'!$A6,'power plant'!$H$2:$H$6,0),MATCH("coal",'power plant'!$I$1:$K$1,0))/About!$A$123</f>
        <v>1.1256506739065518E-4</v>
      </c>
      <c r="C6" s="5">
        <f>INDEX('power plant'!$I$2:$K$6,MATCH('PEI-EFPEI'!$A6,'power plant'!$H$2:$H$6,0),MATCH("coal",'power plant'!$I$1:$K$1,0))/About!$A$123</f>
        <v>1.1256506739065518E-4</v>
      </c>
      <c r="D6" s="5">
        <v>0</v>
      </c>
      <c r="E6" s="5">
        <v>0</v>
      </c>
      <c r="F6" s="5">
        <v>0</v>
      </c>
      <c r="G6" s="5">
        <v>0</v>
      </c>
      <c r="H6" s="5">
        <v>0</v>
      </c>
      <c r="I6" s="425">
        <v>3.6619000000000003E-5</v>
      </c>
      <c r="J6" s="5">
        <v>0</v>
      </c>
      <c r="K6" s="5">
        <f>INDEX('power plant'!$I$2:$K$6,MATCH('PEI-EFPEI'!$A6,'power plant'!$H$2:$H$6,0),MATCH("petroleum",'power plant'!$I$1:$K$1,0))/About!$A$123</f>
        <v>2.4706193459738301E-5</v>
      </c>
      <c r="L6" s="5">
        <f>INDEX('power plant'!$I$2:$K$6,MATCH('PEI-EFPEI'!$A6,'power plant'!$H$2:$H$6,0),MATCH("coal",'power plant'!$I$1:$K$1,0))/About!$A$123</f>
        <v>1.1256506739065518E-4</v>
      </c>
      <c r="M6" s="19">
        <f t="shared" si="0"/>
        <v>1.1256506739065518E-4</v>
      </c>
      <c r="N6">
        <v>0</v>
      </c>
      <c r="O6" s="5">
        <v>1.5294270975804922E-5</v>
      </c>
      <c r="P6" s="5">
        <v>1.5294270975804922E-5</v>
      </c>
      <c r="Q6" s="5">
        <v>1.30347E-4</v>
      </c>
    </row>
    <row r="7" spans="1:17">
      <c r="A7" t="s">
        <v>284</v>
      </c>
      <c r="B7" s="5">
        <f>INDEX('power plant'!$I$2:$K$6,MATCH('PEI-EFPEI'!$A7,'power plant'!$H$2:$H$6,0),MATCH("coal",'power plant'!$I$1:$K$1,0))/About!$A$123</f>
        <v>1.1256506739065518E-4</v>
      </c>
      <c r="C7" s="5">
        <f>INDEX('power plant'!$I$2:$K$6,MATCH('PEI-EFPEI'!$A7,'power plant'!$H$2:$H$6,0),MATCH("coal",'power plant'!$I$1:$K$1,0))/About!$A$123</f>
        <v>1.1256506739065518E-4</v>
      </c>
      <c r="D7" s="5">
        <v>0</v>
      </c>
      <c r="E7" s="5">
        <v>0</v>
      </c>
      <c r="F7" s="5">
        <v>0</v>
      </c>
      <c r="G7" s="5">
        <v>0</v>
      </c>
      <c r="H7" s="5">
        <v>0</v>
      </c>
      <c r="I7" s="425">
        <v>3.2837000000000004E-5</v>
      </c>
      <c r="J7" s="5">
        <v>0</v>
      </c>
      <c r="K7" s="5">
        <f>INDEX('power plant'!$I$2:$K$6,MATCH('PEI-EFPEI'!$A7,'power plant'!$H$2:$H$6,0),MATCH("petroleum",'power plant'!$I$1:$K$1,0))/About!$A$123</f>
        <v>2.4706193459738301E-5</v>
      </c>
      <c r="L7" s="5">
        <f>INDEX('power plant'!$I$2:$K$6,MATCH('PEI-EFPEI'!$A7,'power plant'!$H$2:$H$6,0),MATCH("coal",'power plant'!$I$1:$K$1,0))/About!$A$123</f>
        <v>1.1256506739065518E-4</v>
      </c>
      <c r="M7" s="19">
        <f t="shared" si="0"/>
        <v>1.1256506739065518E-4</v>
      </c>
      <c r="N7">
        <v>0</v>
      </c>
      <c r="O7" s="5">
        <v>1.0914434135255339E-5</v>
      </c>
      <c r="P7" s="5">
        <v>1.0914434135255339E-5</v>
      </c>
      <c r="Q7" s="5">
        <v>3.7994000000000002E-5</v>
      </c>
    </row>
    <row r="8" spans="1:17">
      <c r="A8" t="s">
        <v>285</v>
      </c>
      <c r="B8" s="425">
        <v>3.8298527462766237E-4</v>
      </c>
      <c r="C8" s="425">
        <v>2.5848868397734788E-7</v>
      </c>
      <c r="D8" s="5">
        <v>0</v>
      </c>
      <c r="E8" s="5">
        <v>0</v>
      </c>
      <c r="F8" s="5">
        <v>0</v>
      </c>
      <c r="G8" s="5">
        <v>0</v>
      </c>
      <c r="H8" s="5">
        <v>0</v>
      </c>
      <c r="I8" s="425">
        <v>4.1977430273584362E-5</v>
      </c>
      <c r="J8" s="5">
        <v>0</v>
      </c>
      <c r="K8" s="425">
        <f>INDEX('China Pollutants'!$N$5:$X$12,MATCH($A8,'China Pollutants'!$M$5:$M$12,0),MATCH(K$1,'China Pollutants'!$N$4:$X$4,0))</f>
        <v>5.9927172448625957E-4</v>
      </c>
      <c r="L8" s="425">
        <f>INDEX('China Pollutants'!$N$5:$X$12,MATCH($A8,'China Pollutants'!$M$5:$M$12,0),MATCH(L$1,'China Pollutants'!$N$4:$X$4,0))</f>
        <v>2.5848868397734788E-7</v>
      </c>
      <c r="M8" s="19">
        <f t="shared" si="0"/>
        <v>3.8298527462766237E-4</v>
      </c>
      <c r="N8">
        <v>0</v>
      </c>
      <c r="O8" s="5">
        <v>2.7425946436875997E-4</v>
      </c>
      <c r="P8" s="5">
        <v>2.7425946436875997E-4</v>
      </c>
      <c r="Q8" s="5">
        <v>4.0531000000000002E-5</v>
      </c>
    </row>
    <row r="9" spans="1:17">
      <c r="A9" t="s">
        <v>286</v>
      </c>
      <c r="B9" s="425">
        <v>1.2027636723843942E-7</v>
      </c>
      <c r="C9" s="425">
        <v>0</v>
      </c>
      <c r="D9" s="5">
        <v>0</v>
      </c>
      <c r="E9" s="5">
        <v>0</v>
      </c>
      <c r="F9" s="5">
        <v>0</v>
      </c>
      <c r="G9" s="5">
        <v>0</v>
      </c>
      <c r="H9" s="5">
        <v>0</v>
      </c>
      <c r="I9" s="425">
        <v>4.5315060000000003E-6</v>
      </c>
      <c r="J9" s="5">
        <v>0</v>
      </c>
      <c r="K9" s="425">
        <f>INDEX('China Pollutants'!$N$5:$X$12,MATCH($A9,'China Pollutants'!$M$5:$M$12,0),MATCH(K$1,'China Pollutants'!$N$4:$X$4,0))</f>
        <v>1.3504714918000216E-6</v>
      </c>
      <c r="L9" s="425">
        <f>INDEX('China Pollutants'!$N$5:$X$12,MATCH($A9,'China Pollutants'!$M$5:$M$12,0),MATCH(L$1,'China Pollutants'!$N$4:$X$4,0))</f>
        <v>0</v>
      </c>
      <c r="M9" s="19">
        <f t="shared" si="0"/>
        <v>1.2027636723843942E-7</v>
      </c>
      <c r="N9">
        <v>0</v>
      </c>
      <c r="O9" s="5">
        <v>6.9331503157464271E-7</v>
      </c>
      <c r="P9" s="5">
        <v>6.9331503157464271E-7</v>
      </c>
      <c r="Q9" s="5">
        <v>5.2429999999999996E-6</v>
      </c>
    </row>
    <row r="10" spans="1:17">
      <c r="A10" t="s">
        <v>287</v>
      </c>
      <c r="B10" s="425">
        <v>0</v>
      </c>
      <c r="C10" s="425">
        <v>0</v>
      </c>
      <c r="D10" s="5">
        <v>0</v>
      </c>
      <c r="E10" s="5">
        <v>0</v>
      </c>
      <c r="F10" s="5">
        <v>0</v>
      </c>
      <c r="G10" s="5">
        <v>0</v>
      </c>
      <c r="H10" s="5">
        <v>0</v>
      </c>
      <c r="I10" s="425">
        <v>1.0704862000000001E-5</v>
      </c>
      <c r="J10" s="5">
        <v>0</v>
      </c>
      <c r="K10" s="425">
        <f>INDEX('China Pollutants'!$N$5:$X$12,MATCH($A10,'China Pollutants'!$M$5:$M$12,0),MATCH(K$1,'China Pollutants'!$N$4:$X$4,0))</f>
        <v>5.9927172448625954E-7</v>
      </c>
      <c r="L10" s="425">
        <f>INDEX('China Pollutants'!$N$5:$X$12,MATCH($A10,'China Pollutants'!$M$5:$M$12,0),MATCH(L$1,'China Pollutants'!$N$4:$X$4,0))</f>
        <v>0</v>
      </c>
      <c r="M10" s="19">
        <f t="shared" si="0"/>
        <v>0</v>
      </c>
      <c r="N10">
        <v>0</v>
      </c>
      <c r="O10" s="5">
        <v>4.9631072353975412E-7</v>
      </c>
      <c r="P10" s="5">
        <v>4.9631072353975412E-7</v>
      </c>
      <c r="Q10" s="5">
        <v>1.2386E-5</v>
      </c>
    </row>
    <row r="11" spans="1:17">
      <c r="A11" t="s">
        <v>201</v>
      </c>
      <c r="B11" s="661">
        <f>'NCSC Energy Use Weighted EF'!B83</f>
        <v>1.0550559E-6</v>
      </c>
      <c r="C11" s="661">
        <f>'NCSC Energy Use Weighted EF'!C83</f>
        <v>1.0550559E-6</v>
      </c>
      <c r="D11" s="5">
        <v>0</v>
      </c>
      <c r="E11" s="5">
        <v>0</v>
      </c>
      <c r="F11" s="5">
        <v>0</v>
      </c>
      <c r="G11" s="5">
        <v>0</v>
      </c>
      <c r="H11" s="5">
        <v>0</v>
      </c>
      <c r="I11" s="661">
        <f>'NCSC Energy Use Weighted EF'!E83</f>
        <v>3.1651676999999998E-5</v>
      </c>
      <c r="J11" s="5">
        <v>0</v>
      </c>
      <c r="K11" s="661">
        <f>'NCSC Energy Use Weighted EF'!F83</f>
        <v>3.1651677000000004E-6</v>
      </c>
      <c r="L11" s="661">
        <f>'NCSC Energy Use Weighted EF'!G83</f>
        <v>1.0550559E-6</v>
      </c>
      <c r="M11" s="664">
        <f t="shared" si="0"/>
        <v>1.0550559E-6</v>
      </c>
      <c r="N11">
        <v>0</v>
      </c>
      <c r="O11" s="661">
        <f>'NCSC Energy Use Weighted EF'!R83</f>
        <v>3.0000000000000001E-6</v>
      </c>
      <c r="P11" s="661">
        <f>'NCSC Energy Use Weighted EF'!S83</f>
        <v>3.0000000000000001E-6</v>
      </c>
      <c r="Q11" s="5">
        <v>3.1652000000000001E-5</v>
      </c>
    </row>
    <row r="12" spans="1:17">
      <c r="A12" t="s">
        <v>200</v>
      </c>
      <c r="B12" s="661">
        <f>'NCSC Energy Use Weighted EF'!B84</f>
        <v>1.5825838500000002E-6</v>
      </c>
      <c r="C12" s="661">
        <f>'NCSC Energy Use Weighted EF'!C84</f>
        <v>1.0550559E-7</v>
      </c>
      <c r="D12" s="5">
        <v>0</v>
      </c>
      <c r="E12" s="5">
        <v>0</v>
      </c>
      <c r="F12" s="5">
        <v>0</v>
      </c>
      <c r="G12" s="5">
        <v>0</v>
      </c>
      <c r="H12" s="5">
        <v>0</v>
      </c>
      <c r="I12" s="661">
        <f>'NCSC Energy Use Weighted EF'!E84</f>
        <v>4.2202235999999999E-6</v>
      </c>
      <c r="J12" s="5">
        <v>0</v>
      </c>
      <c r="K12" s="661">
        <f>'NCSC Energy Use Weighted EF'!F84</f>
        <v>6.3303354000000003E-7</v>
      </c>
      <c r="L12" s="661">
        <f>'NCSC Energy Use Weighted EF'!G84</f>
        <v>1.0550559E-7</v>
      </c>
      <c r="M12" s="664">
        <f t="shared" si="0"/>
        <v>1.5825838500000002E-6</v>
      </c>
      <c r="N12">
        <v>0</v>
      </c>
      <c r="O12" s="661">
        <f>'NCSC Energy Use Weighted EF'!R84</f>
        <v>5.9999999999999997E-7</v>
      </c>
      <c r="P12" s="661">
        <f>'NCSC Energy Use Weighted EF'!S84</f>
        <v>5.9999999999999997E-7</v>
      </c>
      <c r="Q12" s="5">
        <v>4.2200000000000003E-6</v>
      </c>
    </row>
    <row r="13" spans="1:17">
      <c r="A13" t="s">
        <v>288</v>
      </c>
      <c r="B13" s="5">
        <v>0</v>
      </c>
      <c r="C13" s="5">
        <v>0</v>
      </c>
      <c r="D13" s="5">
        <v>0</v>
      </c>
      <c r="E13" s="5">
        <v>0</v>
      </c>
      <c r="F13" s="5">
        <v>0</v>
      </c>
      <c r="G13" s="5">
        <v>0</v>
      </c>
      <c r="H13" s="5">
        <v>0</v>
      </c>
      <c r="I13" s="425">
        <v>0</v>
      </c>
      <c r="J13" s="5">
        <v>0</v>
      </c>
      <c r="K13" s="5">
        <v>0</v>
      </c>
      <c r="L13" s="5">
        <v>0</v>
      </c>
      <c r="M13" s="19">
        <f t="shared" si="0"/>
        <v>0</v>
      </c>
      <c r="N13">
        <v>0</v>
      </c>
      <c r="O13">
        <v>0</v>
      </c>
      <c r="P13">
        <v>0</v>
      </c>
      <c r="Q13" s="5">
        <v>0</v>
      </c>
    </row>
    <row r="29" spans="16:16">
      <c r="P29" s="603">
        <v>7.29207039746885E-2</v>
      </c>
    </row>
  </sheetData>
  <phoneticPr fontId="7" type="noConversion"/>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3"/>
  <sheetViews>
    <sheetView workbookViewId="0"/>
  </sheetViews>
  <sheetFormatPr defaultColWidth="8.875" defaultRowHeight="13.5"/>
  <cols>
    <col min="1" max="1" width="10.625" customWidth="1"/>
    <col min="3" max="3" width="14.125" customWidth="1"/>
    <col min="7" max="7" width="10.375" customWidth="1"/>
    <col min="9" max="9" width="13.125" customWidth="1"/>
    <col min="10" max="10" width="14" customWidth="1"/>
  </cols>
  <sheetData>
    <row r="1" spans="1:11" s="10" customFormat="1" ht="14.25" thickBot="1">
      <c r="B1" s="10" t="s">
        <v>289</v>
      </c>
      <c r="C1" s="10" t="s">
        <v>185</v>
      </c>
      <c r="D1" s="476" t="s">
        <v>291</v>
      </c>
      <c r="E1" s="476"/>
    </row>
    <row r="2" spans="1:11">
      <c r="A2" s="10" t="s">
        <v>328</v>
      </c>
      <c r="B2" t="s">
        <v>296</v>
      </c>
      <c r="C2" t="s">
        <v>293</v>
      </c>
      <c r="D2">
        <v>4</v>
      </c>
      <c r="E2" t="s">
        <v>329</v>
      </c>
      <c r="G2" s="11" t="s">
        <v>292</v>
      </c>
      <c r="H2" s="12" t="s">
        <v>293</v>
      </c>
      <c r="I2" s="12" t="s">
        <v>302</v>
      </c>
      <c r="J2" s="12" t="s">
        <v>295</v>
      </c>
      <c r="K2" s="13" t="s">
        <v>330</v>
      </c>
    </row>
    <row r="3" spans="1:11">
      <c r="C3" t="s">
        <v>331</v>
      </c>
      <c r="D3">
        <v>16.7</v>
      </c>
      <c r="E3" t="s">
        <v>329</v>
      </c>
      <c r="G3" s="14" t="s">
        <v>296</v>
      </c>
      <c r="H3">
        <f>D2/'conversion factors'!B2</f>
        <v>5.5998880022399549</v>
      </c>
      <c r="I3">
        <f>D4/'conversion factors'!B6</f>
        <v>6.602154965342117</v>
      </c>
      <c r="J3">
        <f>D6/'conversion factors'!B8</f>
        <v>1.4485596707818928</v>
      </c>
      <c r="K3" s="15">
        <f>AVERAGE(D8/'conversion factors'!B15,'industry&amp;building'!D9/AVERAGE('conversion factors'!B10:B14))</f>
        <v>1.9406665950471498</v>
      </c>
    </row>
    <row r="4" spans="1:11">
      <c r="C4" t="s">
        <v>302</v>
      </c>
      <c r="D4">
        <v>9.6199999999999992</v>
      </c>
      <c r="E4" t="s">
        <v>329</v>
      </c>
      <c r="G4" s="14" t="s">
        <v>155</v>
      </c>
      <c r="I4">
        <f>D11/'conversion factors'!B6</f>
        <v>0.68629469494200812</v>
      </c>
      <c r="J4">
        <f>D16/'conversion factors'!B8</f>
        <v>0.82304526748971185</v>
      </c>
      <c r="K4" s="15"/>
    </row>
    <row r="5" spans="1:11">
      <c r="C5" t="s">
        <v>332</v>
      </c>
      <c r="D5">
        <v>5.84</v>
      </c>
      <c r="E5" t="s">
        <v>329</v>
      </c>
      <c r="G5" s="14" t="s">
        <v>198</v>
      </c>
      <c r="I5">
        <f>D11/'conversion factors'!B6</f>
        <v>0.68629469494200812</v>
      </c>
      <c r="J5">
        <f>D16/'conversion factors'!B8</f>
        <v>0.82304526748971185</v>
      </c>
      <c r="K5" s="15"/>
    </row>
    <row r="6" spans="1:11">
      <c r="C6" t="s">
        <v>295</v>
      </c>
      <c r="D6">
        <v>1.76</v>
      </c>
      <c r="E6" t="s">
        <v>304</v>
      </c>
      <c r="G6" s="14" t="s">
        <v>333</v>
      </c>
      <c r="H6">
        <f>D18/'conversion factors'!B2</f>
        <v>5.3898922021559565</v>
      </c>
      <c r="J6">
        <f>D22/'conversion factors'!B8</f>
        <v>7.2427983539094645E-2</v>
      </c>
      <c r="K6" s="15">
        <f>AVERAGE(D23/'conversion factors'!B15,'industry&amp;building'!D24/AVERAGE('conversion factors'!B10:B14))</f>
        <v>10.095900455601065</v>
      </c>
    </row>
    <row r="7" spans="1:11" ht="14.25" thickBot="1">
      <c r="C7" t="s">
        <v>334</v>
      </c>
      <c r="D7">
        <v>0.8</v>
      </c>
      <c r="E7" t="s">
        <v>304</v>
      </c>
      <c r="G7" s="16" t="s">
        <v>151</v>
      </c>
      <c r="H7" s="17">
        <f>D25/'conversion factors'!B2</f>
        <v>20.999580008399832</v>
      </c>
      <c r="I7" s="17">
        <f>D27/'conversion factors'!B6</f>
        <v>0.53530986205476627</v>
      </c>
      <c r="J7" s="17">
        <f>D29/'conversion factors'!B8</f>
        <v>0.28806584362139914</v>
      </c>
      <c r="K7" s="18"/>
    </row>
    <row r="8" spans="1:11">
      <c r="C8" t="s">
        <v>335</v>
      </c>
      <c r="D8">
        <v>0.7</v>
      </c>
      <c r="E8" t="s">
        <v>329</v>
      </c>
    </row>
    <row r="9" spans="1:11">
      <c r="C9" t="s">
        <v>336</v>
      </c>
      <c r="D9">
        <v>1.29</v>
      </c>
      <c r="E9" t="s">
        <v>329</v>
      </c>
    </row>
    <row r="10" spans="1:11">
      <c r="B10" t="s">
        <v>309</v>
      </c>
      <c r="C10" t="s">
        <v>293</v>
      </c>
      <c r="D10" t="s">
        <v>337</v>
      </c>
      <c r="E10" t="s">
        <v>329</v>
      </c>
    </row>
    <row r="11" spans="1:11">
      <c r="C11" t="s">
        <v>302</v>
      </c>
      <c r="D11">
        <f>0.5/0.5</f>
        <v>1</v>
      </c>
      <c r="E11" t="s">
        <v>329</v>
      </c>
    </row>
    <row r="12" spans="1:11">
      <c r="C12" t="s">
        <v>332</v>
      </c>
      <c r="D12">
        <f>0.85/0.67</f>
        <v>1.2686567164179103</v>
      </c>
      <c r="E12" t="s">
        <v>329</v>
      </c>
    </row>
    <row r="13" spans="1:11">
      <c r="C13" t="s">
        <v>338</v>
      </c>
      <c r="D13">
        <f>0.9/0.9</f>
        <v>1</v>
      </c>
      <c r="E13" t="s">
        <v>329</v>
      </c>
    </row>
    <row r="14" spans="1:11">
      <c r="C14" t="s">
        <v>339</v>
      </c>
      <c r="D14">
        <f>0.9/0.75</f>
        <v>1.2</v>
      </c>
      <c r="E14" t="s">
        <v>329</v>
      </c>
    </row>
    <row r="15" spans="1:11">
      <c r="C15" t="s">
        <v>340</v>
      </c>
      <c r="D15">
        <f>1.35/1.16</f>
        <v>1.163793103448276</v>
      </c>
      <c r="E15" t="s">
        <v>329</v>
      </c>
    </row>
    <row r="16" spans="1:11">
      <c r="C16" t="s">
        <v>295</v>
      </c>
      <c r="D16">
        <f>0.03/0.03</f>
        <v>1</v>
      </c>
      <c r="E16" t="s">
        <v>304</v>
      </c>
    </row>
    <row r="17" spans="1:11">
      <c r="C17" t="s">
        <v>341</v>
      </c>
      <c r="D17">
        <f>0.03/0.03</f>
        <v>1</v>
      </c>
      <c r="E17" t="s">
        <v>304</v>
      </c>
    </row>
    <row r="18" spans="1:11">
      <c r="B18" t="s">
        <v>333</v>
      </c>
      <c r="C18" t="s">
        <v>293</v>
      </c>
      <c r="D18">
        <v>3.85</v>
      </c>
      <c r="E18" t="s">
        <v>329</v>
      </c>
    </row>
    <row r="19" spans="1:11">
      <c r="C19" t="s">
        <v>332</v>
      </c>
      <c r="D19">
        <v>0.17</v>
      </c>
      <c r="E19" t="s">
        <v>329</v>
      </c>
    </row>
    <row r="20" spans="1:11">
      <c r="C20" t="s">
        <v>334</v>
      </c>
      <c r="D20">
        <v>4.4000000000000002E-4</v>
      </c>
      <c r="E20" t="s">
        <v>304</v>
      </c>
    </row>
    <row r="21" spans="1:11">
      <c r="C21" t="s">
        <v>342</v>
      </c>
      <c r="D21">
        <v>4.8</v>
      </c>
      <c r="E21" t="s">
        <v>304</v>
      </c>
    </row>
    <row r="22" spans="1:11">
      <c r="C22" t="s">
        <v>295</v>
      </c>
      <c r="D22">
        <v>8.7999999999999995E-2</v>
      </c>
      <c r="E22" t="s">
        <v>304</v>
      </c>
    </row>
    <row r="23" spans="1:11">
      <c r="C23" t="s">
        <v>335</v>
      </c>
      <c r="D23">
        <v>5.3</v>
      </c>
      <c r="E23" t="s">
        <v>329</v>
      </c>
    </row>
    <row r="24" spans="1:11">
      <c r="C24" t="s">
        <v>336</v>
      </c>
      <c r="D24">
        <v>5.3</v>
      </c>
      <c r="E24" t="s">
        <v>329</v>
      </c>
    </row>
    <row r="25" spans="1:11">
      <c r="B25" t="s">
        <v>151</v>
      </c>
      <c r="C25" t="s">
        <v>293</v>
      </c>
      <c r="D25">
        <v>15</v>
      </c>
      <c r="E25" t="s">
        <v>329</v>
      </c>
    </row>
    <row r="26" spans="1:11">
      <c r="C26" t="s">
        <v>331</v>
      </c>
      <c r="D26">
        <v>0.47299999999999998</v>
      </c>
      <c r="E26" t="s">
        <v>329</v>
      </c>
    </row>
    <row r="27" spans="1:11">
      <c r="C27" t="s">
        <v>302</v>
      </c>
      <c r="D27">
        <v>0.78</v>
      </c>
      <c r="E27" t="s">
        <v>329</v>
      </c>
    </row>
    <row r="28" spans="1:11">
      <c r="C28" t="s">
        <v>332</v>
      </c>
      <c r="D28">
        <v>0.78</v>
      </c>
      <c r="E28" t="s">
        <v>329</v>
      </c>
    </row>
    <row r="29" spans="1:11">
      <c r="C29" t="s">
        <v>295</v>
      </c>
      <c r="D29">
        <v>0.35</v>
      </c>
      <c r="E29" t="s">
        <v>304</v>
      </c>
    </row>
    <row r="30" spans="1:11">
      <c r="C30" t="s">
        <v>334</v>
      </c>
      <c r="D30">
        <v>0.16</v>
      </c>
      <c r="E30" t="s">
        <v>304</v>
      </c>
    </row>
    <row r="31" spans="1:11" ht="14.25" thickBot="1">
      <c r="A31" s="10" t="s">
        <v>343</v>
      </c>
      <c r="B31" t="s">
        <v>296</v>
      </c>
      <c r="C31" t="s">
        <v>293</v>
      </c>
      <c r="D31">
        <v>1.88</v>
      </c>
      <c r="E31" t="s">
        <v>329</v>
      </c>
    </row>
    <row r="32" spans="1:11">
      <c r="C32" t="s">
        <v>331</v>
      </c>
      <c r="D32">
        <v>16.7</v>
      </c>
      <c r="E32" t="s">
        <v>329</v>
      </c>
      <c r="G32" s="11" t="s">
        <v>292</v>
      </c>
      <c r="H32" s="12" t="s">
        <v>293</v>
      </c>
      <c r="I32" s="12" t="s">
        <v>302</v>
      </c>
      <c r="J32" s="12" t="s">
        <v>295</v>
      </c>
      <c r="K32" s="13" t="s">
        <v>330</v>
      </c>
    </row>
    <row r="33" spans="2:11">
      <c r="C33" t="s">
        <v>344</v>
      </c>
      <c r="D33">
        <v>9.6199999999999992</v>
      </c>
      <c r="E33" t="s">
        <v>329</v>
      </c>
      <c r="G33" s="14" t="s">
        <v>296</v>
      </c>
      <c r="H33">
        <f>D31/'conversion factors'!B2</f>
        <v>2.6319473610527786</v>
      </c>
      <c r="I33">
        <f>D33/'conversion factors'!B6</f>
        <v>6.602154965342117</v>
      </c>
      <c r="J33">
        <f>D36/'conversion factors'!B8</f>
        <v>1.4485596707818928</v>
      </c>
      <c r="K33" s="15"/>
    </row>
    <row r="34" spans="2:11">
      <c r="C34" t="s">
        <v>334</v>
      </c>
      <c r="D34">
        <v>0.8</v>
      </c>
      <c r="E34" t="s">
        <v>304</v>
      </c>
      <c r="G34" s="14" t="s">
        <v>155</v>
      </c>
      <c r="H34">
        <f>D37/'conversion factors'!B2</f>
        <v>1.7487865730900869</v>
      </c>
      <c r="I34">
        <f>D39/'conversion factors'!B6</f>
        <v>0.68629469494200812</v>
      </c>
      <c r="J34">
        <f>D42/'conversion factors'!B8</f>
        <v>0.82304526748971185</v>
      </c>
      <c r="K34" s="15"/>
    </row>
    <row r="35" spans="2:11">
      <c r="C35" t="s">
        <v>342</v>
      </c>
      <c r="D35">
        <v>2.1</v>
      </c>
      <c r="E35" t="s">
        <v>304</v>
      </c>
      <c r="G35" s="14" t="s">
        <v>198</v>
      </c>
      <c r="H35">
        <f>D37/'conversion factors'!B2</f>
        <v>1.7487865730900869</v>
      </c>
      <c r="I35">
        <f>D39/'conversion factors'!B6</f>
        <v>0.68629469494200812</v>
      </c>
      <c r="J35">
        <f>D42/'conversion factors'!B8</f>
        <v>0.82304526748971185</v>
      </c>
      <c r="K35" s="15"/>
    </row>
    <row r="36" spans="2:11">
      <c r="C36" t="s">
        <v>295</v>
      </c>
      <c r="D36">
        <v>1.76</v>
      </c>
      <c r="E36" t="s">
        <v>304</v>
      </c>
      <c r="G36" s="14" t="s">
        <v>151</v>
      </c>
      <c r="H36">
        <f>D43/'conversion factors'!B2</f>
        <v>73.218535629287402</v>
      </c>
      <c r="I36">
        <f>D45/'conversion factors'!B6</f>
        <v>0.53530986205476627</v>
      </c>
      <c r="J36">
        <f>D48/'conversion factors'!B8</f>
        <v>0.28806584362139914</v>
      </c>
      <c r="K36" s="15"/>
    </row>
    <row r="37" spans="2:11" ht="14.25" thickBot="1">
      <c r="B37" t="s">
        <v>309</v>
      </c>
      <c r="C37" t="s">
        <v>293</v>
      </c>
      <c r="D37">
        <f>3.71/2.97</f>
        <v>1.2491582491582491</v>
      </c>
      <c r="E37" t="s">
        <v>329</v>
      </c>
      <c r="G37" s="16" t="s">
        <v>333</v>
      </c>
      <c r="H37" s="17">
        <f>D49/'conversion factors'!B2</f>
        <v>0.83998320033599316</v>
      </c>
      <c r="I37" s="17"/>
      <c r="J37" s="17">
        <f>D53/'conversion factors'!B8</f>
        <v>0.10699588477366255</v>
      </c>
      <c r="K37" s="18"/>
    </row>
    <row r="38" spans="2:11">
      <c r="C38" t="s">
        <v>331</v>
      </c>
      <c r="D38">
        <f>0.25/0.125</f>
        <v>2</v>
      </c>
      <c r="E38" t="s">
        <v>329</v>
      </c>
    </row>
    <row r="39" spans="2:11">
      <c r="C39" t="s">
        <v>344</v>
      </c>
      <c r="D39">
        <f>0.5/0.5</f>
        <v>1</v>
      </c>
      <c r="E39" t="s">
        <v>329</v>
      </c>
    </row>
    <row r="40" spans="2:11">
      <c r="C40" t="s">
        <v>334</v>
      </c>
      <c r="D40">
        <f>0.03/0.03</f>
        <v>1</v>
      </c>
      <c r="E40" t="s">
        <v>304</v>
      </c>
    </row>
    <row r="41" spans="2:11">
      <c r="C41" t="s">
        <v>342</v>
      </c>
      <c r="D41">
        <f>0.17/0.17</f>
        <v>1</v>
      </c>
      <c r="E41" t="s">
        <v>304</v>
      </c>
    </row>
    <row r="42" spans="2:11">
      <c r="C42" t="s">
        <v>295</v>
      </c>
      <c r="D42">
        <f>0.03/0.03</f>
        <v>1</v>
      </c>
      <c r="E42" t="s">
        <v>304</v>
      </c>
    </row>
    <row r="43" spans="2:11">
      <c r="B43" t="s">
        <v>151</v>
      </c>
      <c r="C43" t="s">
        <v>293</v>
      </c>
      <c r="D43">
        <v>52.3</v>
      </c>
      <c r="E43" t="s">
        <v>329</v>
      </c>
    </row>
    <row r="44" spans="2:11">
      <c r="C44" t="s">
        <v>331</v>
      </c>
      <c r="D44">
        <v>0.47299999999999998</v>
      </c>
      <c r="E44" t="s">
        <v>329</v>
      </c>
    </row>
    <row r="45" spans="2:11">
      <c r="C45" t="s">
        <v>344</v>
      </c>
      <c r="D45">
        <v>0.78</v>
      </c>
      <c r="E45" t="s">
        <v>329</v>
      </c>
    </row>
    <row r="46" spans="2:11">
      <c r="C46" t="s">
        <v>334</v>
      </c>
      <c r="D46">
        <v>0.16</v>
      </c>
      <c r="E46" t="s">
        <v>304</v>
      </c>
    </row>
    <row r="47" spans="2:11">
      <c r="C47" t="s">
        <v>342</v>
      </c>
      <c r="D47">
        <v>0.42</v>
      </c>
      <c r="E47" t="s">
        <v>304</v>
      </c>
    </row>
    <row r="48" spans="2:11">
      <c r="C48" t="s">
        <v>295</v>
      </c>
      <c r="D48">
        <v>0.35</v>
      </c>
      <c r="E48" t="s">
        <v>304</v>
      </c>
    </row>
    <row r="49" spans="2:5">
      <c r="B49" t="s">
        <v>333</v>
      </c>
      <c r="C49" t="s">
        <v>293</v>
      </c>
      <c r="D49">
        <v>0.6</v>
      </c>
      <c r="E49" t="s">
        <v>329</v>
      </c>
    </row>
    <row r="50" spans="2:5">
      <c r="C50" t="s">
        <v>332</v>
      </c>
      <c r="D50">
        <v>0.35</v>
      </c>
      <c r="E50" t="s">
        <v>329</v>
      </c>
    </row>
    <row r="51" spans="2:5">
      <c r="C51" t="s">
        <v>334</v>
      </c>
      <c r="D51">
        <v>4.4000000000000002E-4</v>
      </c>
      <c r="E51" t="s">
        <v>304</v>
      </c>
    </row>
    <row r="52" spans="2:5">
      <c r="C52" t="s">
        <v>342</v>
      </c>
      <c r="D52">
        <v>0.36</v>
      </c>
      <c r="E52" t="s">
        <v>304</v>
      </c>
    </row>
    <row r="53" spans="2:5">
      <c r="C53" t="s">
        <v>295</v>
      </c>
      <c r="D53">
        <v>0.13</v>
      </c>
      <c r="E53" t="s">
        <v>304</v>
      </c>
    </row>
  </sheetData>
  <mergeCells count="1">
    <mergeCell ref="D1:E1"/>
  </mergeCells>
  <phoneticPr fontId="7"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dimension ref="A1:C15"/>
  <sheetViews>
    <sheetView workbookViewId="0">
      <selection activeCell="O37" sqref="O37"/>
    </sheetView>
  </sheetViews>
  <sheetFormatPr defaultColWidth="8.875" defaultRowHeight="13.5"/>
  <cols>
    <col min="1" max="1" width="11" customWidth="1"/>
    <col min="2" max="2" width="18" customWidth="1"/>
  </cols>
  <sheetData>
    <row r="1" spans="1:3">
      <c r="A1" t="s">
        <v>345</v>
      </c>
      <c r="B1" t="s">
        <v>346</v>
      </c>
    </row>
    <row r="2" spans="1:3">
      <c r="A2" t="s">
        <v>347</v>
      </c>
      <c r="B2">
        <v>0.71430000000000005</v>
      </c>
      <c r="C2" t="s">
        <v>348</v>
      </c>
    </row>
    <row r="3" spans="1:3">
      <c r="A3" t="s">
        <v>349</v>
      </c>
      <c r="B3">
        <v>1.4286000000000001</v>
      </c>
      <c r="C3" t="s">
        <v>348</v>
      </c>
    </row>
    <row r="4" spans="1:3">
      <c r="A4" t="s">
        <v>331</v>
      </c>
      <c r="B4">
        <v>1.4714</v>
      </c>
      <c r="C4" t="s">
        <v>348</v>
      </c>
    </row>
    <row r="5" spans="1:3">
      <c r="A5" t="s">
        <v>338</v>
      </c>
      <c r="B5">
        <v>1.4714</v>
      </c>
      <c r="C5" t="s">
        <v>348</v>
      </c>
    </row>
    <row r="6" spans="1:3">
      <c r="A6" t="s">
        <v>344</v>
      </c>
      <c r="B6">
        <v>1.4571000000000001</v>
      </c>
      <c r="C6" t="s">
        <v>348</v>
      </c>
    </row>
    <row r="7" spans="1:3">
      <c r="A7" t="s">
        <v>342</v>
      </c>
      <c r="B7">
        <v>1.7142999999999999</v>
      </c>
      <c r="C7" t="s">
        <v>348</v>
      </c>
    </row>
    <row r="8" spans="1:3">
      <c r="A8" t="s">
        <v>350</v>
      </c>
      <c r="B8">
        <f>AVERAGE(1.1,1.33)</f>
        <v>1.2150000000000001</v>
      </c>
      <c r="C8" t="s">
        <v>351</v>
      </c>
    </row>
    <row r="9" spans="1:3">
      <c r="A9" t="s">
        <v>352</v>
      </c>
      <c r="B9">
        <f>AVERAGE(0.5714,0.6143)</f>
        <v>0.59284999999999999</v>
      </c>
      <c r="C9" t="s">
        <v>351</v>
      </c>
    </row>
    <row r="10" spans="1:3">
      <c r="A10" t="s">
        <v>353</v>
      </c>
      <c r="B10">
        <v>0.42899999999999999</v>
      </c>
      <c r="C10" t="s">
        <v>348</v>
      </c>
    </row>
    <row r="11" spans="1:3">
      <c r="A11" t="s">
        <v>354</v>
      </c>
      <c r="B11">
        <v>0.5</v>
      </c>
      <c r="C11" t="s">
        <v>348</v>
      </c>
    </row>
    <row r="12" spans="1:3">
      <c r="A12" t="s">
        <v>355</v>
      </c>
      <c r="B12">
        <v>0.52900000000000003</v>
      </c>
      <c r="C12" t="s">
        <v>348</v>
      </c>
    </row>
    <row r="13" spans="1:3">
      <c r="A13" t="s">
        <v>356</v>
      </c>
      <c r="B13">
        <v>0.47099999999999997</v>
      </c>
      <c r="C13" t="s">
        <v>348</v>
      </c>
    </row>
    <row r="14" spans="1:3">
      <c r="A14" t="s">
        <v>357</v>
      </c>
      <c r="B14">
        <v>0.5</v>
      </c>
      <c r="C14" t="s">
        <v>348</v>
      </c>
    </row>
    <row r="15" spans="1:3">
      <c r="A15" t="s">
        <v>358</v>
      </c>
      <c r="B15">
        <v>0.57099999999999995</v>
      </c>
      <c r="C15" t="s">
        <v>348</v>
      </c>
    </row>
  </sheetData>
  <phoneticPr fontId="7"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tabColor theme="3"/>
  </sheetPr>
  <dimension ref="A1:K13"/>
  <sheetViews>
    <sheetView workbookViewId="0">
      <selection activeCell="H19" sqref="H19"/>
    </sheetView>
  </sheetViews>
  <sheetFormatPr defaultColWidth="8.875" defaultRowHeight="13.5"/>
  <cols>
    <col min="2" max="2" width="12.125" customWidth="1"/>
    <col min="3" max="3" width="16.625" customWidth="1"/>
    <col min="4" max="4" width="16.875" customWidth="1"/>
    <col min="5" max="5" width="19" customWidth="1"/>
    <col min="7" max="7" width="14.625" customWidth="1"/>
    <col min="8" max="8" width="17.625" customWidth="1"/>
    <col min="9" max="9" width="20.875" customWidth="1"/>
    <col min="10" max="10" width="15.625" customWidth="1"/>
  </cols>
  <sheetData>
    <row r="1" spans="1:11" ht="27">
      <c r="B1" s="4" t="s">
        <v>279</v>
      </c>
      <c r="C1" s="4" t="s">
        <v>359</v>
      </c>
      <c r="D1" s="4" t="s">
        <v>275</v>
      </c>
      <c r="E1" s="4" t="s">
        <v>251</v>
      </c>
      <c r="F1" s="4" t="s">
        <v>360</v>
      </c>
      <c r="G1" s="4" t="s">
        <v>322</v>
      </c>
      <c r="H1" s="444" t="s">
        <v>1386</v>
      </c>
      <c r="I1" s="444" t="s">
        <v>1380</v>
      </c>
      <c r="J1" s="444" t="s">
        <v>1381</v>
      </c>
      <c r="K1" s="444" t="s">
        <v>1382</v>
      </c>
    </row>
    <row r="2" spans="1:11">
      <c r="A2" t="s">
        <v>282</v>
      </c>
      <c r="B2">
        <v>0</v>
      </c>
      <c r="C2" s="661">
        <f>'NCSC Energy Use Weighted EF'!B72</f>
        <v>0.10343526451369352</v>
      </c>
      <c r="D2" s="661">
        <f>'NCSC Energy Use Weighted EF'!C72</f>
        <v>6.0349197479999998E-2</v>
      </c>
      <c r="E2" s="661">
        <f>'NCSC Energy Use Weighted EF'!D72</f>
        <v>7.5858519210000003E-2</v>
      </c>
      <c r="F2">
        <v>0</v>
      </c>
      <c r="G2" s="425">
        <v>0</v>
      </c>
      <c r="H2" s="661">
        <f>'NCSC Energy Use Weighted EF'!F72</f>
        <v>7.5858519210000003E-2</v>
      </c>
      <c r="I2" s="661">
        <f>'NCSC Energy Use Weighted EF'!G72</f>
        <v>8.3401748129236883E-2</v>
      </c>
      <c r="J2" s="661">
        <f>'NCSC Energy Use Weighted EF'!H72</f>
        <v>6.6157173810212175E-2</v>
      </c>
      <c r="K2">
        <v>0</v>
      </c>
    </row>
    <row r="3" spans="1:11">
      <c r="A3" t="s">
        <v>158</v>
      </c>
      <c r="B3">
        <v>0</v>
      </c>
      <c r="C3" s="425">
        <f>INDEX('China Pollutants'!$N$28:$S$35,MATCH('PEI-BFPEI'!$A3,'China Pollutants'!$M$28:$M$35,0),MATCH('PEI-BFPEI'!C$1,'China Pollutants'!$N$27:$S$27,0))</f>
        <v>1.1605614382656435E-4</v>
      </c>
      <c r="D3" s="425">
        <f>INDEX('China Pollutants'!$N$28:$S$35,MATCH('PEI-BFPEI'!$A3,'China Pollutants'!$M$28:$M$35,0),MATCH('PEI-BFPEI'!D$1,'China Pollutants'!$N$27:$S$27,0))</f>
        <v>4.9693130674828919E-6</v>
      </c>
      <c r="E3" s="425">
        <f>INDEX('China Pollutants'!$N$28:$S$35,MATCH('PEI-BFPEI'!$A3,'China Pollutants'!$M$28:$M$35,0),MATCH('PEI-BFPEI'!E$1,'China Pollutants'!$N$27:$S$27,0))</f>
        <v>4.3679312312906947E-5</v>
      </c>
      <c r="F3">
        <v>0</v>
      </c>
      <c r="G3" s="425">
        <v>5.9345455834033945E-7</v>
      </c>
      <c r="H3" s="5">
        <v>1.269045213441965E-5</v>
      </c>
      <c r="I3" s="5">
        <v>3.4136770272237584E-6</v>
      </c>
      <c r="J3" s="5">
        <v>3.9700951755825404E-6</v>
      </c>
      <c r="K3">
        <v>0</v>
      </c>
    </row>
    <row r="4" spans="1:11">
      <c r="A4" t="s">
        <v>195</v>
      </c>
      <c r="B4">
        <v>0</v>
      </c>
      <c r="C4" s="5">
        <f>INDEX('industry&amp;building'!$H$33:$J$37,MATCH('PEI-BFPEI'!$A4,'industry&amp;building'!$G$33:$G$37,0),MATCH('PEI-BFPEI'!C$1,'industry&amp;building'!$H$32:$J$32,0))/About!$A$123</f>
        <v>2.6358229481123594E-3</v>
      </c>
      <c r="D4" s="5">
        <f>INDEX('industry&amp;building'!$H$33:$J$37,MATCH('PEI-BFPEI'!$A4,'industry&amp;building'!$G$33:$G$37,0),MATCH('PEI-BFPEI'!D$1,'industry&amp;building'!$H$32:$J$32,0))/About!$A$123</f>
        <v>1.0370195943674596E-5</v>
      </c>
      <c r="E4" s="5">
        <f>INDEX('industry&amp;building'!$H$33:$J$37,MATCH('PEI-BFPEI'!$A4,'industry&amp;building'!$G$33:$G$37,0),MATCH('PEI-BFPEI'!E$1,'industry&amp;building'!$H$32:$J$32,0))/About!$A$123</f>
        <v>1.9270830898595872E-5</v>
      </c>
      <c r="F4">
        <v>0</v>
      </c>
      <c r="G4" s="425">
        <v>9.4099286064064362E-6</v>
      </c>
      <c r="H4" s="5">
        <v>9.0041232232878274E-5</v>
      </c>
      <c r="I4" s="5">
        <v>1.5103019726306593E-5</v>
      </c>
      <c r="J4" s="5">
        <v>3.281462093862816E-6</v>
      </c>
      <c r="K4">
        <v>0</v>
      </c>
    </row>
    <row r="5" spans="1:11">
      <c r="A5" t="s">
        <v>283</v>
      </c>
      <c r="B5">
        <v>0</v>
      </c>
      <c r="C5" s="5">
        <f>INDEX('industry&amp;building'!$H$33:$J$37,MATCH('PEI-BFPEI'!$A5,'industry&amp;building'!$G$33:$G$37,0),MATCH('PEI-BFPEI'!C$1,'industry&amp;building'!$H$32:$J$32,0))/About!$A$123</f>
        <v>9.4748511327939498E-5</v>
      </c>
      <c r="D5" s="5">
        <f>INDEX('industry&amp;building'!$H$33:$J$37,MATCH('PEI-BFPEI'!$A5,'industry&amp;building'!$G$33:$G$37,0),MATCH('PEI-BFPEI'!D$1,'industry&amp;building'!$H$32:$J$32,0))/About!$A$123</f>
        <v>5.2147271031049404E-5</v>
      </c>
      <c r="E5" s="5">
        <f>INDEX('industry&amp;building'!$H$33:$J$37,MATCH('PEI-BFPEI'!$A5,'industry&amp;building'!$G$33:$G$37,0),MATCH('PEI-BFPEI'!E$1,'industry&amp;building'!$H$32:$J$32,0))/About!$A$123</f>
        <v>2.3767358108268242E-4</v>
      </c>
      <c r="F5">
        <v>0</v>
      </c>
      <c r="G5" s="425">
        <v>6.1965177496625478E-5</v>
      </c>
      <c r="H5" s="5">
        <v>3.528369691096792E-4</v>
      </c>
      <c r="I5" s="5">
        <v>1.6613789197845389E-4</v>
      </c>
      <c r="J5" s="5">
        <v>6.4507541297451046E-5</v>
      </c>
      <c r="K5" s="5">
        <v>5.0728862973760932E-5</v>
      </c>
    </row>
    <row r="6" spans="1:11">
      <c r="A6" t="s">
        <v>199</v>
      </c>
      <c r="B6">
        <v>0</v>
      </c>
      <c r="C6" s="5">
        <f>INDEX('industry&amp;building'!$H$33:$J$37,MATCH('PEI-BFPEI'!$A6,'industry&amp;building'!$G$33:$G$37,0),MATCH('PEI-BFPEI'!C$1,'industry&amp;building'!$H$32:$J$32,0))/About!$A$123</f>
        <v>6.295525772380822E-5</v>
      </c>
      <c r="D6" s="5">
        <f>INDEX('industry&amp;building'!$H$33:$J$37,MATCH('PEI-BFPEI'!$A6,'industry&amp;building'!$G$33:$G$37,0),MATCH('PEI-BFPEI'!D$1,'industry&amp;building'!$H$32:$J$32,0))/About!$A$123</f>
        <v>2.9629131267641705E-5</v>
      </c>
      <c r="E6" s="5">
        <f>INDEX('industry&amp;building'!$H$33:$J$37,MATCH('PEI-BFPEI'!$A6,'industry&amp;building'!$G$33:$G$37,0),MATCH('PEI-BFPEI'!E$1,'industry&amp;building'!$H$32:$J$32,0))/About!$A$123</f>
        <v>2.4706193459738301E-5</v>
      </c>
      <c r="F6">
        <v>0</v>
      </c>
      <c r="G6" s="425">
        <v>1.3844671918198903E-6</v>
      </c>
      <c r="H6" s="5">
        <v>4.3557562142730331E-6</v>
      </c>
      <c r="I6" s="5">
        <v>3.3047497816276019E-5</v>
      </c>
      <c r="J6" s="5">
        <v>3.4738332786347228E-6</v>
      </c>
      <c r="K6">
        <v>0</v>
      </c>
    </row>
    <row r="7" spans="1:11">
      <c r="A7" t="s">
        <v>284</v>
      </c>
      <c r="B7">
        <v>0</v>
      </c>
      <c r="C7" s="5">
        <f>INDEX('industry&amp;building'!$H$33:$J$37,MATCH('PEI-BFPEI'!$A7,'industry&amp;building'!$G$33:$G$37,0),MATCH('PEI-BFPEI'!C$1,'industry&amp;building'!$H$32:$J$32,0))/About!$A$123</f>
        <v>6.295525772380822E-5</v>
      </c>
      <c r="D7" s="5">
        <f>INDEX('industry&amp;building'!$H$33:$J$37,MATCH('PEI-BFPEI'!$A7,'industry&amp;building'!$G$33:$G$37,0),MATCH('PEI-BFPEI'!D$1,'industry&amp;building'!$H$32:$J$32,0))/About!$A$123</f>
        <v>2.9629131267641705E-5</v>
      </c>
      <c r="E7" s="5">
        <f>INDEX('industry&amp;building'!$H$33:$J$37,MATCH('PEI-BFPEI'!$A7,'industry&amp;building'!$G$33:$G$37,0),MATCH('PEI-BFPEI'!E$1,'industry&amp;building'!$H$32:$J$32,0))/About!$A$123</f>
        <v>2.4706193459738301E-5</v>
      </c>
      <c r="F7">
        <v>0</v>
      </c>
      <c r="G7" s="425">
        <v>1.2227413749222494E-6</v>
      </c>
      <c r="H7" s="5">
        <v>4.3557562142730331E-6</v>
      </c>
      <c r="I7" s="5">
        <v>1.5121719682632114E-5</v>
      </c>
      <c r="J7" s="5">
        <v>3.4738332786347228E-6</v>
      </c>
      <c r="K7">
        <v>0</v>
      </c>
    </row>
    <row r="8" spans="1:11">
      <c r="A8" t="s">
        <v>285</v>
      </c>
      <c r="B8">
        <v>0</v>
      </c>
      <c r="C8" s="425">
        <f>INDEX('China Pollutants'!$N$28:$S$35,MATCH('PEI-BFPEI'!$A8,'China Pollutants'!$M$28:$M$35,0),MATCH('PEI-BFPEI'!C$1,'China Pollutants'!$N$27:$S$27,0))</f>
        <v>7.5225482316673079E-4</v>
      </c>
      <c r="D8" s="425">
        <f>INDEX('China Pollutants'!$N$28:$S$35,MATCH('PEI-BFPEI'!$A8,'China Pollutants'!$M$28:$M$35,0),MATCH('PEI-BFPEI'!D$1,'China Pollutants'!$N$27:$S$27,0))</f>
        <v>2.3738756691797253E-7</v>
      </c>
      <c r="E8" s="425">
        <f>INDEX('China Pollutants'!$N$28:$S$35,MATCH('PEI-BFPEI'!$A8,'China Pollutants'!$M$28:$M$35,0),MATCH('PEI-BFPEI'!E$1,'China Pollutants'!$N$27:$S$27,0))</f>
        <v>4.9271108333641418E-5</v>
      </c>
      <c r="F8">
        <v>0</v>
      </c>
      <c r="G8" s="425">
        <v>4.1977430273584362E-5</v>
      </c>
      <c r="H8" s="5">
        <v>5.0121246432537846E-7</v>
      </c>
      <c r="I8" s="5">
        <v>6.2437751674188373E-4</v>
      </c>
      <c r="J8" s="5">
        <v>0</v>
      </c>
      <c r="K8">
        <v>0</v>
      </c>
    </row>
    <row r="9" spans="1:11">
      <c r="A9" t="s">
        <v>286</v>
      </c>
      <c r="B9">
        <v>0</v>
      </c>
      <c r="C9" s="425">
        <f>INDEX('China Pollutants'!$N$28:$S$35,MATCH('PEI-BFPEI'!$A9,'China Pollutants'!$M$28:$M$35,0),MATCH('PEI-BFPEI'!C$1,'China Pollutants'!$N$27:$S$27,0))</f>
        <v>3.7982010706875609E-5</v>
      </c>
      <c r="D9" s="425">
        <f>INDEX('China Pollutants'!$N$28:$S$35,MATCH('PEI-BFPEI'!$A9,'China Pollutants'!$M$28:$M$35,0),MATCH('PEI-BFPEI'!D$1,'China Pollutants'!$N$27:$S$27,0))</f>
        <v>0</v>
      </c>
      <c r="E9" s="425">
        <f>INDEX('China Pollutants'!$N$28:$S$35,MATCH('PEI-BFPEI'!$A9,'China Pollutants'!$M$28:$M$35,0),MATCH('PEI-BFPEI'!E$1,'China Pollutants'!$N$27:$S$27,0))</f>
        <v>2.9014035956641089E-6</v>
      </c>
      <c r="F9">
        <v>0</v>
      </c>
      <c r="G9" s="425">
        <v>1.6873830973927042E-7</v>
      </c>
      <c r="H9" s="5">
        <v>1.3732106579230618E-6</v>
      </c>
      <c r="I9" s="5">
        <v>9.5871702787887595E-7</v>
      </c>
      <c r="J9" s="5">
        <v>5.7318249097472939E-7</v>
      </c>
      <c r="K9">
        <v>0</v>
      </c>
    </row>
    <row r="10" spans="1:11">
      <c r="A10" t="s">
        <v>287</v>
      </c>
      <c r="B10">
        <v>0</v>
      </c>
      <c r="C10" s="425">
        <f>INDEX('China Pollutants'!$N$28:$S$35,MATCH('PEI-BFPEI'!$A10,'China Pollutants'!$M$28:$M$35,0),MATCH('PEI-BFPEI'!C$1,'China Pollutants'!$N$27:$S$27,0))</f>
        <v>8.3243906799235706E-5</v>
      </c>
      <c r="D10" s="425">
        <f>INDEX('China Pollutants'!$N$28:$S$35,MATCH('PEI-BFPEI'!$A10,'China Pollutants'!$M$28:$M$35,0),MATCH('PEI-BFPEI'!D$1,'China Pollutants'!$N$27:$S$27,0))</f>
        <v>0</v>
      </c>
      <c r="E10" s="425">
        <f>INDEX('China Pollutants'!$N$28:$S$35,MATCH('PEI-BFPEI'!$A10,'China Pollutants'!$M$28:$M$35,0),MATCH('PEI-BFPEI'!E$1,'China Pollutants'!$N$27:$S$27,0))</f>
        <v>1.3399209332703338E-6</v>
      </c>
      <c r="F10">
        <v>0</v>
      </c>
      <c r="G10" s="425">
        <v>3.9861368822465334E-7</v>
      </c>
      <c r="H10" s="5">
        <v>1.3103733461960429E-6</v>
      </c>
      <c r="I10" s="5">
        <v>6.653556660358129E-7</v>
      </c>
      <c r="J10" s="5">
        <v>1.4868006432556612E-6</v>
      </c>
      <c r="K10">
        <v>0</v>
      </c>
    </row>
    <row r="11" spans="1:11">
      <c r="A11" t="s">
        <v>201</v>
      </c>
      <c r="B11">
        <v>0</v>
      </c>
      <c r="C11" s="661">
        <f>'NCSC Energy Use Weighted EF'!B73</f>
        <v>1.0550559E-5</v>
      </c>
      <c r="D11" s="661">
        <f>'NCSC Energy Use Weighted EF'!C73</f>
        <v>1.0550559E-5</v>
      </c>
      <c r="E11" s="661">
        <f>'NCSC Energy Use Weighted EF'!D73</f>
        <v>1.0550559E-5</v>
      </c>
      <c r="F11">
        <v>0</v>
      </c>
      <c r="G11" s="661">
        <f>'NCSC Energy Use Weighted EF'!E73</f>
        <v>1.9882262750882323E-4</v>
      </c>
      <c r="H11" s="661">
        <f>'NCSC Energy Use Weighted EF'!F73</f>
        <v>1.0550559E-5</v>
      </c>
      <c r="I11" s="661">
        <f>'NCSC Energy Use Weighted EF'!G73</f>
        <v>1.0550559E-5</v>
      </c>
      <c r="J11" s="661">
        <f>'NCSC Energy Use Weighted EF'!H73</f>
        <v>1.0550559E-5</v>
      </c>
      <c r="K11">
        <v>0</v>
      </c>
    </row>
    <row r="12" spans="1:11">
      <c r="A12" t="s">
        <v>200</v>
      </c>
      <c r="B12">
        <v>0</v>
      </c>
      <c r="C12" s="661">
        <f>'NCSC Energy Use Weighted EF'!B74</f>
        <v>1.5825838500000002E-6</v>
      </c>
      <c r="D12" s="661">
        <f>'NCSC Energy Use Weighted EF'!C74</f>
        <v>6.3303354000000003E-7</v>
      </c>
      <c r="E12" s="661">
        <f>'NCSC Energy Use Weighted EF'!D74</f>
        <v>6.3303354000000003E-7</v>
      </c>
      <c r="F12">
        <v>0</v>
      </c>
      <c r="G12" s="661">
        <f>'NCSC Energy Use Weighted EF'!E74</f>
        <v>6.7286276943405599E-6</v>
      </c>
      <c r="H12" s="661">
        <f>'NCSC Energy Use Weighted EF'!F74</f>
        <v>6.3303354000000003E-7</v>
      </c>
      <c r="I12" s="661">
        <f>'NCSC Energy Use Weighted EF'!G74</f>
        <v>6.3303354000000003E-7</v>
      </c>
      <c r="J12" s="661">
        <f>'NCSC Energy Use Weighted EF'!H74</f>
        <v>6.3303354000000003E-7</v>
      </c>
      <c r="K12">
        <v>0</v>
      </c>
    </row>
    <row r="13" spans="1:11">
      <c r="A13" t="s">
        <v>288</v>
      </c>
      <c r="B13">
        <v>0</v>
      </c>
      <c r="C13" s="5">
        <v>0</v>
      </c>
      <c r="D13" s="5">
        <v>0</v>
      </c>
      <c r="E13" s="5">
        <v>0</v>
      </c>
      <c r="F13">
        <v>0</v>
      </c>
      <c r="G13">
        <v>0</v>
      </c>
      <c r="H13">
        <v>0</v>
      </c>
      <c r="I13">
        <v>0</v>
      </c>
      <c r="J13">
        <v>0</v>
      </c>
      <c r="K13">
        <v>0</v>
      </c>
    </row>
  </sheetData>
  <phoneticPr fontId="7" type="noConversion"/>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dimension ref="A1:G13"/>
  <sheetViews>
    <sheetView workbookViewId="0">
      <selection activeCell="D2" sqref="D2"/>
    </sheetView>
  </sheetViews>
  <sheetFormatPr defaultColWidth="8.875" defaultRowHeight="13.5"/>
  <cols>
    <col min="2" max="2" width="13.375" customWidth="1"/>
    <col min="3" max="3" width="14" customWidth="1"/>
    <col min="4" max="4" width="13.625" customWidth="1"/>
    <col min="5" max="5" width="14.125" customWidth="1"/>
    <col min="6" max="6" width="18.125" customWidth="1"/>
  </cols>
  <sheetData>
    <row r="1" spans="1:7">
      <c r="B1" s="4" t="s">
        <v>279</v>
      </c>
      <c r="C1" s="4" t="s">
        <v>359</v>
      </c>
      <c r="D1" s="4" t="s">
        <v>275</v>
      </c>
      <c r="E1" s="4" t="s">
        <v>322</v>
      </c>
      <c r="F1" s="4" t="s">
        <v>251</v>
      </c>
      <c r="G1" s="4" t="s">
        <v>360</v>
      </c>
    </row>
    <row r="2" spans="1:7">
      <c r="A2" t="s">
        <v>282</v>
      </c>
      <c r="B2">
        <v>0</v>
      </c>
      <c r="C2" s="5">
        <f>'fossil-fuel CO2'!C25*10^6/About!A124</f>
        <v>8.9720103388721217E-2</v>
      </c>
      <c r="D2" s="5">
        <f>'fossil-fuel CO2'!C32*10^6/About!A124</f>
        <v>5.8673344072957857E-2</v>
      </c>
      <c r="E2" s="425">
        <v>9.6731701995851904E-2</v>
      </c>
      <c r="F2" s="5">
        <f>'fossil-fuel CO2'!C40*10^6/About!A124</f>
        <v>7.6581580773022254E-2</v>
      </c>
      <c r="G2">
        <v>0</v>
      </c>
    </row>
    <row r="3" spans="1:7">
      <c r="A3" t="s">
        <v>158</v>
      </c>
      <c r="B3">
        <v>0</v>
      </c>
      <c r="C3" s="425">
        <f>INDEX('China Pollutants'!$N$16:$S$23,MATCH('PEI-IFPEI (old)'!$A3,'China Pollutants'!$M$16:$M$23,0),MATCH('PEI-IFPEI (old)'!C$1,'China Pollutants'!$N$15:$S$15,0))</f>
        <v>4.9271108333641408E-6</v>
      </c>
      <c r="D3" s="425">
        <f>INDEX('China Pollutants'!$N$16:$S$23,MATCH('PEI-IFPEI (old)'!$A3,'China Pollutants'!$M$16:$M$23,0),MATCH('PEI-IFPEI (old)'!D$1,'China Pollutants'!$N$15:$S$15,0))</f>
        <v>5.275279264843834E-6</v>
      </c>
      <c r="E3" s="425">
        <v>5.9345455834033945E-7</v>
      </c>
      <c r="F3" s="425">
        <f>INDEX('China Pollutants'!$N$16:$S$23,MATCH('PEI-IFPEI (old)'!$A3,'China Pollutants'!$M$16:$M$23,0),MATCH('PEI-IFPEI (old)'!F$1,'China Pollutants'!$N$15:$S$15,0))</f>
        <v>3.0174597394906731E-6</v>
      </c>
      <c r="G3">
        <v>0</v>
      </c>
    </row>
    <row r="4" spans="1:7">
      <c r="A4" t="s">
        <v>195</v>
      </c>
      <c r="B4">
        <v>0</v>
      </c>
      <c r="C4" s="5">
        <f>INDEX('industry&amp;building'!$H$3:$K$7,MATCH('PEI-IFPEI (old)'!$A4,'industry&amp;building'!$G$3:$G$7,0),MATCH('PEI-IFPEI (old)'!C$1,'industry&amp;building'!$H$2:$K$2,0))/About!$A$123</f>
        <v>7.5597216485058115E-4</v>
      </c>
      <c r="D4" s="5">
        <f>INDEX('industry&amp;building'!$H$3:$K$7,MATCH('PEI-IFPEI (old)'!$A4,'industry&amp;building'!$G$3:$G$7,0),MATCH('PEI-IFPEI (old)'!D$1,'industry&amp;building'!$H$2:$K$2,0))/About!$A$123</f>
        <v>1.0370195943674596E-5</v>
      </c>
      <c r="E4" s="5">
        <f>INDEX('industry&amp;building'!$H$3:$K$7,MATCH('PEI-IFPEI (old)'!$A4,'industry&amp;building'!$G$3:$G$7,0),MATCH('PEI-IFPEI (old)'!E$1,'industry&amp;building'!$H$2:$K$2,0))/About!$A$123</f>
        <v>0</v>
      </c>
      <c r="F4" s="5">
        <f>INDEX('industry&amp;building'!$H$3:$K$7,MATCH('PEI-IFPEI (old)'!$A4,'industry&amp;building'!$G$3:$G$7,0),MATCH('PEI-IFPEI (old)'!F$1,'industry&amp;building'!$H$2:$K$2,0))/About!$A$123</f>
        <v>1.9270830898595872E-5</v>
      </c>
      <c r="G4">
        <v>0</v>
      </c>
    </row>
    <row r="5" spans="1:7">
      <c r="A5" t="s">
        <v>283</v>
      </c>
      <c r="B5">
        <v>0</v>
      </c>
      <c r="C5" s="5">
        <f>INDEX('industry&amp;building'!$H$3:$K$7,MATCH('PEI-IFPEI (old)'!$A5,'industry&amp;building'!$G$3:$G$7,0),MATCH('PEI-IFPEI (old)'!C$1,'industry&amp;building'!$H$2:$K$2,0))/About!$A$123</f>
        <v>2.015925772934883E-4</v>
      </c>
      <c r="D5" s="5">
        <f>INDEX('industry&amp;building'!$H$3:$K$7,MATCH('PEI-IFPEI (old)'!$A5,'industry&amp;building'!$G$3:$G$7,0),MATCH('PEI-IFPEI (old)'!D$1,'industry&amp;building'!$H$2:$K$2,0))/About!$A$123</f>
        <v>5.2147271031049404E-5</v>
      </c>
      <c r="E5" s="5">
        <f>INDEX('industry&amp;building'!$H$3:$K$7,MATCH('PEI-IFPEI (old)'!$A5,'industry&amp;building'!$G$3:$G$7,0),MATCH('PEI-IFPEI (old)'!E$1,'industry&amp;building'!$H$2:$K$2,0))/About!$A$123</f>
        <v>6.9862822329025827E-5</v>
      </c>
      <c r="F5" s="5">
        <f>INDEX('industry&amp;building'!$H$3:$K$7,MATCH('PEI-IFPEI (old)'!$A5,'industry&amp;building'!$G$3:$G$7,0),MATCH('PEI-IFPEI (old)'!F$1,'industry&amp;building'!$H$2:$K$2,0))/About!$A$123</f>
        <v>2.3767358108268242E-4</v>
      </c>
      <c r="G5">
        <v>0</v>
      </c>
    </row>
    <row r="6" spans="1:7">
      <c r="A6" t="s">
        <v>199</v>
      </c>
      <c r="B6">
        <v>0</v>
      </c>
      <c r="C6" s="5">
        <f>INDEX('industry&amp;building'!$H$3:$K$7,MATCH('PEI-IFPEI (old)'!$A6,'industry&amp;building'!$G$3:$G$7,0),MATCH('PEI-IFPEI (old)'!C$1,'industry&amp;building'!$H$2:$K$2,0))/About!$A$123</f>
        <v>0</v>
      </c>
      <c r="D6" s="5">
        <f>INDEX('industry&amp;building'!$H$3:$K$7,MATCH('PEI-IFPEI (old)'!$A6,'industry&amp;building'!$G$3:$G$7,0),MATCH('PEI-IFPEI (old)'!D$1,'industry&amp;building'!$H$2:$K$2,0))/About!$A$123</f>
        <v>2.9629131267641705E-5</v>
      </c>
      <c r="E6" s="5">
        <f>INDEX('industry&amp;building'!$H$3:$K$7,MATCH('PEI-IFPEI (old)'!$A6,'industry&amp;building'!$G$3:$G$7,0),MATCH('PEI-IFPEI (old)'!E$1,'industry&amp;building'!$H$2:$K$2,0))/About!$A$123</f>
        <v>0</v>
      </c>
      <c r="F6" s="5">
        <f>INDEX('industry&amp;building'!$H$3:$K$7,MATCH('PEI-IFPEI (old)'!$A6,'industry&amp;building'!$G$3:$G$7,0),MATCH('PEI-IFPEI (old)'!F$1,'industry&amp;building'!$H$2:$K$2,0))/About!$A$123</f>
        <v>2.4706193459738301E-5</v>
      </c>
      <c r="G6">
        <v>0</v>
      </c>
    </row>
    <row r="7" spans="1:7">
      <c r="A7" t="s">
        <v>284</v>
      </c>
      <c r="B7">
        <v>0</v>
      </c>
      <c r="C7" s="5">
        <f>INDEX('industry&amp;building'!$H$3:$K$7,MATCH('PEI-IFPEI (old)'!$A7,'industry&amp;building'!$G$3:$G$7,0),MATCH('PEI-IFPEI (old)'!C$1,'industry&amp;building'!$H$2:$K$2,0))/About!$A$123</f>
        <v>0</v>
      </c>
      <c r="D7" s="5">
        <f>INDEX('industry&amp;building'!$H$3:$K$7,MATCH('PEI-IFPEI (old)'!$A7,'industry&amp;building'!$G$3:$G$7,0),MATCH('PEI-IFPEI (old)'!D$1,'industry&amp;building'!$H$2:$K$2,0))/About!$A$123</f>
        <v>2.9629131267641705E-5</v>
      </c>
      <c r="E7" s="5">
        <f>INDEX('industry&amp;building'!$H$3:$K$7,MATCH('PEI-IFPEI (old)'!$A7,'industry&amp;building'!$G$3:$G$7,0),MATCH('PEI-IFPEI (old)'!E$1,'industry&amp;building'!$H$2:$K$2,0))/About!$A$123</f>
        <v>0</v>
      </c>
      <c r="F7" s="5">
        <f>INDEX('industry&amp;building'!$H$3:$K$7,MATCH('PEI-IFPEI (old)'!$A7,'industry&amp;building'!$G$3:$G$7,0),MATCH('PEI-IFPEI (old)'!F$1,'industry&amp;building'!$H$2:$K$2,0))/About!$A$123</f>
        <v>2.4706193459738301E-5</v>
      </c>
      <c r="G7">
        <v>0</v>
      </c>
    </row>
    <row r="8" spans="1:7">
      <c r="A8" t="s">
        <v>285</v>
      </c>
      <c r="B8">
        <v>0</v>
      </c>
      <c r="C8" s="425">
        <f>INDEX('China Pollutants'!$N$16:$S$23,MATCH('PEI-IFPEI (old)'!$A8,'China Pollutants'!$M$16:$M$23,0),MATCH('PEI-IFPEI (old)'!C$1,'China Pollutants'!$N$15:$S$15,0))</f>
        <v>6.1087733886891601E-4</v>
      </c>
      <c r="D8" s="425">
        <f>INDEX('China Pollutants'!$N$16:$S$23,MATCH('PEI-IFPEI (old)'!$A8,'China Pollutants'!$M$16:$M$23,0),MATCH('PEI-IFPEI (old)'!D$1,'China Pollutants'!$N$15:$S$15,0))</f>
        <v>2.5215834885953525E-7</v>
      </c>
      <c r="E8" s="425">
        <v>4.1977430273584362E-5</v>
      </c>
      <c r="F8" s="425">
        <f>INDEX('China Pollutants'!$N$16:$S$23,MATCH('PEI-IFPEI (old)'!$A8,'China Pollutants'!$M$16:$M$23,0),MATCH('PEI-IFPEI (old)'!F$1,'China Pollutants'!$N$15:$S$15,0))</f>
        <v>2.7958980103672324E-4</v>
      </c>
      <c r="G8">
        <v>0</v>
      </c>
    </row>
    <row r="9" spans="1:7">
      <c r="A9" t="s">
        <v>286</v>
      </c>
      <c r="B9">
        <v>0</v>
      </c>
      <c r="C9" s="425">
        <f>INDEX('China Pollutants'!$N$16:$S$23,MATCH('PEI-IFPEI (old)'!$A9,'China Pollutants'!$M$16:$M$23,0),MATCH('PEI-IFPEI (old)'!C$1,'China Pollutants'!$N$15:$S$15,0))</f>
        <v>1.4454265185672105E-5</v>
      </c>
      <c r="D9" s="425">
        <f>INDEX('China Pollutants'!$N$16:$S$23,MATCH('PEI-IFPEI (old)'!$A9,'China Pollutants'!$M$16:$M$23,0),MATCH('PEI-IFPEI (old)'!D$1,'China Pollutants'!$N$15:$S$15,0))</f>
        <v>0</v>
      </c>
      <c r="E9" s="425">
        <v>1.6873830973927042E-7</v>
      </c>
      <c r="F9" s="425">
        <f>INDEX('China Pollutants'!$N$16:$S$23,MATCH('PEI-IFPEI (old)'!$A9,'China Pollutants'!$M$16:$M$23,0),MATCH('PEI-IFPEI (old)'!F$1,'China Pollutants'!$N$15:$S$15,0))</f>
        <v>1.8568983012250296E-6</v>
      </c>
      <c r="G9">
        <v>0</v>
      </c>
    </row>
    <row r="10" spans="1:7">
      <c r="A10" t="s">
        <v>287</v>
      </c>
      <c r="B10">
        <v>0</v>
      </c>
      <c r="C10" s="425">
        <f>INDEX('China Pollutants'!$N$16:$S$23,MATCH('PEI-IFPEI (old)'!$A10,'China Pollutants'!$M$16:$M$23,0),MATCH('PEI-IFPEI (old)'!C$1,'China Pollutants'!$N$15:$S$15,0))</f>
        <v>2.8803024786047333E-6</v>
      </c>
      <c r="D10" s="425">
        <f>INDEX('China Pollutants'!$N$16:$S$23,MATCH('PEI-IFPEI (old)'!$A10,'China Pollutants'!$M$16:$M$23,0),MATCH('PEI-IFPEI (old)'!D$1,'China Pollutants'!$N$15:$S$15,0))</f>
        <v>0</v>
      </c>
      <c r="E10" s="425">
        <v>3.9861368822465334E-7</v>
      </c>
      <c r="F10" s="425">
        <f>INDEX('China Pollutants'!$N$16:$S$23,MATCH('PEI-IFPEI (old)'!$A10,'China Pollutants'!$M$16:$M$23,0),MATCH('PEI-IFPEI (old)'!F$1,'China Pollutants'!$N$15:$S$15,0))</f>
        <v>7.6597054925532469E-7</v>
      </c>
      <c r="G10">
        <v>0</v>
      </c>
    </row>
    <row r="11" spans="1:7">
      <c r="A11" t="s">
        <v>201</v>
      </c>
      <c r="B11">
        <v>0</v>
      </c>
      <c r="C11" s="425">
        <v>1.246E-6</v>
      </c>
      <c r="D11" s="425">
        <v>1.06E-6</v>
      </c>
      <c r="E11" s="425">
        <v>9.8649999999999996E-6</v>
      </c>
      <c r="F11" s="425">
        <v>1.98E-7</v>
      </c>
      <c r="G11">
        <v>0</v>
      </c>
    </row>
    <row r="12" spans="1:7">
      <c r="A12" t="s">
        <v>200</v>
      </c>
      <c r="B12">
        <v>0</v>
      </c>
      <c r="C12" s="425">
        <v>8.5700000000000001E-7</v>
      </c>
      <c r="D12" s="425">
        <v>7.5000000000000002E-7</v>
      </c>
      <c r="E12" s="425">
        <v>6.1070000000000001E-6</v>
      </c>
      <c r="F12" s="425">
        <v>9.1800000000000004E-7</v>
      </c>
      <c r="G12">
        <v>0</v>
      </c>
    </row>
    <row r="13" spans="1:7">
      <c r="A13" t="s">
        <v>288</v>
      </c>
      <c r="B13">
        <v>0</v>
      </c>
      <c r="C13" s="5">
        <v>0</v>
      </c>
      <c r="D13" s="5">
        <v>0</v>
      </c>
      <c r="E13" s="5">
        <v>0</v>
      </c>
      <c r="F13" s="5">
        <v>0</v>
      </c>
      <c r="G13">
        <v>0</v>
      </c>
    </row>
  </sheetData>
  <phoneticPr fontId="7" type="noConversion"/>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dimension ref="A1:N23"/>
  <sheetViews>
    <sheetView workbookViewId="0">
      <selection activeCell="H38" sqref="H38"/>
    </sheetView>
  </sheetViews>
  <sheetFormatPr defaultColWidth="8.875" defaultRowHeight="13.5"/>
  <cols>
    <col min="2" max="2" width="13.375" customWidth="1"/>
    <col min="3" max="3" width="14" customWidth="1"/>
    <col min="4" max="4" width="13.625" customWidth="1"/>
    <col min="5" max="5" width="14.125" customWidth="1"/>
    <col min="6" max="6" width="18.125" customWidth="1"/>
    <col min="8" max="8" width="13.125" customWidth="1"/>
    <col min="9" max="9" width="15.625" customWidth="1"/>
    <col min="10" max="10" width="13.375" customWidth="1"/>
    <col min="11" max="11" width="12.125" customWidth="1"/>
  </cols>
  <sheetData>
    <row r="1" spans="1:14" s="28" customFormat="1" ht="108">
      <c r="A1" s="443" t="s">
        <v>1379</v>
      </c>
      <c r="B1" s="444" t="s">
        <v>279</v>
      </c>
      <c r="C1" s="444" t="s">
        <v>359</v>
      </c>
      <c r="D1" s="444" t="s">
        <v>275</v>
      </c>
      <c r="E1" s="444" t="s">
        <v>322</v>
      </c>
      <c r="F1" s="444" t="s">
        <v>251</v>
      </c>
      <c r="G1" s="444" t="s">
        <v>360</v>
      </c>
      <c r="H1" s="444" t="s">
        <v>247</v>
      </c>
      <c r="I1" s="444" t="s">
        <v>1380</v>
      </c>
      <c r="J1" s="444" t="s">
        <v>1381</v>
      </c>
      <c r="K1" s="444" t="s">
        <v>1382</v>
      </c>
    </row>
    <row r="2" spans="1:14">
      <c r="A2" t="s">
        <v>282</v>
      </c>
      <c r="B2">
        <v>0</v>
      </c>
      <c r="C2" s="5">
        <f>'fossil-fuel CO2'!C25*10^6/About!A124</f>
        <v>8.9720103388721217E-2</v>
      </c>
      <c r="D2" s="5">
        <f>'fossil-fuel CO2'!C32*10^6/About!A124</f>
        <v>5.8673344072957857E-2</v>
      </c>
      <c r="E2" s="5">
        <v>9.6731701995851904E-2</v>
      </c>
      <c r="F2" s="5">
        <f>'fossil-fuel CO2'!C40*10^6/About!A124</f>
        <v>7.6581580773022254E-2</v>
      </c>
      <c r="G2">
        <v>0</v>
      </c>
      <c r="H2" s="5">
        <f>'fossil-fuel CO2'!C43*10^6/About!A124</f>
        <v>7.6126640689222119E-2</v>
      </c>
      <c r="I2" s="5">
        <f>'fossil-fuel CO2'!C45*10^6/About!A124</f>
        <v>7.9993631401523255E-2</v>
      </c>
      <c r="J2" s="5">
        <f>'fossil-fuel CO2'!C49*10^6/About!A124</f>
        <v>6.5208078678018935E-2</v>
      </c>
      <c r="K2">
        <v>0</v>
      </c>
    </row>
    <row r="3" spans="1:14">
      <c r="A3" t="s">
        <v>158</v>
      </c>
      <c r="B3">
        <v>0</v>
      </c>
      <c r="C3" s="425">
        <f>'PEI-IFPEI (old)'!C3</f>
        <v>4.9271108333641408E-6</v>
      </c>
      <c r="D3" s="425">
        <f>'PEI-IFPEI (old)'!D3</f>
        <v>5.275279264843834E-6</v>
      </c>
      <c r="E3" s="425">
        <f>'PEI-IFPEI (old)'!E3</f>
        <v>5.9345455834033945E-7</v>
      </c>
      <c r="F3" s="425">
        <f>'PEI-IFPEI (old)'!F3</f>
        <v>3.0174597394906731E-6</v>
      </c>
      <c r="G3">
        <v>0</v>
      </c>
      <c r="H3" s="5">
        <v>7.6205009728027844E-7</v>
      </c>
      <c r="I3" s="5">
        <v>8.4617302372980054E-7</v>
      </c>
      <c r="J3" s="5">
        <v>3.9700951755825404E-6</v>
      </c>
      <c r="K3">
        <v>0</v>
      </c>
      <c r="N3" s="5"/>
    </row>
    <row r="4" spans="1:14">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v>0</v>
      </c>
      <c r="N4" s="5"/>
    </row>
    <row r="5" spans="1:14">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c r="N5" s="5"/>
    </row>
    <row r="6" spans="1:14">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v>0</v>
      </c>
      <c r="N6" s="5"/>
    </row>
    <row r="7" spans="1:14">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v>0</v>
      </c>
      <c r="N7" s="5"/>
    </row>
    <row r="8" spans="1:14">
      <c r="A8" t="s">
        <v>285</v>
      </c>
      <c r="B8">
        <v>0</v>
      </c>
      <c r="C8" s="425">
        <f>'PEI-IFPEI (old)'!C8</f>
        <v>6.1087733886891601E-4</v>
      </c>
      <c r="D8" s="425">
        <f>'PEI-IFPEI (old)'!D8</f>
        <v>2.5215834885953525E-7</v>
      </c>
      <c r="E8" s="425">
        <f>'PEI-IFPEI (old)'!E8</f>
        <v>4.1977430273584362E-5</v>
      </c>
      <c r="F8" s="425">
        <f>'PEI-IFPEI (old)'!F8</f>
        <v>2.7958980103672324E-4</v>
      </c>
      <c r="G8">
        <v>0</v>
      </c>
      <c r="H8" s="5">
        <v>3.6751724580356423E-4</v>
      </c>
      <c r="I8" s="5">
        <v>6.3890738280681324E-4</v>
      </c>
      <c r="J8" s="5">
        <v>0</v>
      </c>
      <c r="K8">
        <v>0</v>
      </c>
      <c r="N8" s="5"/>
    </row>
    <row r="9" spans="1:14">
      <c r="A9" t="s">
        <v>286</v>
      </c>
      <c r="B9">
        <v>0</v>
      </c>
      <c r="C9" s="425">
        <f>'PEI-IFPEI (old)'!C9</f>
        <v>1.4454265185672105E-5</v>
      </c>
      <c r="D9" s="425">
        <f>'PEI-IFPEI (old)'!D9</f>
        <v>0</v>
      </c>
      <c r="E9" s="425">
        <f>'PEI-IFPEI (old)'!E9</f>
        <v>1.6873830973927042E-7</v>
      </c>
      <c r="F9" s="425">
        <f>'PEI-IFPEI (old)'!F9</f>
        <v>1.8568983012250296E-6</v>
      </c>
      <c r="G9">
        <v>0</v>
      </c>
      <c r="H9" s="5">
        <v>5.2049061474947728E-7</v>
      </c>
      <c r="I9" s="5">
        <v>9.5871702787887595E-7</v>
      </c>
      <c r="J9" s="5">
        <v>5.7318249097472939E-7</v>
      </c>
      <c r="K9">
        <v>0</v>
      </c>
      <c r="N9" s="5"/>
    </row>
    <row r="10" spans="1:14">
      <c r="A10" t="s">
        <v>287</v>
      </c>
      <c r="B10">
        <v>0</v>
      </c>
      <c r="C10" s="425">
        <f>'PEI-IFPEI (old)'!C10</f>
        <v>2.8803024786047333E-6</v>
      </c>
      <c r="D10" s="425">
        <f>'PEI-IFPEI (old)'!D10</f>
        <v>0</v>
      </c>
      <c r="E10" s="425">
        <f>'PEI-IFPEI (old)'!E10</f>
        <v>3.9861368822465334E-7</v>
      </c>
      <c r="F10" s="425">
        <f>'PEI-IFPEI (old)'!F10</f>
        <v>7.6597054925532469E-7</v>
      </c>
      <c r="G10">
        <v>0</v>
      </c>
      <c r="H10" s="5">
        <v>3.7690699688755263E-7</v>
      </c>
      <c r="I10" s="5">
        <v>6.653556660358129E-7</v>
      </c>
      <c r="J10" s="5">
        <v>1.4868006432556612E-6</v>
      </c>
      <c r="K10">
        <v>0</v>
      </c>
      <c r="N10" s="5"/>
    </row>
    <row r="11" spans="1:14">
      <c r="A11" t="s">
        <v>201</v>
      </c>
      <c r="B11">
        <v>0</v>
      </c>
      <c r="C11" s="425">
        <f>'PEI-IFPEI (old)'!C11</f>
        <v>1.246E-6</v>
      </c>
      <c r="D11" s="425">
        <f>'PEI-IFPEI (old)'!D11</f>
        <v>1.06E-6</v>
      </c>
      <c r="E11" s="425">
        <f>'PEI-IFPEI (old)'!E11</f>
        <v>9.8649999999999996E-6</v>
      </c>
      <c r="F11" s="425">
        <f>'PEI-IFPEI (old)'!F11</f>
        <v>1.98E-7</v>
      </c>
      <c r="G11">
        <v>0</v>
      </c>
      <c r="H11" s="5">
        <v>3.0000000000000001E-6</v>
      </c>
      <c r="I11" s="5">
        <v>3.0000000000000001E-6</v>
      </c>
      <c r="J11" s="5">
        <v>3.0000000000000001E-6</v>
      </c>
      <c r="K11">
        <v>0</v>
      </c>
    </row>
    <row r="12" spans="1:14">
      <c r="A12" t="s">
        <v>200</v>
      </c>
      <c r="B12">
        <v>0</v>
      </c>
      <c r="C12" s="425">
        <f>'PEI-IFPEI (old)'!C12</f>
        <v>8.5700000000000001E-7</v>
      </c>
      <c r="D12" s="425">
        <f>'PEI-IFPEI (old)'!D12</f>
        <v>7.5000000000000002E-7</v>
      </c>
      <c r="E12" s="425">
        <f>'PEI-IFPEI (old)'!E12</f>
        <v>6.1070000000000001E-6</v>
      </c>
      <c r="F12" s="425">
        <f>'PEI-IFPEI (old)'!F12</f>
        <v>9.1800000000000004E-7</v>
      </c>
      <c r="G12">
        <v>0</v>
      </c>
      <c r="H12" s="5">
        <v>5.9999999999999997E-7</v>
      </c>
      <c r="I12" s="5">
        <v>5.9999999999999997E-7</v>
      </c>
      <c r="J12" s="5">
        <v>5.9999999999999997E-7</v>
      </c>
      <c r="K12">
        <v>0</v>
      </c>
    </row>
    <row r="13" spans="1:14">
      <c r="A13" t="s">
        <v>288</v>
      </c>
      <c r="B13">
        <v>0</v>
      </c>
      <c r="C13">
        <f>'PEI-IFPEI (old)'!C13</f>
        <v>0</v>
      </c>
      <c r="D13">
        <f>'PEI-IFPEI (old)'!D13</f>
        <v>0</v>
      </c>
      <c r="E13">
        <f>'PEI-IFPEI (old)'!E13</f>
        <v>0</v>
      </c>
      <c r="F13">
        <f>'PEI-IFPEI (old)'!F13</f>
        <v>0</v>
      </c>
      <c r="G13">
        <v>0</v>
      </c>
      <c r="H13">
        <v>0</v>
      </c>
      <c r="I13">
        <v>0</v>
      </c>
      <c r="J13">
        <v>0</v>
      </c>
      <c r="K13">
        <v>0</v>
      </c>
    </row>
    <row r="16" spans="1:14">
      <c r="I16" s="5"/>
    </row>
    <row r="17" spans="9:9">
      <c r="I17" s="5"/>
    </row>
    <row r="18" spans="9:9">
      <c r="I18" s="5"/>
    </row>
    <row r="19" spans="9:9">
      <c r="I19" s="5"/>
    </row>
    <row r="20" spans="9:9">
      <c r="I20" s="5"/>
    </row>
    <row r="21" spans="9:9">
      <c r="I21" s="5"/>
    </row>
    <row r="22" spans="9:9">
      <c r="I22" s="5"/>
    </row>
    <row r="23" spans="9:9">
      <c r="I23" s="5"/>
    </row>
  </sheetData>
  <phoneticPr fontId="7" type="noConversion"/>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dimension ref="A1:K23"/>
  <sheetViews>
    <sheetView workbookViewId="0">
      <selection activeCell="H38" sqref="H38"/>
    </sheetView>
  </sheetViews>
  <sheetFormatPr defaultColWidth="8.875" defaultRowHeight="13.5"/>
  <cols>
    <col min="2" max="2" width="13.375" customWidth="1"/>
    <col min="3" max="3" width="14" customWidth="1"/>
    <col min="4" max="4" width="13.625" customWidth="1"/>
    <col min="5" max="5" width="14.125" customWidth="1"/>
    <col min="6" max="6" width="18.125" customWidth="1"/>
    <col min="8" max="8" width="13.125" customWidth="1"/>
    <col min="9" max="9" width="15.625" customWidth="1"/>
    <col min="10" max="10" width="13.375" customWidth="1"/>
    <col min="11" max="11" width="12.125" customWidth="1"/>
  </cols>
  <sheetData>
    <row r="1" spans="1:11" ht="108">
      <c r="A1" s="443" t="s">
        <v>1379</v>
      </c>
      <c r="B1" s="4" t="s">
        <v>279</v>
      </c>
      <c r="C1" s="4" t="s">
        <v>359</v>
      </c>
      <c r="D1" s="4" t="s">
        <v>275</v>
      </c>
      <c r="E1" s="4" t="s">
        <v>322</v>
      </c>
      <c r="F1" s="4" t="s">
        <v>251</v>
      </c>
      <c r="G1" s="4" t="s">
        <v>360</v>
      </c>
      <c r="H1" s="444" t="s">
        <v>247</v>
      </c>
      <c r="I1" s="444" t="s">
        <v>1380</v>
      </c>
      <c r="J1" s="444" t="s">
        <v>1381</v>
      </c>
      <c r="K1" s="444" t="s">
        <v>1382</v>
      </c>
    </row>
    <row r="2" spans="1:11">
      <c r="A2" t="s">
        <v>282</v>
      </c>
      <c r="B2">
        <v>0</v>
      </c>
      <c r="C2" s="5">
        <f>'PEI-IFPEI (old)'!C2</f>
        <v>8.9720103388721217E-2</v>
      </c>
      <c r="D2" s="5">
        <f>'PEI-IFPEI (old)'!D2</f>
        <v>5.8673344072957857E-2</v>
      </c>
      <c r="E2" s="5">
        <f>'PEI-IFPEI (old)'!E2</f>
        <v>9.6731701995851904E-2</v>
      </c>
      <c r="F2" s="5">
        <f>'PEI-IFPEI (old)'!F2</f>
        <v>7.6581580773022254E-2</v>
      </c>
      <c r="G2">
        <v>0</v>
      </c>
      <c r="H2" s="5">
        <f>'fossil-fuel CO2'!C43*10^6/About!A124</f>
        <v>7.6126640689222119E-2</v>
      </c>
      <c r="I2" s="5">
        <f>'fossil-fuel CO2'!C45*10^6/About!A124</f>
        <v>7.9993631401523255E-2</v>
      </c>
      <c r="J2" s="5">
        <f>'fossil-fuel CO2'!C49*10^6/About!A124</f>
        <v>6.5208078678018935E-2</v>
      </c>
      <c r="K2">
        <v>0</v>
      </c>
    </row>
    <row r="3" spans="1:11">
      <c r="A3" t="s">
        <v>158</v>
      </c>
      <c r="B3">
        <v>0</v>
      </c>
      <c r="C3" s="425">
        <f>'PEI-IFPEI (old)'!C3</f>
        <v>4.9271108333641408E-6</v>
      </c>
      <c r="D3" s="425">
        <f>'PEI-IFPEI (old)'!D3</f>
        <v>5.275279264843834E-6</v>
      </c>
      <c r="E3" s="425">
        <f>'PEI-IFPEI (old)'!E3</f>
        <v>5.9345455834033945E-7</v>
      </c>
      <c r="F3" s="425">
        <f>'PEI-IFPEI (old)'!F3</f>
        <v>3.0174597394906731E-6</v>
      </c>
      <c r="G3">
        <v>0</v>
      </c>
      <c r="H3" s="5">
        <v>7.6205009728027844E-7</v>
      </c>
      <c r="I3" s="5">
        <v>8.4617302372980054E-7</v>
      </c>
      <c r="J3" s="5">
        <v>3.9700951755825404E-6</v>
      </c>
      <c r="K3">
        <v>0</v>
      </c>
    </row>
    <row r="4" spans="1:11">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v>0</v>
      </c>
    </row>
    <row r="5" spans="1:11">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row>
    <row r="6" spans="1:11">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v>0</v>
      </c>
    </row>
    <row r="7" spans="1:11">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v>0</v>
      </c>
    </row>
    <row r="8" spans="1:11">
      <c r="A8" t="s">
        <v>285</v>
      </c>
      <c r="B8">
        <v>0</v>
      </c>
      <c r="C8" s="425">
        <f>'PEI-IFPEI (old)'!C8</f>
        <v>6.1087733886891601E-4</v>
      </c>
      <c r="D8" s="425">
        <f>'PEI-IFPEI (old)'!D8</f>
        <v>2.5215834885953525E-7</v>
      </c>
      <c r="E8" s="425">
        <f>'PEI-IFPEI (old)'!E8</f>
        <v>4.1977430273584362E-5</v>
      </c>
      <c r="F8" s="425">
        <f>'PEI-IFPEI (old)'!F8</f>
        <v>2.7958980103672324E-4</v>
      </c>
      <c r="G8">
        <v>0</v>
      </c>
      <c r="H8" s="5">
        <v>3.6751724580356423E-4</v>
      </c>
      <c r="I8" s="5">
        <v>6.3890738280681324E-4</v>
      </c>
      <c r="J8" s="5">
        <v>0</v>
      </c>
      <c r="K8">
        <v>0</v>
      </c>
    </row>
    <row r="9" spans="1:11">
      <c r="A9" t="s">
        <v>286</v>
      </c>
      <c r="B9">
        <v>0</v>
      </c>
      <c r="C9" s="425">
        <f>'PEI-IFPEI (old)'!C9</f>
        <v>1.4454265185672105E-5</v>
      </c>
      <c r="D9" s="425">
        <f>'PEI-IFPEI (old)'!D9</f>
        <v>0</v>
      </c>
      <c r="E9" s="425">
        <f>'PEI-IFPEI (old)'!E9</f>
        <v>1.6873830973927042E-7</v>
      </c>
      <c r="F9" s="425">
        <f>'PEI-IFPEI (old)'!F9</f>
        <v>1.8568983012250296E-6</v>
      </c>
      <c r="G9">
        <v>0</v>
      </c>
      <c r="H9" s="5">
        <v>5.2049061474947728E-7</v>
      </c>
      <c r="I9" s="5">
        <v>9.5871702787887595E-7</v>
      </c>
      <c r="J9" s="5">
        <v>5.7318249097472939E-7</v>
      </c>
      <c r="K9">
        <v>0</v>
      </c>
    </row>
    <row r="10" spans="1:11">
      <c r="A10" t="s">
        <v>287</v>
      </c>
      <c r="B10">
        <v>0</v>
      </c>
      <c r="C10" s="425">
        <f>'PEI-IFPEI (old)'!C10</f>
        <v>2.8803024786047333E-6</v>
      </c>
      <c r="D10" s="425">
        <f>'PEI-IFPEI (old)'!D10</f>
        <v>0</v>
      </c>
      <c r="E10" s="425">
        <f>'PEI-IFPEI (old)'!E10</f>
        <v>3.9861368822465334E-7</v>
      </c>
      <c r="F10" s="425">
        <f>'PEI-IFPEI (old)'!F10</f>
        <v>7.6597054925532469E-7</v>
      </c>
      <c r="G10">
        <v>0</v>
      </c>
      <c r="H10" s="5">
        <v>3.7690699688755263E-7</v>
      </c>
      <c r="I10" s="5">
        <v>6.653556660358129E-7</v>
      </c>
      <c r="J10" s="5">
        <v>1.4868006432556612E-6</v>
      </c>
      <c r="K10">
        <v>0</v>
      </c>
    </row>
    <row r="11" spans="1:11">
      <c r="A11" t="s">
        <v>201</v>
      </c>
      <c r="B11">
        <v>0</v>
      </c>
      <c r="C11" s="425">
        <f>'PEI-IFPEI (old)'!C11</f>
        <v>1.246E-6</v>
      </c>
      <c r="D11" s="425">
        <f>'PEI-IFPEI (old)'!D11</f>
        <v>1.06E-6</v>
      </c>
      <c r="E11" s="425">
        <f>'PEI-IFPEI (old)'!E11</f>
        <v>9.8649999999999996E-6</v>
      </c>
      <c r="F11" s="425">
        <f>'PEI-IFPEI (old)'!F11</f>
        <v>1.98E-7</v>
      </c>
      <c r="G11">
        <v>0</v>
      </c>
      <c r="H11" s="5">
        <v>3.0000000000000001E-6</v>
      </c>
      <c r="I11" s="5">
        <v>3.0000000000000001E-6</v>
      </c>
      <c r="J11" s="5">
        <v>3.0000000000000001E-6</v>
      </c>
      <c r="K11">
        <v>0</v>
      </c>
    </row>
    <row r="12" spans="1:11">
      <c r="A12" t="s">
        <v>200</v>
      </c>
      <c r="B12">
        <v>0</v>
      </c>
      <c r="C12" s="425">
        <f>'PEI-IFPEI (old)'!C12</f>
        <v>8.5700000000000001E-7</v>
      </c>
      <c r="D12" s="425">
        <f>'PEI-IFPEI (old)'!D12</f>
        <v>7.5000000000000002E-7</v>
      </c>
      <c r="E12" s="425">
        <f>'PEI-IFPEI (old)'!E12</f>
        <v>6.1070000000000001E-6</v>
      </c>
      <c r="F12" s="425">
        <f>'PEI-IFPEI (old)'!F12</f>
        <v>9.1800000000000004E-7</v>
      </c>
      <c r="G12">
        <v>0</v>
      </c>
      <c r="H12" s="5">
        <v>5.9999999999999997E-7</v>
      </c>
      <c r="I12" s="5">
        <v>5.9999999999999997E-7</v>
      </c>
      <c r="J12" s="5">
        <v>5.9999999999999997E-7</v>
      </c>
      <c r="K12">
        <v>0</v>
      </c>
    </row>
    <row r="13" spans="1:11">
      <c r="A13" t="s">
        <v>288</v>
      </c>
      <c r="B13">
        <v>0</v>
      </c>
      <c r="C13" s="5">
        <f>'PEI-IFPEI (old)'!C13</f>
        <v>0</v>
      </c>
      <c r="D13" s="5">
        <f>'PEI-IFPEI (old)'!D13</f>
        <v>0</v>
      </c>
      <c r="E13" s="5">
        <f>'PEI-IFPEI (old)'!E13</f>
        <v>0</v>
      </c>
      <c r="F13" s="5">
        <f>'PEI-IFPEI (old)'!F13</f>
        <v>0</v>
      </c>
      <c r="G13">
        <v>0</v>
      </c>
      <c r="H13">
        <v>0</v>
      </c>
      <c r="I13">
        <v>0</v>
      </c>
      <c r="J13">
        <v>0</v>
      </c>
      <c r="K13">
        <v>0</v>
      </c>
    </row>
    <row r="16" spans="1:11">
      <c r="I16" s="5"/>
    </row>
    <row r="17" spans="9:9">
      <c r="I17" s="5"/>
    </row>
    <row r="18" spans="9:9">
      <c r="I18" s="5"/>
    </row>
    <row r="19" spans="9:9">
      <c r="I19" s="5"/>
    </row>
    <row r="20" spans="9:9">
      <c r="I20" s="5"/>
    </row>
    <row r="21" spans="9:9">
      <c r="I21" s="5"/>
    </row>
    <row r="22" spans="9:9">
      <c r="I22" s="5"/>
    </row>
    <row r="23" spans="9:9">
      <c r="I23" s="5"/>
    </row>
  </sheetData>
  <phoneticPr fontId="7" type="noConversion"/>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dimension ref="A1:K23"/>
  <sheetViews>
    <sheetView workbookViewId="0">
      <selection activeCell="H38" sqref="H38"/>
    </sheetView>
  </sheetViews>
  <sheetFormatPr defaultColWidth="8.875" defaultRowHeight="13.5"/>
  <cols>
    <col min="2" max="2" width="13.375" customWidth="1"/>
    <col min="3" max="3" width="14" customWidth="1"/>
    <col min="4" max="4" width="13.625" customWidth="1"/>
    <col min="5" max="5" width="14.125" customWidth="1"/>
    <col min="6" max="6" width="18.125" customWidth="1"/>
    <col min="8" max="8" width="13.125" customWidth="1"/>
    <col min="9" max="9" width="15.625" customWidth="1"/>
    <col min="10" max="10" width="13.375" customWidth="1"/>
    <col min="11" max="11" width="12.125" customWidth="1"/>
  </cols>
  <sheetData>
    <row r="1" spans="1:11" ht="108">
      <c r="A1" s="443" t="s">
        <v>1379</v>
      </c>
      <c r="B1" s="4" t="s">
        <v>279</v>
      </c>
      <c r="C1" s="4" t="s">
        <v>359</v>
      </c>
      <c r="D1" s="4" t="s">
        <v>275</v>
      </c>
      <c r="E1" s="4" t="s">
        <v>322</v>
      </c>
      <c r="F1" s="4" t="s">
        <v>251</v>
      </c>
      <c r="G1" s="4" t="s">
        <v>360</v>
      </c>
      <c r="H1" s="444" t="s">
        <v>247</v>
      </c>
      <c r="I1" s="444" t="s">
        <v>1380</v>
      </c>
      <c r="J1" s="444" t="s">
        <v>1381</v>
      </c>
      <c r="K1" s="444" t="s">
        <v>1382</v>
      </c>
    </row>
    <row r="2" spans="1:11">
      <c r="A2" t="s">
        <v>282</v>
      </c>
      <c r="B2">
        <v>0</v>
      </c>
      <c r="C2" s="5">
        <f>'fossil-fuel CO2'!E25*10^6/About!A124</f>
        <v>9.0098252990689451E-2</v>
      </c>
      <c r="D2" s="5">
        <f>'fossil-fuel CO2'!C32*10^6/About!A124</f>
        <v>5.8673344072957857E-2</v>
      </c>
      <c r="E2" s="5">
        <v>9.6731701995851904E-2</v>
      </c>
      <c r="F2" s="5">
        <f>'fossil-fuel CO2'!C40*10^6/About!A124</f>
        <v>7.6581580773022254E-2</v>
      </c>
      <c r="G2">
        <v>0</v>
      </c>
      <c r="H2" s="5">
        <f>'fossil-fuel CO2'!C43*10^6/About!A124</f>
        <v>7.6126640689222119E-2</v>
      </c>
      <c r="I2" s="5">
        <f>'fossil-fuel CO2'!C45*10^6/About!A124</f>
        <v>7.9993631401523255E-2</v>
      </c>
      <c r="J2" s="5">
        <f>'fossil-fuel CO2'!C49*10^6/About!A124</f>
        <v>6.5208078678018935E-2</v>
      </c>
      <c r="K2">
        <v>0</v>
      </c>
    </row>
    <row r="3" spans="1:11">
      <c r="A3" t="s">
        <v>158</v>
      </c>
      <c r="B3">
        <v>0</v>
      </c>
      <c r="C3" s="5">
        <f>'PEI-IFPEI (old)'!C3</f>
        <v>4.9271108333641408E-6</v>
      </c>
      <c r="D3" s="5">
        <f>'PEI-IFPEI (old)'!D3</f>
        <v>5.275279264843834E-6</v>
      </c>
      <c r="E3" s="5">
        <f>'PEI-IFPEI (old)'!E3</f>
        <v>5.9345455834033945E-7</v>
      </c>
      <c r="F3" s="5">
        <f>'PEI-IFPEI (old)'!F3</f>
        <v>3.0174597394906731E-6</v>
      </c>
      <c r="G3">
        <v>0</v>
      </c>
      <c r="H3" s="5">
        <v>7.6205009728027844E-7</v>
      </c>
      <c r="I3" s="5">
        <v>8.4617302372980054E-7</v>
      </c>
      <c r="J3" s="5">
        <v>3.9700951755825404E-6</v>
      </c>
      <c r="K3">
        <v>0</v>
      </c>
    </row>
    <row r="4" spans="1:11">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v>0</v>
      </c>
    </row>
    <row r="5" spans="1:11">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row>
    <row r="6" spans="1:11">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v>0</v>
      </c>
    </row>
    <row r="7" spans="1:11">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v>0</v>
      </c>
    </row>
    <row r="8" spans="1:11">
      <c r="A8" t="s">
        <v>285</v>
      </c>
      <c r="B8">
        <v>0</v>
      </c>
      <c r="C8" s="5">
        <f>'PEI-IFPEI (old)'!C8</f>
        <v>6.1087733886891601E-4</v>
      </c>
      <c r="D8" s="5">
        <f>'PEI-IFPEI (old)'!D8</f>
        <v>2.5215834885953525E-7</v>
      </c>
      <c r="E8" s="5">
        <f>'PEI-IFPEI (old)'!E8</f>
        <v>4.1977430273584362E-5</v>
      </c>
      <c r="F8" s="5">
        <f>'PEI-IFPEI (old)'!F8</f>
        <v>2.7958980103672324E-4</v>
      </c>
      <c r="G8">
        <v>0</v>
      </c>
      <c r="H8" s="5">
        <v>3.6751724580356423E-4</v>
      </c>
      <c r="I8" s="5">
        <v>6.3890738280681324E-4</v>
      </c>
      <c r="J8" s="5">
        <v>0</v>
      </c>
      <c r="K8">
        <v>0</v>
      </c>
    </row>
    <row r="9" spans="1:11">
      <c r="A9" t="s">
        <v>286</v>
      </c>
      <c r="B9">
        <v>0</v>
      </c>
      <c r="C9" s="5">
        <f>'PEI-IFPEI (old)'!C9</f>
        <v>1.4454265185672105E-5</v>
      </c>
      <c r="D9" s="5">
        <f>'PEI-IFPEI (old)'!D9</f>
        <v>0</v>
      </c>
      <c r="E9" s="5">
        <f>'PEI-IFPEI (old)'!E9</f>
        <v>1.6873830973927042E-7</v>
      </c>
      <c r="F9" s="5">
        <f>'PEI-IFPEI (old)'!F9</f>
        <v>1.8568983012250296E-6</v>
      </c>
      <c r="G9">
        <v>0</v>
      </c>
      <c r="H9" s="5">
        <v>5.2049061474947728E-7</v>
      </c>
      <c r="I9" s="5">
        <v>9.5871702787887595E-7</v>
      </c>
      <c r="J9" s="5">
        <v>5.7318249097472939E-7</v>
      </c>
      <c r="K9">
        <v>0</v>
      </c>
    </row>
    <row r="10" spans="1:11">
      <c r="A10" t="s">
        <v>287</v>
      </c>
      <c r="B10">
        <v>0</v>
      </c>
      <c r="C10" s="5">
        <f>'PEI-IFPEI (old)'!C10</f>
        <v>2.8803024786047333E-6</v>
      </c>
      <c r="D10" s="5">
        <f>'PEI-IFPEI (old)'!D10</f>
        <v>0</v>
      </c>
      <c r="E10" s="5">
        <f>'PEI-IFPEI (old)'!E10</f>
        <v>3.9861368822465334E-7</v>
      </c>
      <c r="F10" s="5">
        <f>'PEI-IFPEI (old)'!F10</f>
        <v>7.6597054925532469E-7</v>
      </c>
      <c r="G10">
        <v>0</v>
      </c>
      <c r="H10" s="5">
        <v>3.7690699688755263E-7</v>
      </c>
      <c r="I10" s="5">
        <v>6.653556660358129E-7</v>
      </c>
      <c r="J10" s="5">
        <v>1.4868006432556612E-6</v>
      </c>
      <c r="K10">
        <v>0</v>
      </c>
    </row>
    <row r="11" spans="1:11">
      <c r="A11" t="s">
        <v>201</v>
      </c>
      <c r="B11">
        <v>0</v>
      </c>
      <c r="C11" s="5">
        <f>'PEI-IFPEI (old)'!C11</f>
        <v>1.246E-6</v>
      </c>
      <c r="D11" s="5">
        <f>'PEI-IFPEI (old)'!D11</f>
        <v>1.06E-6</v>
      </c>
      <c r="E11" s="5">
        <f>'PEI-IFPEI (old)'!E11</f>
        <v>9.8649999999999996E-6</v>
      </c>
      <c r="F11" s="5">
        <f>'PEI-IFPEI (old)'!F11</f>
        <v>1.98E-7</v>
      </c>
      <c r="G11">
        <v>0</v>
      </c>
      <c r="H11" s="5">
        <v>3.0000000000000001E-6</v>
      </c>
      <c r="I11" s="5">
        <v>3.0000000000000001E-6</v>
      </c>
      <c r="J11" s="5">
        <v>3.0000000000000001E-6</v>
      </c>
      <c r="K11">
        <v>0</v>
      </c>
    </row>
    <row r="12" spans="1:11">
      <c r="A12" t="s">
        <v>200</v>
      </c>
      <c r="B12">
        <v>0</v>
      </c>
      <c r="C12" s="5">
        <f>'PEI-IFPEI (old)'!C12</f>
        <v>8.5700000000000001E-7</v>
      </c>
      <c r="D12" s="5">
        <f>'PEI-IFPEI (old)'!D12</f>
        <v>7.5000000000000002E-7</v>
      </c>
      <c r="E12" s="5">
        <f>'PEI-IFPEI (old)'!E12</f>
        <v>6.1070000000000001E-6</v>
      </c>
      <c r="F12" s="5">
        <f>'PEI-IFPEI (old)'!F12</f>
        <v>9.1800000000000004E-7</v>
      </c>
      <c r="G12">
        <v>0</v>
      </c>
      <c r="H12" s="5">
        <v>5.9999999999999997E-7</v>
      </c>
      <c r="I12" s="5">
        <v>5.9999999999999997E-7</v>
      </c>
      <c r="J12" s="5">
        <v>5.9999999999999997E-7</v>
      </c>
      <c r="K12">
        <v>0</v>
      </c>
    </row>
    <row r="13" spans="1:11">
      <c r="A13" t="s">
        <v>288</v>
      </c>
      <c r="B13">
        <v>0</v>
      </c>
      <c r="C13">
        <f>'PEI-IFPEI (old)'!C13</f>
        <v>0</v>
      </c>
      <c r="D13">
        <f>'PEI-IFPEI (old)'!D13</f>
        <v>0</v>
      </c>
      <c r="E13">
        <f>'PEI-IFPEI (old)'!E13</f>
        <v>0</v>
      </c>
      <c r="F13">
        <f>'PEI-IFPEI (old)'!F13</f>
        <v>0</v>
      </c>
      <c r="G13">
        <v>0</v>
      </c>
      <c r="H13">
        <v>0</v>
      </c>
      <c r="I13">
        <v>0</v>
      </c>
      <c r="J13">
        <v>0</v>
      </c>
      <c r="K13">
        <v>0</v>
      </c>
    </row>
    <row r="16" spans="1:11">
      <c r="I16" s="5"/>
    </row>
    <row r="17" spans="9:9">
      <c r="I17" s="5"/>
    </row>
    <row r="18" spans="9:9">
      <c r="I18" s="5"/>
    </row>
    <row r="19" spans="9:9">
      <c r="I19" s="5"/>
    </row>
    <row r="20" spans="9:9">
      <c r="I20" s="5"/>
    </row>
    <row r="21" spans="9:9">
      <c r="I21" s="5"/>
    </row>
    <row r="22" spans="9:9">
      <c r="I22" s="5"/>
    </row>
    <row r="23" spans="9:9">
      <c r="I23" s="5"/>
    </row>
  </sheetData>
  <phoneticPr fontId="7" type="noConversion"/>
  <pageMargins left="0.7" right="0.7" top="0.75" bottom="0.75" header="0.3" footer="0.3"/>
  <pageSetup orientation="portrait" horizontalDpi="1200" verticalDpi="12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dimension ref="A1:K23"/>
  <sheetViews>
    <sheetView workbookViewId="0">
      <selection activeCell="H38" sqref="H38"/>
    </sheetView>
  </sheetViews>
  <sheetFormatPr defaultColWidth="8.875" defaultRowHeight="13.5"/>
  <cols>
    <col min="2" max="2" width="13.375" customWidth="1"/>
    <col min="3" max="3" width="14" customWidth="1"/>
    <col min="4" max="4" width="13.625" customWidth="1"/>
    <col min="5" max="5" width="14.125" customWidth="1"/>
    <col min="6" max="6" width="18.125" customWidth="1"/>
    <col min="8" max="8" width="13.125" customWidth="1"/>
    <col min="9" max="9" width="15.625" customWidth="1"/>
    <col min="10" max="10" width="13.375" customWidth="1"/>
    <col min="11" max="11" width="12.125" customWidth="1"/>
  </cols>
  <sheetData>
    <row r="1" spans="1:11" ht="108">
      <c r="A1" s="443" t="s">
        <v>1379</v>
      </c>
      <c r="B1" s="4" t="s">
        <v>279</v>
      </c>
      <c r="C1" s="4" t="s">
        <v>359</v>
      </c>
      <c r="D1" s="4" t="s">
        <v>275</v>
      </c>
      <c r="E1" s="4" t="s">
        <v>322</v>
      </c>
      <c r="F1" s="4" t="s">
        <v>251</v>
      </c>
      <c r="G1" s="4" t="s">
        <v>360</v>
      </c>
      <c r="H1" s="444" t="s">
        <v>247</v>
      </c>
      <c r="I1" s="444" t="s">
        <v>1380</v>
      </c>
      <c r="J1" s="444" t="s">
        <v>1381</v>
      </c>
      <c r="K1" s="444" t="s">
        <v>1382</v>
      </c>
    </row>
    <row r="2" spans="1:11">
      <c r="A2" t="s">
        <v>282</v>
      </c>
      <c r="B2">
        <v>0</v>
      </c>
      <c r="C2" s="5">
        <f>'fossil-fuel CO2'!G25*10^6/About!A124</f>
        <v>9.0920317342794293E-2</v>
      </c>
      <c r="D2" s="5">
        <f>'fossil-fuel CO2'!C32*10^6/About!A124</f>
        <v>5.8673344072957857E-2</v>
      </c>
      <c r="E2" s="5">
        <v>9.6731701995851904E-2</v>
      </c>
      <c r="F2" s="5">
        <f>'fossil-fuel CO2'!C40*10^6/About!A124</f>
        <v>7.6581580773022254E-2</v>
      </c>
      <c r="G2">
        <v>0</v>
      </c>
      <c r="H2" s="5">
        <f>'fossil-fuel CO2'!C43*10^6/About!A124</f>
        <v>7.6126640689222119E-2</v>
      </c>
      <c r="I2" s="5">
        <f>'fossil-fuel CO2'!C45*10^6/About!A124</f>
        <v>7.9993631401523255E-2</v>
      </c>
      <c r="J2" s="5">
        <f>'fossil-fuel CO2'!C49*10^6/About!A124</f>
        <v>6.5208078678018935E-2</v>
      </c>
      <c r="K2">
        <v>0</v>
      </c>
    </row>
    <row r="3" spans="1:11">
      <c r="A3" t="s">
        <v>158</v>
      </c>
      <c r="B3">
        <v>0</v>
      </c>
      <c r="C3" s="5">
        <f>'PEI-IFPEI (old)'!C3</f>
        <v>4.9271108333641408E-6</v>
      </c>
      <c r="D3" s="5">
        <f>'PEI-IFPEI (old)'!D3</f>
        <v>5.275279264843834E-6</v>
      </c>
      <c r="E3" s="5">
        <f>'PEI-IFPEI (old)'!E3</f>
        <v>5.9345455834033945E-7</v>
      </c>
      <c r="F3" s="5">
        <f>'PEI-IFPEI (old)'!F3</f>
        <v>3.0174597394906731E-6</v>
      </c>
      <c r="G3">
        <v>0</v>
      </c>
      <c r="H3" s="5">
        <v>7.6205009728027844E-7</v>
      </c>
      <c r="I3" s="5">
        <v>8.4617302372980054E-7</v>
      </c>
      <c r="J3" s="5">
        <v>3.9700951755825404E-6</v>
      </c>
      <c r="K3">
        <v>0</v>
      </c>
    </row>
    <row r="4" spans="1:11">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v>0</v>
      </c>
    </row>
    <row r="5" spans="1:11">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row>
    <row r="6" spans="1:11">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v>0</v>
      </c>
    </row>
    <row r="7" spans="1:11">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v>0</v>
      </c>
    </row>
    <row r="8" spans="1:11">
      <c r="A8" t="s">
        <v>285</v>
      </c>
      <c r="B8">
        <v>0</v>
      </c>
      <c r="C8" s="5">
        <f>'PEI-IFPEI (old)'!C8</f>
        <v>6.1087733886891601E-4</v>
      </c>
      <c r="D8" s="5">
        <f>'PEI-IFPEI (old)'!D8</f>
        <v>2.5215834885953525E-7</v>
      </c>
      <c r="E8" s="5">
        <f>'PEI-IFPEI (old)'!E8</f>
        <v>4.1977430273584362E-5</v>
      </c>
      <c r="F8" s="5">
        <f>'PEI-IFPEI (old)'!F8</f>
        <v>2.7958980103672324E-4</v>
      </c>
      <c r="G8">
        <v>0</v>
      </c>
      <c r="H8" s="5">
        <v>3.6751724580356423E-4</v>
      </c>
      <c r="I8" s="5">
        <v>6.3890738280681324E-4</v>
      </c>
      <c r="J8" s="5">
        <v>0</v>
      </c>
      <c r="K8">
        <v>0</v>
      </c>
    </row>
    <row r="9" spans="1:11">
      <c r="A9" t="s">
        <v>286</v>
      </c>
      <c r="B9">
        <v>0</v>
      </c>
      <c r="C9" s="5">
        <f>'PEI-IFPEI (old)'!C9</f>
        <v>1.4454265185672105E-5</v>
      </c>
      <c r="D9" s="5">
        <f>'PEI-IFPEI (old)'!D9</f>
        <v>0</v>
      </c>
      <c r="E9" s="5">
        <f>'PEI-IFPEI (old)'!E9</f>
        <v>1.6873830973927042E-7</v>
      </c>
      <c r="F9" s="5">
        <f>'PEI-IFPEI (old)'!F9</f>
        <v>1.8568983012250296E-6</v>
      </c>
      <c r="G9">
        <v>0</v>
      </c>
      <c r="H9" s="5">
        <v>5.2049061474947728E-7</v>
      </c>
      <c r="I9" s="5">
        <v>9.5871702787887595E-7</v>
      </c>
      <c r="J9" s="5">
        <v>5.7318249097472939E-7</v>
      </c>
      <c r="K9">
        <v>0</v>
      </c>
    </row>
    <row r="10" spans="1:11">
      <c r="A10" t="s">
        <v>287</v>
      </c>
      <c r="B10">
        <v>0</v>
      </c>
      <c r="C10" s="5">
        <f>'PEI-IFPEI (old)'!C10</f>
        <v>2.8803024786047333E-6</v>
      </c>
      <c r="D10" s="5">
        <f>'PEI-IFPEI (old)'!D10</f>
        <v>0</v>
      </c>
      <c r="E10" s="5">
        <f>'PEI-IFPEI (old)'!E10</f>
        <v>3.9861368822465334E-7</v>
      </c>
      <c r="F10" s="5">
        <f>'PEI-IFPEI (old)'!F10</f>
        <v>7.6597054925532469E-7</v>
      </c>
      <c r="G10">
        <v>0</v>
      </c>
      <c r="H10" s="5">
        <v>3.7690699688755263E-7</v>
      </c>
      <c r="I10" s="5">
        <v>6.653556660358129E-7</v>
      </c>
      <c r="J10" s="5">
        <v>1.4868006432556612E-6</v>
      </c>
      <c r="K10">
        <v>0</v>
      </c>
    </row>
    <row r="11" spans="1:11">
      <c r="A11" t="s">
        <v>201</v>
      </c>
      <c r="B11">
        <v>0</v>
      </c>
      <c r="C11" s="5">
        <f>'PEI-IFPEI (old)'!C11</f>
        <v>1.246E-6</v>
      </c>
      <c r="D11" s="5">
        <f>'PEI-IFPEI (old)'!D11</f>
        <v>1.06E-6</v>
      </c>
      <c r="E11" s="5">
        <f>'PEI-IFPEI (old)'!E11</f>
        <v>9.8649999999999996E-6</v>
      </c>
      <c r="F11" s="5">
        <f>'PEI-IFPEI (old)'!F11</f>
        <v>1.98E-7</v>
      </c>
      <c r="G11">
        <v>0</v>
      </c>
      <c r="H11" s="5">
        <v>3.0000000000000001E-6</v>
      </c>
      <c r="I11" s="5">
        <v>3.0000000000000001E-6</v>
      </c>
      <c r="J11" s="5">
        <v>3.0000000000000001E-6</v>
      </c>
      <c r="K11">
        <v>0</v>
      </c>
    </row>
    <row r="12" spans="1:11">
      <c r="A12" t="s">
        <v>200</v>
      </c>
      <c r="B12">
        <v>0</v>
      </c>
      <c r="C12" s="5">
        <f>'PEI-IFPEI (old)'!C12</f>
        <v>8.5700000000000001E-7</v>
      </c>
      <c r="D12" s="5">
        <f>'PEI-IFPEI (old)'!D12</f>
        <v>7.5000000000000002E-7</v>
      </c>
      <c r="E12" s="5">
        <f>'PEI-IFPEI (old)'!E12</f>
        <v>6.1070000000000001E-6</v>
      </c>
      <c r="F12" s="5">
        <f>'PEI-IFPEI (old)'!F12</f>
        <v>9.1800000000000004E-7</v>
      </c>
      <c r="G12">
        <v>0</v>
      </c>
      <c r="H12" s="5">
        <v>5.9999999999999997E-7</v>
      </c>
      <c r="I12" s="5">
        <v>5.9999999999999997E-7</v>
      </c>
      <c r="J12" s="5">
        <v>5.9999999999999997E-7</v>
      </c>
      <c r="K12">
        <v>0</v>
      </c>
    </row>
    <row r="13" spans="1:11">
      <c r="A13" t="s">
        <v>288</v>
      </c>
      <c r="B13">
        <v>0</v>
      </c>
      <c r="C13">
        <f>'PEI-IFPEI (old)'!C13</f>
        <v>0</v>
      </c>
      <c r="D13">
        <f>'PEI-IFPEI (old)'!D13</f>
        <v>0</v>
      </c>
      <c r="E13">
        <f>'PEI-IFPEI (old)'!E13</f>
        <v>0</v>
      </c>
      <c r="F13">
        <f>'PEI-IFPEI (old)'!F13</f>
        <v>0</v>
      </c>
      <c r="G13">
        <v>0</v>
      </c>
      <c r="H13">
        <v>0</v>
      </c>
      <c r="I13">
        <v>0</v>
      </c>
      <c r="J13">
        <v>0</v>
      </c>
      <c r="K13">
        <v>0</v>
      </c>
    </row>
    <row r="16" spans="1:11">
      <c r="I16" s="5"/>
    </row>
    <row r="17" spans="9:9">
      <c r="I17" s="5"/>
    </row>
    <row r="18" spans="9:9">
      <c r="I18" s="5"/>
    </row>
    <row r="19" spans="9:9">
      <c r="I19" s="5"/>
    </row>
    <row r="20" spans="9:9">
      <c r="I20" s="5"/>
    </row>
    <row r="21" spans="9:9">
      <c r="I21" s="5"/>
    </row>
    <row r="22" spans="9:9">
      <c r="I22" s="5"/>
    </row>
    <row r="23" spans="9:9">
      <c r="I23" s="5"/>
    </row>
  </sheetData>
  <phoneticPr fontId="7" type="noConversion"/>
  <pageMargins left="0.7" right="0.7" top="0.75" bottom="0.75" header="0.3" footer="0.3"/>
  <pageSetup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4"/>
  <dimension ref="A1:K23"/>
  <sheetViews>
    <sheetView workbookViewId="0">
      <selection activeCell="H38" sqref="H38"/>
    </sheetView>
  </sheetViews>
  <sheetFormatPr defaultColWidth="8.875" defaultRowHeight="13.5"/>
  <cols>
    <col min="2" max="2" width="13.375" customWidth="1"/>
    <col min="3" max="3" width="14" customWidth="1"/>
    <col min="4" max="4" width="13.625" customWidth="1"/>
    <col min="5" max="5" width="14.125" customWidth="1"/>
    <col min="6" max="6" width="18.125" customWidth="1"/>
    <col min="8" max="8" width="13.125" customWidth="1"/>
    <col min="9" max="9" width="15.625" customWidth="1"/>
    <col min="10" max="10" width="13.375" customWidth="1"/>
    <col min="11" max="11" width="12.125" customWidth="1"/>
  </cols>
  <sheetData>
    <row r="1" spans="1:11" ht="108">
      <c r="A1" s="443" t="s">
        <v>1379</v>
      </c>
      <c r="B1" s="4" t="s">
        <v>279</v>
      </c>
      <c r="C1" s="4" t="s">
        <v>359</v>
      </c>
      <c r="D1" s="4" t="s">
        <v>275</v>
      </c>
      <c r="E1" s="4" t="s">
        <v>322</v>
      </c>
      <c r="F1" s="4" t="s">
        <v>251</v>
      </c>
      <c r="G1" s="4" t="s">
        <v>360</v>
      </c>
      <c r="H1" s="444" t="s">
        <v>247</v>
      </c>
      <c r="I1" s="444" t="s">
        <v>1380</v>
      </c>
      <c r="J1" s="444" t="s">
        <v>1381</v>
      </c>
      <c r="K1" s="444" t="s">
        <v>1382</v>
      </c>
    </row>
    <row r="2" spans="1:11">
      <c r="A2" t="s">
        <v>282</v>
      </c>
      <c r="B2">
        <v>0</v>
      </c>
      <c r="C2" s="5">
        <f>'PEI-IFPEI (old)'!C2</f>
        <v>8.9720103388721217E-2</v>
      </c>
      <c r="D2" s="5">
        <f>'PEI-IFPEI (old)'!D2</f>
        <v>5.8673344072957857E-2</v>
      </c>
      <c r="E2" s="5">
        <f>'PEI-IFPEI (old)'!E2</f>
        <v>9.6731701995851904E-2</v>
      </c>
      <c r="F2" s="5">
        <f>'PEI-IFPEI (old)'!F2</f>
        <v>7.6581580773022254E-2</v>
      </c>
      <c r="G2">
        <v>0</v>
      </c>
      <c r="H2" s="5">
        <f>'fossil-fuel CO2'!C43*10^6/About!A124</f>
        <v>7.6126640689222119E-2</v>
      </c>
      <c r="I2" s="5">
        <f>'fossil-fuel CO2'!C45*10^6/About!A124</f>
        <v>7.9993631401523255E-2</v>
      </c>
      <c r="J2" s="5">
        <f>'fossil-fuel CO2'!C49*10^6/About!A124</f>
        <v>6.5208078678018935E-2</v>
      </c>
      <c r="K2">
        <v>0</v>
      </c>
    </row>
    <row r="3" spans="1:11">
      <c r="A3" t="s">
        <v>158</v>
      </c>
      <c r="B3">
        <v>0</v>
      </c>
      <c r="C3" s="5">
        <f>'PEI-IFPEI (old)'!C3</f>
        <v>4.9271108333641408E-6</v>
      </c>
      <c r="D3" s="5">
        <f>'PEI-IFPEI (old)'!D3</f>
        <v>5.275279264843834E-6</v>
      </c>
      <c r="E3" s="5">
        <f>'PEI-IFPEI (old)'!E3</f>
        <v>5.9345455834033945E-7</v>
      </c>
      <c r="F3" s="5">
        <f>'PEI-IFPEI (old)'!F3</f>
        <v>3.0174597394906731E-6</v>
      </c>
      <c r="G3">
        <v>0</v>
      </c>
      <c r="H3" s="5">
        <v>7.6205009728027844E-7</v>
      </c>
      <c r="I3" s="5">
        <v>8.4617302372980054E-7</v>
      </c>
      <c r="J3" s="5">
        <v>3.9700951755825404E-6</v>
      </c>
      <c r="K3">
        <v>0</v>
      </c>
    </row>
    <row r="4" spans="1:11">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v>0</v>
      </c>
    </row>
    <row r="5" spans="1:11">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row>
    <row r="6" spans="1:11">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v>0</v>
      </c>
    </row>
    <row r="7" spans="1:11">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v>0</v>
      </c>
    </row>
    <row r="8" spans="1:11">
      <c r="A8" t="s">
        <v>285</v>
      </c>
      <c r="B8">
        <v>0</v>
      </c>
      <c r="C8" s="5">
        <f>'PEI-IFPEI (old)'!C8</f>
        <v>6.1087733886891601E-4</v>
      </c>
      <c r="D8" s="5">
        <f>'PEI-IFPEI (old)'!D8</f>
        <v>2.5215834885953525E-7</v>
      </c>
      <c r="E8" s="5">
        <f>'PEI-IFPEI (old)'!E8</f>
        <v>4.1977430273584362E-5</v>
      </c>
      <c r="F8" s="5">
        <f>'PEI-IFPEI (old)'!F8</f>
        <v>2.7958980103672324E-4</v>
      </c>
      <c r="G8">
        <v>0</v>
      </c>
      <c r="H8" s="5">
        <v>3.6751724580356423E-4</v>
      </c>
      <c r="I8" s="5">
        <v>6.3890738280681324E-4</v>
      </c>
      <c r="J8" s="5">
        <v>0</v>
      </c>
      <c r="K8">
        <v>0</v>
      </c>
    </row>
    <row r="9" spans="1:11">
      <c r="A9" t="s">
        <v>286</v>
      </c>
      <c r="B9">
        <v>0</v>
      </c>
      <c r="C9" s="5">
        <f>'PEI-IFPEI (old)'!C9</f>
        <v>1.4454265185672105E-5</v>
      </c>
      <c r="D9" s="5">
        <f>'PEI-IFPEI (old)'!D9</f>
        <v>0</v>
      </c>
      <c r="E9" s="5">
        <f>'PEI-IFPEI (old)'!E9</f>
        <v>1.6873830973927042E-7</v>
      </c>
      <c r="F9" s="5">
        <f>'PEI-IFPEI (old)'!F9</f>
        <v>1.8568983012250296E-6</v>
      </c>
      <c r="G9">
        <v>0</v>
      </c>
      <c r="H9" s="5">
        <v>5.2049061474947728E-7</v>
      </c>
      <c r="I9" s="5">
        <v>9.5871702787887595E-7</v>
      </c>
      <c r="J9" s="5">
        <v>5.7318249097472939E-7</v>
      </c>
      <c r="K9">
        <v>0</v>
      </c>
    </row>
    <row r="10" spans="1:11">
      <c r="A10" t="s">
        <v>287</v>
      </c>
      <c r="B10">
        <v>0</v>
      </c>
      <c r="C10" s="5">
        <f>'PEI-IFPEI (old)'!C10</f>
        <v>2.8803024786047333E-6</v>
      </c>
      <c r="D10" s="5">
        <f>'PEI-IFPEI (old)'!D10</f>
        <v>0</v>
      </c>
      <c r="E10" s="5">
        <f>'PEI-IFPEI (old)'!E10</f>
        <v>3.9861368822465334E-7</v>
      </c>
      <c r="F10" s="5">
        <f>'PEI-IFPEI (old)'!F10</f>
        <v>7.6597054925532469E-7</v>
      </c>
      <c r="G10">
        <v>0</v>
      </c>
      <c r="H10" s="5">
        <v>3.7690699688755263E-7</v>
      </c>
      <c r="I10" s="5">
        <v>6.653556660358129E-7</v>
      </c>
      <c r="J10" s="5">
        <v>1.4868006432556612E-6</v>
      </c>
      <c r="K10">
        <v>0</v>
      </c>
    </row>
    <row r="11" spans="1:11">
      <c r="A11" t="s">
        <v>201</v>
      </c>
      <c r="B11">
        <v>0</v>
      </c>
      <c r="C11" s="5">
        <f>'PEI-IFPEI (old)'!C11</f>
        <v>1.246E-6</v>
      </c>
      <c r="D11" s="5">
        <f>'PEI-IFPEI (old)'!D11</f>
        <v>1.06E-6</v>
      </c>
      <c r="E11" s="5">
        <f>'PEI-IFPEI (old)'!E11</f>
        <v>9.8649999999999996E-6</v>
      </c>
      <c r="F11" s="5">
        <f>'PEI-IFPEI (old)'!F11</f>
        <v>1.98E-7</v>
      </c>
      <c r="G11">
        <v>0</v>
      </c>
      <c r="H11" s="5">
        <v>3.0000000000000001E-6</v>
      </c>
      <c r="I11" s="5">
        <v>3.0000000000000001E-6</v>
      </c>
      <c r="J11" s="5">
        <v>3.0000000000000001E-6</v>
      </c>
      <c r="K11">
        <v>0</v>
      </c>
    </row>
    <row r="12" spans="1:11">
      <c r="A12" t="s">
        <v>200</v>
      </c>
      <c r="B12">
        <v>0</v>
      </c>
      <c r="C12" s="5">
        <f>'PEI-IFPEI (old)'!C12</f>
        <v>8.5700000000000001E-7</v>
      </c>
      <c r="D12" s="5">
        <f>'PEI-IFPEI (old)'!D12</f>
        <v>7.5000000000000002E-7</v>
      </c>
      <c r="E12" s="5">
        <f>'PEI-IFPEI (old)'!E12</f>
        <v>6.1070000000000001E-6</v>
      </c>
      <c r="F12" s="5">
        <f>'PEI-IFPEI (old)'!F12</f>
        <v>9.1800000000000004E-7</v>
      </c>
      <c r="G12">
        <v>0</v>
      </c>
      <c r="H12" s="5">
        <v>5.9999999999999997E-7</v>
      </c>
      <c r="I12" s="5">
        <v>5.9999999999999997E-7</v>
      </c>
      <c r="J12" s="5">
        <v>5.9999999999999997E-7</v>
      </c>
      <c r="K12">
        <v>0</v>
      </c>
    </row>
    <row r="13" spans="1:11">
      <c r="A13" t="s">
        <v>288</v>
      </c>
      <c r="B13">
        <v>0</v>
      </c>
      <c r="C13">
        <f>'PEI-IFPEI (old)'!C13</f>
        <v>0</v>
      </c>
      <c r="D13">
        <f>'PEI-IFPEI (old)'!D13</f>
        <v>0</v>
      </c>
      <c r="E13">
        <f>'PEI-IFPEI (old)'!E13</f>
        <v>0</v>
      </c>
      <c r="F13">
        <f>'PEI-IFPEI (old)'!F13</f>
        <v>0</v>
      </c>
      <c r="G13">
        <v>0</v>
      </c>
      <c r="H13">
        <v>0</v>
      </c>
      <c r="I13">
        <v>0</v>
      </c>
      <c r="J13">
        <v>0</v>
      </c>
      <c r="K13">
        <v>0</v>
      </c>
    </row>
    <row r="16" spans="1:11">
      <c r="I16" s="5"/>
    </row>
    <row r="17" spans="9:9">
      <c r="I17" s="5"/>
    </row>
    <row r="18" spans="9:9">
      <c r="I18" s="5"/>
    </row>
    <row r="19" spans="9:9">
      <c r="I19" s="5"/>
    </row>
    <row r="20" spans="9:9">
      <c r="I20" s="5"/>
    </row>
    <row r="21" spans="9:9">
      <c r="I21" s="5"/>
    </row>
    <row r="22" spans="9:9">
      <c r="I22" s="5"/>
    </row>
    <row r="23" spans="9:9">
      <c r="I23" s="5"/>
    </row>
  </sheetData>
  <phoneticPr fontId="7" type="noConversion"/>
  <pageMargins left="0.7" right="0.7" top="0.75" bottom="0.75" header="0.3" footer="0.3"/>
  <pageSetup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5"/>
  <dimension ref="A1:K23"/>
  <sheetViews>
    <sheetView workbookViewId="0">
      <selection activeCell="H38" sqref="H38"/>
    </sheetView>
  </sheetViews>
  <sheetFormatPr defaultColWidth="8.875" defaultRowHeight="13.5"/>
  <cols>
    <col min="2" max="2" width="13.375" customWidth="1"/>
    <col min="3" max="3" width="14" customWidth="1"/>
    <col min="4" max="4" width="13.625" customWidth="1"/>
    <col min="5" max="5" width="14.125" customWidth="1"/>
    <col min="6" max="6" width="18.125" customWidth="1"/>
    <col min="8" max="8" width="13.125" customWidth="1"/>
    <col min="9" max="9" width="15.625" customWidth="1"/>
    <col min="10" max="10" width="13.375" customWidth="1"/>
    <col min="11" max="11" width="12.125" customWidth="1"/>
  </cols>
  <sheetData>
    <row r="1" spans="1:11" ht="108">
      <c r="A1" s="443" t="s">
        <v>1379</v>
      </c>
      <c r="B1" s="4" t="s">
        <v>279</v>
      </c>
      <c r="C1" s="4" t="s">
        <v>359</v>
      </c>
      <c r="D1" s="4" t="s">
        <v>275</v>
      </c>
      <c r="E1" s="4" t="s">
        <v>322</v>
      </c>
      <c r="F1" s="4" t="s">
        <v>251</v>
      </c>
      <c r="G1" s="4" t="s">
        <v>360</v>
      </c>
      <c r="H1" s="444" t="s">
        <v>247</v>
      </c>
      <c r="I1" s="444" t="s">
        <v>1380</v>
      </c>
      <c r="J1" s="444" t="s">
        <v>1381</v>
      </c>
      <c r="K1" s="444" t="s">
        <v>1382</v>
      </c>
    </row>
    <row r="2" spans="1:11">
      <c r="A2" t="s">
        <v>282</v>
      </c>
      <c r="B2">
        <v>0</v>
      </c>
      <c r="C2" s="5">
        <f>'fossil-fuel CO2'!C25*10^6/About!A124</f>
        <v>8.9720103388721217E-2</v>
      </c>
      <c r="D2" s="5">
        <v>5.8673344072957857E-2</v>
      </c>
      <c r="E2" s="5">
        <v>9.6731701995851904E-2</v>
      </c>
      <c r="F2" s="5">
        <v>7.6581580773022254E-2</v>
      </c>
      <c r="G2">
        <v>0</v>
      </c>
      <c r="H2" s="5">
        <f>'fossil-fuel CO2'!C43*10^6/About!A124</f>
        <v>7.6126640689222119E-2</v>
      </c>
      <c r="I2" s="5">
        <f>'fossil-fuel CO2'!C45*10^6/About!A124</f>
        <v>7.9993631401523255E-2</v>
      </c>
      <c r="J2" s="5">
        <f>'fossil-fuel CO2'!C49*10^6/About!A124</f>
        <v>6.5208078678018935E-2</v>
      </c>
      <c r="K2">
        <v>0</v>
      </c>
    </row>
    <row r="3" spans="1:11">
      <c r="A3" t="s">
        <v>158</v>
      </c>
      <c r="B3">
        <v>0</v>
      </c>
      <c r="C3" s="5">
        <f>'PEI-IFPEI (old)'!C3</f>
        <v>4.9271108333641408E-6</v>
      </c>
      <c r="D3" s="5">
        <f>'PEI-IFPEI (old)'!D3</f>
        <v>5.275279264843834E-6</v>
      </c>
      <c r="E3" s="5">
        <f>'PEI-IFPEI (old)'!E3</f>
        <v>5.9345455834033945E-7</v>
      </c>
      <c r="F3" s="5">
        <f>'PEI-IFPEI (old)'!F3</f>
        <v>3.0174597394906731E-6</v>
      </c>
      <c r="G3">
        <v>0</v>
      </c>
      <c r="H3" s="5">
        <v>7.6205009728027844E-7</v>
      </c>
      <c r="I3" s="5">
        <v>8.4617302372980054E-7</v>
      </c>
      <c r="J3" s="5">
        <v>3.9700951755825404E-6</v>
      </c>
      <c r="K3">
        <v>0</v>
      </c>
    </row>
    <row r="4" spans="1:11">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v>0</v>
      </c>
    </row>
    <row r="5" spans="1:11">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row>
    <row r="6" spans="1:11">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v>0</v>
      </c>
    </row>
    <row r="7" spans="1:11">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v>0</v>
      </c>
    </row>
    <row r="8" spans="1:11">
      <c r="A8" t="s">
        <v>285</v>
      </c>
      <c r="B8">
        <v>0</v>
      </c>
      <c r="C8" s="5">
        <f>'PEI-IFPEI (old)'!C8</f>
        <v>6.1087733886891601E-4</v>
      </c>
      <c r="D8" s="5">
        <f>'PEI-IFPEI (old)'!D8</f>
        <v>2.5215834885953525E-7</v>
      </c>
      <c r="E8" s="5">
        <f>'PEI-IFPEI (old)'!E8</f>
        <v>4.1977430273584362E-5</v>
      </c>
      <c r="F8" s="5">
        <f>'PEI-IFPEI (old)'!F8</f>
        <v>2.7958980103672324E-4</v>
      </c>
      <c r="G8">
        <v>0</v>
      </c>
      <c r="H8" s="5">
        <v>3.6751724580356423E-4</v>
      </c>
      <c r="I8" s="5">
        <v>6.3890738280681324E-4</v>
      </c>
      <c r="J8" s="5">
        <v>0</v>
      </c>
      <c r="K8">
        <v>0</v>
      </c>
    </row>
    <row r="9" spans="1:11">
      <c r="A9" t="s">
        <v>286</v>
      </c>
      <c r="B9">
        <v>0</v>
      </c>
      <c r="C9" s="5">
        <f>'PEI-IFPEI (old)'!C9</f>
        <v>1.4454265185672105E-5</v>
      </c>
      <c r="D9" s="5">
        <f>'PEI-IFPEI (old)'!D9</f>
        <v>0</v>
      </c>
      <c r="E9" s="5">
        <f>'PEI-IFPEI (old)'!E9</f>
        <v>1.6873830973927042E-7</v>
      </c>
      <c r="F9" s="5">
        <f>'PEI-IFPEI (old)'!F9</f>
        <v>1.8568983012250296E-6</v>
      </c>
      <c r="G9">
        <v>0</v>
      </c>
      <c r="H9" s="5">
        <v>5.2049061474947728E-7</v>
      </c>
      <c r="I9" s="5">
        <v>9.5871702787887595E-7</v>
      </c>
      <c r="J9" s="5">
        <v>5.7318249097472939E-7</v>
      </c>
      <c r="K9">
        <v>0</v>
      </c>
    </row>
    <row r="10" spans="1:11">
      <c r="A10" t="s">
        <v>287</v>
      </c>
      <c r="B10">
        <v>0</v>
      </c>
      <c r="C10" s="5">
        <f>'PEI-IFPEI (old)'!C10</f>
        <v>2.8803024786047333E-6</v>
      </c>
      <c r="D10" s="5">
        <f>'PEI-IFPEI (old)'!D10</f>
        <v>0</v>
      </c>
      <c r="E10" s="5">
        <f>'PEI-IFPEI (old)'!E10</f>
        <v>3.9861368822465334E-7</v>
      </c>
      <c r="F10" s="5">
        <f>'PEI-IFPEI (old)'!F10</f>
        <v>7.6597054925532469E-7</v>
      </c>
      <c r="G10">
        <v>0</v>
      </c>
      <c r="H10" s="5">
        <v>3.7690699688755263E-7</v>
      </c>
      <c r="I10" s="5">
        <v>6.653556660358129E-7</v>
      </c>
      <c r="J10" s="5">
        <v>1.4868006432556612E-6</v>
      </c>
      <c r="K10">
        <v>0</v>
      </c>
    </row>
    <row r="11" spans="1:11">
      <c r="A11" t="s">
        <v>201</v>
      </c>
      <c r="B11">
        <v>0</v>
      </c>
      <c r="C11" s="5">
        <f>'PEI-IFPEI (old)'!C11</f>
        <v>1.246E-6</v>
      </c>
      <c r="D11" s="5">
        <f>'PEI-IFPEI (old)'!D11</f>
        <v>1.06E-6</v>
      </c>
      <c r="E11" s="5">
        <f>'PEI-IFPEI (old)'!E11</f>
        <v>9.8649999999999996E-6</v>
      </c>
      <c r="F11" s="5">
        <f>'PEI-IFPEI (old)'!F11</f>
        <v>1.98E-7</v>
      </c>
      <c r="G11">
        <v>0</v>
      </c>
      <c r="H11" s="5">
        <v>3.0000000000000001E-6</v>
      </c>
      <c r="I11" s="5">
        <v>3.0000000000000001E-6</v>
      </c>
      <c r="J11" s="5">
        <v>3.0000000000000001E-6</v>
      </c>
      <c r="K11">
        <v>0</v>
      </c>
    </row>
    <row r="12" spans="1:11">
      <c r="A12" t="s">
        <v>200</v>
      </c>
      <c r="B12">
        <v>0</v>
      </c>
      <c r="C12" s="5">
        <f>'PEI-IFPEI (old)'!C12</f>
        <v>8.5700000000000001E-7</v>
      </c>
      <c r="D12" s="5">
        <f>'PEI-IFPEI (old)'!D12</f>
        <v>7.5000000000000002E-7</v>
      </c>
      <c r="E12" s="5">
        <f>'PEI-IFPEI (old)'!E12</f>
        <v>6.1070000000000001E-6</v>
      </c>
      <c r="F12" s="5">
        <f>'PEI-IFPEI (old)'!F12</f>
        <v>9.1800000000000004E-7</v>
      </c>
      <c r="G12">
        <v>0</v>
      </c>
      <c r="H12" s="5">
        <v>5.9999999999999997E-7</v>
      </c>
      <c r="I12" s="5">
        <v>5.9999999999999997E-7</v>
      </c>
      <c r="J12" s="5">
        <v>5.9999999999999997E-7</v>
      </c>
      <c r="K12">
        <v>0</v>
      </c>
    </row>
    <row r="13" spans="1:11">
      <c r="A13" t="s">
        <v>288</v>
      </c>
      <c r="B13">
        <v>0</v>
      </c>
      <c r="C13">
        <f>'PEI-IFPEI (old)'!C13</f>
        <v>0</v>
      </c>
      <c r="D13">
        <f>'PEI-IFPEI (old)'!D13</f>
        <v>0</v>
      </c>
      <c r="E13">
        <f>'PEI-IFPEI (old)'!E13</f>
        <v>0</v>
      </c>
      <c r="F13">
        <f>'PEI-IFPEI (old)'!F13</f>
        <v>0</v>
      </c>
      <c r="G13">
        <v>0</v>
      </c>
      <c r="H13">
        <v>0</v>
      </c>
      <c r="I13">
        <v>0</v>
      </c>
      <c r="J13">
        <v>0</v>
      </c>
      <c r="K13">
        <v>0</v>
      </c>
    </row>
    <row r="16" spans="1:11">
      <c r="I16" s="5"/>
    </row>
    <row r="17" spans="9:9">
      <c r="I17" s="5"/>
    </row>
    <row r="18" spans="9:9">
      <c r="I18" s="5"/>
    </row>
    <row r="19" spans="9:9">
      <c r="I19" s="5"/>
    </row>
    <row r="20" spans="9:9">
      <c r="I20" s="5"/>
    </row>
    <row r="21" spans="9:9">
      <c r="I21" s="5"/>
    </row>
    <row r="22" spans="9:9">
      <c r="I22" s="5"/>
    </row>
    <row r="23" spans="9:9">
      <c r="I23" s="5"/>
    </row>
  </sheetData>
  <phoneticPr fontId="7" type="noConversion"/>
  <pageMargins left="0.7" right="0.7" top="0.75" bottom="0.75" header="0.3" footer="0.3"/>
  <pageSetup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6"/>
  <dimension ref="A1:K23"/>
  <sheetViews>
    <sheetView workbookViewId="0">
      <selection activeCell="F17" sqref="F17"/>
    </sheetView>
  </sheetViews>
  <sheetFormatPr defaultColWidth="8.875" defaultRowHeight="13.5"/>
  <cols>
    <col min="2" max="2" width="13.375" customWidth="1"/>
    <col min="3" max="3" width="14" customWidth="1"/>
    <col min="4" max="4" width="13.625" customWidth="1"/>
    <col min="5" max="5" width="14.125" customWidth="1"/>
    <col min="6" max="6" width="18.125" customWidth="1"/>
    <col min="8" max="8" width="13.125" customWidth="1"/>
    <col min="9" max="9" width="15.625" customWidth="1"/>
    <col min="10" max="10" width="13.375" customWidth="1"/>
    <col min="11" max="11" width="12.125" customWidth="1"/>
  </cols>
  <sheetData>
    <row r="1" spans="1:11" ht="108">
      <c r="A1" s="443" t="s">
        <v>1379</v>
      </c>
      <c r="B1" s="4" t="s">
        <v>279</v>
      </c>
      <c r="C1" s="4" t="s">
        <v>359</v>
      </c>
      <c r="D1" s="4" t="s">
        <v>275</v>
      </c>
      <c r="E1" s="4" t="s">
        <v>322</v>
      </c>
      <c r="F1" s="4" t="s">
        <v>251</v>
      </c>
      <c r="G1" s="4" t="s">
        <v>360</v>
      </c>
      <c r="H1" s="444" t="s">
        <v>247</v>
      </c>
      <c r="I1" s="444" t="s">
        <v>1380</v>
      </c>
      <c r="J1" s="444" t="s">
        <v>1381</v>
      </c>
      <c r="K1" s="444" t="s">
        <v>1382</v>
      </c>
    </row>
    <row r="2" spans="1:11">
      <c r="A2" t="s">
        <v>282</v>
      </c>
      <c r="B2">
        <v>0</v>
      </c>
      <c r="C2" s="5">
        <f>'fossil-fuel CO2'!C26*10^6/About!A124</f>
        <v>8.473839341496596E-2</v>
      </c>
      <c r="D2" s="5">
        <f>'fossil-fuel CO2'!C32*10^6/About!A124</f>
        <v>5.8673344072957857E-2</v>
      </c>
      <c r="E2" s="5">
        <v>9.6731701995851904E-2</v>
      </c>
      <c r="F2" s="5">
        <f>'fossil-fuel CO2'!C40*10^6/About!A124</f>
        <v>7.6581580773022254E-2</v>
      </c>
      <c r="G2">
        <v>0</v>
      </c>
      <c r="H2" s="5">
        <f>'fossil-fuel CO2'!C43*10^6/About!A124</f>
        <v>7.6126640689222119E-2</v>
      </c>
      <c r="I2" s="5">
        <f>'fossil-fuel CO2'!C45*10^6/About!A124</f>
        <v>7.9993631401523255E-2</v>
      </c>
      <c r="J2" s="5">
        <f>'fossil-fuel CO2'!C49*10^6/About!A124</f>
        <v>6.5208078678018935E-2</v>
      </c>
      <c r="K2">
        <v>0</v>
      </c>
    </row>
    <row r="3" spans="1:11">
      <c r="A3" t="s">
        <v>158</v>
      </c>
      <c r="B3">
        <v>0</v>
      </c>
      <c r="C3" s="5">
        <f>'PEI-IFPEI (old)'!C3</f>
        <v>4.9271108333641408E-6</v>
      </c>
      <c r="D3" s="5">
        <f>'PEI-IFPEI (old)'!D3</f>
        <v>5.275279264843834E-6</v>
      </c>
      <c r="E3" s="5">
        <f>'PEI-IFPEI (old)'!E3</f>
        <v>5.9345455834033945E-7</v>
      </c>
      <c r="F3" s="5">
        <f>'PEI-IFPEI (old)'!F3</f>
        <v>3.0174597394906731E-6</v>
      </c>
      <c r="G3">
        <v>0</v>
      </c>
      <c r="H3" s="5">
        <v>7.6205009728027844E-7</v>
      </c>
      <c r="I3" s="5">
        <v>8.4617302372980054E-7</v>
      </c>
      <c r="J3" s="5">
        <v>3.9700951755825404E-6</v>
      </c>
      <c r="K3">
        <v>0</v>
      </c>
    </row>
    <row r="4" spans="1:11">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v>0</v>
      </c>
    </row>
    <row r="5" spans="1:11">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row>
    <row r="6" spans="1:11">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v>0</v>
      </c>
    </row>
    <row r="7" spans="1:11">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v>0</v>
      </c>
    </row>
    <row r="8" spans="1:11">
      <c r="A8" t="s">
        <v>285</v>
      </c>
      <c r="B8">
        <v>0</v>
      </c>
      <c r="C8" s="5">
        <f>'PEI-IFPEI (old)'!C8</f>
        <v>6.1087733886891601E-4</v>
      </c>
      <c r="D8" s="5">
        <f>'PEI-IFPEI (old)'!D8</f>
        <v>2.5215834885953525E-7</v>
      </c>
      <c r="E8" s="5">
        <f>'PEI-IFPEI (old)'!E8</f>
        <v>4.1977430273584362E-5</v>
      </c>
      <c r="F8" s="5">
        <f>'PEI-IFPEI (old)'!F8</f>
        <v>2.7958980103672324E-4</v>
      </c>
      <c r="G8">
        <v>0</v>
      </c>
      <c r="H8" s="5">
        <v>3.6751724580356423E-4</v>
      </c>
      <c r="I8" s="5">
        <v>6.3890738280681324E-4</v>
      </c>
      <c r="J8" s="5">
        <v>0</v>
      </c>
      <c r="K8">
        <v>0</v>
      </c>
    </row>
    <row r="9" spans="1:11">
      <c r="A9" t="s">
        <v>286</v>
      </c>
      <c r="B9">
        <v>0</v>
      </c>
      <c r="C9" s="5">
        <f>'PEI-IFPEI (old)'!C9</f>
        <v>1.4454265185672105E-5</v>
      </c>
      <c r="D9" s="5">
        <f>'PEI-IFPEI (old)'!D9</f>
        <v>0</v>
      </c>
      <c r="E9" s="5">
        <f>'PEI-IFPEI (old)'!E9</f>
        <v>1.6873830973927042E-7</v>
      </c>
      <c r="F9" s="5">
        <f>'PEI-IFPEI (old)'!F9</f>
        <v>1.8568983012250296E-6</v>
      </c>
      <c r="G9">
        <v>0</v>
      </c>
      <c r="H9" s="5">
        <v>5.2049061474947728E-7</v>
      </c>
      <c r="I9" s="5">
        <v>9.5871702787887595E-7</v>
      </c>
      <c r="J9" s="5">
        <v>5.7318249097472939E-7</v>
      </c>
      <c r="K9">
        <v>0</v>
      </c>
    </row>
    <row r="10" spans="1:11">
      <c r="A10" t="s">
        <v>287</v>
      </c>
      <c r="B10">
        <v>0</v>
      </c>
      <c r="C10" s="5">
        <f>'PEI-IFPEI (old)'!C10</f>
        <v>2.8803024786047333E-6</v>
      </c>
      <c r="D10" s="5">
        <f>'PEI-IFPEI (old)'!D10</f>
        <v>0</v>
      </c>
      <c r="E10" s="5">
        <f>'PEI-IFPEI (old)'!E10</f>
        <v>3.9861368822465334E-7</v>
      </c>
      <c r="F10" s="5">
        <f>'PEI-IFPEI (old)'!F10</f>
        <v>7.6597054925532469E-7</v>
      </c>
      <c r="G10">
        <v>0</v>
      </c>
      <c r="H10" s="5">
        <v>3.7690699688755263E-7</v>
      </c>
      <c r="I10" s="5">
        <v>6.653556660358129E-7</v>
      </c>
      <c r="J10" s="5">
        <v>1.4868006432556612E-6</v>
      </c>
      <c r="K10">
        <v>0</v>
      </c>
    </row>
    <row r="11" spans="1:11">
      <c r="A11" t="s">
        <v>201</v>
      </c>
      <c r="B11">
        <v>0</v>
      </c>
      <c r="C11" s="5">
        <f>'PEI-IFPEI (old)'!C11</f>
        <v>1.246E-6</v>
      </c>
      <c r="D11" s="5">
        <f>'PEI-IFPEI (old)'!D11</f>
        <v>1.06E-6</v>
      </c>
      <c r="E11" s="5">
        <f>'PEI-IFPEI (old)'!E11</f>
        <v>9.8649999999999996E-6</v>
      </c>
      <c r="F11" s="5">
        <f>'PEI-IFPEI (old)'!F11</f>
        <v>1.98E-7</v>
      </c>
      <c r="G11">
        <v>0</v>
      </c>
      <c r="H11" s="5">
        <v>3.0000000000000001E-6</v>
      </c>
      <c r="I11" s="5">
        <v>3.0000000000000001E-6</v>
      </c>
      <c r="J11" s="5">
        <v>3.0000000000000001E-6</v>
      </c>
      <c r="K11">
        <v>0</v>
      </c>
    </row>
    <row r="12" spans="1:11">
      <c r="A12" t="s">
        <v>200</v>
      </c>
      <c r="B12">
        <v>0</v>
      </c>
      <c r="C12" s="5">
        <f>'PEI-IFPEI (old)'!C12</f>
        <v>8.5700000000000001E-7</v>
      </c>
      <c r="D12" s="5">
        <f>'PEI-IFPEI (old)'!D12</f>
        <v>7.5000000000000002E-7</v>
      </c>
      <c r="E12" s="5">
        <f>'PEI-IFPEI (old)'!E12</f>
        <v>6.1070000000000001E-6</v>
      </c>
      <c r="F12" s="5">
        <f>'PEI-IFPEI (old)'!F12</f>
        <v>9.1800000000000004E-7</v>
      </c>
      <c r="G12">
        <v>0</v>
      </c>
      <c r="H12" s="5">
        <v>5.9999999999999997E-7</v>
      </c>
      <c r="I12" s="5">
        <v>5.9999999999999997E-7</v>
      </c>
      <c r="J12" s="5">
        <v>5.9999999999999997E-7</v>
      </c>
      <c r="K12">
        <v>0</v>
      </c>
    </row>
    <row r="13" spans="1:11">
      <c r="A13" t="s">
        <v>288</v>
      </c>
      <c r="B13">
        <v>0</v>
      </c>
      <c r="C13">
        <f>'PEI-IFPEI (old)'!C13</f>
        <v>0</v>
      </c>
      <c r="D13">
        <f>'PEI-IFPEI (old)'!D13</f>
        <v>0</v>
      </c>
      <c r="E13">
        <f>'PEI-IFPEI (old)'!E13</f>
        <v>0</v>
      </c>
      <c r="F13">
        <f>'PEI-IFPEI (old)'!F13</f>
        <v>0</v>
      </c>
      <c r="G13">
        <v>0</v>
      </c>
      <c r="H13">
        <v>0</v>
      </c>
      <c r="I13">
        <v>0</v>
      </c>
      <c r="J13">
        <v>0</v>
      </c>
      <c r="K13">
        <v>0</v>
      </c>
    </row>
    <row r="16" spans="1:11">
      <c r="I16" s="5"/>
    </row>
    <row r="17" spans="9:9">
      <c r="I17" s="5"/>
    </row>
    <row r="18" spans="9:9">
      <c r="I18" s="5"/>
    </row>
    <row r="19" spans="9:9">
      <c r="I19" s="5"/>
    </row>
    <row r="20" spans="9:9">
      <c r="I20" s="5"/>
    </row>
    <row r="21" spans="9:9">
      <c r="I21" s="5"/>
    </row>
    <row r="22" spans="9:9">
      <c r="I22" s="5"/>
    </row>
    <row r="23" spans="9:9">
      <c r="I23" s="5"/>
    </row>
  </sheetData>
  <phoneticPr fontId="7" type="noConversion"/>
  <pageMargins left="0.7" right="0.7" top="0.75" bottom="0.75" header="0.3" footer="0.3"/>
  <pageSetup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dimension ref="A1:K23"/>
  <sheetViews>
    <sheetView workbookViewId="0">
      <selection activeCell="F17" sqref="F17"/>
    </sheetView>
  </sheetViews>
  <sheetFormatPr defaultColWidth="8.875" defaultRowHeight="13.5"/>
  <cols>
    <col min="2" max="2" width="13.375" customWidth="1"/>
    <col min="3" max="3" width="14" customWidth="1"/>
    <col min="4" max="4" width="13.625" customWidth="1"/>
    <col min="5" max="5" width="14.125" customWidth="1"/>
    <col min="6" max="6" width="18.125" customWidth="1"/>
    <col min="8" max="8" width="13.125" customWidth="1"/>
    <col min="9" max="9" width="15.625" customWidth="1"/>
    <col min="10" max="10" width="13.375" customWidth="1"/>
    <col min="11" max="11" width="12.125" customWidth="1"/>
  </cols>
  <sheetData>
    <row r="1" spans="1:11" ht="108">
      <c r="A1" s="443" t="s">
        <v>1379</v>
      </c>
      <c r="B1" s="4" t="s">
        <v>279</v>
      </c>
      <c r="C1" s="4" t="s">
        <v>359</v>
      </c>
      <c r="D1" s="4" t="s">
        <v>275</v>
      </c>
      <c r="E1" s="4" t="s">
        <v>322</v>
      </c>
      <c r="F1" s="4" t="s">
        <v>251</v>
      </c>
      <c r="G1" s="4" t="s">
        <v>360</v>
      </c>
      <c r="H1" s="444" t="s">
        <v>247</v>
      </c>
      <c r="I1" s="444" t="s">
        <v>1380</v>
      </c>
      <c r="J1" s="444" t="s">
        <v>1381</v>
      </c>
      <c r="K1" s="444" t="s">
        <v>1382</v>
      </c>
    </row>
    <row r="2" spans="1:11">
      <c r="A2" t="s">
        <v>282</v>
      </c>
      <c r="B2">
        <v>0</v>
      </c>
      <c r="C2" s="5">
        <f>'fossil-fuel CO2'!C25*10^6/About!A124</f>
        <v>8.9720103388721217E-2</v>
      </c>
      <c r="D2" s="5">
        <f>'PEI-IFPEI (old)'!D2</f>
        <v>5.8673344072957857E-2</v>
      </c>
      <c r="E2" s="5">
        <v>9.6731701995851904E-2</v>
      </c>
      <c r="F2" s="5">
        <f>'PEI-IFPEI (old)'!F2</f>
        <v>7.6581580773022254E-2</v>
      </c>
      <c r="G2">
        <v>0</v>
      </c>
      <c r="H2" s="5">
        <f>'fossil-fuel CO2'!C43*10^6/About!A124</f>
        <v>7.6126640689222119E-2</v>
      </c>
      <c r="I2" s="5">
        <f>'fossil-fuel CO2'!C45*10^6/About!A124</f>
        <v>7.9993631401523255E-2</v>
      </c>
      <c r="J2" s="5">
        <f>'fossil-fuel CO2'!C49*10^6/About!A124</f>
        <v>6.5208078678018935E-2</v>
      </c>
      <c r="K2">
        <v>0</v>
      </c>
    </row>
    <row r="3" spans="1:11">
      <c r="A3" t="s">
        <v>158</v>
      </c>
      <c r="B3">
        <v>0</v>
      </c>
      <c r="C3" s="5">
        <f>'PEI-IFPEI (old)'!C3</f>
        <v>4.9271108333641408E-6</v>
      </c>
      <c r="D3" s="5">
        <f>'PEI-IFPEI (old)'!D3</f>
        <v>5.275279264843834E-6</v>
      </c>
      <c r="E3" s="5">
        <f>'PEI-IFPEI (old)'!E3</f>
        <v>5.9345455834033945E-7</v>
      </c>
      <c r="F3" s="5">
        <f>'PEI-IFPEI (old)'!F3</f>
        <v>3.0174597394906731E-6</v>
      </c>
      <c r="G3">
        <v>0</v>
      </c>
      <c r="H3" s="5">
        <v>7.6205009728027844E-7</v>
      </c>
      <c r="I3" s="5">
        <v>8.4617302372980054E-7</v>
      </c>
      <c r="J3" s="5">
        <v>3.9700951755825404E-6</v>
      </c>
      <c r="K3">
        <v>0</v>
      </c>
    </row>
    <row r="4" spans="1:11">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v>0</v>
      </c>
    </row>
    <row r="5" spans="1:11">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row>
    <row r="6" spans="1:11">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v>0</v>
      </c>
    </row>
    <row r="7" spans="1:11">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v>0</v>
      </c>
    </row>
    <row r="8" spans="1:11">
      <c r="A8" t="s">
        <v>285</v>
      </c>
      <c r="B8">
        <v>0</v>
      </c>
      <c r="C8" s="5">
        <f>'PEI-IFPEI (old)'!C8</f>
        <v>6.1087733886891601E-4</v>
      </c>
      <c r="D8" s="5">
        <f>'PEI-IFPEI (old)'!D8</f>
        <v>2.5215834885953525E-7</v>
      </c>
      <c r="E8" s="5">
        <f>'PEI-IFPEI (old)'!E8</f>
        <v>4.1977430273584362E-5</v>
      </c>
      <c r="F8" s="5">
        <f>'PEI-IFPEI (old)'!F8</f>
        <v>2.7958980103672324E-4</v>
      </c>
      <c r="G8">
        <v>0</v>
      </c>
      <c r="H8" s="5">
        <v>3.6751724580356423E-4</v>
      </c>
      <c r="I8" s="5">
        <v>6.3890738280681324E-4</v>
      </c>
      <c r="J8" s="5">
        <v>0</v>
      </c>
      <c r="K8">
        <v>0</v>
      </c>
    </row>
    <row r="9" spans="1:11">
      <c r="A9" t="s">
        <v>286</v>
      </c>
      <c r="B9">
        <v>0</v>
      </c>
      <c r="C9" s="5">
        <f>'PEI-IFPEI (old)'!C9</f>
        <v>1.4454265185672105E-5</v>
      </c>
      <c r="D9" s="5">
        <f>'PEI-IFPEI (old)'!D9</f>
        <v>0</v>
      </c>
      <c r="E9" s="5">
        <f>'PEI-IFPEI (old)'!E9</f>
        <v>1.6873830973927042E-7</v>
      </c>
      <c r="F9" s="5">
        <f>'PEI-IFPEI (old)'!F9</f>
        <v>1.8568983012250296E-6</v>
      </c>
      <c r="G9">
        <v>0</v>
      </c>
      <c r="H9" s="5">
        <v>5.2049061474947728E-7</v>
      </c>
      <c r="I9" s="5">
        <v>9.5871702787887595E-7</v>
      </c>
      <c r="J9" s="5">
        <v>5.7318249097472939E-7</v>
      </c>
      <c r="K9">
        <v>0</v>
      </c>
    </row>
    <row r="10" spans="1:11">
      <c r="A10" t="s">
        <v>287</v>
      </c>
      <c r="B10">
        <v>0</v>
      </c>
      <c r="C10" s="5">
        <f>'PEI-IFPEI (old)'!C10</f>
        <v>2.8803024786047333E-6</v>
      </c>
      <c r="D10" s="5">
        <f>'PEI-IFPEI (old)'!D10</f>
        <v>0</v>
      </c>
      <c r="E10" s="5">
        <f>'PEI-IFPEI (old)'!E10</f>
        <v>3.9861368822465334E-7</v>
      </c>
      <c r="F10" s="5">
        <f>'PEI-IFPEI (old)'!F10</f>
        <v>7.6597054925532469E-7</v>
      </c>
      <c r="G10">
        <v>0</v>
      </c>
      <c r="H10" s="5">
        <v>3.7690699688755263E-7</v>
      </c>
      <c r="I10" s="5">
        <v>6.653556660358129E-7</v>
      </c>
      <c r="J10" s="5">
        <v>1.4868006432556612E-6</v>
      </c>
      <c r="K10">
        <v>0</v>
      </c>
    </row>
    <row r="11" spans="1:11">
      <c r="A11" t="s">
        <v>201</v>
      </c>
      <c r="B11">
        <v>0</v>
      </c>
      <c r="C11" s="5">
        <f>'PEI-IFPEI (old)'!C11</f>
        <v>1.246E-6</v>
      </c>
      <c r="D11" s="5">
        <f>'PEI-IFPEI (old)'!D11</f>
        <v>1.06E-6</v>
      </c>
      <c r="E11" s="5">
        <f>'PEI-IFPEI (old)'!E11</f>
        <v>9.8649999999999996E-6</v>
      </c>
      <c r="F11" s="5">
        <f>'PEI-IFPEI (old)'!F11</f>
        <v>1.98E-7</v>
      </c>
      <c r="G11">
        <v>0</v>
      </c>
      <c r="H11" s="5">
        <v>3.0000000000000001E-6</v>
      </c>
      <c r="I11" s="5">
        <v>3.0000000000000001E-6</v>
      </c>
      <c r="J11" s="5">
        <v>3.0000000000000001E-6</v>
      </c>
      <c r="K11">
        <v>0</v>
      </c>
    </row>
    <row r="12" spans="1:11">
      <c r="A12" t="s">
        <v>200</v>
      </c>
      <c r="B12">
        <v>0</v>
      </c>
      <c r="C12" s="5">
        <f>'PEI-IFPEI (old)'!C12</f>
        <v>8.5700000000000001E-7</v>
      </c>
      <c r="D12" s="5">
        <f>'PEI-IFPEI (old)'!D12</f>
        <v>7.5000000000000002E-7</v>
      </c>
      <c r="E12" s="5">
        <f>'PEI-IFPEI (old)'!E12</f>
        <v>6.1070000000000001E-6</v>
      </c>
      <c r="F12" s="5">
        <f>'PEI-IFPEI (old)'!F12</f>
        <v>9.1800000000000004E-7</v>
      </c>
      <c r="G12">
        <v>0</v>
      </c>
      <c r="H12" s="5">
        <v>5.9999999999999997E-7</v>
      </c>
      <c r="I12" s="5">
        <v>5.9999999999999997E-7</v>
      </c>
      <c r="J12" s="5">
        <v>5.9999999999999997E-7</v>
      </c>
      <c r="K12">
        <v>0</v>
      </c>
    </row>
    <row r="13" spans="1:11">
      <c r="A13" t="s">
        <v>288</v>
      </c>
      <c r="B13">
        <v>0</v>
      </c>
      <c r="C13">
        <f>'PEI-IFPEI (old)'!C13</f>
        <v>0</v>
      </c>
      <c r="D13">
        <f>'PEI-IFPEI (old)'!D13</f>
        <v>0</v>
      </c>
      <c r="E13">
        <f>'PEI-IFPEI (old)'!E13</f>
        <v>0</v>
      </c>
      <c r="F13">
        <f>'PEI-IFPEI (old)'!F13</f>
        <v>0</v>
      </c>
      <c r="G13">
        <v>0</v>
      </c>
      <c r="H13">
        <v>0</v>
      </c>
      <c r="I13">
        <v>0</v>
      </c>
      <c r="J13">
        <v>0</v>
      </c>
      <c r="K13">
        <v>0</v>
      </c>
    </row>
    <row r="16" spans="1:11">
      <c r="I16" s="5"/>
    </row>
    <row r="17" spans="9:9">
      <c r="I17" s="5"/>
    </row>
    <row r="18" spans="9:9">
      <c r="I18" s="5"/>
    </row>
    <row r="19" spans="9:9">
      <c r="I19" s="5"/>
    </row>
    <row r="20" spans="9:9">
      <c r="I20" s="5"/>
    </row>
    <row r="21" spans="9:9">
      <c r="I21" s="5"/>
    </row>
    <row r="22" spans="9:9">
      <c r="I22" s="5"/>
    </row>
    <row r="23" spans="9:9">
      <c r="I23" s="5"/>
    </row>
  </sheetData>
  <phoneticPr fontId="7" type="noConversion"/>
  <pageMargins left="0.7" right="0.7" top="0.75" bottom="0.75" header="0.3" footer="0.3"/>
  <pageSetup orientation="portrait" horizontalDpi="1200" verticalDpi="12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044C6-454D-4F29-9C57-FCDC026D937D}">
  <sheetPr codeName="Sheet28">
    <tabColor theme="3"/>
  </sheetPr>
  <dimension ref="A1:K26"/>
  <sheetViews>
    <sheetView workbookViewId="0">
      <selection activeCell="G18" sqref="G18"/>
    </sheetView>
  </sheetViews>
  <sheetFormatPr defaultRowHeight="13.5"/>
  <cols>
    <col min="1" max="1" width="10.375" customWidth="1"/>
    <col min="2" max="2" width="8.75"/>
    <col min="3" max="11" width="18.625" bestFit="1" customWidth="1"/>
  </cols>
  <sheetData>
    <row r="1" spans="1:11" ht="108">
      <c r="A1" s="443" t="s">
        <v>1379</v>
      </c>
      <c r="B1" s="4" t="s">
        <v>279</v>
      </c>
      <c r="C1" s="4" t="s">
        <v>359</v>
      </c>
      <c r="D1" s="4" t="s">
        <v>275</v>
      </c>
      <c r="E1" s="4" t="s">
        <v>322</v>
      </c>
      <c r="F1" s="4" t="s">
        <v>251</v>
      </c>
      <c r="G1" s="4" t="s">
        <v>360</v>
      </c>
      <c r="H1" s="444" t="s">
        <v>247</v>
      </c>
      <c r="I1" s="444" t="s">
        <v>1380</v>
      </c>
      <c r="J1" s="444" t="s">
        <v>1381</v>
      </c>
      <c r="K1" s="444" t="s">
        <v>1382</v>
      </c>
    </row>
    <row r="2" spans="1:11">
      <c r="A2" t="s">
        <v>282</v>
      </c>
      <c r="B2">
        <f>AVERAGE('PEI-IFPEI-other-industries'!B2,'PEI-IFPEI-agriculture'!B2,'PEI-IFPEI-waste-mgmt'!B2,'PEI-IFPEI-mining'!B2,'PEI-IFPEI-chemicals'!B2,'PEI-IFPEI-steel'!B2,'PEI-IFPEI-ngps'!B2,'PEI-IFPEI-cement'!B2)</f>
        <v>0</v>
      </c>
      <c r="C2" s="662">
        <f>'NCSC Energy Use Weighted EF'!B77</f>
        <v>0.10785009380835618</v>
      </c>
      <c r="D2" s="662">
        <f>'NCSC Energy Use Weighted EF'!C77</f>
        <v>6.0349197479999998E-2</v>
      </c>
      <c r="E2">
        <v>0</v>
      </c>
      <c r="F2">
        <f>AVERAGE('PEI-IFPEI-other-industries'!F2,'PEI-IFPEI-agriculture'!F2,'PEI-IFPEI-waste-mgmt'!F2,'PEI-IFPEI-mining'!F2,'PEI-IFPEI-chemicals'!F2,'PEI-IFPEI-steel'!F2,'PEI-IFPEI-ngps'!F2,'PEI-IFPEI-cement'!F2)</f>
        <v>7.6581580773022254E-2</v>
      </c>
      <c r="G2">
        <f>AVERAGE('PEI-IFPEI-other-industries'!G2,'PEI-IFPEI-agriculture'!G2,'PEI-IFPEI-waste-mgmt'!G2,'PEI-IFPEI-mining'!G2,'PEI-IFPEI-chemicals'!G2,'PEI-IFPEI-steel'!G2,'PEI-IFPEI-ngps'!G2,'PEI-IFPEI-cement'!G2)</f>
        <v>0</v>
      </c>
      <c r="H2" s="662">
        <f>'NCSC Energy Use Weighted EF'!F77</f>
        <v>7.7335597469999989E-2</v>
      </c>
      <c r="I2" s="662">
        <f>'NCSC Energy Use Weighted EF'!G77</f>
        <v>8.0509397676073832E-2</v>
      </c>
      <c r="J2" s="662">
        <f>'NCSC Energy Use Weighted EF'!H77</f>
        <v>6.4238718178901866E-2</v>
      </c>
      <c r="K2">
        <f>AVERAGE('PEI-IFPEI-other-industries'!K2,'PEI-IFPEI-agriculture'!K2,'PEI-IFPEI-waste-mgmt'!K2,'PEI-IFPEI-mining'!K2,'PEI-IFPEI-chemicals'!K2,'PEI-IFPEI-steel'!K2,'PEI-IFPEI-ngps'!K2,'PEI-IFPEI-cement'!K2)</f>
        <v>0</v>
      </c>
    </row>
    <row r="3" spans="1:11">
      <c r="A3" t="s">
        <v>158</v>
      </c>
      <c r="B3">
        <f>AVERAGE('PEI-IFPEI-other-industries'!B3,'PEI-IFPEI-agriculture'!B3,'PEI-IFPEI-waste-mgmt'!B3,'PEI-IFPEI-mining'!B3,'PEI-IFPEI-chemicals'!B3,'PEI-IFPEI-steel'!B3,'PEI-IFPEI-ngps'!B3,'PEI-IFPEI-cement'!B3)</f>
        <v>0</v>
      </c>
      <c r="C3">
        <f>AVERAGE('PEI-IFPEI-other-industries'!C3,'PEI-IFPEI-agriculture'!C3,'PEI-IFPEI-waste-mgmt'!C3,'PEI-IFPEI-mining'!C3,'PEI-IFPEI-chemicals'!C3,'PEI-IFPEI-steel'!C3,'PEI-IFPEI-ngps'!C3,'PEI-IFPEI-cement'!C3)</f>
        <v>4.9271108333641416E-6</v>
      </c>
      <c r="D3">
        <f>AVERAGE('PEI-IFPEI-other-industries'!D3,'PEI-IFPEI-agriculture'!D3,'PEI-IFPEI-waste-mgmt'!D3,'PEI-IFPEI-mining'!D3,'PEI-IFPEI-chemicals'!D3,'PEI-IFPEI-steel'!D3,'PEI-IFPEI-ngps'!D3,'PEI-IFPEI-cement'!D3)</f>
        <v>5.275279264843834E-6</v>
      </c>
      <c r="E3">
        <f>AVERAGE('PEI-IFPEI-other-industries'!E3,'PEI-IFPEI-agriculture'!E3,'PEI-IFPEI-waste-mgmt'!E3,'PEI-IFPEI-mining'!E3,'PEI-IFPEI-chemicals'!E3,'PEI-IFPEI-steel'!E3,'PEI-IFPEI-ngps'!E3,'PEI-IFPEI-cement'!E3)</f>
        <v>5.9345455834033945E-7</v>
      </c>
      <c r="F3">
        <f>AVERAGE('PEI-IFPEI-other-industries'!F3,'PEI-IFPEI-agriculture'!F3,'PEI-IFPEI-waste-mgmt'!F3,'PEI-IFPEI-mining'!F3,'PEI-IFPEI-chemicals'!F3,'PEI-IFPEI-steel'!F3,'PEI-IFPEI-ngps'!F3,'PEI-IFPEI-cement'!F3)</f>
        <v>3.0174597394906731E-6</v>
      </c>
      <c r="G3">
        <f>AVERAGE('PEI-IFPEI-other-industries'!G3,'PEI-IFPEI-agriculture'!G3,'PEI-IFPEI-waste-mgmt'!G3,'PEI-IFPEI-mining'!G3,'PEI-IFPEI-chemicals'!G3,'PEI-IFPEI-steel'!G3,'PEI-IFPEI-ngps'!G3,'PEI-IFPEI-cement'!G3)</f>
        <v>0</v>
      </c>
      <c r="H3">
        <f>AVERAGE('PEI-IFPEI-other-industries'!H3,'PEI-IFPEI-agriculture'!H3,'PEI-IFPEI-waste-mgmt'!H3,'PEI-IFPEI-mining'!H3,'PEI-IFPEI-chemicals'!H3,'PEI-IFPEI-steel'!H3,'PEI-IFPEI-ngps'!H3,'PEI-IFPEI-cement'!H3)</f>
        <v>7.6205009728027844E-7</v>
      </c>
      <c r="I3">
        <f>AVERAGE('PEI-IFPEI-other-industries'!I3,'PEI-IFPEI-agriculture'!I3,'PEI-IFPEI-waste-mgmt'!I3,'PEI-IFPEI-mining'!I3,'PEI-IFPEI-chemicals'!I3,'PEI-IFPEI-steel'!I3,'PEI-IFPEI-ngps'!I3,'PEI-IFPEI-cement'!I3)</f>
        <v>8.4617302372980064E-7</v>
      </c>
      <c r="J3">
        <f>AVERAGE('PEI-IFPEI-other-industries'!J3,'PEI-IFPEI-agriculture'!J3,'PEI-IFPEI-waste-mgmt'!J3,'PEI-IFPEI-mining'!J3,'PEI-IFPEI-chemicals'!J3,'PEI-IFPEI-steel'!J3,'PEI-IFPEI-ngps'!J3,'PEI-IFPEI-cement'!J3)</f>
        <v>3.9700951755825404E-6</v>
      </c>
      <c r="K3">
        <f>AVERAGE('PEI-IFPEI-other-industries'!K3,'PEI-IFPEI-agriculture'!K3,'PEI-IFPEI-waste-mgmt'!K3,'PEI-IFPEI-mining'!K3,'PEI-IFPEI-chemicals'!K3,'PEI-IFPEI-steel'!K3,'PEI-IFPEI-ngps'!K3,'PEI-IFPEI-cement'!K3)</f>
        <v>0</v>
      </c>
    </row>
    <row r="4" spans="1:11">
      <c r="A4" t="s">
        <v>195</v>
      </c>
      <c r="B4">
        <f>AVERAGE('PEI-IFPEI-other-industries'!B4,'PEI-IFPEI-agriculture'!B4,'PEI-IFPEI-waste-mgmt'!B4,'PEI-IFPEI-mining'!B4,'PEI-IFPEI-chemicals'!B4,'PEI-IFPEI-steel'!B4,'PEI-IFPEI-ngps'!B4,'PEI-IFPEI-cement'!B4)</f>
        <v>0</v>
      </c>
      <c r="C4">
        <f>AVERAGE('PEI-IFPEI-other-industries'!C4,'PEI-IFPEI-agriculture'!C4,'PEI-IFPEI-waste-mgmt'!C4,'PEI-IFPEI-mining'!C4,'PEI-IFPEI-chemicals'!C4,'PEI-IFPEI-steel'!C4,'PEI-IFPEI-ngps'!C4,'PEI-IFPEI-cement'!C4)</f>
        <v>7.5597216485058104E-4</v>
      </c>
      <c r="D4">
        <f>AVERAGE('PEI-IFPEI-other-industries'!D4,'PEI-IFPEI-agriculture'!D4,'PEI-IFPEI-waste-mgmt'!D4,'PEI-IFPEI-mining'!D4,'PEI-IFPEI-chemicals'!D4,'PEI-IFPEI-steel'!D4,'PEI-IFPEI-ngps'!D4,'PEI-IFPEI-cement'!D4)</f>
        <v>1.0370195943674598E-5</v>
      </c>
      <c r="E4">
        <f>AVERAGE('PEI-IFPEI-other-industries'!E4,'PEI-IFPEI-agriculture'!E4,'PEI-IFPEI-waste-mgmt'!E4,'PEI-IFPEI-mining'!E4,'PEI-IFPEI-chemicals'!E4,'PEI-IFPEI-steel'!E4,'PEI-IFPEI-ngps'!E4,'PEI-IFPEI-cement'!E4)</f>
        <v>0</v>
      </c>
      <c r="F4">
        <f>AVERAGE('PEI-IFPEI-other-industries'!F4,'PEI-IFPEI-agriculture'!F4,'PEI-IFPEI-waste-mgmt'!F4,'PEI-IFPEI-mining'!F4,'PEI-IFPEI-chemicals'!F4,'PEI-IFPEI-steel'!F4,'PEI-IFPEI-ngps'!F4,'PEI-IFPEI-cement'!F4)</f>
        <v>1.9270830898595872E-5</v>
      </c>
      <c r="G4">
        <f>AVERAGE('PEI-IFPEI-other-industries'!G4,'PEI-IFPEI-agriculture'!G4,'PEI-IFPEI-waste-mgmt'!G4,'PEI-IFPEI-mining'!G4,'PEI-IFPEI-chemicals'!G4,'PEI-IFPEI-steel'!G4,'PEI-IFPEI-ngps'!G4,'PEI-IFPEI-cement'!G4)</f>
        <v>0</v>
      </c>
      <c r="H4">
        <f>AVERAGE('PEI-IFPEI-other-industries'!H4,'PEI-IFPEI-agriculture'!H4,'PEI-IFPEI-waste-mgmt'!H4,'PEI-IFPEI-mining'!H4,'PEI-IFPEI-chemicals'!H4,'PEI-IFPEI-steel'!H4,'PEI-IFPEI-ngps'!H4,'PEI-IFPEI-cement'!H4)</f>
        <v>2.2062279625385499E-5</v>
      </c>
      <c r="I4">
        <f>AVERAGE('PEI-IFPEI-other-industries'!I4,'PEI-IFPEI-agriculture'!I4,'PEI-IFPEI-waste-mgmt'!I4,'PEI-IFPEI-mining'!I4,'PEI-IFPEI-chemicals'!I4,'PEI-IFPEI-steel'!I4,'PEI-IFPEI-ngps'!I4,'PEI-IFPEI-cement'!I4)</f>
        <v>3.3675816348813512E-5</v>
      </c>
      <c r="J4">
        <f>AVERAGE('PEI-IFPEI-other-industries'!J4,'PEI-IFPEI-agriculture'!J4,'PEI-IFPEI-waste-mgmt'!J4,'PEI-IFPEI-mining'!J4,'PEI-IFPEI-chemicals'!J4,'PEI-IFPEI-steel'!J4,'PEI-IFPEI-ngps'!J4,'PEI-IFPEI-cement'!J4)</f>
        <v>3.281462093862816E-6</v>
      </c>
      <c r="K4">
        <f>AVERAGE('PEI-IFPEI-other-industries'!K4,'PEI-IFPEI-agriculture'!K4,'PEI-IFPEI-waste-mgmt'!K4,'PEI-IFPEI-mining'!K4,'PEI-IFPEI-chemicals'!K4,'PEI-IFPEI-steel'!K4,'PEI-IFPEI-ngps'!K4,'PEI-IFPEI-cement'!K4)</f>
        <v>0</v>
      </c>
    </row>
    <row r="5" spans="1:11">
      <c r="A5" t="s">
        <v>283</v>
      </c>
      <c r="B5">
        <f>AVERAGE('PEI-IFPEI-other-industries'!B5,'PEI-IFPEI-agriculture'!B5,'PEI-IFPEI-waste-mgmt'!B5,'PEI-IFPEI-mining'!B5,'PEI-IFPEI-chemicals'!B5,'PEI-IFPEI-steel'!B5,'PEI-IFPEI-ngps'!B5,'PEI-IFPEI-cement'!B5)</f>
        <v>0</v>
      </c>
      <c r="C5">
        <f>AVERAGE('PEI-IFPEI-other-industries'!C5,'PEI-IFPEI-agriculture'!C5,'PEI-IFPEI-waste-mgmt'!C5,'PEI-IFPEI-mining'!C5,'PEI-IFPEI-chemicals'!C5,'PEI-IFPEI-steel'!C5,'PEI-IFPEI-ngps'!C5,'PEI-IFPEI-cement'!C5)</f>
        <v>2.0159257729348824E-4</v>
      </c>
      <c r="D5">
        <f>AVERAGE('PEI-IFPEI-other-industries'!D5,'PEI-IFPEI-agriculture'!D5,'PEI-IFPEI-waste-mgmt'!D5,'PEI-IFPEI-mining'!D5,'PEI-IFPEI-chemicals'!D5,'PEI-IFPEI-steel'!D5,'PEI-IFPEI-ngps'!D5,'PEI-IFPEI-cement'!D5)</f>
        <v>5.2147271031049397E-5</v>
      </c>
      <c r="E5">
        <f>AVERAGE('PEI-IFPEI-other-industries'!E5,'PEI-IFPEI-agriculture'!E5,'PEI-IFPEI-waste-mgmt'!E5,'PEI-IFPEI-mining'!E5,'PEI-IFPEI-chemicals'!E5,'PEI-IFPEI-steel'!E5,'PEI-IFPEI-ngps'!E5,'PEI-IFPEI-cement'!E5)</f>
        <v>6.9862822329025813E-5</v>
      </c>
      <c r="F5">
        <f>AVERAGE('PEI-IFPEI-other-industries'!F5,'PEI-IFPEI-agriculture'!F5,'PEI-IFPEI-waste-mgmt'!F5,'PEI-IFPEI-mining'!F5,'PEI-IFPEI-chemicals'!F5,'PEI-IFPEI-steel'!F5,'PEI-IFPEI-ngps'!F5,'PEI-IFPEI-cement'!F5)</f>
        <v>2.3767358108268245E-4</v>
      </c>
      <c r="G5">
        <f>AVERAGE('PEI-IFPEI-other-industries'!G5,'PEI-IFPEI-agriculture'!G5,'PEI-IFPEI-waste-mgmt'!G5,'PEI-IFPEI-mining'!G5,'PEI-IFPEI-chemicals'!G5,'PEI-IFPEI-steel'!G5,'PEI-IFPEI-ngps'!G5,'PEI-IFPEI-cement'!G5)</f>
        <v>0</v>
      </c>
      <c r="H5">
        <f>AVERAGE('PEI-IFPEI-other-industries'!H5,'PEI-IFPEI-agriculture'!H5,'PEI-IFPEI-waste-mgmt'!H5,'PEI-IFPEI-mining'!H5,'PEI-IFPEI-chemicals'!H5,'PEI-IFPEI-steel'!H5,'PEI-IFPEI-ngps'!H5,'PEI-IFPEI-cement'!H5)</f>
        <v>1.6876622381023582E-4</v>
      </c>
      <c r="I5">
        <f>AVERAGE('PEI-IFPEI-other-industries'!I5,'PEI-IFPEI-agriculture'!I5,'PEI-IFPEI-waste-mgmt'!I5,'PEI-IFPEI-mining'!I5,'PEI-IFPEI-chemicals'!I5,'PEI-IFPEI-steel'!I5,'PEI-IFPEI-ngps'!I5,'PEI-IFPEI-cement'!I5)</f>
        <v>1.2817043565293345E-4</v>
      </c>
      <c r="J5">
        <f>AVERAGE('PEI-IFPEI-other-industries'!J5,'PEI-IFPEI-agriculture'!J5,'PEI-IFPEI-waste-mgmt'!J5,'PEI-IFPEI-mining'!J5,'PEI-IFPEI-chemicals'!J5,'PEI-IFPEI-steel'!J5,'PEI-IFPEI-ngps'!J5,'PEI-IFPEI-cement'!J5)</f>
        <v>6.4507541297451046E-5</v>
      </c>
      <c r="K5">
        <f>AVERAGE('PEI-IFPEI-other-industries'!K5,'PEI-IFPEI-agriculture'!K5,'PEI-IFPEI-waste-mgmt'!K5,'PEI-IFPEI-mining'!K5,'PEI-IFPEI-chemicals'!K5,'PEI-IFPEI-steel'!K5,'PEI-IFPEI-ngps'!K5,'PEI-IFPEI-cement'!K5)</f>
        <v>5.0728862973760925E-5</v>
      </c>
    </row>
    <row r="6" spans="1:11">
      <c r="A6" t="s">
        <v>199</v>
      </c>
      <c r="B6">
        <f>AVERAGE('PEI-IFPEI-other-industries'!B6,'PEI-IFPEI-agriculture'!B6,'PEI-IFPEI-waste-mgmt'!B6,'PEI-IFPEI-mining'!B6,'PEI-IFPEI-chemicals'!B6,'PEI-IFPEI-steel'!B6,'PEI-IFPEI-ngps'!B6,'PEI-IFPEI-cement'!B6)</f>
        <v>0</v>
      </c>
      <c r="C6">
        <f>AVERAGE('PEI-IFPEI-other-industries'!C6,'PEI-IFPEI-agriculture'!C6,'PEI-IFPEI-waste-mgmt'!C6,'PEI-IFPEI-mining'!C6,'PEI-IFPEI-chemicals'!C6,'PEI-IFPEI-steel'!C6,'PEI-IFPEI-ngps'!C6,'PEI-IFPEI-cement'!C6)</f>
        <v>0</v>
      </c>
      <c r="D6">
        <f>AVERAGE('PEI-IFPEI-other-industries'!D6,'PEI-IFPEI-agriculture'!D6,'PEI-IFPEI-waste-mgmt'!D6,'PEI-IFPEI-mining'!D6,'PEI-IFPEI-chemicals'!D6,'PEI-IFPEI-steel'!D6,'PEI-IFPEI-ngps'!D6,'PEI-IFPEI-cement'!D6)</f>
        <v>2.9629131267641705E-5</v>
      </c>
      <c r="E6">
        <f>AVERAGE('PEI-IFPEI-other-industries'!E6,'PEI-IFPEI-agriculture'!E6,'PEI-IFPEI-waste-mgmt'!E6,'PEI-IFPEI-mining'!E6,'PEI-IFPEI-chemicals'!E6,'PEI-IFPEI-steel'!E6,'PEI-IFPEI-ngps'!E6,'PEI-IFPEI-cement'!E6)</f>
        <v>0</v>
      </c>
      <c r="F6">
        <f>AVERAGE('PEI-IFPEI-other-industries'!F6,'PEI-IFPEI-agriculture'!F6,'PEI-IFPEI-waste-mgmt'!F6,'PEI-IFPEI-mining'!F6,'PEI-IFPEI-chemicals'!F6,'PEI-IFPEI-steel'!F6,'PEI-IFPEI-ngps'!F6,'PEI-IFPEI-cement'!F6)</f>
        <v>2.4706193459738298E-5</v>
      </c>
      <c r="G6">
        <f>AVERAGE('PEI-IFPEI-other-industries'!G6,'PEI-IFPEI-agriculture'!G6,'PEI-IFPEI-waste-mgmt'!G6,'PEI-IFPEI-mining'!G6,'PEI-IFPEI-chemicals'!G6,'PEI-IFPEI-steel'!G6,'PEI-IFPEI-ngps'!G6,'PEI-IFPEI-cement'!G6)</f>
        <v>0</v>
      </c>
      <c r="H6">
        <f>AVERAGE('PEI-IFPEI-other-industries'!H6,'PEI-IFPEI-agriculture'!H6,'PEI-IFPEI-waste-mgmt'!H6,'PEI-IFPEI-mining'!H6,'PEI-IFPEI-chemicals'!H6,'PEI-IFPEI-steel'!H6,'PEI-IFPEI-ngps'!H6,'PEI-IFPEI-cement'!H6)</f>
        <v>2.7612234885968286E-5</v>
      </c>
      <c r="I6">
        <f>AVERAGE('PEI-IFPEI-other-industries'!I6,'PEI-IFPEI-agriculture'!I6,'PEI-IFPEI-waste-mgmt'!I6,'PEI-IFPEI-mining'!I6,'PEI-IFPEI-chemicals'!I6,'PEI-IFPEI-steel'!I6,'PEI-IFPEI-ngps'!I6,'PEI-IFPEI-cement'!I6)</f>
        <v>3.3047497816276019E-5</v>
      </c>
      <c r="J6">
        <f>AVERAGE('PEI-IFPEI-other-industries'!J6,'PEI-IFPEI-agriculture'!J6,'PEI-IFPEI-waste-mgmt'!J6,'PEI-IFPEI-mining'!J6,'PEI-IFPEI-chemicals'!J6,'PEI-IFPEI-steel'!J6,'PEI-IFPEI-ngps'!J6,'PEI-IFPEI-cement'!J6)</f>
        <v>3.4738332786347236E-6</v>
      </c>
      <c r="K6">
        <f>AVERAGE('PEI-IFPEI-other-industries'!K6,'PEI-IFPEI-agriculture'!K6,'PEI-IFPEI-waste-mgmt'!K6,'PEI-IFPEI-mining'!K6,'PEI-IFPEI-chemicals'!K6,'PEI-IFPEI-steel'!K6,'PEI-IFPEI-ngps'!K6,'PEI-IFPEI-cement'!K6)</f>
        <v>0</v>
      </c>
    </row>
    <row r="7" spans="1:11">
      <c r="A7" t="s">
        <v>284</v>
      </c>
      <c r="B7">
        <f>AVERAGE('PEI-IFPEI-other-industries'!B7,'PEI-IFPEI-agriculture'!B7,'PEI-IFPEI-waste-mgmt'!B7,'PEI-IFPEI-mining'!B7,'PEI-IFPEI-chemicals'!B7,'PEI-IFPEI-steel'!B7,'PEI-IFPEI-ngps'!B7,'PEI-IFPEI-cement'!B7)</f>
        <v>0</v>
      </c>
      <c r="C7">
        <f>AVERAGE('PEI-IFPEI-other-industries'!C7,'PEI-IFPEI-agriculture'!C7,'PEI-IFPEI-waste-mgmt'!C7,'PEI-IFPEI-mining'!C7,'PEI-IFPEI-chemicals'!C7,'PEI-IFPEI-steel'!C7,'PEI-IFPEI-ngps'!C7,'PEI-IFPEI-cement'!C7)</f>
        <v>0</v>
      </c>
      <c r="D7">
        <f>AVERAGE('PEI-IFPEI-other-industries'!D7,'PEI-IFPEI-agriculture'!D7,'PEI-IFPEI-waste-mgmt'!D7,'PEI-IFPEI-mining'!D7,'PEI-IFPEI-chemicals'!D7,'PEI-IFPEI-steel'!D7,'PEI-IFPEI-ngps'!D7,'PEI-IFPEI-cement'!D7)</f>
        <v>2.9629131267641705E-5</v>
      </c>
      <c r="E7">
        <f>AVERAGE('PEI-IFPEI-other-industries'!E7,'PEI-IFPEI-agriculture'!E7,'PEI-IFPEI-waste-mgmt'!E7,'PEI-IFPEI-mining'!E7,'PEI-IFPEI-chemicals'!E7,'PEI-IFPEI-steel'!E7,'PEI-IFPEI-ngps'!E7,'PEI-IFPEI-cement'!E7)</f>
        <v>0</v>
      </c>
      <c r="F7">
        <f>AVERAGE('PEI-IFPEI-other-industries'!F7,'PEI-IFPEI-agriculture'!F7,'PEI-IFPEI-waste-mgmt'!F7,'PEI-IFPEI-mining'!F7,'PEI-IFPEI-chemicals'!F7,'PEI-IFPEI-steel'!F7,'PEI-IFPEI-ngps'!F7,'PEI-IFPEI-cement'!F7)</f>
        <v>2.4706193459738298E-5</v>
      </c>
      <c r="G7">
        <f>AVERAGE('PEI-IFPEI-other-industries'!G7,'PEI-IFPEI-agriculture'!G7,'PEI-IFPEI-waste-mgmt'!G7,'PEI-IFPEI-mining'!G7,'PEI-IFPEI-chemicals'!G7,'PEI-IFPEI-steel'!G7,'PEI-IFPEI-ngps'!G7,'PEI-IFPEI-cement'!G7)</f>
        <v>0</v>
      </c>
      <c r="H7">
        <f>AVERAGE('PEI-IFPEI-other-industries'!H7,'PEI-IFPEI-agriculture'!H7,'PEI-IFPEI-waste-mgmt'!H7,'PEI-IFPEI-mining'!H7,'PEI-IFPEI-chemicals'!H7,'PEI-IFPEI-steel'!H7,'PEI-IFPEI-ngps'!H7,'PEI-IFPEI-cement'!H7)</f>
        <v>1.7947952232740602E-5</v>
      </c>
      <c r="I7">
        <f>AVERAGE('PEI-IFPEI-other-industries'!I7,'PEI-IFPEI-agriculture'!I7,'PEI-IFPEI-waste-mgmt'!I7,'PEI-IFPEI-mining'!I7,'PEI-IFPEI-chemicals'!I7,'PEI-IFPEI-steel'!I7,'PEI-IFPEI-ngps'!I7,'PEI-IFPEI-cement'!I7)</f>
        <v>1.5121719682632114E-5</v>
      </c>
      <c r="J7">
        <f>AVERAGE('PEI-IFPEI-other-industries'!J7,'PEI-IFPEI-agriculture'!J7,'PEI-IFPEI-waste-mgmt'!J7,'PEI-IFPEI-mining'!J7,'PEI-IFPEI-chemicals'!J7,'PEI-IFPEI-steel'!J7,'PEI-IFPEI-ngps'!J7,'PEI-IFPEI-cement'!J7)</f>
        <v>3.4738332786347236E-6</v>
      </c>
      <c r="K7">
        <f>AVERAGE('PEI-IFPEI-other-industries'!K7,'PEI-IFPEI-agriculture'!K7,'PEI-IFPEI-waste-mgmt'!K7,'PEI-IFPEI-mining'!K7,'PEI-IFPEI-chemicals'!K7,'PEI-IFPEI-steel'!K7,'PEI-IFPEI-ngps'!K7,'PEI-IFPEI-cement'!K7)</f>
        <v>0</v>
      </c>
    </row>
    <row r="8" spans="1:11">
      <c r="A8" t="s">
        <v>285</v>
      </c>
      <c r="B8">
        <f>AVERAGE('PEI-IFPEI-other-industries'!B8,'PEI-IFPEI-agriculture'!B8,'PEI-IFPEI-waste-mgmt'!B8,'PEI-IFPEI-mining'!B8,'PEI-IFPEI-chemicals'!B8,'PEI-IFPEI-steel'!B8,'PEI-IFPEI-ngps'!B8,'PEI-IFPEI-cement'!B8)</f>
        <v>0</v>
      </c>
      <c r="C8">
        <f>AVERAGE('PEI-IFPEI-other-industries'!C8,'PEI-IFPEI-agriculture'!C8,'PEI-IFPEI-waste-mgmt'!C8,'PEI-IFPEI-mining'!C8,'PEI-IFPEI-chemicals'!C8,'PEI-IFPEI-steel'!C8,'PEI-IFPEI-ngps'!C8,'PEI-IFPEI-cement'!C8)</f>
        <v>6.1087733886891601E-4</v>
      </c>
      <c r="D8">
        <f>AVERAGE('PEI-IFPEI-other-industries'!D8,'PEI-IFPEI-agriculture'!D8,'PEI-IFPEI-waste-mgmt'!D8,'PEI-IFPEI-mining'!D8,'PEI-IFPEI-chemicals'!D8,'PEI-IFPEI-steel'!D8,'PEI-IFPEI-ngps'!D8,'PEI-IFPEI-cement'!D8)</f>
        <v>2.521583488595352E-7</v>
      </c>
      <c r="E8">
        <f>AVERAGE('PEI-IFPEI-other-industries'!E8,'PEI-IFPEI-agriculture'!E8,'PEI-IFPEI-waste-mgmt'!E8,'PEI-IFPEI-mining'!E8,'PEI-IFPEI-chemicals'!E8,'PEI-IFPEI-steel'!E8,'PEI-IFPEI-ngps'!E8,'PEI-IFPEI-cement'!E8)</f>
        <v>4.1977430273584355E-5</v>
      </c>
      <c r="F8">
        <f>AVERAGE('PEI-IFPEI-other-industries'!F8,'PEI-IFPEI-agriculture'!F8,'PEI-IFPEI-waste-mgmt'!F8,'PEI-IFPEI-mining'!F8,'PEI-IFPEI-chemicals'!F8,'PEI-IFPEI-steel'!F8,'PEI-IFPEI-ngps'!F8,'PEI-IFPEI-cement'!F8)</f>
        <v>2.7958980103672324E-4</v>
      </c>
      <c r="G8">
        <f>AVERAGE('PEI-IFPEI-other-industries'!G8,'PEI-IFPEI-agriculture'!G8,'PEI-IFPEI-waste-mgmt'!G8,'PEI-IFPEI-mining'!G8,'PEI-IFPEI-chemicals'!G8,'PEI-IFPEI-steel'!G8,'PEI-IFPEI-ngps'!G8,'PEI-IFPEI-cement'!G8)</f>
        <v>0</v>
      </c>
      <c r="H8">
        <f>AVERAGE('PEI-IFPEI-other-industries'!H8,'PEI-IFPEI-agriculture'!H8,'PEI-IFPEI-waste-mgmt'!H8,'PEI-IFPEI-mining'!H8,'PEI-IFPEI-chemicals'!H8,'PEI-IFPEI-steel'!H8,'PEI-IFPEI-ngps'!H8,'PEI-IFPEI-cement'!H8)</f>
        <v>3.6751724580356417E-4</v>
      </c>
      <c r="I8">
        <f>AVERAGE('PEI-IFPEI-other-industries'!I8,'PEI-IFPEI-agriculture'!I8,'PEI-IFPEI-waste-mgmt'!I8,'PEI-IFPEI-mining'!I8,'PEI-IFPEI-chemicals'!I8,'PEI-IFPEI-steel'!I8,'PEI-IFPEI-ngps'!I8,'PEI-IFPEI-cement'!I8)</f>
        <v>6.3890738280681324E-4</v>
      </c>
      <c r="J8">
        <f>AVERAGE('PEI-IFPEI-other-industries'!J8,'PEI-IFPEI-agriculture'!J8,'PEI-IFPEI-waste-mgmt'!J8,'PEI-IFPEI-mining'!J8,'PEI-IFPEI-chemicals'!J8,'PEI-IFPEI-steel'!J8,'PEI-IFPEI-ngps'!J8,'PEI-IFPEI-cement'!J8)</f>
        <v>0</v>
      </c>
      <c r="K8">
        <f>AVERAGE('PEI-IFPEI-other-industries'!K8,'PEI-IFPEI-agriculture'!K8,'PEI-IFPEI-waste-mgmt'!K8,'PEI-IFPEI-mining'!K8,'PEI-IFPEI-chemicals'!K8,'PEI-IFPEI-steel'!K8,'PEI-IFPEI-ngps'!K8,'PEI-IFPEI-cement'!K8)</f>
        <v>0</v>
      </c>
    </row>
    <row r="9" spans="1:11">
      <c r="A9" t="s">
        <v>286</v>
      </c>
      <c r="B9">
        <f>AVERAGE('PEI-IFPEI-other-industries'!B9,'PEI-IFPEI-agriculture'!B9,'PEI-IFPEI-waste-mgmt'!B9,'PEI-IFPEI-mining'!B9,'PEI-IFPEI-chemicals'!B9,'PEI-IFPEI-steel'!B9,'PEI-IFPEI-ngps'!B9,'PEI-IFPEI-cement'!B9)</f>
        <v>0</v>
      </c>
      <c r="C9">
        <f>AVERAGE('PEI-IFPEI-other-industries'!C9,'PEI-IFPEI-agriculture'!C9,'PEI-IFPEI-waste-mgmt'!C9,'PEI-IFPEI-mining'!C9,'PEI-IFPEI-chemicals'!C9,'PEI-IFPEI-steel'!C9,'PEI-IFPEI-ngps'!C9,'PEI-IFPEI-cement'!C9)</f>
        <v>1.4454265185672106E-5</v>
      </c>
      <c r="D9">
        <f>AVERAGE('PEI-IFPEI-other-industries'!D9,'PEI-IFPEI-agriculture'!D9,'PEI-IFPEI-waste-mgmt'!D9,'PEI-IFPEI-mining'!D9,'PEI-IFPEI-chemicals'!D9,'PEI-IFPEI-steel'!D9,'PEI-IFPEI-ngps'!D9,'PEI-IFPEI-cement'!D9)</f>
        <v>0</v>
      </c>
      <c r="E9">
        <f>AVERAGE('PEI-IFPEI-other-industries'!E9,'PEI-IFPEI-agriculture'!E9,'PEI-IFPEI-waste-mgmt'!E9,'PEI-IFPEI-mining'!E9,'PEI-IFPEI-chemicals'!E9,'PEI-IFPEI-steel'!E9,'PEI-IFPEI-ngps'!E9,'PEI-IFPEI-cement'!E9)</f>
        <v>1.6873830973927039E-7</v>
      </c>
      <c r="F9">
        <f>AVERAGE('PEI-IFPEI-other-industries'!F9,'PEI-IFPEI-agriculture'!F9,'PEI-IFPEI-waste-mgmt'!F9,'PEI-IFPEI-mining'!F9,'PEI-IFPEI-chemicals'!F9,'PEI-IFPEI-steel'!F9,'PEI-IFPEI-ngps'!F9,'PEI-IFPEI-cement'!F9)</f>
        <v>1.8568983012250298E-6</v>
      </c>
      <c r="G9">
        <f>AVERAGE('PEI-IFPEI-other-industries'!G9,'PEI-IFPEI-agriculture'!G9,'PEI-IFPEI-waste-mgmt'!G9,'PEI-IFPEI-mining'!G9,'PEI-IFPEI-chemicals'!G9,'PEI-IFPEI-steel'!G9,'PEI-IFPEI-ngps'!G9,'PEI-IFPEI-cement'!G9)</f>
        <v>0</v>
      </c>
      <c r="H9">
        <f>AVERAGE('PEI-IFPEI-other-industries'!H9,'PEI-IFPEI-agriculture'!H9,'PEI-IFPEI-waste-mgmt'!H9,'PEI-IFPEI-mining'!H9,'PEI-IFPEI-chemicals'!H9,'PEI-IFPEI-steel'!H9,'PEI-IFPEI-ngps'!H9,'PEI-IFPEI-cement'!H9)</f>
        <v>5.2049061474947728E-7</v>
      </c>
      <c r="I9">
        <f>AVERAGE('PEI-IFPEI-other-industries'!I9,'PEI-IFPEI-agriculture'!I9,'PEI-IFPEI-waste-mgmt'!I9,'PEI-IFPEI-mining'!I9,'PEI-IFPEI-chemicals'!I9,'PEI-IFPEI-steel'!I9,'PEI-IFPEI-ngps'!I9,'PEI-IFPEI-cement'!I9)</f>
        <v>9.5871702787887595E-7</v>
      </c>
      <c r="J9">
        <f>AVERAGE('PEI-IFPEI-other-industries'!J9,'PEI-IFPEI-agriculture'!J9,'PEI-IFPEI-waste-mgmt'!J9,'PEI-IFPEI-mining'!J9,'PEI-IFPEI-chemicals'!J9,'PEI-IFPEI-steel'!J9,'PEI-IFPEI-ngps'!J9,'PEI-IFPEI-cement'!J9)</f>
        <v>5.731824909747295E-7</v>
      </c>
      <c r="K9">
        <f>AVERAGE('PEI-IFPEI-other-industries'!K9,'PEI-IFPEI-agriculture'!K9,'PEI-IFPEI-waste-mgmt'!K9,'PEI-IFPEI-mining'!K9,'PEI-IFPEI-chemicals'!K9,'PEI-IFPEI-steel'!K9,'PEI-IFPEI-ngps'!K9,'PEI-IFPEI-cement'!K9)</f>
        <v>0</v>
      </c>
    </row>
    <row r="10" spans="1:11">
      <c r="A10" t="s">
        <v>287</v>
      </c>
      <c r="B10">
        <f>AVERAGE('PEI-IFPEI-other-industries'!B10,'PEI-IFPEI-agriculture'!B10,'PEI-IFPEI-waste-mgmt'!B10,'PEI-IFPEI-mining'!B10,'PEI-IFPEI-chemicals'!B10,'PEI-IFPEI-steel'!B10,'PEI-IFPEI-ngps'!B10,'PEI-IFPEI-cement'!B10)</f>
        <v>0</v>
      </c>
      <c r="C10">
        <f>AVERAGE('PEI-IFPEI-other-industries'!C10,'PEI-IFPEI-agriculture'!C10,'PEI-IFPEI-waste-mgmt'!C10,'PEI-IFPEI-mining'!C10,'PEI-IFPEI-chemicals'!C10,'PEI-IFPEI-steel'!C10,'PEI-IFPEI-ngps'!C10,'PEI-IFPEI-cement'!C10)</f>
        <v>2.8803024786047337E-6</v>
      </c>
      <c r="D10">
        <f>AVERAGE('PEI-IFPEI-other-industries'!D10,'PEI-IFPEI-agriculture'!D10,'PEI-IFPEI-waste-mgmt'!D10,'PEI-IFPEI-mining'!D10,'PEI-IFPEI-chemicals'!D10,'PEI-IFPEI-steel'!D10,'PEI-IFPEI-ngps'!D10,'PEI-IFPEI-cement'!D10)</f>
        <v>0</v>
      </c>
      <c r="E10">
        <f>AVERAGE('PEI-IFPEI-other-industries'!E10,'PEI-IFPEI-agriculture'!E10,'PEI-IFPEI-waste-mgmt'!E10,'PEI-IFPEI-mining'!E10,'PEI-IFPEI-chemicals'!E10,'PEI-IFPEI-steel'!E10,'PEI-IFPEI-ngps'!E10,'PEI-IFPEI-cement'!E10)</f>
        <v>3.9861368822465339E-7</v>
      </c>
      <c r="F10">
        <f>AVERAGE('PEI-IFPEI-other-industries'!F10,'PEI-IFPEI-agriculture'!F10,'PEI-IFPEI-waste-mgmt'!F10,'PEI-IFPEI-mining'!F10,'PEI-IFPEI-chemicals'!F10,'PEI-IFPEI-steel'!F10,'PEI-IFPEI-ngps'!F10,'PEI-IFPEI-cement'!F10)</f>
        <v>7.659705492553249E-7</v>
      </c>
      <c r="G10">
        <f>AVERAGE('PEI-IFPEI-other-industries'!G10,'PEI-IFPEI-agriculture'!G10,'PEI-IFPEI-waste-mgmt'!G10,'PEI-IFPEI-mining'!G10,'PEI-IFPEI-chemicals'!G10,'PEI-IFPEI-steel'!G10,'PEI-IFPEI-ngps'!G10,'PEI-IFPEI-cement'!G10)</f>
        <v>0</v>
      </c>
      <c r="H10">
        <f>AVERAGE('PEI-IFPEI-other-industries'!H10,'PEI-IFPEI-agriculture'!H10,'PEI-IFPEI-waste-mgmt'!H10,'PEI-IFPEI-mining'!H10,'PEI-IFPEI-chemicals'!H10,'PEI-IFPEI-steel'!H10,'PEI-IFPEI-ngps'!H10,'PEI-IFPEI-cement'!H10)</f>
        <v>3.7690699688755263E-7</v>
      </c>
      <c r="I10">
        <f>AVERAGE('PEI-IFPEI-other-industries'!I10,'PEI-IFPEI-agriculture'!I10,'PEI-IFPEI-waste-mgmt'!I10,'PEI-IFPEI-mining'!I10,'PEI-IFPEI-chemicals'!I10,'PEI-IFPEI-steel'!I10,'PEI-IFPEI-ngps'!I10,'PEI-IFPEI-cement'!I10)</f>
        <v>6.653556660358129E-7</v>
      </c>
      <c r="J10">
        <f>AVERAGE('PEI-IFPEI-other-industries'!J10,'PEI-IFPEI-agriculture'!J10,'PEI-IFPEI-waste-mgmt'!J10,'PEI-IFPEI-mining'!J10,'PEI-IFPEI-chemicals'!J10,'PEI-IFPEI-steel'!J10,'PEI-IFPEI-ngps'!J10,'PEI-IFPEI-cement'!J10)</f>
        <v>1.486800643255661E-6</v>
      </c>
      <c r="K10">
        <f>AVERAGE('PEI-IFPEI-other-industries'!K10,'PEI-IFPEI-agriculture'!K10,'PEI-IFPEI-waste-mgmt'!K10,'PEI-IFPEI-mining'!K10,'PEI-IFPEI-chemicals'!K10,'PEI-IFPEI-steel'!K10,'PEI-IFPEI-ngps'!K10,'PEI-IFPEI-cement'!K10)</f>
        <v>0</v>
      </c>
    </row>
    <row r="11" spans="1:11">
      <c r="A11" t="s">
        <v>201</v>
      </c>
      <c r="B11">
        <f>AVERAGE('PEI-IFPEI-other-industries'!B11,'PEI-IFPEI-agriculture'!B11,'PEI-IFPEI-waste-mgmt'!B11,'PEI-IFPEI-mining'!B11,'PEI-IFPEI-chemicals'!B11,'PEI-IFPEI-steel'!B11,'PEI-IFPEI-ngps'!B11,'PEI-IFPEI-cement'!B11)</f>
        <v>0</v>
      </c>
      <c r="C11" s="662">
        <f>'NCSC Energy Use Weighted EF'!B78</f>
        <v>1.0550559E-5</v>
      </c>
      <c r="D11" s="662">
        <f>'NCSC Energy Use Weighted EF'!C78</f>
        <v>1.0550559E-6</v>
      </c>
      <c r="E11" s="662">
        <f>'NCSC Energy Use Weighted EF'!D78</f>
        <v>3.1651676999999998E-5</v>
      </c>
      <c r="F11" s="662">
        <f>'NCSC Energy Use Weighted EF'!E78</f>
        <v>3.1651677000000004E-6</v>
      </c>
      <c r="G11">
        <f>AVERAGE('PEI-IFPEI-other-industries'!G11,'PEI-IFPEI-agriculture'!G11,'PEI-IFPEI-waste-mgmt'!G11,'PEI-IFPEI-mining'!G11,'PEI-IFPEI-chemicals'!G11,'PEI-IFPEI-steel'!G11,'PEI-IFPEI-ngps'!G11,'PEI-IFPEI-cement'!G11)</f>
        <v>0</v>
      </c>
      <c r="H11" s="662">
        <f>'NCSC Energy Use Weighted EF'!F78</f>
        <v>3.1651677000000004E-6</v>
      </c>
      <c r="I11" s="662">
        <f>'NCSC Energy Use Weighted EF'!G78</f>
        <v>3.1651677000000004E-6</v>
      </c>
      <c r="J11" s="662">
        <f>'NCSC Energy Use Weighted EF'!H78</f>
        <v>1.0550559E-6</v>
      </c>
      <c r="K11">
        <f>AVERAGE('PEI-IFPEI-other-industries'!K11,'PEI-IFPEI-agriculture'!K11,'PEI-IFPEI-waste-mgmt'!K11,'PEI-IFPEI-mining'!K11,'PEI-IFPEI-chemicals'!K11,'PEI-IFPEI-steel'!K11,'PEI-IFPEI-ngps'!K11,'PEI-IFPEI-cement'!K11)</f>
        <v>0</v>
      </c>
    </row>
    <row r="12" spans="1:11">
      <c r="A12" t="s">
        <v>200</v>
      </c>
      <c r="B12">
        <f>AVERAGE('PEI-IFPEI-other-industries'!B12,'PEI-IFPEI-agriculture'!B12,'PEI-IFPEI-waste-mgmt'!B12,'PEI-IFPEI-mining'!B12,'PEI-IFPEI-chemicals'!B12,'PEI-IFPEI-steel'!B12,'PEI-IFPEI-ngps'!B12,'PEI-IFPEI-cement'!B12)</f>
        <v>0</v>
      </c>
      <c r="C12" s="662">
        <f>'NCSC Energy Use Weighted EF'!B79</f>
        <v>1.5825838500000002E-6</v>
      </c>
      <c r="D12" s="662">
        <f>'NCSC Energy Use Weighted EF'!C79</f>
        <v>1.0550559E-7</v>
      </c>
      <c r="E12" s="662">
        <f>'NCSC Energy Use Weighted EF'!D79</f>
        <v>4.2202235999999999E-6</v>
      </c>
      <c r="F12" s="662">
        <f>'NCSC Energy Use Weighted EF'!E79</f>
        <v>6.3303354000000003E-7</v>
      </c>
      <c r="G12">
        <f>AVERAGE('PEI-IFPEI-other-industries'!G12,'PEI-IFPEI-agriculture'!G12,'PEI-IFPEI-waste-mgmt'!G12,'PEI-IFPEI-mining'!G12,'PEI-IFPEI-chemicals'!G12,'PEI-IFPEI-steel'!G12,'PEI-IFPEI-ngps'!G12,'PEI-IFPEI-cement'!G12)</f>
        <v>0</v>
      </c>
      <c r="H12" s="662">
        <f>'NCSC Energy Use Weighted EF'!F79</f>
        <v>6.3303354000000003E-7</v>
      </c>
      <c r="I12" s="662">
        <f>'NCSC Energy Use Weighted EF'!G79</f>
        <v>6.3303354000000003E-7</v>
      </c>
      <c r="J12" s="662">
        <f>'NCSC Energy Use Weighted EF'!H79</f>
        <v>1.0550559E-7</v>
      </c>
      <c r="K12">
        <f>AVERAGE('PEI-IFPEI-other-industries'!K12,'PEI-IFPEI-agriculture'!K12,'PEI-IFPEI-waste-mgmt'!K12,'PEI-IFPEI-mining'!K12,'PEI-IFPEI-chemicals'!K12,'PEI-IFPEI-steel'!K12,'PEI-IFPEI-ngps'!K12,'PEI-IFPEI-cement'!K12)</f>
        <v>0</v>
      </c>
    </row>
    <row r="13" spans="1:11">
      <c r="A13" t="s">
        <v>288</v>
      </c>
      <c r="B13">
        <f>AVERAGE('PEI-IFPEI-other-industries'!B13,'PEI-IFPEI-agriculture'!B13,'PEI-IFPEI-waste-mgmt'!B13,'PEI-IFPEI-mining'!B13,'PEI-IFPEI-chemicals'!B13,'PEI-IFPEI-steel'!B13,'PEI-IFPEI-ngps'!B13,'PEI-IFPEI-cement'!B13)</f>
        <v>0</v>
      </c>
      <c r="C13">
        <f>AVERAGE('PEI-IFPEI-other-industries'!C13,'PEI-IFPEI-agriculture'!C13,'PEI-IFPEI-waste-mgmt'!C13,'PEI-IFPEI-mining'!C13,'PEI-IFPEI-chemicals'!C13,'PEI-IFPEI-steel'!C13,'PEI-IFPEI-ngps'!C13,'PEI-IFPEI-cement'!C13)</f>
        <v>0</v>
      </c>
      <c r="D13">
        <f>AVERAGE('PEI-IFPEI-other-industries'!D13,'PEI-IFPEI-agriculture'!D13,'PEI-IFPEI-waste-mgmt'!D13,'PEI-IFPEI-mining'!D13,'PEI-IFPEI-chemicals'!D13,'PEI-IFPEI-steel'!D13,'PEI-IFPEI-ngps'!D13,'PEI-IFPEI-cement'!D13)</f>
        <v>0</v>
      </c>
      <c r="E13">
        <f>AVERAGE('PEI-IFPEI-other-industries'!E13,'PEI-IFPEI-agriculture'!E13,'PEI-IFPEI-waste-mgmt'!E13,'PEI-IFPEI-mining'!E13,'PEI-IFPEI-chemicals'!E13,'PEI-IFPEI-steel'!E13,'PEI-IFPEI-ngps'!E13,'PEI-IFPEI-cement'!E13)</f>
        <v>0</v>
      </c>
      <c r="F13">
        <f>AVERAGE('PEI-IFPEI-other-industries'!F13,'PEI-IFPEI-agriculture'!F13,'PEI-IFPEI-waste-mgmt'!F13,'PEI-IFPEI-mining'!F13,'PEI-IFPEI-chemicals'!F13,'PEI-IFPEI-steel'!F13,'PEI-IFPEI-ngps'!F13,'PEI-IFPEI-cement'!F13)</f>
        <v>0</v>
      </c>
      <c r="G13">
        <f>AVERAGE('PEI-IFPEI-other-industries'!G13,'PEI-IFPEI-agriculture'!G13,'PEI-IFPEI-waste-mgmt'!G13,'PEI-IFPEI-mining'!G13,'PEI-IFPEI-chemicals'!G13,'PEI-IFPEI-steel'!G13,'PEI-IFPEI-ngps'!G13,'PEI-IFPEI-cement'!G13)</f>
        <v>0</v>
      </c>
      <c r="H13">
        <f>AVERAGE('PEI-IFPEI-other-industries'!H13,'PEI-IFPEI-agriculture'!H13,'PEI-IFPEI-waste-mgmt'!H13,'PEI-IFPEI-mining'!H13,'PEI-IFPEI-chemicals'!H13,'PEI-IFPEI-steel'!H13,'PEI-IFPEI-ngps'!H13,'PEI-IFPEI-cement'!H13)</f>
        <v>0</v>
      </c>
      <c r="I13">
        <f>AVERAGE('PEI-IFPEI-other-industries'!I13,'PEI-IFPEI-agriculture'!I13,'PEI-IFPEI-waste-mgmt'!I13,'PEI-IFPEI-mining'!I13,'PEI-IFPEI-chemicals'!I13,'PEI-IFPEI-steel'!I13,'PEI-IFPEI-ngps'!I13,'PEI-IFPEI-cement'!I13)</f>
        <v>0</v>
      </c>
      <c r="J13">
        <f>AVERAGE('PEI-IFPEI-other-industries'!J13,'PEI-IFPEI-agriculture'!J13,'PEI-IFPEI-waste-mgmt'!J13,'PEI-IFPEI-mining'!J13,'PEI-IFPEI-chemicals'!J13,'PEI-IFPEI-steel'!J13,'PEI-IFPEI-ngps'!J13,'PEI-IFPEI-cement'!J13)</f>
        <v>0</v>
      </c>
      <c r="K13">
        <f>AVERAGE('PEI-IFPEI-other-industries'!K13,'PEI-IFPEI-agriculture'!K13,'PEI-IFPEI-waste-mgmt'!K13,'PEI-IFPEI-mining'!K13,'PEI-IFPEI-chemicals'!K13,'PEI-IFPEI-steel'!K13,'PEI-IFPEI-ngps'!K13,'PEI-IFPEI-cement'!K13)</f>
        <v>0</v>
      </c>
    </row>
    <row r="15" spans="1:11">
      <c r="C15" s="457"/>
      <c r="D15" s="457"/>
      <c r="E15" s="457"/>
      <c r="F15" s="457"/>
      <c r="G15" s="457"/>
      <c r="H15" s="457"/>
      <c r="I15" s="457"/>
      <c r="J15" s="457"/>
      <c r="K15" s="457"/>
    </row>
    <row r="16" spans="1:11">
      <c r="C16" s="457"/>
      <c r="D16" s="457"/>
      <c r="E16" s="457"/>
      <c r="F16" s="457"/>
      <c r="G16" s="457"/>
      <c r="H16" s="457"/>
      <c r="I16" s="457"/>
      <c r="J16" s="457"/>
      <c r="K16" s="457"/>
    </row>
    <row r="17" spans="3:11">
      <c r="C17" s="457"/>
      <c r="D17" s="457"/>
      <c r="E17" s="457"/>
      <c r="F17" s="457"/>
      <c r="G17" s="457"/>
      <c r="H17" s="457"/>
      <c r="I17" s="457"/>
      <c r="J17" s="457"/>
      <c r="K17" s="457"/>
    </row>
    <row r="18" spans="3:11">
      <c r="C18" s="457"/>
      <c r="D18" s="457"/>
      <c r="E18" s="457"/>
      <c r="F18" s="457"/>
      <c r="G18" s="457"/>
      <c r="H18" s="457"/>
      <c r="I18" s="457"/>
      <c r="J18" s="457"/>
      <c r="K18" s="457"/>
    </row>
    <row r="19" spans="3:11">
      <c r="C19" s="457"/>
      <c r="D19" s="457"/>
      <c r="E19" s="457"/>
      <c r="F19" s="457"/>
      <c r="G19" s="457"/>
      <c r="H19" s="457"/>
      <c r="I19" s="457"/>
      <c r="J19" s="457"/>
      <c r="K19" s="457"/>
    </row>
    <row r="20" spans="3:11">
      <c r="C20" s="457"/>
      <c r="D20" s="457"/>
      <c r="E20" s="457"/>
      <c r="F20" s="457"/>
      <c r="G20" s="457"/>
      <c r="H20" s="457"/>
      <c r="I20" s="457"/>
      <c r="J20" s="457"/>
      <c r="K20" s="457"/>
    </row>
    <row r="21" spans="3:11">
      <c r="C21" s="457"/>
      <c r="D21" s="457"/>
      <c r="E21" s="457"/>
      <c r="F21" s="457"/>
      <c r="G21" s="457"/>
      <c r="H21" s="457"/>
      <c r="I21" s="457"/>
      <c r="J21" s="457"/>
      <c r="K21" s="457"/>
    </row>
    <row r="22" spans="3:11">
      <c r="C22" s="457"/>
      <c r="D22" s="457"/>
      <c r="E22" s="457"/>
      <c r="F22" s="457"/>
      <c r="G22" s="457"/>
      <c r="H22" s="457"/>
      <c r="I22" s="457"/>
      <c r="J22" s="457"/>
      <c r="K22" s="457"/>
    </row>
    <row r="23" spans="3:11">
      <c r="C23" s="457"/>
      <c r="D23" s="457"/>
      <c r="E23" s="457"/>
      <c r="F23" s="457"/>
      <c r="G23" s="457"/>
      <c r="H23" s="457"/>
      <c r="I23" s="457"/>
      <c r="J23" s="457"/>
      <c r="K23" s="457"/>
    </row>
    <row r="24" spans="3:11">
      <c r="C24" s="457"/>
      <c r="D24" s="457"/>
      <c r="E24" s="457"/>
      <c r="F24" s="457"/>
      <c r="G24" s="457"/>
      <c r="H24" s="457"/>
      <c r="I24" s="457"/>
      <c r="J24" s="457"/>
      <c r="K24" s="457"/>
    </row>
    <row r="25" spans="3:11">
      <c r="C25" s="457"/>
      <c r="D25" s="457"/>
      <c r="E25" s="457"/>
      <c r="F25" s="457"/>
      <c r="G25" s="457"/>
      <c r="H25" s="457"/>
      <c r="I25" s="457"/>
      <c r="J25" s="457"/>
      <c r="K25" s="457"/>
    </row>
    <row r="26" spans="3:11">
      <c r="C26" s="457"/>
      <c r="D26" s="457"/>
      <c r="E26" s="457"/>
      <c r="F26" s="457"/>
      <c r="G26" s="457"/>
      <c r="H26" s="457"/>
      <c r="I26" s="457"/>
      <c r="J26" s="457"/>
      <c r="K26" s="457"/>
    </row>
  </sheetData>
  <phoneticPr fontId="7"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9">
    <tabColor rgb="FFFFFF00"/>
  </sheetPr>
  <dimension ref="A1:G55"/>
  <sheetViews>
    <sheetView topLeftCell="A43" workbookViewId="0">
      <selection activeCell="E58" sqref="E58"/>
    </sheetView>
  </sheetViews>
  <sheetFormatPr defaultColWidth="8.875" defaultRowHeight="13.5"/>
  <cols>
    <col min="1" max="1" width="15.125" customWidth="1"/>
    <col min="2" max="2" width="15.375" customWidth="1"/>
    <col min="3" max="3" width="20.875" customWidth="1"/>
    <col min="4" max="4" width="17.625" customWidth="1"/>
    <col min="5" max="5" width="39.125" customWidth="1"/>
    <col min="6" max="6" width="14.375" customWidth="1"/>
    <col min="7" max="7" width="43.875" customWidth="1"/>
  </cols>
  <sheetData>
    <row r="1" spans="1:7">
      <c r="A1" s="38" t="s">
        <v>270</v>
      </c>
      <c r="B1" s="38" t="s">
        <v>361</v>
      </c>
      <c r="C1" s="38" t="s">
        <v>362</v>
      </c>
      <c r="D1" s="38" t="s">
        <v>363</v>
      </c>
      <c r="E1" s="38" t="s">
        <v>364</v>
      </c>
      <c r="F1" s="38" t="s">
        <v>365</v>
      </c>
      <c r="G1" s="38" t="s">
        <v>366</v>
      </c>
    </row>
    <row r="2" spans="1:7">
      <c r="A2" t="s">
        <v>367</v>
      </c>
      <c r="B2" t="s">
        <v>368</v>
      </c>
      <c r="C2" t="s">
        <v>359</v>
      </c>
      <c r="D2" t="s">
        <v>369</v>
      </c>
      <c r="E2" s="2">
        <v>1</v>
      </c>
      <c r="F2" t="s">
        <v>370</v>
      </c>
      <c r="G2" t="s">
        <v>371</v>
      </c>
    </row>
    <row r="3" spans="1:7">
      <c r="A3" t="s">
        <v>367</v>
      </c>
      <c r="B3" t="s">
        <v>368</v>
      </c>
      <c r="C3" t="s">
        <v>316</v>
      </c>
      <c r="D3" t="s">
        <v>369</v>
      </c>
      <c r="E3" s="2">
        <v>1</v>
      </c>
      <c r="F3" t="s">
        <v>372</v>
      </c>
      <c r="G3" t="s">
        <v>373</v>
      </c>
    </row>
    <row r="4" spans="1:7">
      <c r="A4" t="s">
        <v>367</v>
      </c>
      <c r="B4" t="s">
        <v>368</v>
      </c>
      <c r="C4" t="s">
        <v>322</v>
      </c>
      <c r="D4" t="s">
        <v>369</v>
      </c>
      <c r="E4" s="2">
        <v>1</v>
      </c>
      <c r="F4" t="s">
        <v>374</v>
      </c>
      <c r="G4" t="s">
        <v>375</v>
      </c>
    </row>
    <row r="5" spans="1:7">
      <c r="A5" t="s">
        <v>367</v>
      </c>
      <c r="B5" t="s">
        <v>368</v>
      </c>
      <c r="C5" t="s">
        <v>324</v>
      </c>
      <c r="D5" t="s">
        <v>369</v>
      </c>
      <c r="E5" s="2">
        <v>1</v>
      </c>
      <c r="F5" t="s">
        <v>376</v>
      </c>
      <c r="G5" t="s">
        <v>377</v>
      </c>
    </row>
    <row r="6" spans="1:7">
      <c r="A6" s="39" t="s">
        <v>367</v>
      </c>
      <c r="B6" s="39" t="s">
        <v>368</v>
      </c>
      <c r="C6" s="39" t="s">
        <v>316</v>
      </c>
      <c r="D6" s="39" t="s">
        <v>369</v>
      </c>
      <c r="E6" s="40">
        <v>1</v>
      </c>
      <c r="F6" s="39" t="s">
        <v>378</v>
      </c>
      <c r="G6" s="39" t="s">
        <v>379</v>
      </c>
    </row>
    <row r="7" spans="1:7">
      <c r="A7" t="s">
        <v>380</v>
      </c>
      <c r="B7" t="s">
        <v>368</v>
      </c>
      <c r="C7" t="s">
        <v>359</v>
      </c>
      <c r="D7" t="s">
        <v>369</v>
      </c>
      <c r="E7" s="2">
        <v>1</v>
      </c>
      <c r="F7" t="s">
        <v>381</v>
      </c>
      <c r="G7" t="s">
        <v>382</v>
      </c>
    </row>
    <row r="8" spans="1:7">
      <c r="A8" t="s">
        <v>380</v>
      </c>
      <c r="B8" t="s">
        <v>368</v>
      </c>
      <c r="C8" t="s">
        <v>275</v>
      </c>
      <c r="D8" t="s">
        <v>369</v>
      </c>
      <c r="E8" s="2">
        <v>1</v>
      </c>
      <c r="F8" t="s">
        <v>383</v>
      </c>
      <c r="G8" t="s">
        <v>384</v>
      </c>
    </row>
    <row r="9" spans="1:7">
      <c r="A9" t="s">
        <v>380</v>
      </c>
      <c r="B9" t="s">
        <v>368</v>
      </c>
      <c r="C9" t="s">
        <v>251</v>
      </c>
      <c r="D9" t="s">
        <v>369</v>
      </c>
      <c r="E9" s="2">
        <v>1</v>
      </c>
      <c r="F9" t="s">
        <v>385</v>
      </c>
      <c r="G9" t="s">
        <v>386</v>
      </c>
    </row>
    <row r="10" spans="1:7">
      <c r="A10" s="39" t="s">
        <v>380</v>
      </c>
      <c r="B10" s="39" t="s">
        <v>368</v>
      </c>
      <c r="C10" s="39" t="s">
        <v>322</v>
      </c>
      <c r="D10" s="39" t="s">
        <v>369</v>
      </c>
      <c r="E10" s="40">
        <v>1</v>
      </c>
      <c r="F10" s="39" t="s">
        <v>387</v>
      </c>
      <c r="G10" s="39" t="s">
        <v>388</v>
      </c>
    </row>
    <row r="11" spans="1:7">
      <c r="A11" t="s">
        <v>389</v>
      </c>
      <c r="B11" t="s">
        <v>368</v>
      </c>
      <c r="C11" t="s">
        <v>359</v>
      </c>
      <c r="D11" t="s">
        <v>369</v>
      </c>
      <c r="E11" s="2">
        <v>1</v>
      </c>
      <c r="F11" t="s">
        <v>381</v>
      </c>
      <c r="G11" t="s">
        <v>382</v>
      </c>
    </row>
    <row r="12" spans="1:7">
      <c r="A12" t="s">
        <v>389</v>
      </c>
      <c r="B12" t="s">
        <v>368</v>
      </c>
      <c r="C12" t="s">
        <v>275</v>
      </c>
      <c r="D12" t="s">
        <v>369</v>
      </c>
      <c r="E12" s="2">
        <v>1</v>
      </c>
      <c r="F12" t="s">
        <v>390</v>
      </c>
      <c r="G12" t="s">
        <v>391</v>
      </c>
    </row>
    <row r="13" spans="1:7">
      <c r="A13" t="s">
        <v>389</v>
      </c>
      <c r="B13" t="s">
        <v>368</v>
      </c>
      <c r="C13" t="s">
        <v>322</v>
      </c>
      <c r="D13" t="s">
        <v>369</v>
      </c>
      <c r="E13" s="2">
        <v>1</v>
      </c>
      <c r="F13" t="s">
        <v>392</v>
      </c>
      <c r="G13" t="s">
        <v>393</v>
      </c>
    </row>
    <row r="14" spans="1:7">
      <c r="A14" s="39" t="s">
        <v>389</v>
      </c>
      <c r="B14" s="39" t="s">
        <v>368</v>
      </c>
      <c r="C14" s="39" t="s">
        <v>251</v>
      </c>
      <c r="D14" s="39" t="s">
        <v>369</v>
      </c>
      <c r="E14" s="40">
        <v>1</v>
      </c>
      <c r="F14" s="39" t="s">
        <v>394</v>
      </c>
      <c r="G14" s="39" t="s">
        <v>395</v>
      </c>
    </row>
    <row r="15" spans="1:7">
      <c r="A15" t="s">
        <v>396</v>
      </c>
      <c r="B15" t="s">
        <v>397</v>
      </c>
      <c r="C15" t="s">
        <v>275</v>
      </c>
      <c r="D15" t="s">
        <v>398</v>
      </c>
      <c r="E15" t="s">
        <v>399</v>
      </c>
      <c r="F15" t="s">
        <v>400</v>
      </c>
      <c r="G15" t="s">
        <v>401</v>
      </c>
    </row>
    <row r="16" spans="1:7">
      <c r="A16" t="s">
        <v>396</v>
      </c>
      <c r="B16" t="s">
        <v>397</v>
      </c>
      <c r="C16" t="s">
        <v>249</v>
      </c>
      <c r="D16" t="s">
        <v>398</v>
      </c>
      <c r="E16" t="s">
        <v>402</v>
      </c>
      <c r="F16" t="s">
        <v>400</v>
      </c>
      <c r="G16" t="s">
        <v>401</v>
      </c>
    </row>
    <row r="17" spans="1:7">
      <c r="A17" t="s">
        <v>396</v>
      </c>
      <c r="B17" t="s">
        <v>397</v>
      </c>
      <c r="C17" t="s">
        <v>251</v>
      </c>
      <c r="D17" t="s">
        <v>398</v>
      </c>
      <c r="E17" t="s">
        <v>403</v>
      </c>
      <c r="F17" t="s">
        <v>400</v>
      </c>
      <c r="G17" t="s">
        <v>401</v>
      </c>
    </row>
    <row r="18" spans="1:7">
      <c r="A18" t="s">
        <v>396</v>
      </c>
      <c r="B18" t="s">
        <v>397</v>
      </c>
      <c r="C18" t="s">
        <v>280</v>
      </c>
      <c r="D18" t="s">
        <v>398</v>
      </c>
      <c r="E18" t="s">
        <v>404</v>
      </c>
      <c r="F18" t="s">
        <v>400</v>
      </c>
      <c r="G18" t="s">
        <v>401</v>
      </c>
    </row>
    <row r="19" spans="1:7">
      <c r="A19" t="s">
        <v>396</v>
      </c>
      <c r="B19" t="s">
        <v>397</v>
      </c>
      <c r="C19" t="s">
        <v>281</v>
      </c>
      <c r="D19" t="s">
        <v>398</v>
      </c>
      <c r="E19" t="s">
        <v>405</v>
      </c>
      <c r="F19" t="s">
        <v>400</v>
      </c>
      <c r="G19" t="s">
        <v>401</v>
      </c>
    </row>
    <row r="20" spans="1:7">
      <c r="A20" t="s">
        <v>396</v>
      </c>
      <c r="B20" t="s">
        <v>406</v>
      </c>
      <c r="C20" t="s">
        <v>275</v>
      </c>
      <c r="D20" t="s">
        <v>369</v>
      </c>
      <c r="E20" s="2">
        <v>2.2000000000000002</v>
      </c>
      <c r="F20" t="s">
        <v>407</v>
      </c>
      <c r="G20" t="s">
        <v>408</v>
      </c>
    </row>
    <row r="21" spans="1:7">
      <c r="A21" t="s">
        <v>396</v>
      </c>
      <c r="B21" t="s">
        <v>406</v>
      </c>
      <c r="C21" t="s">
        <v>249</v>
      </c>
      <c r="D21" t="s">
        <v>398</v>
      </c>
      <c r="E21" t="s">
        <v>402</v>
      </c>
      <c r="F21" t="s">
        <v>400</v>
      </c>
      <c r="G21" t="s">
        <v>401</v>
      </c>
    </row>
    <row r="22" spans="1:7">
      <c r="A22" t="s">
        <v>396</v>
      </c>
      <c r="B22" t="s">
        <v>406</v>
      </c>
      <c r="C22" t="s">
        <v>251</v>
      </c>
      <c r="D22" t="s">
        <v>369</v>
      </c>
      <c r="E22" s="2">
        <v>2.2000000000000002</v>
      </c>
      <c r="F22" t="s">
        <v>409</v>
      </c>
      <c r="G22" t="s">
        <v>410</v>
      </c>
    </row>
    <row r="23" spans="1:7">
      <c r="A23" t="s">
        <v>396</v>
      </c>
      <c r="B23" t="s">
        <v>406</v>
      </c>
      <c r="C23" t="s">
        <v>280</v>
      </c>
      <c r="D23" t="s">
        <v>369</v>
      </c>
      <c r="E23" s="2">
        <v>2.2000000000000002</v>
      </c>
      <c r="F23" t="s">
        <v>411</v>
      </c>
      <c r="G23" t="s">
        <v>412</v>
      </c>
    </row>
    <row r="24" spans="1:7">
      <c r="A24" t="s">
        <v>396</v>
      </c>
      <c r="B24" t="s">
        <v>406</v>
      </c>
      <c r="C24" t="s">
        <v>281</v>
      </c>
      <c r="D24" t="s">
        <v>369</v>
      </c>
      <c r="E24" s="2">
        <v>2.2000000000000002</v>
      </c>
      <c r="F24" t="s">
        <v>413</v>
      </c>
      <c r="G24" t="s">
        <v>414</v>
      </c>
    </row>
    <row r="25" spans="1:7">
      <c r="A25" t="s">
        <v>396</v>
      </c>
      <c r="B25" t="s">
        <v>415</v>
      </c>
      <c r="C25" t="s">
        <v>249</v>
      </c>
      <c r="D25" t="s">
        <v>398</v>
      </c>
      <c r="E25" t="s">
        <v>402</v>
      </c>
      <c r="F25" t="s">
        <v>400</v>
      </c>
      <c r="G25" t="s">
        <v>401</v>
      </c>
    </row>
    <row r="26" spans="1:7">
      <c r="A26" t="s">
        <v>396</v>
      </c>
      <c r="B26" t="s">
        <v>415</v>
      </c>
      <c r="C26" t="s">
        <v>280</v>
      </c>
      <c r="D26" t="s">
        <v>398</v>
      </c>
      <c r="E26" t="s">
        <v>404</v>
      </c>
      <c r="F26" t="s">
        <v>400</v>
      </c>
      <c r="G26" t="s">
        <v>401</v>
      </c>
    </row>
    <row r="27" spans="1:7">
      <c r="A27" t="s">
        <v>396</v>
      </c>
      <c r="B27" t="s">
        <v>415</v>
      </c>
      <c r="C27" t="s">
        <v>277</v>
      </c>
      <c r="D27" t="s">
        <v>416</v>
      </c>
      <c r="E27" t="s">
        <v>417</v>
      </c>
      <c r="F27" t="s">
        <v>418</v>
      </c>
      <c r="G27" t="s">
        <v>419</v>
      </c>
    </row>
    <row r="28" spans="1:7">
      <c r="A28" t="s">
        <v>396</v>
      </c>
      <c r="B28" t="s">
        <v>420</v>
      </c>
      <c r="C28" t="s">
        <v>275</v>
      </c>
      <c r="D28" t="s">
        <v>369</v>
      </c>
      <c r="E28" s="2">
        <v>2.2000000000000002</v>
      </c>
      <c r="F28" t="s">
        <v>421</v>
      </c>
      <c r="G28" t="s">
        <v>422</v>
      </c>
    </row>
    <row r="29" spans="1:7">
      <c r="A29" t="s">
        <v>396</v>
      </c>
      <c r="B29" t="s">
        <v>420</v>
      </c>
      <c r="C29" t="s">
        <v>249</v>
      </c>
      <c r="D29" t="s">
        <v>398</v>
      </c>
      <c r="E29" t="s">
        <v>402</v>
      </c>
      <c r="F29" t="s">
        <v>400</v>
      </c>
      <c r="G29" t="s">
        <v>401</v>
      </c>
    </row>
    <row r="30" spans="1:7">
      <c r="A30" t="s">
        <v>396</v>
      </c>
      <c r="B30" t="s">
        <v>420</v>
      </c>
      <c r="C30" t="s">
        <v>251</v>
      </c>
      <c r="D30" t="s">
        <v>369</v>
      </c>
      <c r="E30" s="2">
        <v>2.2000000000000002</v>
      </c>
      <c r="F30" t="s">
        <v>423</v>
      </c>
      <c r="G30" t="s">
        <v>424</v>
      </c>
    </row>
    <row r="31" spans="1:7">
      <c r="A31" t="s">
        <v>396</v>
      </c>
      <c r="B31" t="s">
        <v>420</v>
      </c>
      <c r="C31" t="s">
        <v>280</v>
      </c>
      <c r="D31" t="s">
        <v>369</v>
      </c>
      <c r="E31" s="2">
        <v>2.2000000000000002</v>
      </c>
      <c r="F31" t="s">
        <v>425</v>
      </c>
      <c r="G31" t="s">
        <v>426</v>
      </c>
    </row>
    <row r="32" spans="1:7">
      <c r="A32" t="s">
        <v>396</v>
      </c>
      <c r="B32" t="s">
        <v>420</v>
      </c>
      <c r="C32" t="s">
        <v>281</v>
      </c>
      <c r="D32" t="s">
        <v>369</v>
      </c>
      <c r="E32" s="2">
        <v>2.2000000000000002</v>
      </c>
      <c r="F32" t="s">
        <v>427</v>
      </c>
      <c r="G32" t="s">
        <v>428</v>
      </c>
    </row>
    <row r="33" spans="1:7">
      <c r="A33" t="s">
        <v>396</v>
      </c>
      <c r="B33" t="s">
        <v>429</v>
      </c>
      <c r="C33" t="s">
        <v>275</v>
      </c>
      <c r="D33" t="s">
        <v>369</v>
      </c>
      <c r="E33" s="2">
        <v>2.2000000000000002</v>
      </c>
      <c r="F33" t="s">
        <v>376</v>
      </c>
      <c r="G33" t="s">
        <v>430</v>
      </c>
    </row>
    <row r="34" spans="1:7">
      <c r="A34" t="s">
        <v>396</v>
      </c>
      <c r="B34" t="s">
        <v>429</v>
      </c>
      <c r="C34" t="s">
        <v>249</v>
      </c>
      <c r="D34" t="s">
        <v>398</v>
      </c>
      <c r="E34" t="s">
        <v>402</v>
      </c>
      <c r="F34" t="s">
        <v>400</v>
      </c>
      <c r="G34" t="s">
        <v>401</v>
      </c>
    </row>
    <row r="35" spans="1:7">
      <c r="A35" t="s">
        <v>396</v>
      </c>
      <c r="B35" t="s">
        <v>429</v>
      </c>
      <c r="C35" t="s">
        <v>251</v>
      </c>
      <c r="D35" t="s">
        <v>369</v>
      </c>
      <c r="E35" s="2">
        <v>2.2000000000000002</v>
      </c>
      <c r="F35" t="s">
        <v>431</v>
      </c>
      <c r="G35" t="s">
        <v>432</v>
      </c>
    </row>
    <row r="36" spans="1:7">
      <c r="A36" t="s">
        <v>396</v>
      </c>
      <c r="B36" t="s">
        <v>429</v>
      </c>
      <c r="C36" t="s">
        <v>280</v>
      </c>
      <c r="D36" t="s">
        <v>369</v>
      </c>
      <c r="E36" s="2">
        <v>2.2000000000000002</v>
      </c>
      <c r="F36" t="s">
        <v>385</v>
      </c>
      <c r="G36" t="s">
        <v>433</v>
      </c>
    </row>
    <row r="37" spans="1:7">
      <c r="A37" t="s">
        <v>396</v>
      </c>
      <c r="B37" t="s">
        <v>429</v>
      </c>
      <c r="C37" t="s">
        <v>281</v>
      </c>
      <c r="D37" t="s">
        <v>369</v>
      </c>
      <c r="E37" s="2">
        <v>2.2000000000000002</v>
      </c>
      <c r="F37" t="s">
        <v>434</v>
      </c>
      <c r="G37" t="s">
        <v>435</v>
      </c>
    </row>
    <row r="38" spans="1:7">
      <c r="A38" t="s">
        <v>396</v>
      </c>
      <c r="B38" t="s">
        <v>436</v>
      </c>
      <c r="C38" t="s">
        <v>275</v>
      </c>
      <c r="D38" t="s">
        <v>398</v>
      </c>
      <c r="E38" t="s">
        <v>399</v>
      </c>
      <c r="F38" t="s">
        <v>400</v>
      </c>
      <c r="G38" t="s">
        <v>401</v>
      </c>
    </row>
    <row r="39" spans="1:7">
      <c r="A39" t="s">
        <v>396</v>
      </c>
      <c r="B39" t="s">
        <v>436</v>
      </c>
      <c r="C39" t="s">
        <v>249</v>
      </c>
      <c r="D39" t="s">
        <v>398</v>
      </c>
      <c r="E39" t="s">
        <v>402</v>
      </c>
      <c r="F39" t="s">
        <v>400</v>
      </c>
      <c r="G39" t="s">
        <v>401</v>
      </c>
    </row>
    <row r="40" spans="1:7">
      <c r="A40" t="s">
        <v>396</v>
      </c>
      <c r="B40" t="s">
        <v>436</v>
      </c>
      <c r="C40" t="s">
        <v>251</v>
      </c>
      <c r="D40" t="s">
        <v>398</v>
      </c>
      <c r="E40" t="s">
        <v>403</v>
      </c>
      <c r="F40" t="s">
        <v>400</v>
      </c>
      <c r="G40" t="s">
        <v>401</v>
      </c>
    </row>
    <row r="41" spans="1:7">
      <c r="A41" t="s">
        <v>396</v>
      </c>
      <c r="B41" t="s">
        <v>436</v>
      </c>
      <c r="C41" t="s">
        <v>280</v>
      </c>
      <c r="D41" t="s">
        <v>398</v>
      </c>
      <c r="E41" t="s">
        <v>404</v>
      </c>
      <c r="F41" t="s">
        <v>400</v>
      </c>
      <c r="G41" t="s">
        <v>401</v>
      </c>
    </row>
    <row r="42" spans="1:7">
      <c r="A42" t="s">
        <v>396</v>
      </c>
      <c r="B42" t="s">
        <v>436</v>
      </c>
      <c r="C42" t="s">
        <v>281</v>
      </c>
      <c r="D42" t="s">
        <v>398</v>
      </c>
      <c r="E42" t="s">
        <v>405</v>
      </c>
      <c r="F42" t="s">
        <v>400</v>
      </c>
      <c r="G42" t="s">
        <v>401</v>
      </c>
    </row>
    <row r="44" spans="1:7" s="42" customFormat="1">
      <c r="A44" s="41" t="s">
        <v>437</v>
      </c>
    </row>
    <row r="45" spans="1:7">
      <c r="A45" t="s">
        <v>438</v>
      </c>
      <c r="B45" t="s">
        <v>439</v>
      </c>
    </row>
    <row r="46" spans="1:7">
      <c r="A46" t="s">
        <v>440</v>
      </c>
      <c r="B46" t="s">
        <v>441</v>
      </c>
    </row>
    <row r="47" spans="1:7">
      <c r="A47" t="s">
        <v>442</v>
      </c>
      <c r="B47" t="s">
        <v>443</v>
      </c>
    </row>
    <row r="48" spans="1:7">
      <c r="A48" t="s">
        <v>444</v>
      </c>
      <c r="B48" t="s">
        <v>445</v>
      </c>
    </row>
    <row r="49" spans="1:2">
      <c r="A49" t="s">
        <v>446</v>
      </c>
      <c r="B49" t="s">
        <v>447</v>
      </c>
    </row>
    <row r="50" spans="1:2">
      <c r="A50" t="s">
        <v>448</v>
      </c>
      <c r="B50" t="s">
        <v>449</v>
      </c>
    </row>
    <row r="51" spans="1:2">
      <c r="A51" t="s">
        <v>450</v>
      </c>
      <c r="B51" t="s">
        <v>451</v>
      </c>
    </row>
    <row r="52" spans="1:2">
      <c r="A52" t="s">
        <v>452</v>
      </c>
      <c r="B52" t="s">
        <v>453</v>
      </c>
    </row>
    <row r="53" spans="1:2">
      <c r="A53" t="s">
        <v>454</v>
      </c>
      <c r="B53" t="s">
        <v>455</v>
      </c>
    </row>
    <row r="54" spans="1:2">
      <c r="A54" t="s">
        <v>456</v>
      </c>
      <c r="B54" t="s">
        <v>457</v>
      </c>
    </row>
    <row r="55" spans="1:2">
      <c r="A55" t="s">
        <v>458</v>
      </c>
      <c r="B55" t="s">
        <v>459</v>
      </c>
    </row>
  </sheetData>
  <phoneticPr fontId="7" type="noConversion"/>
  <pageMargins left="0.7" right="0.7" top="0.75" bottom="0.75" header="0.3" footer="0.3"/>
  <pageSetup orientation="portrait" horizontalDpi="1200" verticalDpi="1200"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30">
    <tabColor rgb="FFFFFF00"/>
  </sheetPr>
  <dimension ref="A1:BX2470"/>
  <sheetViews>
    <sheetView topLeftCell="A265" zoomScale="80" zoomScaleNormal="80" workbookViewId="0">
      <selection activeCell="D50" sqref="D50"/>
    </sheetView>
  </sheetViews>
  <sheetFormatPr defaultColWidth="9.125" defaultRowHeight="13.5"/>
  <cols>
    <col min="1" max="1" width="22.125" customWidth="1"/>
    <col min="2" max="2" width="11.375" customWidth="1"/>
    <col min="3" max="3" width="12.375" customWidth="1"/>
    <col min="4" max="4" width="12" customWidth="1"/>
    <col min="5" max="5" width="11.375" customWidth="1"/>
    <col min="6" max="6" width="11.375" bestFit="1" customWidth="1"/>
    <col min="7" max="7" width="11.375" customWidth="1"/>
    <col min="8" max="8" width="12.125" customWidth="1"/>
    <col min="9" max="9" width="13.375" customWidth="1"/>
    <col min="10" max="10" width="11.375" customWidth="1"/>
    <col min="11" max="11" width="13" customWidth="1"/>
    <col min="12" max="12" width="9.625" customWidth="1"/>
    <col min="13" max="13" width="13.125" bestFit="1" customWidth="1"/>
    <col min="14" max="14" width="14.125" customWidth="1"/>
    <col min="15" max="15" width="17" customWidth="1"/>
    <col min="16" max="16" width="11.625" customWidth="1"/>
    <col min="17" max="17" width="8.875" customWidth="1"/>
    <col min="18" max="18" width="16.125" customWidth="1"/>
    <col min="19" max="19" width="13.375" customWidth="1"/>
    <col min="20" max="20" width="12.125" customWidth="1"/>
    <col min="21" max="21" width="14.625" customWidth="1"/>
    <col min="22" max="22" width="11.375" customWidth="1"/>
    <col min="23" max="23" width="11.875" customWidth="1"/>
    <col min="24" max="24" width="11.625" bestFit="1" customWidth="1"/>
    <col min="25" max="25" width="12.375" bestFit="1" customWidth="1"/>
    <col min="26" max="26" width="11.375" bestFit="1" customWidth="1"/>
    <col min="27" max="27" width="13.125" customWidth="1"/>
    <col min="28" max="29" width="12" customWidth="1"/>
    <col min="30" max="30" width="11.625" customWidth="1"/>
    <col min="31" max="32" width="12.125" customWidth="1"/>
    <col min="33" max="33" width="13.375" customWidth="1"/>
    <col min="34" max="34" width="13" customWidth="1"/>
    <col min="35" max="35" width="12.375" bestFit="1" customWidth="1"/>
    <col min="36" max="36" width="11.375" customWidth="1"/>
    <col min="37" max="37" width="12.375" customWidth="1"/>
    <col min="38" max="39" width="12.125" bestFit="1" customWidth="1"/>
    <col min="40" max="40" width="11.375" bestFit="1" customWidth="1"/>
    <col min="41" max="43" width="11.125" bestFit="1" customWidth="1"/>
    <col min="44" max="44" width="11.625" customWidth="1"/>
    <col min="45" max="45" width="9.125" bestFit="1" customWidth="1"/>
    <col min="46" max="48" width="10.875" customWidth="1"/>
    <col min="49" max="49" width="12.375" customWidth="1"/>
    <col min="50" max="51" width="10.875" customWidth="1"/>
    <col min="52" max="54" width="10.125" customWidth="1"/>
    <col min="55" max="55" width="10.375" customWidth="1"/>
    <col min="56" max="56" width="10.125" customWidth="1"/>
    <col min="57" max="57" width="9.625" customWidth="1"/>
    <col min="58" max="62" width="9.125" bestFit="1" customWidth="1"/>
    <col min="63" max="63" width="10.375" customWidth="1"/>
    <col min="64" max="67" width="9.125" bestFit="1" customWidth="1"/>
    <col min="68" max="68" width="9.375" bestFit="1" customWidth="1"/>
    <col min="69" max="69" width="9.625" customWidth="1"/>
    <col min="70" max="70" width="10" customWidth="1"/>
  </cols>
  <sheetData>
    <row r="1" spans="1:70" ht="15">
      <c r="B1" s="47" t="s">
        <v>460</v>
      </c>
      <c r="D1" t="s">
        <v>461</v>
      </c>
    </row>
    <row r="2" spans="1:70" ht="14.25">
      <c r="B2" s="48" t="s">
        <v>462</v>
      </c>
      <c r="C2" s="49"/>
      <c r="D2" s="50"/>
      <c r="E2" s="51"/>
      <c r="F2" s="48" t="s">
        <v>463</v>
      </c>
      <c r="G2" s="49"/>
      <c r="H2" s="49"/>
      <c r="I2" s="50"/>
      <c r="K2" s="48" t="s">
        <v>464</v>
      </c>
      <c r="L2" s="49"/>
      <c r="M2" s="49"/>
      <c r="N2" s="49"/>
      <c r="O2" s="50"/>
      <c r="R2" s="52" t="s">
        <v>465</v>
      </c>
      <c r="Y2" s="52" t="s">
        <v>466</v>
      </c>
    </row>
    <row r="3" spans="1:70">
      <c r="B3" s="477" t="s">
        <v>467</v>
      </c>
      <c r="C3" s="478"/>
      <c r="D3" s="53"/>
      <c r="E3" s="51"/>
      <c r="F3" s="477" t="s">
        <v>467</v>
      </c>
      <c r="G3" s="478"/>
      <c r="H3" s="478"/>
      <c r="I3" s="53"/>
      <c r="K3" s="477" t="s">
        <v>467</v>
      </c>
      <c r="L3" s="478"/>
      <c r="M3" s="478"/>
      <c r="N3" s="478"/>
      <c r="O3" s="53"/>
      <c r="R3" s="54" t="s">
        <v>468</v>
      </c>
      <c r="S3" s="55" t="s">
        <v>469</v>
      </c>
      <c r="T3" s="55" t="s">
        <v>470</v>
      </c>
      <c r="U3" s="55" t="s">
        <v>431</v>
      </c>
      <c r="V3" s="55" t="s">
        <v>471</v>
      </c>
      <c r="W3" s="56" t="s">
        <v>472</v>
      </c>
      <c r="Y3" s="54" t="s">
        <v>468</v>
      </c>
      <c r="Z3" s="55" t="s">
        <v>469</v>
      </c>
      <c r="AA3" s="55" t="s">
        <v>470</v>
      </c>
      <c r="AB3" s="55" t="s">
        <v>431</v>
      </c>
      <c r="AC3" s="55" t="s">
        <v>471</v>
      </c>
      <c r="AD3" s="56" t="s">
        <v>472</v>
      </c>
    </row>
    <row r="4" spans="1:70" ht="14.25">
      <c r="B4" s="48" t="s">
        <v>473</v>
      </c>
      <c r="C4" s="49"/>
      <c r="D4" s="50"/>
      <c r="E4" s="51"/>
      <c r="F4" s="48" t="s">
        <v>474</v>
      </c>
      <c r="G4" s="49"/>
      <c r="H4" s="49"/>
      <c r="I4" s="50"/>
      <c r="K4" s="48" t="s">
        <v>475</v>
      </c>
      <c r="L4" s="49"/>
      <c r="M4" s="49"/>
      <c r="N4" s="49"/>
      <c r="O4" s="50"/>
      <c r="R4" s="57"/>
      <c r="S4" s="58">
        <v>1</v>
      </c>
      <c r="T4" s="58">
        <v>1E-3</v>
      </c>
      <c r="U4" s="59">
        <v>1055.05585</v>
      </c>
      <c r="V4" s="58">
        <v>1.05505585</v>
      </c>
      <c r="W4" s="60">
        <v>1.0550558499999999E-3</v>
      </c>
      <c r="Y4" s="57"/>
      <c r="Z4" s="58">
        <v>1</v>
      </c>
      <c r="AA4" s="58">
        <v>1E-3</v>
      </c>
      <c r="AB4" s="59">
        <v>1055.05585</v>
      </c>
      <c r="AC4" s="58">
        <v>1.05505585</v>
      </c>
      <c r="AD4" s="60">
        <v>1.0550558499999999E-3</v>
      </c>
    </row>
    <row r="5" spans="1:70">
      <c r="B5" s="477" t="s">
        <v>467</v>
      </c>
      <c r="C5" s="478"/>
      <c r="D5" s="53"/>
      <c r="E5" s="51"/>
      <c r="F5" s="477" t="s">
        <v>467</v>
      </c>
      <c r="G5" s="478"/>
      <c r="H5" s="478"/>
      <c r="I5" s="53"/>
      <c r="K5" s="477" t="s">
        <v>467</v>
      </c>
      <c r="L5" s="478"/>
      <c r="M5" s="478"/>
      <c r="N5" s="478"/>
      <c r="O5" s="53"/>
      <c r="R5" s="54" t="s">
        <v>476</v>
      </c>
      <c r="S5" s="55" t="s">
        <v>477</v>
      </c>
      <c r="T5" s="55" t="s">
        <v>478</v>
      </c>
      <c r="U5" s="55" t="s">
        <v>479</v>
      </c>
      <c r="V5" s="55" t="s">
        <v>480</v>
      </c>
      <c r="W5" s="56" t="s">
        <v>481</v>
      </c>
      <c r="Y5" s="54" t="s">
        <v>476</v>
      </c>
      <c r="Z5" s="55" t="s">
        <v>477</v>
      </c>
      <c r="AA5" s="55" t="s">
        <v>478</v>
      </c>
      <c r="AB5" s="55" t="s">
        <v>479</v>
      </c>
      <c r="AC5" s="55" t="s">
        <v>480</v>
      </c>
      <c r="AD5" s="56" t="s">
        <v>481</v>
      </c>
    </row>
    <row r="6" spans="1:70" ht="14.25">
      <c r="B6" s="48" t="s">
        <v>482</v>
      </c>
      <c r="C6" s="49"/>
      <c r="D6" s="50"/>
      <c r="E6" s="51"/>
      <c r="F6" s="48" t="s">
        <v>483</v>
      </c>
      <c r="G6" s="61"/>
      <c r="H6" s="49"/>
      <c r="I6" s="49"/>
      <c r="J6" s="49"/>
      <c r="K6" s="50"/>
      <c r="R6" s="62"/>
      <c r="S6" s="63">
        <v>1</v>
      </c>
      <c r="T6" s="64">
        <v>1000</v>
      </c>
      <c r="U6" s="63">
        <v>1E-3</v>
      </c>
      <c r="V6" s="63">
        <v>2.2046226218487759E-3</v>
      </c>
      <c r="W6" s="65">
        <v>3.5273961949580414E-2</v>
      </c>
      <c r="Y6" s="62"/>
      <c r="Z6" s="63">
        <v>1</v>
      </c>
      <c r="AA6" s="64">
        <v>1000</v>
      </c>
      <c r="AB6" s="63">
        <v>1E-3</v>
      </c>
      <c r="AC6" s="63">
        <v>2.2046226218487759E-3</v>
      </c>
      <c r="AD6" s="65">
        <v>3.5273961949580414E-2</v>
      </c>
    </row>
    <row r="7" spans="1:70">
      <c r="B7" s="477" t="s">
        <v>467</v>
      </c>
      <c r="C7" s="478"/>
      <c r="D7" s="53"/>
      <c r="E7" s="51"/>
      <c r="F7" s="483" t="s">
        <v>467</v>
      </c>
      <c r="G7" s="484"/>
      <c r="H7" s="484"/>
      <c r="I7" s="484"/>
      <c r="J7" s="484"/>
      <c r="K7" s="53"/>
      <c r="R7" s="57" t="s">
        <v>484</v>
      </c>
      <c r="S7" s="58" t="s">
        <v>485</v>
      </c>
      <c r="T7" s="58" t="s">
        <v>486</v>
      </c>
      <c r="U7" s="66"/>
      <c r="V7" s="66"/>
      <c r="W7" s="67"/>
      <c r="Y7" s="57" t="s">
        <v>484</v>
      </c>
      <c r="Z7" s="58" t="s">
        <v>470</v>
      </c>
      <c r="AA7" s="58" t="s">
        <v>487</v>
      </c>
      <c r="AB7" s="58" t="s">
        <v>431</v>
      </c>
      <c r="AC7" s="58" t="s">
        <v>471</v>
      </c>
      <c r="AD7" s="60" t="s">
        <v>472</v>
      </c>
    </row>
    <row r="8" spans="1:70" ht="15">
      <c r="B8" s="47" t="s">
        <v>488</v>
      </c>
      <c r="D8" t="s">
        <v>489</v>
      </c>
      <c r="K8" s="52"/>
      <c r="R8" s="62"/>
      <c r="S8" s="68">
        <v>1</v>
      </c>
      <c r="T8" s="68">
        <v>1.60934</v>
      </c>
      <c r="U8" s="68"/>
      <c r="V8" s="68"/>
      <c r="W8" s="69"/>
      <c r="Y8" s="57"/>
      <c r="Z8" s="58">
        <v>1E-3</v>
      </c>
      <c r="AA8" s="70">
        <v>9.9999999999999995E-7</v>
      </c>
      <c r="AB8" s="59">
        <v>1055.05585</v>
      </c>
      <c r="AC8" s="58">
        <v>1.05505585</v>
      </c>
      <c r="AD8" s="60">
        <v>1.0550558499999999E-3</v>
      </c>
    </row>
    <row r="9" spans="1:70" ht="14.25">
      <c r="B9" s="52" t="s">
        <v>490</v>
      </c>
      <c r="G9" s="52" t="s">
        <v>466</v>
      </c>
      <c r="I9" s="71"/>
      <c r="K9" s="66"/>
      <c r="L9" s="66"/>
      <c r="O9" s="58"/>
      <c r="P9" s="70"/>
      <c r="Q9" s="59"/>
      <c r="R9" s="55"/>
      <c r="S9" s="55"/>
      <c r="Y9" s="49"/>
      <c r="Z9" s="49"/>
      <c r="AA9" s="49"/>
      <c r="AB9" s="49"/>
      <c r="AC9" s="49"/>
      <c r="AD9" s="49"/>
    </row>
    <row r="10" spans="1:70">
      <c r="B10" s="4" t="s">
        <v>491</v>
      </c>
      <c r="C10" s="72" t="s">
        <v>469</v>
      </c>
      <c r="D10" s="4" t="s">
        <v>492</v>
      </c>
      <c r="E10" s="72" t="s">
        <v>477</v>
      </c>
      <c r="G10" s="4" t="s">
        <v>491</v>
      </c>
      <c r="H10" s="72" t="s">
        <v>469</v>
      </c>
      <c r="I10" s="4" t="s">
        <v>492</v>
      </c>
      <c r="J10" s="72" t="s">
        <v>477</v>
      </c>
      <c r="S10" s="58"/>
      <c r="T10" s="58"/>
      <c r="U10" s="58"/>
      <c r="V10" s="58"/>
      <c r="W10" s="58"/>
    </row>
    <row r="11" spans="1:70">
      <c r="D11" s="4" t="s">
        <v>493</v>
      </c>
      <c r="E11" s="72" t="s">
        <v>485</v>
      </c>
      <c r="I11" s="4" t="s">
        <v>494</v>
      </c>
      <c r="J11" s="72" t="s">
        <v>487</v>
      </c>
    </row>
    <row r="12" spans="1:70" ht="15.75">
      <c r="A12" s="73" t="s">
        <v>495</v>
      </c>
    </row>
    <row r="13" spans="1:70" ht="125.25">
      <c r="A13" s="74"/>
      <c r="B13" s="75" t="s">
        <v>496</v>
      </c>
      <c r="C13" s="75" t="s">
        <v>497</v>
      </c>
      <c r="D13" s="75" t="s">
        <v>498</v>
      </c>
      <c r="E13" s="75" t="s">
        <v>499</v>
      </c>
      <c r="F13" s="75" t="s">
        <v>500</v>
      </c>
      <c r="G13" s="75" t="s">
        <v>501</v>
      </c>
      <c r="H13" s="75" t="s">
        <v>502</v>
      </c>
      <c r="I13" s="75" t="s">
        <v>503</v>
      </c>
      <c r="J13" s="75" t="s">
        <v>504</v>
      </c>
      <c r="K13" s="75" t="s">
        <v>505</v>
      </c>
      <c r="L13" s="75" t="s">
        <v>506</v>
      </c>
      <c r="M13" s="75" t="s">
        <v>507</v>
      </c>
      <c r="N13" s="75" t="s">
        <v>508</v>
      </c>
      <c r="O13" s="75" t="s">
        <v>509</v>
      </c>
      <c r="P13" s="75" t="s">
        <v>510</v>
      </c>
      <c r="Q13" s="75" t="s">
        <v>511</v>
      </c>
      <c r="R13" s="75" t="s">
        <v>512</v>
      </c>
      <c r="S13" s="75" t="s">
        <v>513</v>
      </c>
      <c r="T13" s="75" t="s">
        <v>514</v>
      </c>
      <c r="U13" s="75" t="s">
        <v>515</v>
      </c>
      <c r="V13" s="75" t="s">
        <v>516</v>
      </c>
      <c r="W13" s="75" t="s">
        <v>517</v>
      </c>
      <c r="X13" s="75" t="s">
        <v>518</v>
      </c>
      <c r="Y13" s="75" t="s">
        <v>519</v>
      </c>
      <c r="Z13" s="75" t="s">
        <v>520</v>
      </c>
      <c r="AA13" s="75" t="s">
        <v>521</v>
      </c>
      <c r="AB13" s="75" t="s">
        <v>522</v>
      </c>
      <c r="AC13" s="75" t="s">
        <v>523</v>
      </c>
      <c r="AD13" s="75" t="s">
        <v>524</v>
      </c>
      <c r="AE13" s="75" t="s">
        <v>525</v>
      </c>
      <c r="AF13" s="75" t="s">
        <v>526</v>
      </c>
      <c r="AG13" s="75" t="s">
        <v>527</v>
      </c>
      <c r="AH13" s="75" t="s">
        <v>528</v>
      </c>
      <c r="AI13" s="75" t="s">
        <v>529</v>
      </c>
      <c r="AJ13" s="75" t="s">
        <v>530</v>
      </c>
      <c r="AK13" s="75" t="s">
        <v>531</v>
      </c>
      <c r="AL13" s="75" t="s">
        <v>532</v>
      </c>
      <c r="AM13" s="75" t="s">
        <v>533</v>
      </c>
      <c r="AN13" s="75" t="s">
        <v>534</v>
      </c>
      <c r="AO13" s="75" t="s">
        <v>535</v>
      </c>
      <c r="AP13" s="75" t="s">
        <v>536</v>
      </c>
      <c r="AQ13" s="75" t="s">
        <v>537</v>
      </c>
      <c r="AR13" s="75" t="s">
        <v>538</v>
      </c>
      <c r="AS13" s="76" t="s">
        <v>539</v>
      </c>
    </row>
    <row r="14" spans="1:70" ht="14.25">
      <c r="A14" s="77" t="s">
        <v>540</v>
      </c>
      <c r="B14" s="78">
        <v>282333.84037216951</v>
      </c>
      <c r="C14" s="78">
        <v>252859.17769552392</v>
      </c>
      <c r="D14" s="78">
        <v>282333.84037216956</v>
      </c>
      <c r="E14" s="78">
        <v>210792.70980665204</v>
      </c>
      <c r="F14" s="78">
        <v>163987.79262003905</v>
      </c>
      <c r="G14" s="78">
        <v>205639.90252612691</v>
      </c>
      <c r="H14" s="78">
        <v>158313.66518911481</v>
      </c>
      <c r="I14" s="78">
        <v>777451.61311935633</v>
      </c>
      <c r="J14" s="78">
        <v>468484.93683181249</v>
      </c>
      <c r="K14" s="78">
        <v>491831.03489284462</v>
      </c>
      <c r="L14" s="78">
        <v>545721.57726771838</v>
      </c>
      <c r="M14" s="78">
        <v>593076.74870308046</v>
      </c>
      <c r="N14" s="78">
        <v>714695.87825294398</v>
      </c>
      <c r="O14" s="78">
        <v>593076.74870308046</v>
      </c>
      <c r="P14" s="78">
        <v>697931.06287371111</v>
      </c>
      <c r="Q14" s="78">
        <v>449644.3183667211</v>
      </c>
      <c r="R14" s="78">
        <v>964481.12723387859</v>
      </c>
      <c r="S14" s="78">
        <v>530058.23639016785</v>
      </c>
      <c r="T14" s="78">
        <v>508737.2897736514</v>
      </c>
      <c r="U14" s="78">
        <v>530058.23639016785</v>
      </c>
      <c r="V14" s="78">
        <v>444450.81845020992</v>
      </c>
      <c r="W14" s="78">
        <v>474580.50717694929</v>
      </c>
      <c r="X14" s="78">
        <v>440346.35186556249</v>
      </c>
      <c r="Y14" s="78">
        <v>670161.63619016693</v>
      </c>
      <c r="Z14" s="78">
        <v>745087.62993673235</v>
      </c>
      <c r="AA14" s="78">
        <v>924156.02510847058</v>
      </c>
      <c r="AB14" s="78">
        <v>1336868.0188430981</v>
      </c>
      <c r="AC14" s="78">
        <v>638321.57537308184</v>
      </c>
      <c r="AD14" s="78">
        <v>730783.4763350992</v>
      </c>
      <c r="AE14" s="78">
        <v>276081.99163971574</v>
      </c>
      <c r="AF14" s="78">
        <v>468204.72487842292</v>
      </c>
      <c r="AG14" s="78">
        <v>1000359.8539255663</v>
      </c>
      <c r="AH14" s="78">
        <v>242700.71113220023</v>
      </c>
      <c r="AI14" s="78">
        <v>478705.28476123943</v>
      </c>
      <c r="AJ14" s="78">
        <v>787789.10887118825</v>
      </c>
      <c r="AK14" s="78">
        <v>854634.83610869828</v>
      </c>
      <c r="AL14" s="78">
        <v>525906.45064186223</v>
      </c>
      <c r="AM14" s="78">
        <v>501773.31095483771</v>
      </c>
      <c r="AN14" s="78">
        <v>1177826.5158051932</v>
      </c>
      <c r="AO14" s="78">
        <v>821511.71601166343</v>
      </c>
      <c r="AP14" s="78">
        <v>1401221.9969199593</v>
      </c>
      <c r="AQ14" s="78">
        <v>943868.90321333823</v>
      </c>
      <c r="AR14" s="78">
        <v>1324508.8131885885</v>
      </c>
      <c r="AS14" s="79">
        <v>3177605.4166489854</v>
      </c>
      <c r="AV14" s="80" t="s">
        <v>467</v>
      </c>
      <c r="AX14" s="81"/>
      <c r="AY14" s="80" t="s">
        <v>467</v>
      </c>
      <c r="BA14" s="81"/>
      <c r="BB14" s="80" t="s">
        <v>467</v>
      </c>
      <c r="BE14" s="80" t="s">
        <v>467</v>
      </c>
      <c r="BG14" s="81"/>
      <c r="BH14" s="80" t="s">
        <v>467</v>
      </c>
      <c r="BJ14" s="81"/>
      <c r="BK14" s="80" t="s">
        <v>467</v>
      </c>
      <c r="BN14" s="80" t="s">
        <v>467</v>
      </c>
      <c r="BQ14" s="80" t="s">
        <v>467</v>
      </c>
    </row>
    <row r="15" spans="1:70" ht="14.25">
      <c r="A15" s="51" t="s">
        <v>541</v>
      </c>
      <c r="B15" s="82">
        <v>0.77982812939707791</v>
      </c>
      <c r="C15" s="82">
        <v>0.79817430227024677</v>
      </c>
      <c r="D15" s="82">
        <v>0.7798281293970778</v>
      </c>
      <c r="E15" s="82">
        <v>0.82590520400447986</v>
      </c>
      <c r="F15" s="82">
        <v>0.85911553913214478</v>
      </c>
      <c r="G15" s="82">
        <v>0.82943505594393629</v>
      </c>
      <c r="H15" s="82">
        <v>0.8633240114945312</v>
      </c>
      <c r="I15" s="82">
        <v>0.56260321947388492</v>
      </c>
      <c r="J15" s="82">
        <v>0.68097395820583173</v>
      </c>
      <c r="K15" s="82">
        <v>0.6703171985370503</v>
      </c>
      <c r="L15" s="82">
        <v>0.6469470405968204</v>
      </c>
      <c r="M15" s="82">
        <v>0.62771614789689034</v>
      </c>
      <c r="N15" s="82">
        <v>0.58319379703581731</v>
      </c>
      <c r="O15" s="82">
        <v>0.62771614789689034</v>
      </c>
      <c r="P15" s="82">
        <v>0.58895206163878167</v>
      </c>
      <c r="Q15" s="82">
        <v>0.68982438473368124</v>
      </c>
      <c r="R15" s="82">
        <v>0.50904026826059012</v>
      </c>
      <c r="S15" s="82">
        <v>0.65356989441086744</v>
      </c>
      <c r="T15" s="82">
        <v>0.66280591510403064</v>
      </c>
      <c r="U15" s="82">
        <v>0.65356989441086744</v>
      </c>
      <c r="V15" s="82">
        <v>0.69230463732432712</v>
      </c>
      <c r="W15" s="82">
        <v>0.67815897140433334</v>
      </c>
      <c r="X15" s="82">
        <v>0.69427745535286145</v>
      </c>
      <c r="Y15" s="82">
        <v>0.59874444384982783</v>
      </c>
      <c r="Z15" s="82">
        <v>0.57303712595582079</v>
      </c>
      <c r="AA15" s="82">
        <v>0.51970837445140494</v>
      </c>
      <c r="AB15" s="82">
        <v>0.42792318262589135</v>
      </c>
      <c r="AC15" s="82">
        <v>0.61038077934869284</v>
      </c>
      <c r="AD15" s="82">
        <v>0.57777302226011584</v>
      </c>
      <c r="AE15" s="82">
        <v>0.78364870482580751</v>
      </c>
      <c r="AF15" s="82">
        <v>0.68110392444269419</v>
      </c>
      <c r="AG15" s="82">
        <v>0.49991005270255251</v>
      </c>
      <c r="AH15" s="82">
        <v>0.80469898427025088</v>
      </c>
      <c r="AI15" s="82">
        <v>0.67626727942712805</v>
      </c>
      <c r="AJ15" s="82">
        <v>0.55935009058836971</v>
      </c>
      <c r="AK15" s="82">
        <v>0.53918969951958295</v>
      </c>
      <c r="AL15" s="82">
        <v>0.65534816998732581</v>
      </c>
      <c r="AM15" s="82">
        <v>0.66587945910704271</v>
      </c>
      <c r="AN15" s="82">
        <v>0.45917339730353895</v>
      </c>
      <c r="AO15" s="82">
        <v>0.54899454733652497</v>
      </c>
      <c r="AP15" s="82">
        <v>0.41645462238922398</v>
      </c>
      <c r="AQ15" s="82">
        <v>0.51443798413922703</v>
      </c>
      <c r="AR15" s="82">
        <v>0.43019841195107122</v>
      </c>
      <c r="AS15" s="83">
        <v>0.23937157779782314</v>
      </c>
      <c r="AV15" s="84" t="s">
        <v>542</v>
      </c>
      <c r="AW15" t="s">
        <v>543</v>
      </c>
      <c r="AX15" s="81"/>
      <c r="AY15" s="84" t="s">
        <v>544</v>
      </c>
      <c r="AZ15" t="s">
        <v>545</v>
      </c>
      <c r="BA15" s="81"/>
      <c r="BB15" s="84" t="s">
        <v>546</v>
      </c>
      <c r="BC15" t="s">
        <v>547</v>
      </c>
      <c r="BE15" s="84" t="s">
        <v>548</v>
      </c>
      <c r="BF15" t="s">
        <v>549</v>
      </c>
      <c r="BG15" s="81"/>
      <c r="BH15" s="84" t="s">
        <v>550</v>
      </c>
      <c r="BI15" t="s">
        <v>551</v>
      </c>
      <c r="BJ15" s="81"/>
      <c r="BK15" s="84" t="s">
        <v>552</v>
      </c>
      <c r="BL15" t="s">
        <v>553</v>
      </c>
      <c r="BN15" s="84" t="s">
        <v>554</v>
      </c>
      <c r="BO15" t="s">
        <v>555</v>
      </c>
      <c r="BQ15" s="84" t="s">
        <v>556</v>
      </c>
      <c r="BR15" t="s">
        <v>557</v>
      </c>
    </row>
    <row r="16" spans="1:70" ht="14.25">
      <c r="A16" s="51" t="s">
        <v>558</v>
      </c>
      <c r="B16" s="85">
        <v>268077.31266683765</v>
      </c>
      <c r="C16" s="85">
        <v>239984.19171812193</v>
      </c>
      <c r="D16" s="85">
        <v>268077.31266683765</v>
      </c>
      <c r="E16" s="85">
        <v>205308.50120014595</v>
      </c>
      <c r="F16" s="85">
        <v>155406.92995292429</v>
      </c>
      <c r="G16" s="85">
        <v>204381.62719873173</v>
      </c>
      <c r="H16" s="85">
        <v>155244.63385298621</v>
      </c>
      <c r="I16" s="85">
        <v>797026.17507578537</v>
      </c>
      <c r="J16" s="85">
        <v>454843.80110390304</v>
      </c>
      <c r="K16" s="85">
        <v>477364.41014975187</v>
      </c>
      <c r="L16" s="85">
        <v>529349.44991616264</v>
      </c>
      <c r="M16" s="85">
        <v>492278.65189052763</v>
      </c>
      <c r="N16" s="85">
        <v>681786.33747136057</v>
      </c>
      <c r="O16" s="85">
        <v>492278.65189052763</v>
      </c>
      <c r="P16" s="85">
        <v>568226.18808589666</v>
      </c>
      <c r="Q16" s="85">
        <v>138661.85310530619</v>
      </c>
      <c r="R16" s="85">
        <v>367762.05168431246</v>
      </c>
      <c r="S16" s="85">
        <v>465486.37615691277</v>
      </c>
      <c r="T16" s="85">
        <v>445164.7888122166</v>
      </c>
      <c r="U16" s="85">
        <v>465486.37615691277</v>
      </c>
      <c r="V16" s="85">
        <v>383984.53705327981</v>
      </c>
      <c r="W16" s="85">
        <v>419411.13097203849</v>
      </c>
      <c r="X16" s="85">
        <v>383867.13769503066</v>
      </c>
      <c r="Y16" s="85">
        <v>608467.36810397089</v>
      </c>
      <c r="Z16" s="85">
        <v>619504.52060504956</v>
      </c>
      <c r="AA16" s="85">
        <v>832035.88113329594</v>
      </c>
      <c r="AB16" s="85">
        <v>1175208.6003225152</v>
      </c>
      <c r="AC16" s="85">
        <v>621378.82851852209</v>
      </c>
      <c r="AD16" s="85">
        <v>734659.52689580584</v>
      </c>
      <c r="AE16" s="85">
        <v>212926.90337143754</v>
      </c>
      <c r="AF16" s="85">
        <v>257820.95009760742</v>
      </c>
      <c r="AG16" s="85">
        <v>404218.99955232785</v>
      </c>
      <c r="AH16" s="85">
        <v>229413.14299259582</v>
      </c>
      <c r="AI16" s="85">
        <v>420400.66260004661</v>
      </c>
      <c r="AJ16" s="85">
        <v>721200.48741622549</v>
      </c>
      <c r="AK16" s="85">
        <v>803097.25339460629</v>
      </c>
      <c r="AL16" s="85">
        <v>425908.41907302907</v>
      </c>
      <c r="AM16" s="85">
        <v>437827.2166039265</v>
      </c>
      <c r="AN16" s="85">
        <v>981686.36070993473</v>
      </c>
      <c r="AO16" s="85">
        <v>771481.85279535025</v>
      </c>
      <c r="AP16" s="85">
        <v>1253514.7388305552</v>
      </c>
      <c r="AQ16" s="85">
        <v>843665.30501356977</v>
      </c>
      <c r="AR16" s="85">
        <v>1160169.8770181765</v>
      </c>
      <c r="AS16" s="86">
        <v>177569.05503006437</v>
      </c>
      <c r="AV16" s="84" t="s">
        <v>559</v>
      </c>
      <c r="AW16" t="s">
        <v>560</v>
      </c>
      <c r="AX16" s="81"/>
      <c r="AY16" s="84" t="s">
        <v>561</v>
      </c>
      <c r="AZ16" t="s">
        <v>562</v>
      </c>
      <c r="BA16" s="81"/>
      <c r="BB16" s="84" t="s">
        <v>563</v>
      </c>
      <c r="BC16" t="s">
        <v>564</v>
      </c>
      <c r="BE16" s="84" t="s">
        <v>565</v>
      </c>
      <c r="BF16" t="s">
        <v>566</v>
      </c>
      <c r="BG16" s="81"/>
      <c r="BH16" s="84" t="s">
        <v>567</v>
      </c>
      <c r="BI16" t="s">
        <v>568</v>
      </c>
      <c r="BJ16" s="81"/>
      <c r="BK16" s="84" t="s">
        <v>569</v>
      </c>
      <c r="BL16" t="s">
        <v>570</v>
      </c>
      <c r="BN16" s="84" t="s">
        <v>571</v>
      </c>
      <c r="BO16" t="s">
        <v>572</v>
      </c>
      <c r="BP16" s="81"/>
      <c r="BQ16" s="84" t="s">
        <v>573</v>
      </c>
      <c r="BR16" t="s">
        <v>574</v>
      </c>
    </row>
    <row r="17" spans="1:70" ht="14.25">
      <c r="A17" s="51" t="s">
        <v>575</v>
      </c>
      <c r="B17" s="85">
        <v>20634.964479182112</v>
      </c>
      <c r="C17" s="85">
        <v>17059.23241497016</v>
      </c>
      <c r="D17" s="85">
        <v>20634.964479182116</v>
      </c>
      <c r="E17" s="85">
        <v>15137.868431880343</v>
      </c>
      <c r="F17" s="85">
        <v>24241.288151430756</v>
      </c>
      <c r="G17" s="85">
        <v>3551.0027660625074</v>
      </c>
      <c r="H17" s="85">
        <v>8560.1475679998475</v>
      </c>
      <c r="I17" s="85">
        <v>-55305.707303198222</v>
      </c>
      <c r="J17" s="85">
        <v>38438.621529712313</v>
      </c>
      <c r="K17" s="85">
        <v>40799.177730300151</v>
      </c>
      <c r="L17" s="85">
        <v>46248.124857288545</v>
      </c>
      <c r="M17" s="85">
        <v>62812.435413799583</v>
      </c>
      <c r="N17" s="85">
        <v>30814.927740029227</v>
      </c>
      <c r="O17" s="85">
        <v>62812.435413799583</v>
      </c>
      <c r="P17" s="85">
        <v>76911.718577838459</v>
      </c>
      <c r="Q17" s="85">
        <v>32049.972415970708</v>
      </c>
      <c r="R17" s="85">
        <v>48851.404265363752</v>
      </c>
      <c r="S17" s="85">
        <v>168219.6499727451</v>
      </c>
      <c r="T17" s="85">
        <v>165633.08966864919</v>
      </c>
      <c r="U17" s="85">
        <v>168219.6499727451</v>
      </c>
      <c r="V17" s="85">
        <v>170828.33918291263</v>
      </c>
      <c r="W17" s="85">
        <v>155861.70580625779</v>
      </c>
      <c r="X17" s="85">
        <v>159485.14706793267</v>
      </c>
      <c r="Y17" s="85">
        <v>174245.40378479628</v>
      </c>
      <c r="Z17" s="85">
        <v>190536.12015652144</v>
      </c>
      <c r="AA17" s="85">
        <v>260256.48408727761</v>
      </c>
      <c r="AB17" s="85">
        <v>456717.18890628661</v>
      </c>
      <c r="AC17" s="85">
        <v>47862.241470028624</v>
      </c>
      <c r="AD17" s="85">
        <v>-10954.030462470837</v>
      </c>
      <c r="AE17" s="85">
        <v>18496.463290669915</v>
      </c>
      <c r="AF17" s="85">
        <v>29151.214003962737</v>
      </c>
      <c r="AG17" s="85">
        <v>47225.605599516522</v>
      </c>
      <c r="AH17" s="85">
        <v>19392.139009830065</v>
      </c>
      <c r="AI17" s="85">
        <v>164464.75009379277</v>
      </c>
      <c r="AJ17" s="85">
        <v>188122.97571285279</v>
      </c>
      <c r="AK17" s="85">
        <v>145601.5000583326</v>
      </c>
      <c r="AL17" s="85">
        <v>166892.86062900856</v>
      </c>
      <c r="AM17" s="85">
        <v>167540.39322560566</v>
      </c>
      <c r="AN17" s="85">
        <v>554135.12429376063</v>
      </c>
      <c r="AO17" s="85">
        <v>141342.49492183095</v>
      </c>
      <c r="AP17" s="85">
        <v>417298.34817309509</v>
      </c>
      <c r="AQ17" s="85">
        <v>283093.96035857464</v>
      </c>
      <c r="AR17" s="85">
        <v>464287.59207082773</v>
      </c>
      <c r="AS17" s="86">
        <v>9126.9276393054461</v>
      </c>
      <c r="AV17" s="84" t="s">
        <v>576</v>
      </c>
      <c r="AW17" t="s">
        <v>577</v>
      </c>
      <c r="AX17" s="81"/>
      <c r="AY17" s="84" t="s">
        <v>578</v>
      </c>
      <c r="AZ17" t="s">
        <v>579</v>
      </c>
      <c r="BA17" s="81"/>
      <c r="BB17" s="84" t="s">
        <v>580</v>
      </c>
      <c r="BC17" t="s">
        <v>581</v>
      </c>
      <c r="BE17" s="84" t="s">
        <v>582</v>
      </c>
      <c r="BF17" t="s">
        <v>583</v>
      </c>
      <c r="BG17" s="81"/>
      <c r="BH17" s="84" t="s">
        <v>584</v>
      </c>
      <c r="BI17" t="s">
        <v>585</v>
      </c>
      <c r="BJ17" s="81"/>
      <c r="BK17" s="84" t="s">
        <v>586</v>
      </c>
      <c r="BL17" t="s">
        <v>587</v>
      </c>
      <c r="BN17" s="84" t="s">
        <v>588</v>
      </c>
      <c r="BO17" t="s">
        <v>589</v>
      </c>
      <c r="BP17" s="81"/>
      <c r="BQ17" s="84" t="s">
        <v>590</v>
      </c>
      <c r="BR17" t="s">
        <v>591</v>
      </c>
    </row>
    <row r="18" spans="1:70" ht="14.25">
      <c r="A18" s="51" t="s">
        <v>267</v>
      </c>
      <c r="B18" s="85">
        <v>168098.84153926541</v>
      </c>
      <c r="C18" s="85">
        <v>161697.44131341533</v>
      </c>
      <c r="D18" s="85">
        <v>168098.84153926541</v>
      </c>
      <c r="E18" s="85">
        <v>136400.42986917382</v>
      </c>
      <c r="F18" s="85">
        <v>126194.99624443865</v>
      </c>
      <c r="G18" s="85">
        <v>189226.91635037231</v>
      </c>
      <c r="H18" s="85">
        <v>117908.25240538792</v>
      </c>
      <c r="I18" s="85">
        <v>843644.50576566823</v>
      </c>
      <c r="J18" s="85">
        <v>379735.8488121127</v>
      </c>
      <c r="K18" s="85">
        <v>404712.35071990185</v>
      </c>
      <c r="L18" s="85">
        <v>462366.40626781725</v>
      </c>
      <c r="M18" s="85">
        <v>370291.13275855483</v>
      </c>
      <c r="N18" s="85">
        <v>598968.01146436052</v>
      </c>
      <c r="O18" s="85">
        <v>370291.13275855483</v>
      </c>
      <c r="P18" s="85">
        <v>437937.70393530361</v>
      </c>
      <c r="Q18" s="85">
        <v>58327.757161124136</v>
      </c>
      <c r="R18" s="85">
        <v>248945.57239241275</v>
      </c>
      <c r="S18" s="85">
        <v>233947.71232776705</v>
      </c>
      <c r="T18" s="85">
        <v>229317.16187894202</v>
      </c>
      <c r="U18" s="85">
        <v>233947.71232776705</v>
      </c>
      <c r="V18" s="85">
        <v>203635.92696963705</v>
      </c>
      <c r="W18" s="85">
        <v>249231.02736004759</v>
      </c>
      <c r="X18" s="85">
        <v>197641.58447434055</v>
      </c>
      <c r="Y18" s="85">
        <v>405081.98989867099</v>
      </c>
      <c r="Z18" s="85">
        <v>379608.87242374331</v>
      </c>
      <c r="AA18" s="85">
        <v>557794.09422019869</v>
      </c>
      <c r="AB18" s="85">
        <v>692066.46406664979</v>
      </c>
      <c r="AC18" s="85">
        <v>558641.37004168367</v>
      </c>
      <c r="AD18" s="85">
        <v>735939.21013178199</v>
      </c>
      <c r="AE18" s="85">
        <v>141685.62709770113</v>
      </c>
      <c r="AF18" s="85">
        <v>181678.00634501368</v>
      </c>
      <c r="AG18" s="85">
        <v>278172.7629638986</v>
      </c>
      <c r="AH18" s="85">
        <v>156664.57239621627</v>
      </c>
      <c r="AI18" s="85">
        <v>211129.03381292621</v>
      </c>
      <c r="AJ18" s="85">
        <v>516389.92961557698</v>
      </c>
      <c r="AK18" s="85">
        <v>644568.16232713393</v>
      </c>
      <c r="AL18" s="85">
        <v>214949.98978137111</v>
      </c>
      <c r="AM18" s="85">
        <v>225779.08242723224</v>
      </c>
      <c r="AN18" s="85">
        <v>406134.26487461821</v>
      </c>
      <c r="AO18" s="85">
        <v>619161.1785750282</v>
      </c>
      <c r="AP18" s="85">
        <v>807765.03410523327</v>
      </c>
      <c r="AQ18" s="85">
        <v>546008.52262658044</v>
      </c>
      <c r="AR18" s="85">
        <v>669846.51024605287</v>
      </c>
      <c r="AS18" s="86">
        <v>89183.202896342191</v>
      </c>
      <c r="AV18" s="84" t="s">
        <v>592</v>
      </c>
      <c r="AW18" t="s">
        <v>593</v>
      </c>
      <c r="AX18" s="81"/>
      <c r="AY18" s="84" t="s">
        <v>594</v>
      </c>
      <c r="AZ18" t="s">
        <v>595</v>
      </c>
      <c r="BA18" s="81"/>
      <c r="BB18" s="84" t="s">
        <v>596</v>
      </c>
      <c r="BC18" t="s">
        <v>597</v>
      </c>
      <c r="BE18" s="84" t="s">
        <v>598</v>
      </c>
      <c r="BF18" t="s">
        <v>599</v>
      </c>
      <c r="BG18" s="81"/>
      <c r="BH18" s="84" t="s">
        <v>600</v>
      </c>
      <c r="BI18" t="s">
        <v>601</v>
      </c>
      <c r="BJ18" s="81"/>
      <c r="BK18" s="84" t="s">
        <v>602</v>
      </c>
      <c r="BL18" t="s">
        <v>603</v>
      </c>
      <c r="BN18" s="84" t="s">
        <v>604</v>
      </c>
      <c r="BO18" t="s">
        <v>605</v>
      </c>
      <c r="BP18" s="81"/>
      <c r="BQ18" s="84" t="s">
        <v>606</v>
      </c>
      <c r="BR18" t="s">
        <v>607</v>
      </c>
    </row>
    <row r="19" spans="1:70" ht="14.25">
      <c r="A19" s="51" t="s">
        <v>608</v>
      </c>
      <c r="B19" s="85">
        <v>79343.506648390117</v>
      </c>
      <c r="C19" s="85">
        <v>61227.517989736429</v>
      </c>
      <c r="D19" s="85">
        <v>79343.506648390132</v>
      </c>
      <c r="E19" s="85">
        <v>53770.202899091782</v>
      </c>
      <c r="F19" s="85">
        <v>4970.6455570548869</v>
      </c>
      <c r="G19" s="85">
        <v>11603.708082296922</v>
      </c>
      <c r="H19" s="85">
        <v>28776.233879598451</v>
      </c>
      <c r="I19" s="85">
        <v>8687.3766133153385</v>
      </c>
      <c r="J19" s="85">
        <v>36669.330762078047</v>
      </c>
      <c r="K19" s="85">
        <v>31852.881699549856</v>
      </c>
      <c r="L19" s="85">
        <v>20734.918791056851</v>
      </c>
      <c r="M19" s="85">
        <v>59175.083718173206</v>
      </c>
      <c r="N19" s="85">
        <v>52003.398266970922</v>
      </c>
      <c r="O19" s="85">
        <v>59175.083718173206</v>
      </c>
      <c r="P19" s="85">
        <v>53376.765572754579</v>
      </c>
      <c r="Q19" s="85">
        <v>48284.123528211341</v>
      </c>
      <c r="R19" s="85">
        <v>69965.075026535967</v>
      </c>
      <c r="S19" s="85">
        <v>63319.013856400605</v>
      </c>
      <c r="T19" s="85">
        <v>50214.537264625396</v>
      </c>
      <c r="U19" s="85">
        <v>63319.013856400619</v>
      </c>
      <c r="V19" s="85">
        <v>9520.2709007301182</v>
      </c>
      <c r="W19" s="85">
        <v>14318.397805733124</v>
      </c>
      <c r="X19" s="85">
        <v>26740.406152757427</v>
      </c>
      <c r="Y19" s="85">
        <v>29139.974420503677</v>
      </c>
      <c r="Z19" s="85">
        <v>49359.528024784806</v>
      </c>
      <c r="AA19" s="85">
        <v>13985.302825819686</v>
      </c>
      <c r="AB19" s="85">
        <v>26424.947349578877</v>
      </c>
      <c r="AC19" s="85">
        <v>14875.21700680976</v>
      </c>
      <c r="AD19" s="85">
        <v>9674.3472264947268</v>
      </c>
      <c r="AE19" s="85">
        <v>52744.812983066469</v>
      </c>
      <c r="AF19" s="85">
        <v>46991.72974863102</v>
      </c>
      <c r="AG19" s="85">
        <v>78820.630988912701</v>
      </c>
      <c r="AH19" s="85">
        <v>53356.431586549486</v>
      </c>
      <c r="AI19" s="85">
        <v>44806.878693327642</v>
      </c>
      <c r="AJ19" s="85">
        <v>16687.582087795698</v>
      </c>
      <c r="AK19" s="85">
        <v>12927.591009139829</v>
      </c>
      <c r="AL19" s="85">
        <v>44065.568662649399</v>
      </c>
      <c r="AM19" s="85">
        <v>44507.740951088592</v>
      </c>
      <c r="AN19" s="85">
        <v>21416.971541555889</v>
      </c>
      <c r="AO19" s="85">
        <v>10978.179298491112</v>
      </c>
      <c r="AP19" s="85">
        <v>28451.356552226767</v>
      </c>
      <c r="AQ19" s="85">
        <v>14562.822028414736</v>
      </c>
      <c r="AR19" s="85">
        <v>26035.774701295908</v>
      </c>
      <c r="AS19" s="86">
        <v>79258.924494416729</v>
      </c>
      <c r="AV19" s="84" t="s">
        <v>609</v>
      </c>
      <c r="AW19" t="s">
        <v>610</v>
      </c>
      <c r="AX19" s="81"/>
      <c r="AY19" s="84" t="s">
        <v>611</v>
      </c>
      <c r="AZ19" t="s">
        <v>612</v>
      </c>
      <c r="BA19" s="81"/>
      <c r="BB19" s="84" t="s">
        <v>613</v>
      </c>
      <c r="BC19" t="s">
        <v>614</v>
      </c>
      <c r="BE19" s="84" t="s">
        <v>615</v>
      </c>
      <c r="BF19" t="s">
        <v>616</v>
      </c>
      <c r="BG19" s="81"/>
      <c r="BH19" s="84" t="s">
        <v>617</v>
      </c>
      <c r="BI19" t="s">
        <v>618</v>
      </c>
      <c r="BJ19" s="81"/>
      <c r="BK19" s="84" t="s">
        <v>619</v>
      </c>
      <c r="BL19" t="s">
        <v>620</v>
      </c>
      <c r="BN19" s="84" t="s">
        <v>621</v>
      </c>
      <c r="BO19" t="s">
        <v>622</v>
      </c>
      <c r="BP19" s="81"/>
      <c r="BQ19" s="84" t="s">
        <v>623</v>
      </c>
      <c r="BR19" t="s">
        <v>624</v>
      </c>
    </row>
    <row r="20" spans="1:70" ht="14.25">
      <c r="A20" s="51" t="s">
        <v>625</v>
      </c>
      <c r="B20" s="85">
        <v>55.806486829336457</v>
      </c>
      <c r="C20" s="85">
        <v>58.436536259605568</v>
      </c>
      <c r="D20" s="85">
        <v>55.806486829336457</v>
      </c>
      <c r="E20" s="85">
        <v>22.756010590051471</v>
      </c>
      <c r="F20" s="85">
        <v>8.4608028201232877</v>
      </c>
      <c r="G20" s="85">
        <v>5.1271243045736021</v>
      </c>
      <c r="H20" s="85">
        <v>11.105529356131303</v>
      </c>
      <c r="I20" s="85">
        <v>-3.1756438511956828</v>
      </c>
      <c r="J20" s="85">
        <v>17.238242149612283</v>
      </c>
      <c r="K20" s="85">
        <v>16.228729357380484</v>
      </c>
      <c r="L20" s="85">
        <v>13.89843879809634</v>
      </c>
      <c r="M20" s="85">
        <v>362.58017748074968</v>
      </c>
      <c r="N20" s="85">
        <v>481.98109972174342</v>
      </c>
      <c r="O20" s="85">
        <v>362.58017748074968</v>
      </c>
      <c r="P20" s="85">
        <v>465.05225482008171</v>
      </c>
      <c r="Q20" s="85">
        <v>651.75099126772352</v>
      </c>
      <c r="R20" s="85">
        <v>13.022608600249622</v>
      </c>
      <c r="S20" s="85">
        <v>92.145549677568681</v>
      </c>
      <c r="T20" s="85">
        <v>94.048036030567687</v>
      </c>
      <c r="U20" s="85">
        <v>92.145549677568681</v>
      </c>
      <c r="V20" s="85">
        <v>57.897327319362134</v>
      </c>
      <c r="W20" s="85">
        <v>55.485860140028443</v>
      </c>
      <c r="X20" s="85">
        <v>59.810430580563853</v>
      </c>
      <c r="Y20" s="85">
        <v>60.665815623792383</v>
      </c>
      <c r="Z20" s="85">
        <v>316.98013708578253</v>
      </c>
      <c r="AA20" s="85">
        <v>91.815959074033401</v>
      </c>
      <c r="AB20" s="85">
        <v>122.55677459079905</v>
      </c>
      <c r="AC20" s="85">
        <v>14.423698744263406</v>
      </c>
      <c r="AD20" s="85">
        <v>30.614284288350589</v>
      </c>
      <c r="AE20" s="85">
        <v>143.44845542983543</v>
      </c>
      <c r="AF20" s="85">
        <v>603.4091604799379</v>
      </c>
      <c r="AG20" s="85">
        <v>12.820638909144474</v>
      </c>
      <c r="AH20" s="85">
        <v>49.880216354999519</v>
      </c>
      <c r="AI20" s="85">
        <v>68.305551034039141</v>
      </c>
      <c r="AJ20" s="85">
        <v>62.281670504801205</v>
      </c>
      <c r="AK20" s="85">
        <v>73.986723654640883</v>
      </c>
      <c r="AL20" s="85">
        <v>155.56067085579804</v>
      </c>
      <c r="AM20" s="85">
        <v>87.9151117421046</v>
      </c>
      <c r="AN20" s="85">
        <v>187.16764921694397</v>
      </c>
      <c r="AO20" s="85">
        <v>53.233196337025994</v>
      </c>
      <c r="AP20" s="85">
        <v>96.412864166192634</v>
      </c>
      <c r="AQ20" s="85">
        <v>99.225793145460898</v>
      </c>
      <c r="AR20" s="85">
        <v>127.57772240485451</v>
      </c>
      <c r="AS20" s="86">
        <v>36.371356810300462</v>
      </c>
      <c r="AV20" s="84" t="s">
        <v>626</v>
      </c>
      <c r="AW20" t="s">
        <v>627</v>
      </c>
      <c r="AX20" s="81"/>
      <c r="AY20" s="81"/>
      <c r="AZ20" s="81"/>
      <c r="BA20" s="81"/>
      <c r="BB20" s="84" t="s">
        <v>628</v>
      </c>
      <c r="BC20" t="s">
        <v>629</v>
      </c>
      <c r="BE20" s="84" t="s">
        <v>630</v>
      </c>
      <c r="BF20" t="s">
        <v>631</v>
      </c>
      <c r="BG20" s="81"/>
      <c r="BH20" s="84" t="s">
        <v>632</v>
      </c>
      <c r="BI20" t="s">
        <v>633</v>
      </c>
      <c r="BJ20" s="81"/>
      <c r="BK20" s="84" t="s">
        <v>634</v>
      </c>
      <c r="BL20" t="s">
        <v>635</v>
      </c>
      <c r="BN20" s="84" t="s">
        <v>636</v>
      </c>
      <c r="BO20" t="s">
        <v>637</v>
      </c>
      <c r="BP20" s="81"/>
      <c r="BQ20" s="84" t="s">
        <v>638</v>
      </c>
      <c r="BR20" t="s">
        <v>639</v>
      </c>
    </row>
    <row r="21" spans="1:70" ht="14.25">
      <c r="A21" s="51" t="s">
        <v>640</v>
      </c>
      <c r="B21" s="85">
        <v>14806.091271215413</v>
      </c>
      <c r="C21" s="85">
        <v>12689.616846235156</v>
      </c>
      <c r="D21" s="85">
        <v>14806.091271215417</v>
      </c>
      <c r="E21" s="85">
        <v>14291.592036673186</v>
      </c>
      <c r="F21" s="85">
        <v>10343.634876147056</v>
      </c>
      <c r="G21" s="85">
        <v>12733.638168076757</v>
      </c>
      <c r="H21" s="85">
        <v>11410.76093473802</v>
      </c>
      <c r="I21" s="85">
        <v>31724.328586910964</v>
      </c>
      <c r="J21" s="85">
        <v>20484.111155047365</v>
      </c>
      <c r="K21" s="85">
        <v>20763.858858226315</v>
      </c>
      <c r="L21" s="85">
        <v>21409.609399195819</v>
      </c>
      <c r="M21" s="85">
        <v>-17699.311669875973</v>
      </c>
      <c r="N21" s="85">
        <v>-28944.57314087647</v>
      </c>
      <c r="O21" s="85">
        <v>-17699.311669875966</v>
      </c>
      <c r="P21" s="85">
        <v>-28472.780303242795</v>
      </c>
      <c r="Q21" s="85">
        <v>-64318.791856423013</v>
      </c>
      <c r="R21" s="85">
        <v>-49853.43187108561</v>
      </c>
      <c r="S21" s="85">
        <v>52386.622388207099</v>
      </c>
      <c r="T21" s="85">
        <v>50855.638345224928</v>
      </c>
      <c r="U21" s="85">
        <v>52386.622388207099</v>
      </c>
      <c r="V21" s="85">
        <v>49158.636520427426</v>
      </c>
      <c r="W21" s="85">
        <v>50887.481839526125</v>
      </c>
      <c r="X21" s="85">
        <v>49930.558424264491</v>
      </c>
      <c r="Y21" s="85">
        <v>54530.213039644092</v>
      </c>
      <c r="Z21" s="85">
        <v>26065.884368277511</v>
      </c>
      <c r="AA21" s="85">
        <v>122628.10331416308</v>
      </c>
      <c r="AB21" s="85">
        <v>152724.83870095352</v>
      </c>
      <c r="AC21" s="85">
        <v>29110.7326211615</v>
      </c>
      <c r="AD21" s="85">
        <v>26927.869718066333</v>
      </c>
      <c r="AE21" s="85">
        <v>-193.24458106355146</v>
      </c>
      <c r="AF21" s="85">
        <v>-59059.211931358499</v>
      </c>
      <c r="AG21" s="85">
        <v>-49395.56500780279</v>
      </c>
      <c r="AH21" s="85">
        <v>11772.435999193682</v>
      </c>
      <c r="AI21" s="85">
        <v>52070.491948362716</v>
      </c>
      <c r="AJ21" s="85">
        <v>62784.053091908208</v>
      </c>
      <c r="AK21" s="85">
        <v>61205.943008738715</v>
      </c>
      <c r="AL21" s="85">
        <v>41598.617289124661</v>
      </c>
      <c r="AM21" s="85">
        <v>50249.257303627717</v>
      </c>
      <c r="AN21" s="85">
        <v>150655.00601316043</v>
      </c>
      <c r="AO21" s="85">
        <v>111287.39886028398</v>
      </c>
      <c r="AP21" s="85">
        <v>153562.36830718</v>
      </c>
      <c r="AQ21" s="85">
        <v>124806.08986295268</v>
      </c>
      <c r="AR21" s="85">
        <v>152563.99082558625</v>
      </c>
      <c r="AS21" s="86">
        <v>-60004.954073898873</v>
      </c>
      <c r="AV21" s="84" t="s">
        <v>641</v>
      </c>
      <c r="AW21" t="s">
        <v>642</v>
      </c>
      <c r="AX21" s="81"/>
      <c r="AY21" s="81"/>
      <c r="AZ21" s="81"/>
      <c r="BA21" s="81"/>
      <c r="BB21" s="84" t="s">
        <v>643</v>
      </c>
      <c r="BC21" t="s">
        <v>644</v>
      </c>
      <c r="BE21" s="84" t="s">
        <v>645</v>
      </c>
      <c r="BF21" t="s">
        <v>646</v>
      </c>
      <c r="BG21" s="81"/>
      <c r="BH21" s="84" t="s">
        <v>647</v>
      </c>
      <c r="BI21" t="s">
        <v>648</v>
      </c>
      <c r="BJ21" s="81"/>
      <c r="BP21" s="81"/>
      <c r="BQ21" s="84" t="s">
        <v>649</v>
      </c>
      <c r="BR21" t="s">
        <v>650</v>
      </c>
    </row>
    <row r="22" spans="1:70" ht="14.25">
      <c r="A22" s="51" t="s">
        <v>201</v>
      </c>
      <c r="B22" s="87">
        <v>178.9462391899452</v>
      </c>
      <c r="C22" s="87">
        <v>196.2429878665732</v>
      </c>
      <c r="D22" s="87">
        <v>178.9462391899452</v>
      </c>
      <c r="E22" s="87">
        <v>175.72871637371188</v>
      </c>
      <c r="F22" s="87">
        <v>324.25072696846581</v>
      </c>
      <c r="G22" s="87">
        <v>293.31392257012203</v>
      </c>
      <c r="H22" s="87">
        <v>217.21668361755178</v>
      </c>
      <c r="I22" s="87">
        <v>333.03551255511127</v>
      </c>
      <c r="J22" s="87">
        <v>262.23567961018557</v>
      </c>
      <c r="K22" s="87">
        <v>270.88740280180349</v>
      </c>
      <c r="L22" s="87">
        <v>290.85845124230462</v>
      </c>
      <c r="M22" s="87">
        <v>144.162160569728</v>
      </c>
      <c r="N22" s="87">
        <v>168.11558473181532</v>
      </c>
      <c r="O22" s="87">
        <v>144.162160569728</v>
      </c>
      <c r="P22" s="87">
        <v>132.71879348445086</v>
      </c>
      <c r="Q22" s="87">
        <v>26.601553243835088</v>
      </c>
      <c r="R22" s="87">
        <v>85.106220205398984</v>
      </c>
      <c r="S22" s="87">
        <v>219.59158647456988</v>
      </c>
      <c r="T22" s="87">
        <v>232.10345333525134</v>
      </c>
      <c r="U22" s="87">
        <v>219.59158647456988</v>
      </c>
      <c r="V22" s="87">
        <v>324.69980301476608</v>
      </c>
      <c r="W22" s="87">
        <v>302.32119389211311</v>
      </c>
      <c r="X22" s="87">
        <v>247.27509592073196</v>
      </c>
      <c r="Y22" s="87">
        <v>285.18167673913672</v>
      </c>
      <c r="Z22" s="87">
        <v>191.39978366256739</v>
      </c>
      <c r="AA22" s="87">
        <v>434.09048922810217</v>
      </c>
      <c r="AB22" s="87">
        <v>398.08344531994493</v>
      </c>
      <c r="AC22" s="87">
        <v>308.78560513308537</v>
      </c>
      <c r="AD22" s="87">
        <v>321.05974515630697</v>
      </c>
      <c r="AE22" s="87">
        <v>151.97350162882472</v>
      </c>
      <c r="AF22" s="87">
        <v>49.66820569485116</v>
      </c>
      <c r="AG22" s="87">
        <v>88.449481775781877</v>
      </c>
      <c r="AH22" s="87">
        <v>172.30644254922797</v>
      </c>
      <c r="AI22" s="87">
        <v>217.32584659927033</v>
      </c>
      <c r="AJ22" s="87">
        <v>313.51989409927262</v>
      </c>
      <c r="AK22" s="87">
        <v>322.39353618894063</v>
      </c>
      <c r="AL22" s="87">
        <v>200.15191237572984</v>
      </c>
      <c r="AM22" s="87">
        <v>214.8516990831221</v>
      </c>
      <c r="AN22" s="87">
        <v>325.87408064956668</v>
      </c>
      <c r="AO22" s="87">
        <v>477.87878506406355</v>
      </c>
      <c r="AP22" s="87">
        <v>427.3019812503685</v>
      </c>
      <c r="AQ22" s="87">
        <v>425.68093057034861</v>
      </c>
      <c r="AR22" s="87">
        <v>392.47201452297872</v>
      </c>
      <c r="AS22" s="88">
        <v>59.473816691844988</v>
      </c>
      <c r="AV22" s="84" t="s">
        <v>651</v>
      </c>
      <c r="AW22" t="s">
        <v>652</v>
      </c>
      <c r="AX22" s="81"/>
      <c r="AY22" s="81"/>
      <c r="AZ22" s="81"/>
      <c r="BA22" s="81"/>
      <c r="BE22" s="84" t="s">
        <v>653</v>
      </c>
      <c r="BF22" t="s">
        <v>654</v>
      </c>
      <c r="BG22" s="81"/>
      <c r="BH22" s="84" t="s">
        <v>655</v>
      </c>
      <c r="BI22" t="s">
        <v>656</v>
      </c>
      <c r="BJ22" s="81"/>
      <c r="BP22" s="81"/>
      <c r="BQ22" s="84" t="s">
        <v>657</v>
      </c>
      <c r="BR22" t="s">
        <v>658</v>
      </c>
    </row>
    <row r="23" spans="1:70" ht="14.25">
      <c r="A23" s="51" t="s">
        <v>200</v>
      </c>
      <c r="B23" s="87">
        <v>2.8382504577132956</v>
      </c>
      <c r="C23" s="87">
        <v>2.8248422076397084</v>
      </c>
      <c r="D23" s="87">
        <v>2.8382504577132961</v>
      </c>
      <c r="E23" s="87">
        <v>0.26061307942952072</v>
      </c>
      <c r="F23" s="87">
        <v>1.6174419643078437</v>
      </c>
      <c r="G23" s="87">
        <v>0.18435408394452896</v>
      </c>
      <c r="H23" s="87">
        <v>0.20622869417828313</v>
      </c>
      <c r="I23" s="87">
        <v>0.1158516138859977</v>
      </c>
      <c r="J23" s="87">
        <v>0.33712591903498196</v>
      </c>
      <c r="K23" s="87">
        <v>0.3379982969421898</v>
      </c>
      <c r="L23" s="87">
        <v>0.34001203467482444</v>
      </c>
      <c r="M23" s="87">
        <v>29.169117197204233</v>
      </c>
      <c r="N23" s="87">
        <v>35.012132746292913</v>
      </c>
      <c r="O23" s="87">
        <v>29.169117197204233</v>
      </c>
      <c r="P23" s="87">
        <v>37.963024230431287</v>
      </c>
      <c r="Q23" s="87">
        <v>23.366539759363096</v>
      </c>
      <c r="R23" s="87">
        <v>0.44865103697185615</v>
      </c>
      <c r="S23" s="87">
        <v>2.6953891257139482</v>
      </c>
      <c r="T23" s="87">
        <v>2.6856900636016485</v>
      </c>
      <c r="U23" s="87">
        <v>2.6953891257139486</v>
      </c>
      <c r="V23" s="87">
        <v>1.8122986896184217</v>
      </c>
      <c r="W23" s="87">
        <v>0.77565272256505891</v>
      </c>
      <c r="X23" s="87">
        <v>0.79147605537695642</v>
      </c>
      <c r="Y23" s="87">
        <v>0.85371152331129352</v>
      </c>
      <c r="Z23" s="87">
        <v>22.189925700993591</v>
      </c>
      <c r="AA23" s="87">
        <v>2.4447841457216759</v>
      </c>
      <c r="AB23" s="87">
        <v>1.7155505290192221</v>
      </c>
      <c r="AC23" s="87">
        <v>0.4538453963683492</v>
      </c>
      <c r="AD23" s="87">
        <v>0.19882618013624237</v>
      </c>
      <c r="AE23" s="87">
        <v>4.4402364047363854</v>
      </c>
      <c r="AF23" s="87">
        <v>21.62604752777429</v>
      </c>
      <c r="AG23" s="87">
        <v>0.48542234894739822</v>
      </c>
      <c r="AH23" s="87">
        <v>2.5842027039429625</v>
      </c>
      <c r="AI23" s="87">
        <v>0.83166291290190131</v>
      </c>
      <c r="AJ23" s="87">
        <v>0.9713610438852901</v>
      </c>
      <c r="AK23" s="87">
        <v>0.78699380947619257</v>
      </c>
      <c r="AL23" s="87">
        <v>3.8533394937648531</v>
      </c>
      <c r="AM23" s="87">
        <v>2.5115119819356329</v>
      </c>
      <c r="AN23" s="87">
        <v>2.321824629395902</v>
      </c>
      <c r="AO23" s="87">
        <v>2.4945380393080838</v>
      </c>
      <c r="AP23" s="87">
        <v>1.4702299716870224</v>
      </c>
      <c r="AQ23" s="87">
        <v>2.4352288917758735</v>
      </c>
      <c r="AR23" s="87">
        <v>1.7626644341724722</v>
      </c>
      <c r="AS23" s="88">
        <v>7.0628141986905373</v>
      </c>
      <c r="AV23" s="84" t="s">
        <v>659</v>
      </c>
      <c r="AW23" t="s">
        <v>660</v>
      </c>
      <c r="AX23" s="81"/>
      <c r="AY23" s="81"/>
      <c r="AZ23" s="81"/>
      <c r="BA23" s="81"/>
      <c r="BE23" s="84" t="s">
        <v>661</v>
      </c>
      <c r="BF23" t="s">
        <v>662</v>
      </c>
      <c r="BG23" s="81"/>
      <c r="BH23" s="84" t="s">
        <v>663</v>
      </c>
      <c r="BI23" t="s">
        <v>664</v>
      </c>
      <c r="BJ23" s="81"/>
      <c r="BP23" s="81"/>
      <c r="BQ23" s="84" t="s">
        <v>665</v>
      </c>
      <c r="BR23" t="s">
        <v>666</v>
      </c>
    </row>
    <row r="24" spans="1:70" ht="14.25">
      <c r="A24" s="51" t="s">
        <v>667</v>
      </c>
      <c r="B24" s="85">
        <v>20926.614818207792</v>
      </c>
      <c r="C24" s="85">
        <v>19325.489667256876</v>
      </c>
      <c r="D24" s="85">
        <v>20926.614818207796</v>
      </c>
      <c r="E24" s="85">
        <v>19632.515993933364</v>
      </c>
      <c r="F24" s="85">
        <v>20499.778805742608</v>
      </c>
      <c r="G24" s="85">
        <v>21581.90967742572</v>
      </c>
      <c r="H24" s="85">
        <v>17981.91204722182</v>
      </c>
      <c r="I24" s="85">
        <v>41746.09464124409</v>
      </c>
      <c r="J24" s="85">
        <v>28440.519911897201</v>
      </c>
      <c r="K24" s="85">
        <v>28980.050490970098</v>
      </c>
      <c r="L24" s="85">
        <v>30225.466125653787</v>
      </c>
      <c r="M24" s="85">
        <v>-5644.6307955250122</v>
      </c>
      <c r="N24" s="85">
        <v>-14622.890421154389</v>
      </c>
      <c r="O24" s="85">
        <v>-5644.6307955250049</v>
      </c>
      <c r="P24" s="85">
        <v>-14431.015077644977</v>
      </c>
      <c r="Q24" s="85">
        <v>-57328.612222876742</v>
      </c>
      <c r="R24" s="85">
        <v>-47181.352740126102</v>
      </c>
      <c r="S24" s="85">
        <v>59688.648100758393</v>
      </c>
      <c r="T24" s="85">
        <v>58530.449812136903</v>
      </c>
      <c r="U24" s="85">
        <v>59688.648100758393</v>
      </c>
      <c r="V24" s="85">
        <v>59379.889763619292</v>
      </c>
      <c r="W24" s="85">
        <v>60162.66562776926</v>
      </c>
      <c r="X24" s="85">
        <v>57558.552456561345</v>
      </c>
      <c r="Y24" s="85">
        <v>63311.896895495687</v>
      </c>
      <c r="Z24" s="85">
        <v>37688.208188917837</v>
      </c>
      <c r="AA24" s="85">
        <v>136298.6857896224</v>
      </c>
      <c r="AB24" s="85">
        <v>165121.96295074196</v>
      </c>
      <c r="AC24" s="85">
        <v>38494.56980519167</v>
      </c>
      <c r="AD24" s="85">
        <v>36612.35101049165</v>
      </c>
      <c r="AE24" s="85">
        <v>5542.6231150563317</v>
      </c>
      <c r="AF24" s="85">
        <v>-51838.263165652781</v>
      </c>
      <c r="AG24" s="85">
        <v>-46613.443632058275</v>
      </c>
      <c r="AH24" s="85">
        <v>17626.442992215405</v>
      </c>
      <c r="AI24" s="85">
        <v>58810.658018259826</v>
      </c>
      <c r="AJ24" s="85">
        <v>72447.060591515998</v>
      </c>
      <c r="AK24" s="85">
        <v>71086.302453918121</v>
      </c>
      <c r="AL24" s="85">
        <v>48624.309626244241</v>
      </c>
      <c r="AM24" s="85">
        <v>57360.358951334325</v>
      </c>
      <c r="AN24" s="85">
        <v>161046.51195943734</v>
      </c>
      <c r="AO24" s="85">
        <v>126284.81499262253</v>
      </c>
      <c r="AP24" s="85">
        <v>166771.03868718812</v>
      </c>
      <c r="AQ24" s="85">
        <v>138221.85343638374</v>
      </c>
      <c r="AR24" s="85">
        <v>164805.25733633133</v>
      </c>
      <c r="AS24" s="86">
        <v>-56349.093810490529</v>
      </c>
      <c r="AV24" s="84" t="s">
        <v>668</v>
      </c>
      <c r="AW24" t="s">
        <v>669</v>
      </c>
      <c r="AX24" s="81"/>
      <c r="AY24" s="81"/>
      <c r="AZ24" s="81"/>
      <c r="BA24" s="81"/>
      <c r="BE24" s="84" t="s">
        <v>670</v>
      </c>
      <c r="BF24" t="s">
        <v>671</v>
      </c>
      <c r="BG24" s="81"/>
      <c r="BH24" s="84" t="s">
        <v>672</v>
      </c>
      <c r="BI24" t="s">
        <v>673</v>
      </c>
      <c r="BJ24" s="81"/>
      <c r="BP24" s="81"/>
      <c r="BQ24" s="84" t="s">
        <v>674</v>
      </c>
      <c r="BR24" t="s">
        <v>675</v>
      </c>
    </row>
    <row r="25" spans="1:70" ht="14.25">
      <c r="A25" s="51" t="s">
        <v>676</v>
      </c>
      <c r="B25" s="87">
        <v>29.78667974560593</v>
      </c>
      <c r="C25" s="87">
        <v>30.41029412765085</v>
      </c>
      <c r="D25" s="87">
        <v>29.78667974560593</v>
      </c>
      <c r="E25" s="87">
        <v>8.1020990212417345</v>
      </c>
      <c r="F25" s="87">
        <v>11.112317367677818</v>
      </c>
      <c r="G25" s="87">
        <v>7.9235948712997724</v>
      </c>
      <c r="H25" s="87">
        <v>11.702443714884931</v>
      </c>
      <c r="I25" s="87">
        <v>33.08327602121603</v>
      </c>
      <c r="J25" s="87">
        <v>24.885049969064614</v>
      </c>
      <c r="K25" s="87">
        <v>24.571002985457586</v>
      </c>
      <c r="L25" s="87">
        <v>23.846078322092779</v>
      </c>
      <c r="M25" s="87">
        <v>50.738917879249748</v>
      </c>
      <c r="N25" s="87">
        <v>57.508796011491945</v>
      </c>
      <c r="O25" s="87">
        <v>50.738917879249748</v>
      </c>
      <c r="P25" s="87">
        <v>57.758319406742643</v>
      </c>
      <c r="Q25" s="87">
        <v>23.53475069940556</v>
      </c>
      <c r="R25" s="87">
        <v>6.9921647997127891</v>
      </c>
      <c r="S25" s="87">
        <v>26.047571184408483</v>
      </c>
      <c r="T25" s="87">
        <v>26.498672155257143</v>
      </c>
      <c r="U25" s="87">
        <v>26.047571184408483</v>
      </c>
      <c r="V25" s="87">
        <v>12.539186449855826</v>
      </c>
      <c r="W25" s="87">
        <v>10.232575416982808</v>
      </c>
      <c r="X25" s="87">
        <v>12.966063340147507</v>
      </c>
      <c r="Y25" s="87">
        <v>22.413154041072985</v>
      </c>
      <c r="Z25" s="87">
        <v>41.778487682433592</v>
      </c>
      <c r="AA25" s="87">
        <v>18.246215859767354</v>
      </c>
      <c r="AB25" s="87">
        <v>18.407933695356554</v>
      </c>
      <c r="AC25" s="87">
        <v>12.796302547309944</v>
      </c>
      <c r="AD25" s="87">
        <v>14.072239171547261</v>
      </c>
      <c r="AE25" s="87">
        <v>11.137440599342524</v>
      </c>
      <c r="AF25" s="87">
        <v>22.915482329176982</v>
      </c>
      <c r="AG25" s="87">
        <v>7.8446359002372406</v>
      </c>
      <c r="AH25" s="87">
        <v>11.122104839266774</v>
      </c>
      <c r="AI25" s="87">
        <v>10.365055938001111</v>
      </c>
      <c r="AJ25" s="87">
        <v>13.758750478521264</v>
      </c>
      <c r="AK25" s="87">
        <v>14.681194324783458</v>
      </c>
      <c r="AL25" s="87">
        <v>12.559469129719378</v>
      </c>
      <c r="AM25" s="87">
        <v>12.548382076302374</v>
      </c>
      <c r="AN25" s="87">
        <v>16.270270449535023</v>
      </c>
      <c r="AO25" s="87">
        <v>19.045755257863078</v>
      </c>
      <c r="AP25" s="87">
        <v>19.272910013044676</v>
      </c>
      <c r="AQ25" s="87">
        <v>18.092664018136897</v>
      </c>
      <c r="AR25" s="87">
        <v>18.241814668746891</v>
      </c>
      <c r="AS25" s="88">
        <v>18.260804900889184</v>
      </c>
      <c r="AV25" s="84" t="s">
        <v>677</v>
      </c>
      <c r="AW25" t="s">
        <v>678</v>
      </c>
      <c r="AX25" s="81"/>
      <c r="AY25" s="81"/>
      <c r="AZ25" s="81"/>
      <c r="BA25" s="81"/>
      <c r="BE25" s="84" t="s">
        <v>679</v>
      </c>
      <c r="BF25" t="s">
        <v>680</v>
      </c>
      <c r="BG25" s="81"/>
      <c r="BH25" s="84" t="s">
        <v>681</v>
      </c>
      <c r="BI25" t="s">
        <v>682</v>
      </c>
      <c r="BJ25" s="81"/>
      <c r="BQ25" s="84" t="s">
        <v>683</v>
      </c>
      <c r="BR25" t="s">
        <v>684</v>
      </c>
    </row>
    <row r="26" spans="1:70" ht="14.25">
      <c r="A26" s="51" t="s">
        <v>685</v>
      </c>
      <c r="B26" s="87">
        <v>18.482926640052568</v>
      </c>
      <c r="C26" s="87">
        <v>18.807774554252372</v>
      </c>
      <c r="D26" s="87">
        <v>18.482926640052572</v>
      </c>
      <c r="E26" s="87">
        <v>14.612570964582257</v>
      </c>
      <c r="F26" s="87">
        <v>35.248674793056196</v>
      </c>
      <c r="G26" s="87">
        <v>20.668668567195471</v>
      </c>
      <c r="H26" s="87">
        <v>16.772171083330694</v>
      </c>
      <c r="I26" s="87">
        <v>33.618191978867479</v>
      </c>
      <c r="J26" s="87">
        <v>20.700869478088059</v>
      </c>
      <c r="K26" s="87">
        <v>21.121108809968067</v>
      </c>
      <c r="L26" s="87">
        <v>22.091160656022318</v>
      </c>
      <c r="M26" s="87">
        <v>35.923672752226622</v>
      </c>
      <c r="N26" s="87">
        <v>49.339154166221249</v>
      </c>
      <c r="O26" s="87">
        <v>35.923672752226622</v>
      </c>
      <c r="P26" s="87">
        <v>41.822037737638624</v>
      </c>
      <c r="Q26" s="87">
        <v>175.45302198747621</v>
      </c>
      <c r="R26" s="87">
        <v>19.557423322603714</v>
      </c>
      <c r="S26" s="87">
        <v>26.066793195774025</v>
      </c>
      <c r="T26" s="87">
        <v>26.301776887126959</v>
      </c>
      <c r="U26" s="87">
        <v>26.066793195774025</v>
      </c>
      <c r="V26" s="87">
        <v>38.194552732082002</v>
      </c>
      <c r="W26" s="87">
        <v>27.647882942494725</v>
      </c>
      <c r="X26" s="87">
        <v>24.829292081717949</v>
      </c>
      <c r="Y26" s="87">
        <v>27.561991367701747</v>
      </c>
      <c r="Z26" s="87">
        <v>38.516497703145951</v>
      </c>
      <c r="AA26" s="87">
        <v>59.507102021928766</v>
      </c>
      <c r="AB26" s="87">
        <v>52.976450265409291</v>
      </c>
      <c r="AC26" s="87">
        <v>25.505998265860203</v>
      </c>
      <c r="AD26" s="87">
        <v>32.957433830553754</v>
      </c>
      <c r="AE26" s="87">
        <v>16.297955761515531</v>
      </c>
      <c r="AF26" s="87">
        <v>23.257489862640835</v>
      </c>
      <c r="AG26" s="87">
        <v>20.896051514064503</v>
      </c>
      <c r="AH26" s="87">
        <v>16.312363999430165</v>
      </c>
      <c r="AI26" s="87">
        <v>23.279969447256729</v>
      </c>
      <c r="AJ26" s="87">
        <v>31.155419362157367</v>
      </c>
      <c r="AK26" s="87">
        <v>36.542466611921363</v>
      </c>
      <c r="AL26" s="87">
        <v>24.498425603293668</v>
      </c>
      <c r="AM26" s="87">
        <v>24.508842100592489</v>
      </c>
      <c r="AN26" s="87">
        <v>45.897654705901274</v>
      </c>
      <c r="AO26" s="87">
        <v>65.013979519213819</v>
      </c>
      <c r="AP26" s="87">
        <v>55.840788476162921</v>
      </c>
      <c r="AQ26" s="87">
        <v>58.449504130748693</v>
      </c>
      <c r="AR26" s="87">
        <v>52.426353036478176</v>
      </c>
      <c r="AS26" s="88">
        <v>114.39109898268612</v>
      </c>
      <c r="AV26" s="84" t="s">
        <v>686</v>
      </c>
      <c r="AW26" t="s">
        <v>687</v>
      </c>
      <c r="AX26" s="81"/>
      <c r="AY26" s="81"/>
      <c r="AZ26" s="81"/>
      <c r="BA26" s="81"/>
      <c r="BG26" s="81"/>
      <c r="BH26" s="81"/>
      <c r="BI26" s="81"/>
      <c r="BJ26" s="81"/>
      <c r="BQ26" s="84" t="s">
        <v>688</v>
      </c>
      <c r="BR26" t="s">
        <v>689</v>
      </c>
    </row>
    <row r="27" spans="1:70" ht="14.25">
      <c r="A27" s="51" t="s">
        <v>690</v>
      </c>
      <c r="B27" s="87">
        <v>41.832208481015513</v>
      </c>
      <c r="C27" s="87">
        <v>50.424046848686537</v>
      </c>
      <c r="D27" s="87">
        <v>41.83220848101552</v>
      </c>
      <c r="E27" s="87">
        <v>32.951396088012729</v>
      </c>
      <c r="F27" s="87">
        <v>45.093697365899722</v>
      </c>
      <c r="G27" s="87">
        <v>31.334029252297135</v>
      </c>
      <c r="H27" s="87">
        <v>30.031605481444394</v>
      </c>
      <c r="I27" s="87">
        <v>47.647542031867161</v>
      </c>
      <c r="J27" s="87">
        <v>35.303044502198915</v>
      </c>
      <c r="K27" s="87">
        <v>35.036264539246432</v>
      </c>
      <c r="L27" s="87">
        <v>34.420447846423798</v>
      </c>
      <c r="M27" s="87">
        <v>84.317670885597295</v>
      </c>
      <c r="N27" s="87">
        <v>96.881905058589382</v>
      </c>
      <c r="O27" s="87">
        <v>84.317670885597295</v>
      </c>
      <c r="P27" s="87">
        <v>98.7040493683607</v>
      </c>
      <c r="Q27" s="87">
        <v>281.45194727398649</v>
      </c>
      <c r="R27" s="87">
        <v>39.728305327711439</v>
      </c>
      <c r="S27" s="87">
        <v>58.975607933797065</v>
      </c>
      <c r="T27" s="87">
        <v>65.190645207828368</v>
      </c>
      <c r="U27" s="87">
        <v>58.975607933797065</v>
      </c>
      <c r="V27" s="87">
        <v>61.334855643189059</v>
      </c>
      <c r="W27" s="87">
        <v>51.3815899339412</v>
      </c>
      <c r="X27" s="87">
        <v>50.439461842601375</v>
      </c>
      <c r="Y27" s="87">
        <v>52.912903767351303</v>
      </c>
      <c r="Z27" s="87">
        <v>89.383172036182771</v>
      </c>
      <c r="AA27" s="87">
        <v>95.428604138923419</v>
      </c>
      <c r="AB27" s="87">
        <v>100.03806377815451</v>
      </c>
      <c r="AC27" s="87">
        <v>38.704519307571971</v>
      </c>
      <c r="AD27" s="87">
        <v>48.360148308771457</v>
      </c>
      <c r="AE27" s="87">
        <v>34.410156522236278</v>
      </c>
      <c r="AF27" s="87">
        <v>40.28152299439099</v>
      </c>
      <c r="AG27" s="87">
        <v>41.353000103557584</v>
      </c>
      <c r="AH27" s="87">
        <v>36.939310977615293</v>
      </c>
      <c r="AI27" s="87">
        <v>52.580654521939387</v>
      </c>
      <c r="AJ27" s="87">
        <v>56.73989958933663</v>
      </c>
      <c r="AK27" s="87">
        <v>63.72047792274028</v>
      </c>
      <c r="AL27" s="87">
        <v>53.635271624512654</v>
      </c>
      <c r="AM27" s="87">
        <v>55.463734668282967</v>
      </c>
      <c r="AN27" s="87">
        <v>103.80345107463154</v>
      </c>
      <c r="AO27" s="87">
        <v>92.03983639086475</v>
      </c>
      <c r="AP27" s="87">
        <v>98.514451092787596</v>
      </c>
      <c r="AQ27" s="87">
        <v>96.079418257416677</v>
      </c>
      <c r="AR27" s="87">
        <v>100.33067416649412</v>
      </c>
      <c r="AS27" s="88">
        <v>280.50630819255889</v>
      </c>
      <c r="AV27" s="84" t="s">
        <v>691</v>
      </c>
      <c r="AW27" t="s">
        <v>692</v>
      </c>
      <c r="AX27" s="81"/>
      <c r="AY27" s="81"/>
      <c r="AZ27" s="81"/>
      <c r="BA27" s="81"/>
      <c r="BG27" s="81"/>
      <c r="BH27" s="81"/>
      <c r="BI27" s="81"/>
      <c r="BJ27" s="81"/>
      <c r="BQ27" s="84" t="s">
        <v>693</v>
      </c>
      <c r="BR27" t="s">
        <v>694</v>
      </c>
    </row>
    <row r="28" spans="1:70" ht="14.25">
      <c r="A28" s="51" t="s">
        <v>695</v>
      </c>
      <c r="B28" s="87">
        <v>3.3796675338078006</v>
      </c>
      <c r="C28" s="87">
        <v>4.2271063900169823</v>
      </c>
      <c r="D28" s="87">
        <v>3.379667533807801</v>
      </c>
      <c r="E28" s="87">
        <v>2.1479397885152371</v>
      </c>
      <c r="F28" s="87">
        <v>0.94965193235069123</v>
      </c>
      <c r="G28" s="87">
        <v>1.0491868116030523</v>
      </c>
      <c r="H28" s="87">
        <v>1.3330685844631887</v>
      </c>
      <c r="I28" s="87">
        <v>14.350958518459665</v>
      </c>
      <c r="J28" s="87">
        <v>10.770173377068923</v>
      </c>
      <c r="K28" s="87">
        <v>11.671502835326082</v>
      </c>
      <c r="L28" s="87">
        <v>13.752070356157525</v>
      </c>
      <c r="M28" s="87">
        <v>13.267616295539188</v>
      </c>
      <c r="N28" s="87">
        <v>13.734796437797648</v>
      </c>
      <c r="O28" s="87">
        <v>13.267616295539188</v>
      </c>
      <c r="P28" s="87">
        <v>16.573019168832307</v>
      </c>
      <c r="Q28" s="87">
        <v>2.3094982623848366</v>
      </c>
      <c r="R28" s="87">
        <v>5.5475515945086507</v>
      </c>
      <c r="S28" s="87">
        <v>8.0212304602095514</v>
      </c>
      <c r="T28" s="87">
        <v>8.6342382768626713</v>
      </c>
      <c r="U28" s="87">
        <v>8.0212304602095514</v>
      </c>
      <c r="V28" s="87">
        <v>6.2634416269883575</v>
      </c>
      <c r="W28" s="87">
        <v>6.3354416993997891</v>
      </c>
      <c r="X28" s="87">
        <v>6.5407919078467494</v>
      </c>
      <c r="Y28" s="87">
        <v>13.877730382388165</v>
      </c>
      <c r="Z28" s="87">
        <v>15.058920011441336</v>
      </c>
      <c r="AA28" s="87">
        <v>16.821241687473496</v>
      </c>
      <c r="AB28" s="87">
        <v>21.286712829472712</v>
      </c>
      <c r="AC28" s="87">
        <v>1.687033835019196</v>
      </c>
      <c r="AD28" s="87">
        <v>14.08079182442342</v>
      </c>
      <c r="AE28" s="87">
        <v>2.3267682509058778</v>
      </c>
      <c r="AF28" s="87">
        <v>3.2352835234509048</v>
      </c>
      <c r="AG28" s="87">
        <v>5.7313176660875484</v>
      </c>
      <c r="AH28" s="87">
        <v>3.0365900127609065</v>
      </c>
      <c r="AI28" s="87">
        <v>7.1376430376341826</v>
      </c>
      <c r="AJ28" s="87">
        <v>6.8044291048793593</v>
      </c>
      <c r="AK28" s="87">
        <v>15.764549515422885</v>
      </c>
      <c r="AL28" s="87">
        <v>7.2669278402922926</v>
      </c>
      <c r="AM28" s="87">
        <v>7.7800965225985497</v>
      </c>
      <c r="AN28" s="87">
        <v>20.158336368879858</v>
      </c>
      <c r="AO28" s="87">
        <v>15.470931775497549</v>
      </c>
      <c r="AP28" s="87">
        <v>21.743294995890821</v>
      </c>
      <c r="AQ28" s="87">
        <v>17.080569213108369</v>
      </c>
      <c r="AR28" s="87">
        <v>21.199026052966008</v>
      </c>
      <c r="AS28" s="88">
        <v>38.625322087150558</v>
      </c>
      <c r="AV28" s="84" t="s">
        <v>696</v>
      </c>
      <c r="AW28" t="s">
        <v>697</v>
      </c>
      <c r="AX28" s="81"/>
      <c r="AY28" s="81"/>
      <c r="AZ28" s="81"/>
      <c r="BA28" s="81"/>
      <c r="BG28" s="81"/>
      <c r="BH28" s="81"/>
      <c r="BI28" s="81"/>
      <c r="BJ28" s="81"/>
      <c r="BQ28" s="84" t="s">
        <v>698</v>
      </c>
      <c r="BR28" t="s">
        <v>699</v>
      </c>
    </row>
    <row r="29" spans="1:70" ht="14.25">
      <c r="A29" s="51" t="s">
        <v>700</v>
      </c>
      <c r="B29" s="87">
        <v>2.2600862514218858</v>
      </c>
      <c r="C29" s="87">
        <v>3.0486146884935472</v>
      </c>
      <c r="D29" s="87">
        <v>2.2600862514218858</v>
      </c>
      <c r="E29" s="87">
        <v>1.7664719668500539</v>
      </c>
      <c r="F29" s="87">
        <v>0.64033141103532387</v>
      </c>
      <c r="G29" s="87">
        <v>0.9657688489143107</v>
      </c>
      <c r="H29" s="87">
        <v>1.1237330345840781</v>
      </c>
      <c r="I29" s="87">
        <v>14.914977777722985</v>
      </c>
      <c r="J29" s="87">
        <v>10.227282277292595</v>
      </c>
      <c r="K29" s="87">
        <v>11.118598890612345</v>
      </c>
      <c r="L29" s="87">
        <v>13.17605344228801</v>
      </c>
      <c r="M29" s="87">
        <v>5.1251815726398284</v>
      </c>
      <c r="N29" s="87">
        <v>5.8677542543015235</v>
      </c>
      <c r="O29" s="87">
        <v>5.1251815726398284</v>
      </c>
      <c r="P29" s="87">
        <v>6.0848175298762532</v>
      </c>
      <c r="Q29" s="87">
        <v>1.8496475146899622</v>
      </c>
      <c r="R29" s="87">
        <v>4.9043501498802167</v>
      </c>
      <c r="S29" s="87">
        <v>4.0031059461010656</v>
      </c>
      <c r="T29" s="87">
        <v>4.5735000129254928</v>
      </c>
      <c r="U29" s="87">
        <v>4.0031059461010656</v>
      </c>
      <c r="V29" s="87">
        <v>2.8314315875989156</v>
      </c>
      <c r="W29" s="87">
        <v>3.0668417198930378</v>
      </c>
      <c r="X29" s="87">
        <v>3.1811075219120446</v>
      </c>
      <c r="Y29" s="87">
        <v>10.453698306116184</v>
      </c>
      <c r="Z29" s="87">
        <v>6.0183229051521385</v>
      </c>
      <c r="AA29" s="87">
        <v>12.307359669803146</v>
      </c>
      <c r="AB29" s="87">
        <v>14.546001483717639</v>
      </c>
      <c r="AC29" s="87">
        <v>1.0920648355716354</v>
      </c>
      <c r="AD29" s="87">
        <v>14.147220569158115</v>
      </c>
      <c r="AE29" s="87">
        <v>1.9264982600446106</v>
      </c>
      <c r="AF29" s="87">
        <v>2.8110578986850547</v>
      </c>
      <c r="AG29" s="87">
        <v>5.0634059321814924</v>
      </c>
      <c r="AH29" s="87">
        <v>2.0299204601139298</v>
      </c>
      <c r="AI29" s="87">
        <v>3.6488347851464691</v>
      </c>
      <c r="AJ29" s="87">
        <v>3.1612692616668272</v>
      </c>
      <c r="AK29" s="87">
        <v>12.599550003580497</v>
      </c>
      <c r="AL29" s="87">
        <v>3.7645264790702986</v>
      </c>
      <c r="AM29" s="87">
        <v>3.8392960014812303</v>
      </c>
      <c r="AN29" s="87">
        <v>8.5608842140388042</v>
      </c>
      <c r="AO29" s="87">
        <v>13.823319936402832</v>
      </c>
      <c r="AP29" s="87">
        <v>16.967797670267494</v>
      </c>
      <c r="AQ29" s="87">
        <v>12.016218931361253</v>
      </c>
      <c r="AR29" s="87">
        <v>14.080894616708918</v>
      </c>
      <c r="AS29" s="88">
        <v>29.858264230910095</v>
      </c>
      <c r="AV29" s="84" t="s">
        <v>701</v>
      </c>
      <c r="AW29" t="s">
        <v>702</v>
      </c>
      <c r="AX29" s="81"/>
      <c r="AY29" s="81"/>
      <c r="AZ29" s="81"/>
      <c r="BA29" s="81"/>
    </row>
    <row r="30" spans="1:70" ht="14.25">
      <c r="A30" s="51" t="s">
        <v>703</v>
      </c>
      <c r="B30" s="87">
        <v>35.370888258794757</v>
      </c>
      <c r="C30" s="87">
        <v>41.391964126567871</v>
      </c>
      <c r="D30" s="87">
        <v>35.370888258794764</v>
      </c>
      <c r="E30" s="87">
        <v>21.224446834786555</v>
      </c>
      <c r="F30" s="87">
        <v>17.768767754685321</v>
      </c>
      <c r="G30" s="87">
        <v>13.836906228123736</v>
      </c>
      <c r="H30" s="87">
        <v>26.945408873652305</v>
      </c>
      <c r="I30" s="87">
        <v>4.8051199101402675</v>
      </c>
      <c r="J30" s="87">
        <v>28.847429754798846</v>
      </c>
      <c r="K30" s="87">
        <v>28.533598686881938</v>
      </c>
      <c r="L30" s="87">
        <v>27.809172428587537</v>
      </c>
      <c r="M30" s="87">
        <v>73.365360284011885</v>
      </c>
      <c r="N30" s="87">
        <v>56.939249929600273</v>
      </c>
      <c r="O30" s="87">
        <v>73.365360284011885</v>
      </c>
      <c r="P30" s="87">
        <v>86.07356297265612</v>
      </c>
      <c r="Q30" s="87">
        <v>30.749585023284105</v>
      </c>
      <c r="R30" s="87">
        <v>21.438519088992617</v>
      </c>
      <c r="S30" s="87">
        <v>101.79613115364265</v>
      </c>
      <c r="T30" s="87">
        <v>106.1515681796448</v>
      </c>
      <c r="U30" s="87">
        <v>101.79613115364266</v>
      </c>
      <c r="V30" s="87">
        <v>89.063368925867508</v>
      </c>
      <c r="W30" s="87">
        <v>86.219196945647425</v>
      </c>
      <c r="X30" s="87">
        <v>95.701432185924858</v>
      </c>
      <c r="Y30" s="87">
        <v>92.732056964791909</v>
      </c>
      <c r="Z30" s="87">
        <v>125.90940504858281</v>
      </c>
      <c r="AA30" s="87">
        <v>117.38910658649291</v>
      </c>
      <c r="AB30" s="87">
        <v>170.74972497465325</v>
      </c>
      <c r="AC30" s="87">
        <v>28.948585233321932</v>
      </c>
      <c r="AD30" s="87">
        <v>15.317707159401257</v>
      </c>
      <c r="AE30" s="87">
        <v>23.434971135267855</v>
      </c>
      <c r="AF30" s="87">
        <v>29.624506338750201</v>
      </c>
      <c r="AG30" s="87">
        <v>22.325302784651448</v>
      </c>
      <c r="AH30" s="87">
        <v>25.204074857561565</v>
      </c>
      <c r="AI30" s="87">
        <v>91.667580937022194</v>
      </c>
      <c r="AJ30" s="87">
        <v>97.25177986827039</v>
      </c>
      <c r="AK30" s="87">
        <v>87.397278195074662</v>
      </c>
      <c r="AL30" s="87">
        <v>93.26568894588263</v>
      </c>
      <c r="AM30" s="87">
        <v>94.544670057507062</v>
      </c>
      <c r="AN30" s="87">
        <v>275.48982459429413</v>
      </c>
      <c r="AO30" s="87">
        <v>53.415804358676652</v>
      </c>
      <c r="AP30" s="87">
        <v>128.3680702119706</v>
      </c>
      <c r="AQ30" s="87">
        <v>129.67520330125012</v>
      </c>
      <c r="AR30" s="87">
        <v>178.88913768609149</v>
      </c>
      <c r="AS30" s="88">
        <v>13.342793954670716</v>
      </c>
      <c r="AV30" s="84" t="s">
        <v>704</v>
      </c>
      <c r="AW30" t="s">
        <v>705</v>
      </c>
      <c r="AX30" s="81"/>
      <c r="AY30" s="81"/>
      <c r="AZ30" s="81"/>
      <c r="BA30" s="81"/>
    </row>
    <row r="31" spans="1:70" ht="14.25">
      <c r="A31" s="51" t="s">
        <v>706</v>
      </c>
      <c r="B31" s="87">
        <v>0.31918610819329224</v>
      </c>
      <c r="C31" s="87">
        <v>0.46188744129881626</v>
      </c>
      <c r="D31" s="87">
        <v>0.31918610819329229</v>
      </c>
      <c r="E31" s="87">
        <v>0.26297685025451589</v>
      </c>
      <c r="F31" s="87">
        <v>0.1691237057362372</v>
      </c>
      <c r="G31" s="87">
        <v>0.18946830153546881</v>
      </c>
      <c r="H31" s="87">
        <v>0.22083715322404532</v>
      </c>
      <c r="I31" s="87">
        <v>0.2258641161620393</v>
      </c>
      <c r="J31" s="87">
        <v>0.20225812438647328</v>
      </c>
      <c r="K31" s="87">
        <v>0.19216655917005798</v>
      </c>
      <c r="L31" s="87">
        <v>0.16887187748482285</v>
      </c>
      <c r="M31" s="87">
        <v>0.56682589917610504</v>
      </c>
      <c r="N31" s="87">
        <v>0.842330881087478</v>
      </c>
      <c r="O31" s="87">
        <v>0.56682589917610504</v>
      </c>
      <c r="P31" s="87">
        <v>0.64995843490924954</v>
      </c>
      <c r="Q31" s="87">
        <v>0.7469757910381154</v>
      </c>
      <c r="R31" s="87">
        <v>0.55321613595893648</v>
      </c>
      <c r="S31" s="87">
        <v>0.40644136645244688</v>
      </c>
      <c r="T31" s="87">
        <v>0.50966655137235339</v>
      </c>
      <c r="U31" s="87">
        <v>0.40644136645244694</v>
      </c>
      <c r="V31" s="87">
        <v>0.29789143979058236</v>
      </c>
      <c r="W31" s="87">
        <v>0.31260801333473759</v>
      </c>
      <c r="X31" s="87">
        <v>0.33529915045175362</v>
      </c>
      <c r="Y31" s="87">
        <v>0.30718181567296948</v>
      </c>
      <c r="Z31" s="87">
        <v>0.58444514179263174</v>
      </c>
      <c r="AA31" s="87">
        <v>0.43964884083504441</v>
      </c>
      <c r="AB31" s="87">
        <v>0.62043573739518099</v>
      </c>
      <c r="AC31" s="87">
        <v>0.2480029384411393</v>
      </c>
      <c r="AD31" s="87">
        <v>0.23484212351136532</v>
      </c>
      <c r="AE31" s="87">
        <v>0.35444830181550951</v>
      </c>
      <c r="AF31" s="87">
        <v>0.72152175079284775</v>
      </c>
      <c r="AG31" s="87">
        <v>0.56190223409463991</v>
      </c>
      <c r="AH31" s="87">
        <v>0.28640672439028775</v>
      </c>
      <c r="AI31" s="87">
        <v>0.3659342676259853</v>
      </c>
      <c r="AJ31" s="87">
        <v>0.35510881395975924</v>
      </c>
      <c r="AK31" s="87">
        <v>0.34559414644951181</v>
      </c>
      <c r="AL31" s="87">
        <v>0.43206394522775848</v>
      </c>
      <c r="AM31" s="87">
        <v>0.38287299546300407</v>
      </c>
      <c r="AN31" s="87">
        <v>0.63460294206222168</v>
      </c>
      <c r="AO31" s="87">
        <v>0.36076331902645209</v>
      </c>
      <c r="AP31" s="87">
        <v>0.61470317098240101</v>
      </c>
      <c r="AQ31" s="87">
        <v>0.45479883491981177</v>
      </c>
      <c r="AR31" s="87">
        <v>0.62153667892732778</v>
      </c>
      <c r="AS31" s="88">
        <v>3.5108499802947568</v>
      </c>
      <c r="AV31" t="s">
        <v>707</v>
      </c>
      <c r="AW31" t="s">
        <v>708</v>
      </c>
      <c r="AX31" s="81"/>
      <c r="AY31" s="81"/>
      <c r="AZ31" s="81"/>
      <c r="BA31" s="81"/>
    </row>
    <row r="32" spans="1:70" ht="14.25">
      <c r="A32" s="51" t="s">
        <v>709</v>
      </c>
      <c r="B32" s="87">
        <v>0.65407200417643174</v>
      </c>
      <c r="C32" s="87">
        <v>0.98596409684466702</v>
      </c>
      <c r="D32" s="87">
        <v>0.65407200417643185</v>
      </c>
      <c r="E32" s="87">
        <v>0.54341056102969876</v>
      </c>
      <c r="F32" s="87">
        <v>0.18664866707123967</v>
      </c>
      <c r="G32" s="87">
        <v>0.48186807391539743</v>
      </c>
      <c r="H32" s="87">
        <v>0.41064544833759148</v>
      </c>
      <c r="I32" s="87">
        <v>0.1851522252735146</v>
      </c>
      <c r="J32" s="87">
        <v>0.2895674499810782</v>
      </c>
      <c r="K32" s="87">
        <v>0.25395829889000715</v>
      </c>
      <c r="L32" s="87">
        <v>0.17176056028761064</v>
      </c>
      <c r="M32" s="87">
        <v>1.0234335059392239</v>
      </c>
      <c r="N32" s="87">
        <v>1.3027903753392693</v>
      </c>
      <c r="O32" s="87">
        <v>1.0234335059392239</v>
      </c>
      <c r="P32" s="87">
        <v>1.1480772685224649</v>
      </c>
      <c r="Q32" s="87">
        <v>0.48973440681860803</v>
      </c>
      <c r="R32" s="87">
        <v>0.44052769460638386</v>
      </c>
      <c r="S32" s="87">
        <v>0.87313734456111858</v>
      </c>
      <c r="T32" s="87">
        <v>1.1132165498044164</v>
      </c>
      <c r="U32" s="87">
        <v>0.87313734456111858</v>
      </c>
      <c r="V32" s="87">
        <v>0.53501954735116752</v>
      </c>
      <c r="W32" s="87">
        <v>0.74857100619352102</v>
      </c>
      <c r="X32" s="87">
        <v>0.69705103412490921</v>
      </c>
      <c r="Y32" s="87">
        <v>0.5638312019646321</v>
      </c>
      <c r="Z32" s="87">
        <v>1.1332745135063602</v>
      </c>
      <c r="AA32" s="87">
        <v>0.82236495636728058</v>
      </c>
      <c r="AB32" s="87">
        <v>1.268360882282344</v>
      </c>
      <c r="AC32" s="87">
        <v>0.34798972256574912</v>
      </c>
      <c r="AD32" s="87">
        <v>0.23072415362994114</v>
      </c>
      <c r="AE32" s="87">
        <v>0.53657795096626804</v>
      </c>
      <c r="AF32" s="87">
        <v>0.50875155512057901</v>
      </c>
      <c r="AG32" s="87">
        <v>0.45936802666992055</v>
      </c>
      <c r="AH32" s="87">
        <v>0.58028666619394786</v>
      </c>
      <c r="AI32" s="87">
        <v>0.79345962003624493</v>
      </c>
      <c r="AJ32" s="87">
        <v>0.65217928804466174</v>
      </c>
      <c r="AK32" s="87">
        <v>0.56740164283212691</v>
      </c>
      <c r="AL32" s="87">
        <v>0.78851995533253116</v>
      </c>
      <c r="AM32" s="87">
        <v>0.82011935817426718</v>
      </c>
      <c r="AN32" s="87">
        <v>1.4459657817334732</v>
      </c>
      <c r="AO32" s="87">
        <v>0.57003337575612478</v>
      </c>
      <c r="AP32" s="87">
        <v>1.1964954786782482</v>
      </c>
      <c r="AQ32" s="87">
        <v>0.87082533117388583</v>
      </c>
      <c r="AR32" s="87">
        <v>1.2821626600298912</v>
      </c>
      <c r="AS32" s="88">
        <v>5.3045033057752118</v>
      </c>
      <c r="AV32" t="s">
        <v>710</v>
      </c>
      <c r="AW32" t="s">
        <v>711</v>
      </c>
      <c r="AX32" s="81"/>
      <c r="AY32" s="81"/>
      <c r="AZ32" s="81"/>
      <c r="BA32" s="81"/>
    </row>
    <row r="33" spans="1:72" ht="14.25">
      <c r="A33" s="51" t="s">
        <v>712</v>
      </c>
      <c r="B33" s="87">
        <v>16.018420539655192</v>
      </c>
      <c r="C33" s="87">
        <v>16.847256739692781</v>
      </c>
      <c r="D33" s="87">
        <v>16.0184205396552</v>
      </c>
      <c r="E33" s="87">
        <v>3.0321951275932162</v>
      </c>
      <c r="F33" s="87">
        <v>0.67951364335251763</v>
      </c>
      <c r="G33" s="87">
        <v>6.8103476647337791E-2</v>
      </c>
      <c r="H33" s="87">
        <v>1.7798498472334268</v>
      </c>
      <c r="I33" s="87">
        <v>13.63942495819917</v>
      </c>
      <c r="J33" s="87">
        <v>11.017507416990593</v>
      </c>
      <c r="K33" s="87">
        <v>10.459085982418831</v>
      </c>
      <c r="L33" s="87">
        <v>9.1700639837895235</v>
      </c>
      <c r="M33" s="87">
        <v>14.310668279950223</v>
      </c>
      <c r="N33" s="87">
        <v>13.809523353593304</v>
      </c>
      <c r="O33" s="87">
        <v>14.310668279950223</v>
      </c>
      <c r="P33" s="87">
        <v>13.753220921476013</v>
      </c>
      <c r="Q33" s="87">
        <v>0.51114969198446658</v>
      </c>
      <c r="R33" s="87">
        <v>1.0884677006179415</v>
      </c>
      <c r="S33" s="87">
        <v>11.913903156040249</v>
      </c>
      <c r="T33" s="87">
        <v>12.513454457736398</v>
      </c>
      <c r="U33" s="87">
        <v>11.913903156040254</v>
      </c>
      <c r="V33" s="87">
        <v>0.81827099632372535</v>
      </c>
      <c r="W33" s="87">
        <v>0.37599813070597637</v>
      </c>
      <c r="X33" s="87">
        <v>1.6142159650766343</v>
      </c>
      <c r="Y33" s="87">
        <v>8.0471924150127183</v>
      </c>
      <c r="Z33" s="87">
        <v>10.897521779869679</v>
      </c>
      <c r="AA33" s="87">
        <v>1.6883636988225594</v>
      </c>
      <c r="AB33" s="87">
        <v>0.9505438046140342</v>
      </c>
      <c r="AC33" s="87">
        <v>1.275954297087184</v>
      </c>
      <c r="AD33" s="87">
        <v>1.1520769503965236</v>
      </c>
      <c r="AE33" s="87">
        <v>2.6528791341578701</v>
      </c>
      <c r="AF33" s="87">
        <v>0.57105237063317138</v>
      </c>
      <c r="AG33" s="87">
        <v>0.14147246423469156</v>
      </c>
      <c r="AH33" s="87">
        <v>3.668873525538018</v>
      </c>
      <c r="AI33" s="87">
        <v>2.5193582854392762</v>
      </c>
      <c r="AJ33" s="87">
        <v>1.2496764565137575</v>
      </c>
      <c r="AK33" s="87">
        <v>1.1601187982606356</v>
      </c>
      <c r="AL33" s="87">
        <v>2.2451301636919179</v>
      </c>
      <c r="AM33" s="87">
        <v>2.9796476595947579</v>
      </c>
      <c r="AN33" s="87">
        <v>1.1811041013192145</v>
      </c>
      <c r="AO33" s="87">
        <v>1.8936193861334842</v>
      </c>
      <c r="AP33" s="87">
        <v>0.8572507207576554</v>
      </c>
      <c r="AQ33" s="87">
        <v>1.6489442670012102</v>
      </c>
      <c r="AR33" s="87">
        <v>0.96846077640010275</v>
      </c>
      <c r="AS33" s="88">
        <v>8.3406128334496205E-2</v>
      </c>
      <c r="AV33" t="s">
        <v>713</v>
      </c>
      <c r="AW33" t="s">
        <v>714</v>
      </c>
      <c r="AX33" s="81"/>
      <c r="AY33" s="81"/>
      <c r="AZ33" s="81"/>
      <c r="BA33" s="81"/>
    </row>
    <row r="34" spans="1:72">
      <c r="A34" s="51" t="s">
        <v>715</v>
      </c>
      <c r="B34" s="87">
        <v>3.7727777667565761</v>
      </c>
      <c r="C34" s="87">
        <v>4.7187697817228802</v>
      </c>
      <c r="D34" s="87">
        <v>3.7727777667565769</v>
      </c>
      <c r="E34" s="87">
        <v>2.6217649453341152</v>
      </c>
      <c r="F34" s="87">
        <v>3.384658826157902</v>
      </c>
      <c r="G34" s="87">
        <v>0.60958352421724626</v>
      </c>
      <c r="H34" s="87">
        <v>1.3513421840301651</v>
      </c>
      <c r="I34" s="87">
        <v>1.3628126091577297</v>
      </c>
      <c r="J34" s="87">
        <v>2.0225802604550132</v>
      </c>
      <c r="K34" s="87">
        <v>1.8186521501124169</v>
      </c>
      <c r="L34" s="87">
        <v>1.347918392243513</v>
      </c>
      <c r="M34" s="87">
        <v>2.3214413113818626</v>
      </c>
      <c r="N34" s="87">
        <v>2.2115209959602211</v>
      </c>
      <c r="O34" s="87">
        <v>2.3214413113818626</v>
      </c>
      <c r="P34" s="87">
        <v>1.8806985876055655</v>
      </c>
      <c r="Q34" s="87">
        <v>0.67278009139701944</v>
      </c>
      <c r="R34" s="87">
        <v>2.0668630255943103</v>
      </c>
      <c r="S34" s="87">
        <v>5.3907694376389976</v>
      </c>
      <c r="T34" s="87">
        <v>6.0750671842160529</v>
      </c>
      <c r="U34" s="87">
        <v>5.3907694376389985</v>
      </c>
      <c r="V34" s="87">
        <v>5.1100176847132541</v>
      </c>
      <c r="W34" s="87">
        <v>3.102624656382809</v>
      </c>
      <c r="X34" s="87">
        <v>3.6391870917772304</v>
      </c>
      <c r="Y34" s="87">
        <v>3.8471014758621731</v>
      </c>
      <c r="Z34" s="87">
        <v>4.2191861413298266</v>
      </c>
      <c r="AA34" s="87">
        <v>10.495483529990562</v>
      </c>
      <c r="AB34" s="87">
        <v>6.9282711067241838</v>
      </c>
      <c r="AC34" s="87">
        <v>1.5362143802925927</v>
      </c>
      <c r="AD34" s="87">
        <v>1.6422518469657672</v>
      </c>
      <c r="AE34" s="87">
        <v>2.2847569887239887</v>
      </c>
      <c r="AF34" s="87">
        <v>1.0132844842815891</v>
      </c>
      <c r="AG34" s="87">
        <v>0.19531218616948731</v>
      </c>
      <c r="AH34" s="87">
        <v>2.5924103670035521</v>
      </c>
      <c r="AI34" s="87">
        <v>4.5610434499172277</v>
      </c>
      <c r="AJ34" s="87">
        <v>3.7762400204149564</v>
      </c>
      <c r="AK34" s="87">
        <v>3.852900261016146</v>
      </c>
      <c r="AL34" s="87">
        <v>4.3174021045626114</v>
      </c>
      <c r="AM34" s="87">
        <v>4.5398214318120296</v>
      </c>
      <c r="AN34" s="87">
        <v>9.6216150774006959</v>
      </c>
      <c r="AO34" s="87">
        <v>10.849082497340774</v>
      </c>
      <c r="AP34" s="87">
        <v>5.8384461520326223</v>
      </c>
      <c r="AQ34" s="87">
        <v>10.427574715534927</v>
      </c>
      <c r="AR34" s="87">
        <v>7.1375723985007777</v>
      </c>
      <c r="AS34" s="88">
        <v>0.36631816772215547</v>
      </c>
    </row>
    <row r="35" spans="1:72">
      <c r="A35" s="51" t="s">
        <v>716</v>
      </c>
      <c r="B35" s="87">
        <v>7.9923984229194271</v>
      </c>
      <c r="C35" s="87">
        <v>10.282697704991516</v>
      </c>
      <c r="D35" s="87">
        <v>7.9923984229194289</v>
      </c>
      <c r="E35" s="87">
        <v>5.2939873943129205</v>
      </c>
      <c r="F35" s="87">
        <v>4.3175971795555359</v>
      </c>
      <c r="G35" s="87">
        <v>1.2452581279886199</v>
      </c>
      <c r="H35" s="87">
        <v>3.1675554345473187</v>
      </c>
      <c r="I35" s="87">
        <v>1.7968624068062355</v>
      </c>
      <c r="J35" s="87">
        <v>4.2607209988681873</v>
      </c>
      <c r="K35" s="87">
        <v>3.8273484914751181</v>
      </c>
      <c r="L35" s="87">
        <v>2.8269809177282421</v>
      </c>
      <c r="M35" s="87">
        <v>5.0171255986483922</v>
      </c>
      <c r="N35" s="87">
        <v>4.2139609859982139</v>
      </c>
      <c r="O35" s="87">
        <v>5.0171255986483922</v>
      </c>
      <c r="P35" s="87">
        <v>4.1435481380124717</v>
      </c>
      <c r="Q35" s="87">
        <v>2.0349999074107155</v>
      </c>
      <c r="R35" s="87">
        <v>4.3114715655260385</v>
      </c>
      <c r="S35" s="87">
        <v>12.35323413275967</v>
      </c>
      <c r="T35" s="87">
        <v>14.009957036245067</v>
      </c>
      <c r="U35" s="87">
        <v>12.353234132759672</v>
      </c>
      <c r="V35" s="87">
        <v>9.6950106275200003</v>
      </c>
      <c r="W35" s="87">
        <v>7.4725873338278106</v>
      </c>
      <c r="X35" s="87">
        <v>8.8631103977842365</v>
      </c>
      <c r="Y35" s="87">
        <v>9.0080490677128076</v>
      </c>
      <c r="Z35" s="87">
        <v>9.8885330777219203</v>
      </c>
      <c r="AA35" s="87">
        <v>19.806072289941277</v>
      </c>
      <c r="AB35" s="87">
        <v>16.174321606987306</v>
      </c>
      <c r="AC35" s="87">
        <v>2.9527906138789213</v>
      </c>
      <c r="AD35" s="87">
        <v>2.613280746860692</v>
      </c>
      <c r="AE35" s="87">
        <v>4.7229086104008431</v>
      </c>
      <c r="AF35" s="87">
        <v>2.5140059279108558</v>
      </c>
      <c r="AG35" s="87">
        <v>0.46400572736840712</v>
      </c>
      <c r="AH35" s="87">
        <v>5.2413935268142557</v>
      </c>
      <c r="AI35" s="87">
        <v>10.408884706452392</v>
      </c>
      <c r="AJ35" s="87">
        <v>8.7163064686491651</v>
      </c>
      <c r="AK35" s="87">
        <v>8.4708563564514208</v>
      </c>
      <c r="AL35" s="87">
        <v>9.9960208541701707</v>
      </c>
      <c r="AM35" s="87">
        <v>10.370861744728668</v>
      </c>
      <c r="AN35" s="87">
        <v>23.756273518390383</v>
      </c>
      <c r="AO35" s="87">
        <v>18.207677164146865</v>
      </c>
      <c r="AP35" s="87">
        <v>13.106388031372395</v>
      </c>
      <c r="AQ35" s="87">
        <v>20.113044674045714</v>
      </c>
      <c r="AR35" s="87">
        <v>16.763519402189857</v>
      </c>
      <c r="AS35" s="88">
        <v>0.83549734110071627</v>
      </c>
    </row>
    <row r="36" spans="1:72">
      <c r="A36" s="51" t="s">
        <v>717</v>
      </c>
      <c r="B36" s="87">
        <v>0.70092815706179024</v>
      </c>
      <c r="C36" s="87">
        <v>0.93082702154302865</v>
      </c>
      <c r="D36" s="87">
        <v>0.70092815706179024</v>
      </c>
      <c r="E36" s="87">
        <v>0.5299764276612654</v>
      </c>
      <c r="F36" s="87">
        <v>0.10126668024986656</v>
      </c>
      <c r="G36" s="87">
        <v>6.2855608317209891E-2</v>
      </c>
      <c r="H36" s="87">
        <v>0.21848524564937108</v>
      </c>
      <c r="I36" s="87">
        <v>1.2783058490669348</v>
      </c>
      <c r="J36" s="87">
        <v>1.2369090121345179</v>
      </c>
      <c r="K36" s="87">
        <v>1.2911807049611479</v>
      </c>
      <c r="L36" s="87">
        <v>1.4164577835711882</v>
      </c>
      <c r="M36" s="87">
        <v>0.34075578931440165</v>
      </c>
      <c r="N36" s="87">
        <v>0.18994428853488529</v>
      </c>
      <c r="O36" s="87">
        <v>0.34075578931440165</v>
      </c>
      <c r="P36" s="87">
        <v>0.22180421541001868</v>
      </c>
      <c r="Q36" s="87">
        <v>0.12370201411616465</v>
      </c>
      <c r="R36" s="87">
        <v>0.36304133295794344</v>
      </c>
      <c r="S36" s="87">
        <v>1.5595866651584347</v>
      </c>
      <c r="T36" s="87">
        <v>1.7258875138085563</v>
      </c>
      <c r="U36" s="87">
        <v>1.5595866651584347</v>
      </c>
      <c r="V36" s="87">
        <v>1.1258123934949638</v>
      </c>
      <c r="W36" s="87">
        <v>1.0980271589990231</v>
      </c>
      <c r="X36" s="87">
        <v>1.210604229885605</v>
      </c>
      <c r="Y36" s="87">
        <v>1.9446368021091005</v>
      </c>
      <c r="Z36" s="87">
        <v>1.2412832614367577</v>
      </c>
      <c r="AA36" s="87">
        <v>7.4697158803713783</v>
      </c>
      <c r="AB36" s="87">
        <v>3.1217398342780074</v>
      </c>
      <c r="AC36" s="87">
        <v>0.20618175372865008</v>
      </c>
      <c r="AD36" s="87">
        <v>1.3331784122502492</v>
      </c>
      <c r="AE36" s="87">
        <v>0.46770322851881918</v>
      </c>
      <c r="AF36" s="87">
        <v>0.37396594329075594</v>
      </c>
      <c r="AG36" s="87">
        <v>2.268288401164965E-2</v>
      </c>
      <c r="AH36" s="87">
        <v>0.5123719378596493</v>
      </c>
      <c r="AI36" s="87">
        <v>1.4372719885253593</v>
      </c>
      <c r="AJ36" s="87">
        <v>1.2031832424638931</v>
      </c>
      <c r="AK36" s="87">
        <v>2.0179503027265531</v>
      </c>
      <c r="AL36" s="87">
        <v>1.392251312541279</v>
      </c>
      <c r="AM36" s="87">
        <v>1.4245447472379691</v>
      </c>
      <c r="AN36" s="87">
        <v>3.8048711560505808</v>
      </c>
      <c r="AO36" s="87">
        <v>8.9526453832938362</v>
      </c>
      <c r="AP36" s="87">
        <v>2.8453200490946915</v>
      </c>
      <c r="AQ36" s="87">
        <v>7.1849187124967111</v>
      </c>
      <c r="AR36" s="87">
        <v>3.1748263578177904</v>
      </c>
      <c r="AS36" s="88">
        <v>3.7703169747512859E-2</v>
      </c>
    </row>
    <row r="37" spans="1:72">
      <c r="A37" s="51" t="s">
        <v>718</v>
      </c>
      <c r="B37" s="87">
        <v>0.54566332652976024</v>
      </c>
      <c r="C37" s="87">
        <v>0.73376297312866312</v>
      </c>
      <c r="D37" s="87">
        <v>0.54566332652976024</v>
      </c>
      <c r="E37" s="87">
        <v>0.4058207037071917</v>
      </c>
      <c r="F37" s="87">
        <v>6.7266398437501276E-2</v>
      </c>
      <c r="G37" s="87">
        <v>5.8579373426685018E-2</v>
      </c>
      <c r="H37" s="87">
        <v>0.17058684567746685</v>
      </c>
      <c r="I37" s="87">
        <v>1.3523743058878814</v>
      </c>
      <c r="J37" s="87">
        <v>1.144809147474281</v>
      </c>
      <c r="K37" s="87">
        <v>1.2068772427698944</v>
      </c>
      <c r="L37" s="87">
        <v>1.3501510057306967</v>
      </c>
      <c r="M37" s="87">
        <v>0.27914031148785928</v>
      </c>
      <c r="N37" s="87">
        <v>0.14048241233029482</v>
      </c>
      <c r="O37" s="87">
        <v>0.27914031148785928</v>
      </c>
      <c r="P37" s="87">
        <v>0.19132883263924022</v>
      </c>
      <c r="Q37" s="87">
        <v>9.2909731484466115E-2</v>
      </c>
      <c r="R37" s="87">
        <v>0.25929327016973513</v>
      </c>
      <c r="S37" s="87">
        <v>1.0583231099850927</v>
      </c>
      <c r="T37" s="87">
        <v>1.1943878571110549</v>
      </c>
      <c r="U37" s="87">
        <v>1.0583231099850927</v>
      </c>
      <c r="V37" s="87">
        <v>0.71226739843177855</v>
      </c>
      <c r="W37" s="87">
        <v>0.70598350644821695</v>
      </c>
      <c r="X37" s="87">
        <v>0.78700581916164092</v>
      </c>
      <c r="Y37" s="87">
        <v>1.5167448247134863</v>
      </c>
      <c r="Z37" s="87">
        <v>0.83018132591707583</v>
      </c>
      <c r="AA37" s="87">
        <v>6.9282509785545763</v>
      </c>
      <c r="AB37" s="87">
        <v>2.3094542919724725</v>
      </c>
      <c r="AC37" s="87">
        <v>0.13834629057843251</v>
      </c>
      <c r="AD37" s="87">
        <v>1.346493768029098</v>
      </c>
      <c r="AE37" s="87">
        <v>0.36075170149428859</v>
      </c>
      <c r="AF37" s="87">
        <v>0.34584255754289384</v>
      </c>
      <c r="AG37" s="87">
        <v>1.7762219172416445E-2</v>
      </c>
      <c r="AH37" s="87">
        <v>0.39431704287355446</v>
      </c>
      <c r="AI37" s="87">
        <v>0.95798488546521521</v>
      </c>
      <c r="AJ37" s="87">
        <v>0.76461311312448765</v>
      </c>
      <c r="AK37" s="87">
        <v>1.6380485054330278</v>
      </c>
      <c r="AL37" s="87">
        <v>0.92540205732254011</v>
      </c>
      <c r="AM37" s="87">
        <v>0.94966826460497544</v>
      </c>
      <c r="AN37" s="87">
        <v>2.3988642564857092</v>
      </c>
      <c r="AO37" s="87">
        <v>8.7610056259007827</v>
      </c>
      <c r="AP37" s="87">
        <v>2.2732757675858761</v>
      </c>
      <c r="AQ37" s="87">
        <v>6.5762697603343687</v>
      </c>
      <c r="AR37" s="87">
        <v>2.3164023911659148</v>
      </c>
      <c r="AS37" s="88">
        <v>2.8111966962631844E-2</v>
      </c>
    </row>
    <row r="38" spans="1:72">
      <c r="A38" s="51" t="s">
        <v>719</v>
      </c>
      <c r="B38" s="87">
        <v>15.233374440120569</v>
      </c>
      <c r="C38" s="87">
        <v>18.426544365328215</v>
      </c>
      <c r="D38" s="87">
        <v>15.233374440120572</v>
      </c>
      <c r="E38" s="87">
        <v>8.4091838215041328</v>
      </c>
      <c r="F38" s="87">
        <v>2.4422824273093795</v>
      </c>
      <c r="G38" s="87">
        <v>0.3533648379009568</v>
      </c>
      <c r="H38" s="87">
        <v>5.8504827355980771</v>
      </c>
      <c r="I38" s="87">
        <v>-4.9247820715251152</v>
      </c>
      <c r="J38" s="87">
        <v>7.7145130838644187</v>
      </c>
      <c r="K38" s="87">
        <v>6.8157081679678591</v>
      </c>
      <c r="L38" s="87">
        <v>4.7409681287440701</v>
      </c>
      <c r="M38" s="87">
        <v>6.9290665312533353</v>
      </c>
      <c r="N38" s="87">
        <v>3.6428980691323654</v>
      </c>
      <c r="O38" s="87">
        <v>6.9290665312533353</v>
      </c>
      <c r="P38" s="87">
        <v>4.163524571850413</v>
      </c>
      <c r="Q38" s="87">
        <v>2.2975401801996322</v>
      </c>
      <c r="R38" s="87">
        <v>8.3854202660983024</v>
      </c>
      <c r="S38" s="87">
        <v>37.921963723513159</v>
      </c>
      <c r="T38" s="87">
        <v>40.23179187183537</v>
      </c>
      <c r="U38" s="87">
        <v>37.921963723513159</v>
      </c>
      <c r="V38" s="87">
        <v>28.66933230363988</v>
      </c>
      <c r="W38" s="87">
        <v>27.158281917798863</v>
      </c>
      <c r="X38" s="87">
        <v>31.134705957907197</v>
      </c>
      <c r="Y38" s="87">
        <v>30.324847175084898</v>
      </c>
      <c r="Z38" s="87">
        <v>30.408737027790842</v>
      </c>
      <c r="AA38" s="87">
        <v>37.489839161161768</v>
      </c>
      <c r="AB38" s="87">
        <v>56.238535805295456</v>
      </c>
      <c r="AC38" s="87">
        <v>4.8446491987607159</v>
      </c>
      <c r="AD38" s="87">
        <v>-0.73236833042090799</v>
      </c>
      <c r="AE38" s="87">
        <v>7.2939326962967161</v>
      </c>
      <c r="AF38" s="87">
        <v>2.1116124165521364</v>
      </c>
      <c r="AG38" s="87">
        <v>0.33022224808120371</v>
      </c>
      <c r="AH38" s="87">
        <v>8.1268233935253047</v>
      </c>
      <c r="AI38" s="87">
        <v>33.02209166803312</v>
      </c>
      <c r="AJ38" s="87">
        <v>30.445096098599084</v>
      </c>
      <c r="AK38" s="87">
        <v>26.413167394173783</v>
      </c>
      <c r="AL38" s="87">
        <v>32.215816091376247</v>
      </c>
      <c r="AM38" s="87">
        <v>32.81795798751218</v>
      </c>
      <c r="AN38" s="87">
        <v>97.249783989505829</v>
      </c>
      <c r="AO38" s="87">
        <v>13.308791410115889</v>
      </c>
      <c r="AP38" s="87">
        <v>39.643892796153573</v>
      </c>
      <c r="AQ38" s="87">
        <v>42.133818461707143</v>
      </c>
      <c r="AR38" s="87">
        <v>59.425543226471476</v>
      </c>
      <c r="AS38" s="88">
        <v>0.66041822310521936</v>
      </c>
    </row>
    <row r="39" spans="1:72">
      <c r="A39" s="51" t="s">
        <v>720</v>
      </c>
      <c r="B39" s="87">
        <v>5.6378649825443938E-2</v>
      </c>
      <c r="C39" s="87">
        <v>8.1650638028250025E-2</v>
      </c>
      <c r="D39" s="87">
        <v>5.6378649825443945E-2</v>
      </c>
      <c r="E39" s="87">
        <v>3.8831010831107168E-2</v>
      </c>
      <c r="F39" s="87">
        <v>6.0618887375448495E-3</v>
      </c>
      <c r="G39" s="87">
        <v>3.6098762822354526E-3</v>
      </c>
      <c r="H39" s="87">
        <v>1.7464816982178683E-2</v>
      </c>
      <c r="I39" s="87">
        <v>-3.602827047401913E-3</v>
      </c>
      <c r="J39" s="87">
        <v>1.894335571418743E-2</v>
      </c>
      <c r="K39" s="87">
        <v>1.4636292013119272E-2</v>
      </c>
      <c r="L39" s="87">
        <v>4.6941595725331006E-3</v>
      </c>
      <c r="M39" s="87">
        <v>3.1230027714372093E-2</v>
      </c>
      <c r="N39" s="87">
        <v>1.3651341284538432E-2</v>
      </c>
      <c r="O39" s="87">
        <v>3.1230027714372093E-2</v>
      </c>
      <c r="P39" s="87">
        <v>2.2999725035328933E-2</v>
      </c>
      <c r="Q39" s="87">
        <v>8.2487930997054929E-3</v>
      </c>
      <c r="R39" s="87">
        <v>2.1953081155283705E-2</v>
      </c>
      <c r="S39" s="87">
        <v>8.0926129837059782E-2</v>
      </c>
      <c r="T39" s="87">
        <v>9.9207007799140795E-2</v>
      </c>
      <c r="U39" s="87">
        <v>8.0926129837059796E-2</v>
      </c>
      <c r="V39" s="87">
        <v>4.452873357707994E-2</v>
      </c>
      <c r="W39" s="87">
        <v>4.2755032984261657E-2</v>
      </c>
      <c r="X39" s="87">
        <v>5.2777215571360531E-2</v>
      </c>
      <c r="Y39" s="87">
        <v>4.8555314168833665E-2</v>
      </c>
      <c r="Z39" s="87">
        <v>6.0835361299663729E-2</v>
      </c>
      <c r="AA39" s="87">
        <v>8.7701771258800021E-2</v>
      </c>
      <c r="AB39" s="87">
        <v>9.5546247930713424E-2</v>
      </c>
      <c r="AC39" s="87">
        <v>1.1279840934562869E-2</v>
      </c>
      <c r="AD39" s="87">
        <v>2.4612940923482338E-3</v>
      </c>
      <c r="AE39" s="87">
        <v>3.317949653903967E-2</v>
      </c>
      <c r="AF39" s="87">
        <v>1.0746387798714643E-2</v>
      </c>
      <c r="AG39" s="87">
        <v>1.8192789232789018E-3</v>
      </c>
      <c r="AH39" s="87">
        <v>3.8253075073831369E-2</v>
      </c>
      <c r="AI39" s="87">
        <v>6.8276456394599394E-2</v>
      </c>
      <c r="AJ39" s="87">
        <v>4.8358220139266016E-2</v>
      </c>
      <c r="AK39" s="87">
        <v>4.1982813937223515E-2</v>
      </c>
      <c r="AL39" s="87">
        <v>6.4190669936438405E-2</v>
      </c>
      <c r="AM39" s="87">
        <v>6.785863526406119E-2</v>
      </c>
      <c r="AN39" s="87">
        <v>0.14511471661615052</v>
      </c>
      <c r="AO39" s="87">
        <v>6.4470404877822227E-2</v>
      </c>
      <c r="AP39" s="87">
        <v>7.5489042194133271E-2</v>
      </c>
      <c r="AQ39" s="87">
        <v>9.2163363895619507E-2</v>
      </c>
      <c r="AR39" s="87">
        <v>9.9398241823882488E-2</v>
      </c>
      <c r="AS39" s="88">
        <v>3.0615080722429639E-3</v>
      </c>
    </row>
    <row r="40" spans="1:72">
      <c r="A40" s="89" t="s">
        <v>721</v>
      </c>
      <c r="B40" s="90">
        <v>0.14289026410818931</v>
      </c>
      <c r="C40" s="90">
        <v>0.20754642821109873</v>
      </c>
      <c r="D40" s="90">
        <v>0.14289026410818931</v>
      </c>
      <c r="E40" s="90">
        <v>9.8564754495137755E-2</v>
      </c>
      <c r="F40" s="90">
        <v>1.2616449158190225E-2</v>
      </c>
      <c r="G40" s="90">
        <v>3.4611190059104582E-2</v>
      </c>
      <c r="H40" s="90">
        <v>4.6397696409675337E-2</v>
      </c>
      <c r="I40" s="90">
        <v>-1.2365330762423925E-2</v>
      </c>
      <c r="J40" s="90">
        <v>5.0571360171833647E-2</v>
      </c>
      <c r="K40" s="90">
        <v>3.9928594811194693E-2</v>
      </c>
      <c r="L40" s="90">
        <v>1.5361560262039126E-2</v>
      </c>
      <c r="M40" s="90">
        <v>7.8651338408674304E-2</v>
      </c>
      <c r="N40" s="90">
        <v>4.1547093619462031E-2</v>
      </c>
      <c r="O40" s="90">
        <v>7.8651338408674304E-2</v>
      </c>
      <c r="P40" s="90">
        <v>5.783789814442284E-2</v>
      </c>
      <c r="Q40" s="90">
        <v>2.9272302839499217E-2</v>
      </c>
      <c r="R40" s="90">
        <v>6.1760162179493296E-2</v>
      </c>
      <c r="S40" s="90">
        <v>0.20517200594056628</v>
      </c>
      <c r="T40" s="90">
        <v>0.25194202798933918</v>
      </c>
      <c r="U40" s="90">
        <v>0.20517200594056628</v>
      </c>
      <c r="V40" s="90">
        <v>0.11093645574783459</v>
      </c>
      <c r="W40" s="90">
        <v>0.1268466869093291</v>
      </c>
      <c r="X40" s="90">
        <v>0.13537263597455348</v>
      </c>
      <c r="Y40" s="90">
        <v>0.12522171147758288</v>
      </c>
      <c r="Z40" s="90">
        <v>0.15387813489983831</v>
      </c>
      <c r="AA40" s="90">
        <v>0.22350323077338696</v>
      </c>
      <c r="AB40" s="90">
        <v>0.24432725637786731</v>
      </c>
      <c r="AC40" s="90">
        <v>3.1064491637269522E-2</v>
      </c>
      <c r="AD40" s="90">
        <v>3.2857940549256737E-3</v>
      </c>
      <c r="AE40" s="90">
        <v>8.5260530241118765E-2</v>
      </c>
      <c r="AF40" s="90">
        <v>3.5124745701725586E-2</v>
      </c>
      <c r="AG40" s="90">
        <v>5.0905657609734214E-3</v>
      </c>
      <c r="AH40" s="90">
        <v>9.7106411720780134E-2</v>
      </c>
      <c r="AI40" s="90">
        <v>0.17321921363167767</v>
      </c>
      <c r="AJ40" s="90">
        <v>0.1244196095513892</v>
      </c>
      <c r="AK40" s="90">
        <v>0.10433688118129618</v>
      </c>
      <c r="AL40" s="90">
        <v>0.16360086773636506</v>
      </c>
      <c r="AM40" s="90">
        <v>0.17216489847809296</v>
      </c>
      <c r="AN40" s="90">
        <v>0.3680309628872146</v>
      </c>
      <c r="AO40" s="90">
        <v>0.1650220524250221</v>
      </c>
      <c r="AP40" s="90">
        <v>0.19427223636946317</v>
      </c>
      <c r="AQ40" s="90">
        <v>0.234734563034809</v>
      </c>
      <c r="AR40" s="90">
        <v>0.25394034176608671</v>
      </c>
      <c r="AS40" s="91">
        <v>8.1546023501338893E-3</v>
      </c>
    </row>
    <row r="41" spans="1:72">
      <c r="AS41" s="92"/>
    </row>
    <row r="42" spans="1:72" ht="15.75">
      <c r="A42" s="73" t="s">
        <v>722</v>
      </c>
      <c r="AS42" s="85"/>
    </row>
    <row r="43" spans="1:72" ht="14.25">
      <c r="A43" s="52" t="s">
        <v>402</v>
      </c>
      <c r="AS43" s="82"/>
      <c r="BM43" s="81"/>
      <c r="BN43" s="81"/>
      <c r="BO43" s="81"/>
      <c r="BP43" s="81"/>
    </row>
    <row r="44" spans="1:72" ht="14.25">
      <c r="A44" s="77"/>
      <c r="B44" s="93" t="s">
        <v>723</v>
      </c>
      <c r="C44" s="94"/>
      <c r="D44" s="94"/>
      <c r="E44" s="95"/>
      <c r="F44" s="96" t="s">
        <v>724</v>
      </c>
      <c r="G44" s="97"/>
      <c r="H44" s="98"/>
      <c r="I44" s="98"/>
      <c r="AS44" s="85"/>
      <c r="BT44" s="81"/>
    </row>
    <row r="45" spans="1:72" ht="25.5">
      <c r="A45" s="89" t="s">
        <v>725</v>
      </c>
      <c r="B45" s="99" t="s">
        <v>726</v>
      </c>
      <c r="C45" s="100" t="s">
        <v>362</v>
      </c>
      <c r="D45" s="100" t="s">
        <v>401</v>
      </c>
      <c r="E45" s="101" t="s">
        <v>727</v>
      </c>
      <c r="F45" s="102" t="s">
        <v>726</v>
      </c>
      <c r="G45" s="102" t="s">
        <v>362</v>
      </c>
      <c r="H45" s="100" t="s">
        <v>401</v>
      </c>
      <c r="I45" s="101" t="s">
        <v>727</v>
      </c>
      <c r="J45" s="103"/>
      <c r="AS45" s="85"/>
      <c r="BT45" s="81"/>
    </row>
    <row r="46" spans="1:72" ht="14.25">
      <c r="A46" s="51" t="s">
        <v>540</v>
      </c>
      <c r="B46" s="104">
        <v>290.55142030663399</v>
      </c>
      <c r="C46" s="85">
        <v>924.02018116851207</v>
      </c>
      <c r="D46" s="85">
        <v>4301.8987730061353</v>
      </c>
      <c r="E46" s="86">
        <v>5516.4703744812814</v>
      </c>
      <c r="F46" s="105">
        <v>67540.273641445732</v>
      </c>
      <c r="G46" s="106">
        <v>214793.56673072377</v>
      </c>
      <c r="H46" s="106">
        <v>1000000</v>
      </c>
      <c r="I46" s="79">
        <v>1282333.8403721696</v>
      </c>
      <c r="J46" s="4"/>
      <c r="AS46" s="85"/>
      <c r="BT46" s="81"/>
    </row>
    <row r="47" spans="1:72" ht="14.25">
      <c r="A47" s="51" t="s">
        <v>558</v>
      </c>
      <c r="B47" s="104">
        <v>277.38080015418291</v>
      </c>
      <c r="C47" s="85">
        <v>875.86066227806805</v>
      </c>
      <c r="D47" s="85">
        <v>4015.0759202453987</v>
      </c>
      <c r="E47" s="86">
        <v>5168.3173826776492</v>
      </c>
      <c r="F47" s="107">
        <v>64478.690641144785</v>
      </c>
      <c r="G47" s="108">
        <v>203598.62202569289</v>
      </c>
      <c r="H47" s="108">
        <v>933326.45236551983</v>
      </c>
      <c r="I47" s="86">
        <v>1201403.7650323573</v>
      </c>
      <c r="J47" s="4"/>
      <c r="AS47" s="85"/>
      <c r="BT47" s="81"/>
    </row>
    <row r="48" spans="1:72" ht="14.25">
      <c r="A48" s="51" t="s">
        <v>575</v>
      </c>
      <c r="B48" s="104">
        <v>36.019243108306547</v>
      </c>
      <c r="C48" s="85">
        <v>52.750285265712165</v>
      </c>
      <c r="D48" s="85">
        <v>0</v>
      </c>
      <c r="E48" s="86">
        <v>88.769528374018705</v>
      </c>
      <c r="F48" s="107">
        <v>8372.870913263394</v>
      </c>
      <c r="G48" s="108">
        <v>12262.09356591872</v>
      </c>
      <c r="H48" s="108">
        <v>0</v>
      </c>
      <c r="I48" s="86">
        <v>20634.964479182112</v>
      </c>
      <c r="J48" s="4"/>
      <c r="AS48" s="85"/>
      <c r="BT48" s="81"/>
    </row>
    <row r="49" spans="1:72" ht="14.25">
      <c r="A49" s="51" t="s">
        <v>267</v>
      </c>
      <c r="B49" s="104">
        <v>186.14506198000171</v>
      </c>
      <c r="C49" s="85">
        <v>536.99913818151697</v>
      </c>
      <c r="D49" s="85">
        <v>0</v>
      </c>
      <c r="E49" s="86">
        <v>723.14420016151871</v>
      </c>
      <c r="F49" s="107">
        <v>43270.442147090529</v>
      </c>
      <c r="G49" s="108">
        <v>124828.39939217491</v>
      </c>
      <c r="H49" s="108">
        <v>0</v>
      </c>
      <c r="I49" s="86">
        <v>168098.84153926544</v>
      </c>
      <c r="J49" s="4"/>
      <c r="AS49" s="85"/>
      <c r="BT49" s="81"/>
    </row>
    <row r="50" spans="1:72" ht="14.25">
      <c r="A50" s="51" t="s">
        <v>608</v>
      </c>
      <c r="B50" s="104">
        <v>55.21649506587466</v>
      </c>
      <c r="C50" s="85">
        <v>286.11123883083894</v>
      </c>
      <c r="D50" s="85">
        <v>4015.0759202453987</v>
      </c>
      <c r="E50" s="86">
        <v>4356.4036541421119</v>
      </c>
      <c r="F50" s="107">
        <v>12835.377580790861</v>
      </c>
      <c r="G50" s="108">
        <v>66508.129067599264</v>
      </c>
      <c r="H50" s="108">
        <v>933326.45236551983</v>
      </c>
      <c r="I50" s="86">
        <v>1012669.9590139099</v>
      </c>
      <c r="AS50" s="87"/>
      <c r="BT50" s="81"/>
    </row>
    <row r="51" spans="1:72" ht="14.25">
      <c r="A51" s="51" t="s">
        <v>728</v>
      </c>
      <c r="B51" s="109">
        <v>6.3123858114492865E-2</v>
      </c>
      <c r="C51" s="110">
        <v>0.17694999910241269</v>
      </c>
      <c r="D51" s="85">
        <v>0</v>
      </c>
      <c r="E51" s="86">
        <v>0.24007385721690555</v>
      </c>
      <c r="F51" s="107">
        <v>14.673487556375571</v>
      </c>
      <c r="G51" s="108">
        <v>41.132999272960888</v>
      </c>
      <c r="H51" s="108">
        <v>0</v>
      </c>
      <c r="I51" s="86">
        <v>55.806486829336457</v>
      </c>
      <c r="AS51" s="87"/>
      <c r="BT51" s="81"/>
    </row>
    <row r="52" spans="1:72" ht="14.25">
      <c r="A52" s="51" t="s">
        <v>640</v>
      </c>
      <c r="B52" s="104">
        <v>0.33920265286435336</v>
      </c>
      <c r="C52" s="85">
        <v>63.355103219794088</v>
      </c>
      <c r="D52" s="85">
        <v>329.98144229947997</v>
      </c>
      <c r="E52" s="86">
        <v>393.67574817213841</v>
      </c>
      <c r="F52" s="107">
        <v>78.849519889404789</v>
      </c>
      <c r="G52" s="108">
        <v>14727.241751326012</v>
      </c>
      <c r="H52" s="108">
        <v>76705.998841737368</v>
      </c>
      <c r="I52" s="86">
        <v>91512.090112952777</v>
      </c>
      <c r="AS52" s="85"/>
      <c r="BT52" s="81"/>
    </row>
    <row r="53" spans="1:72" ht="14.25">
      <c r="A53" s="51" t="s">
        <v>201</v>
      </c>
      <c r="B53" s="111">
        <v>0.51922904804329706</v>
      </c>
      <c r="C53" s="87">
        <v>0.25057955876199062</v>
      </c>
      <c r="D53" s="87">
        <v>8.6409950208849416E-3</v>
      </c>
      <c r="E53" s="88">
        <v>0.77844960182617251</v>
      </c>
      <c r="F53" s="112">
        <v>120.69764432891657</v>
      </c>
      <c r="G53" s="113">
        <v>58.24859486102865</v>
      </c>
      <c r="H53" s="113">
        <v>2.0086467573588855</v>
      </c>
      <c r="I53" s="88">
        <v>180.95488594730406</v>
      </c>
      <c r="AS53" s="87"/>
      <c r="BT53" s="81"/>
    </row>
    <row r="54" spans="1:72" ht="14.25">
      <c r="A54" s="51" t="s">
        <v>200</v>
      </c>
      <c r="B54" s="111">
        <v>3.7514106670657722E-4</v>
      </c>
      <c r="C54" s="87">
        <v>1.1834725094814352E-2</v>
      </c>
      <c r="D54" s="87">
        <v>7.6166044833770605E-3</v>
      </c>
      <c r="E54" s="88">
        <v>1.9826470644897988E-2</v>
      </c>
      <c r="F54" s="112">
        <v>8.7203601595774283E-2</v>
      </c>
      <c r="G54" s="113">
        <v>2.7510468561175214</v>
      </c>
      <c r="H54" s="113">
        <v>1.7705215499653968</v>
      </c>
      <c r="I54" s="88">
        <v>4.6087720076786924</v>
      </c>
      <c r="AS54" s="87"/>
      <c r="BT54" s="81"/>
    </row>
    <row r="55" spans="1:72" ht="14.25">
      <c r="A55" s="51" t="s">
        <v>667</v>
      </c>
      <c r="B55" s="104">
        <v>16.015486476840511</v>
      </c>
      <c r="C55" s="85">
        <v>74.008692132779615</v>
      </c>
      <c r="D55" s="85">
        <v>332.25907233820146</v>
      </c>
      <c r="E55" s="86">
        <v>422.28325094782156</v>
      </c>
      <c r="F55" s="107">
        <v>3722.8878041797825</v>
      </c>
      <c r="G55" s="108">
        <v>17203.727014028012</v>
      </c>
      <c r="H55" s="108">
        <v>77235.446455198966</v>
      </c>
      <c r="I55" s="86">
        <v>98162.061273406754</v>
      </c>
      <c r="J55" s="66"/>
      <c r="AS55" s="87"/>
      <c r="BT55" s="81"/>
    </row>
    <row r="56" spans="1:72" ht="14.25">
      <c r="A56" s="51" t="s">
        <v>676</v>
      </c>
      <c r="B56" s="111">
        <v>1.392210104527276E-2</v>
      </c>
      <c r="C56" s="87">
        <v>0.11421718000427608</v>
      </c>
      <c r="D56" s="87">
        <v>0.23889051384286944</v>
      </c>
      <c r="E56" s="88">
        <v>0.36702979489241827</v>
      </c>
      <c r="F56" s="112">
        <v>3.2362688617017596</v>
      </c>
      <c r="G56" s="113">
        <v>26.550410883904171</v>
      </c>
      <c r="H56" s="113">
        <v>55.531412161968312</v>
      </c>
      <c r="I56" s="88">
        <v>85.318091907574228</v>
      </c>
      <c r="AS56" s="87"/>
      <c r="BT56" s="81"/>
    </row>
    <row r="57" spans="1:72" ht="14.25">
      <c r="A57" s="51" t="s">
        <v>685</v>
      </c>
      <c r="B57" s="111">
        <v>3.0953885548322305E-2</v>
      </c>
      <c r="C57" s="87">
        <v>4.8557793886082237E-2</v>
      </c>
      <c r="D57" s="87">
        <v>2.7034852254628263</v>
      </c>
      <c r="E57" s="88">
        <v>2.7829969048972307</v>
      </c>
      <c r="F57" s="112">
        <v>7.195400724571666</v>
      </c>
      <c r="G57" s="113">
        <v>11.2875259154809</v>
      </c>
      <c r="H57" s="113">
        <v>628.43999083075835</v>
      </c>
      <c r="I57" s="88">
        <v>646.92291747081094</v>
      </c>
      <c r="AS57" s="87"/>
      <c r="BT57" s="81"/>
    </row>
    <row r="58" spans="1:72" ht="14.25">
      <c r="A58" s="51" t="s">
        <v>690</v>
      </c>
      <c r="B58" s="111">
        <v>7.650915416242654E-2</v>
      </c>
      <c r="C58" s="87">
        <v>0.10344877217419095</v>
      </c>
      <c r="D58" s="87">
        <v>0.12003872770223388</v>
      </c>
      <c r="E58" s="88">
        <v>0.2999966540388514</v>
      </c>
      <c r="F58" s="112">
        <v>17.784973147790389</v>
      </c>
      <c r="G58" s="113">
        <v>24.047235333225125</v>
      </c>
      <c r="H58" s="113">
        <v>27.903661623900021</v>
      </c>
      <c r="I58" s="88">
        <v>69.735870104915534</v>
      </c>
      <c r="AS58" s="87"/>
      <c r="BT58" s="81"/>
    </row>
    <row r="59" spans="1:72">
      <c r="A59" s="51" t="s">
        <v>695</v>
      </c>
      <c r="B59" s="111">
        <v>4.3276668011880091E-3</v>
      </c>
      <c r="C59" s="87">
        <v>1.0211320815668437E-2</v>
      </c>
      <c r="D59" s="87">
        <v>2.3406192480517039E-2</v>
      </c>
      <c r="E59" s="88">
        <v>3.7945180097373486E-2</v>
      </c>
      <c r="F59" s="112">
        <v>1.0059899196939652</v>
      </c>
      <c r="G59" s="113">
        <v>2.3736776141138347</v>
      </c>
      <c r="H59" s="113">
        <v>5.4408980116844923</v>
      </c>
      <c r="I59" s="88">
        <v>8.8205655454922915</v>
      </c>
      <c r="AS59" s="87"/>
    </row>
    <row r="60" spans="1:72">
      <c r="A60" s="51" t="s">
        <v>700</v>
      </c>
      <c r="B60" s="111">
        <v>3.6680114348275924E-3</v>
      </c>
      <c r="C60" s="87">
        <v>6.054650837052253E-3</v>
      </c>
      <c r="D60" s="87">
        <v>9.38242342820007E-3</v>
      </c>
      <c r="E60" s="88">
        <v>1.9105085700079915E-2</v>
      </c>
      <c r="F60" s="112">
        <v>0.85264940631422925</v>
      </c>
      <c r="G60" s="113">
        <v>1.4074368451076564</v>
      </c>
      <c r="H60" s="113">
        <v>2.1809958632856676</v>
      </c>
      <c r="I60" s="88">
        <v>4.4410821147075525</v>
      </c>
      <c r="AS60" s="87"/>
    </row>
    <row r="61" spans="1:72">
      <c r="A61" s="51" t="s">
        <v>703</v>
      </c>
      <c r="B61" s="111">
        <v>3.3725671352195154E-2</v>
      </c>
      <c r="C61" s="87">
        <v>0.11843630944845111</v>
      </c>
      <c r="D61" s="87">
        <v>4.9851785822709284E-3</v>
      </c>
      <c r="E61" s="88">
        <v>0.15714715938291721</v>
      </c>
      <c r="F61" s="112">
        <v>7.8397175600270828</v>
      </c>
      <c r="G61" s="113">
        <v>27.531170698767674</v>
      </c>
      <c r="H61" s="113">
        <v>1.1588321449012904</v>
      </c>
      <c r="I61" s="88">
        <v>36.529720403696047</v>
      </c>
      <c r="AS61" s="87"/>
    </row>
    <row r="62" spans="1:72">
      <c r="A62" s="51" t="s">
        <v>729</v>
      </c>
      <c r="B62" s="111">
        <v>6.7003778343337878E-4</v>
      </c>
      <c r="C62" s="87">
        <v>7.0306854376394874E-4</v>
      </c>
      <c r="D62" s="87">
        <v>1.7385376043784653E-3</v>
      </c>
      <c r="E62" s="88">
        <v>3.1116439315757929E-3</v>
      </c>
      <c r="F62" s="112">
        <v>0.15575396325868479</v>
      </c>
      <c r="G62" s="113">
        <v>0.16343214493460748</v>
      </c>
      <c r="H62" s="113">
        <v>0.40413261587826443</v>
      </c>
      <c r="I62" s="88">
        <v>0.72331872407155673</v>
      </c>
      <c r="AS62" s="87"/>
    </row>
    <row r="63" spans="1:72">
      <c r="A63" s="51" t="s">
        <v>730</v>
      </c>
      <c r="B63" s="111">
        <v>1.3231671009721118E-3</v>
      </c>
      <c r="C63" s="87">
        <v>1.4905844512521427E-3</v>
      </c>
      <c r="D63" s="87">
        <v>3.2861410505826863E-3</v>
      </c>
      <c r="E63" s="88">
        <v>6.0998926028069406E-3</v>
      </c>
      <c r="F63" s="112">
        <v>0.30757746074240899</v>
      </c>
      <c r="G63" s="113">
        <v>0.34649454343402258</v>
      </c>
      <c r="H63" s="113">
        <v>0.76388153789270941</v>
      </c>
      <c r="I63" s="88">
        <v>1.4179535420691409</v>
      </c>
      <c r="AS63" s="87"/>
    </row>
    <row r="64" spans="1:72" ht="14.25">
      <c r="A64" s="51" t="s">
        <v>712</v>
      </c>
      <c r="B64" s="111">
        <v>2.3681626175078747E-3</v>
      </c>
      <c r="C64" s="87">
        <v>6.6541461047531072E-2</v>
      </c>
      <c r="D64" s="87">
        <v>0.16483445455157991</v>
      </c>
      <c r="E64" s="88">
        <v>0.23374407821661886</v>
      </c>
      <c r="F64" s="112">
        <v>0.55049240869352678</v>
      </c>
      <c r="G64" s="113">
        <v>15.467928130961667</v>
      </c>
      <c r="H64" s="113">
        <v>38.316674391758134</v>
      </c>
      <c r="I64" s="88">
        <v>54.335094931413323</v>
      </c>
      <c r="AS64" s="87"/>
      <c r="AV64" s="84"/>
      <c r="AX64" s="81"/>
      <c r="AY64" s="81"/>
      <c r="AZ64" s="81"/>
      <c r="BA64" s="81"/>
    </row>
    <row r="65" spans="1:53" ht="14.25">
      <c r="A65" s="51" t="s">
        <v>715</v>
      </c>
      <c r="B65" s="111">
        <v>1.2371274611322502E-3</v>
      </c>
      <c r="C65" s="87">
        <v>1.4992980584502691E-2</v>
      </c>
      <c r="D65" s="87">
        <v>1.86540480556935</v>
      </c>
      <c r="E65" s="88">
        <v>1.8816349136149848</v>
      </c>
      <c r="F65" s="112">
        <v>0.28757707384819625</v>
      </c>
      <c r="G65" s="113">
        <v>3.4852006929083794</v>
      </c>
      <c r="H65" s="113">
        <v>433.62359367322324</v>
      </c>
      <c r="I65" s="88">
        <v>437.39637143997982</v>
      </c>
      <c r="AS65" s="87"/>
      <c r="AX65" s="81"/>
      <c r="AY65" s="81"/>
      <c r="AZ65" s="81"/>
      <c r="BA65" s="81"/>
    </row>
    <row r="66" spans="1:53" ht="14.25">
      <c r="A66" s="51" t="s">
        <v>716</v>
      </c>
      <c r="B66" s="111">
        <v>3.8050619306834255E-3</v>
      </c>
      <c r="C66" s="87">
        <v>3.0577427038249828E-2</v>
      </c>
      <c r="D66" s="87">
        <v>8.2826722114541368E-2</v>
      </c>
      <c r="E66" s="88">
        <v>0.11720921108347462</v>
      </c>
      <c r="F66" s="112">
        <v>0.88450754689062017</v>
      </c>
      <c r="G66" s="113">
        <v>7.1078908760288071</v>
      </c>
      <c r="H66" s="113">
        <v>19.253526520491011</v>
      </c>
      <c r="I66" s="88">
        <v>27.24592494341044</v>
      </c>
      <c r="AS66" s="87"/>
      <c r="AX66" s="81"/>
      <c r="AY66" s="81"/>
      <c r="AZ66" s="81"/>
      <c r="BA66" s="81"/>
    </row>
    <row r="67" spans="1:53" ht="14.25">
      <c r="A67" s="51" t="s">
        <v>717</v>
      </c>
      <c r="B67" s="111">
        <v>2.992292424926324E-4</v>
      </c>
      <c r="C67" s="87">
        <v>2.7160927363369348E-3</v>
      </c>
      <c r="D67" s="87">
        <v>1.6150272811556756E-2</v>
      </c>
      <c r="E67" s="88">
        <v>1.9165594790386323E-2</v>
      </c>
      <c r="F67" s="112">
        <v>6.9557481075625871E-2</v>
      </c>
      <c r="G67" s="113">
        <v>0.63137067598616436</v>
      </c>
      <c r="H67" s="113">
        <v>3.7542196280622995</v>
      </c>
      <c r="I67" s="88">
        <v>4.4551477851240895</v>
      </c>
      <c r="AS67" s="87"/>
      <c r="AX67" s="81"/>
      <c r="AY67" s="81"/>
      <c r="AZ67" s="81"/>
      <c r="BA67" s="81"/>
    </row>
    <row r="68" spans="1:53" ht="14.25">
      <c r="A68" s="51" t="s">
        <v>718</v>
      </c>
      <c r="B68" s="111">
        <v>2.3429084241221592E-4</v>
      </c>
      <c r="C68" s="87">
        <v>2.1130975524606059E-3</v>
      </c>
      <c r="D68" s="87">
        <v>6.4738721654580477E-3</v>
      </c>
      <c r="E68" s="88">
        <v>8.8212605603308694E-3</v>
      </c>
      <c r="F68" s="112">
        <v>5.4462193272040944E-2</v>
      </c>
      <c r="G68" s="113">
        <v>0.49120113325771936</v>
      </c>
      <c r="H68" s="113">
        <v>1.5048871456671105</v>
      </c>
      <c r="I68" s="88">
        <v>2.0505504721968708</v>
      </c>
      <c r="AS68" s="87"/>
      <c r="AX68" s="81"/>
      <c r="AY68" s="81"/>
      <c r="AZ68" s="81"/>
      <c r="BA68" s="81"/>
    </row>
    <row r="69" spans="1:53" ht="14.25">
      <c r="A69" s="51" t="s">
        <v>719</v>
      </c>
      <c r="B69" s="111">
        <v>4.7686152646138798E-3</v>
      </c>
      <c r="C69" s="87">
        <v>6.0763819548083825E-2</v>
      </c>
      <c r="D69" s="87">
        <v>3.4397732217669405E-3</v>
      </c>
      <c r="E69" s="87">
        <v>6.8972208034464647E-2</v>
      </c>
      <c r="F69" s="112">
        <v>1.1084908121354065</v>
      </c>
      <c r="G69" s="113">
        <v>14.124883627985163</v>
      </c>
      <c r="H69" s="113">
        <v>0.79959417998189031</v>
      </c>
      <c r="I69" s="88">
        <v>16.032968620102459</v>
      </c>
      <c r="AX69" s="81"/>
      <c r="AY69" s="81"/>
      <c r="AZ69" s="81"/>
      <c r="BA69" s="81"/>
    </row>
    <row r="70" spans="1:53" ht="14.25">
      <c r="A70" s="51" t="s">
        <v>720</v>
      </c>
      <c r="B70" s="111">
        <v>3.0132580663228111E-5</v>
      </c>
      <c r="C70" s="87">
        <v>2.1240266384459175E-4</v>
      </c>
      <c r="D70" s="87">
        <v>1.1995909470211409E-3</v>
      </c>
      <c r="E70" s="87">
        <v>1.4421261915289608E-3</v>
      </c>
      <c r="F70" s="112">
        <v>7.0044838926257872E-3</v>
      </c>
      <c r="G70" s="113">
        <v>4.9374165932818154E-2</v>
      </c>
      <c r="H70" s="113">
        <v>0.27885150495600242</v>
      </c>
      <c r="I70" s="88">
        <v>0.33523015478144635</v>
      </c>
      <c r="AX70" s="81"/>
      <c r="AY70" s="81"/>
      <c r="AZ70" s="81"/>
      <c r="BA70" s="81"/>
    </row>
    <row r="71" spans="1:53" ht="14.25">
      <c r="A71" s="89" t="s">
        <v>721</v>
      </c>
      <c r="B71" s="114">
        <v>7.1067283421633346E-5</v>
      </c>
      <c r="C71" s="90">
        <v>5.4363216841990893E-4</v>
      </c>
      <c r="D71" s="90">
        <v>2.2674373249020534E-3</v>
      </c>
      <c r="E71" s="90">
        <v>2.8821367767435956E-3</v>
      </c>
      <c r="F71" s="115">
        <v>1.6519980402042805E-2</v>
      </c>
      <c r="G71" s="116">
        <v>0.12637028370614653</v>
      </c>
      <c r="H71" s="116">
        <v>0.52707826114596945</v>
      </c>
      <c r="I71" s="91">
        <v>0.66996852525415884</v>
      </c>
      <c r="AX71" s="81"/>
      <c r="AY71" s="81"/>
      <c r="AZ71" s="81"/>
      <c r="BA71" s="81"/>
    </row>
    <row r="72" spans="1:53" ht="14.25">
      <c r="AX72" s="81"/>
      <c r="AY72" s="81"/>
      <c r="AZ72" s="81"/>
      <c r="BA72" s="81"/>
    </row>
    <row r="73" spans="1:53" ht="14.25">
      <c r="A73" s="52" t="s">
        <v>731</v>
      </c>
      <c r="U73" s="52"/>
      <c r="Y73" s="87"/>
      <c r="AY73" s="81"/>
      <c r="AZ73" s="81"/>
      <c r="BA73" s="81"/>
    </row>
    <row r="74" spans="1:53" ht="14.25">
      <c r="A74" s="77"/>
      <c r="B74" s="93" t="s">
        <v>723</v>
      </c>
      <c r="C74" s="94"/>
      <c r="D74" s="94"/>
      <c r="E74" s="95"/>
      <c r="F74" s="96" t="s">
        <v>724</v>
      </c>
      <c r="G74" s="97"/>
      <c r="H74" s="98"/>
      <c r="I74" s="98"/>
      <c r="V74" s="117"/>
      <c r="W74" s="118"/>
      <c r="X74" s="118"/>
      <c r="Y74" s="118"/>
      <c r="Z74" s="118"/>
      <c r="AA74" s="118"/>
      <c r="AB74" s="118"/>
      <c r="AC74" s="118"/>
      <c r="AY74" s="81"/>
      <c r="AZ74" s="81"/>
      <c r="BA74" s="81"/>
    </row>
    <row r="75" spans="1:53" ht="25.5">
      <c r="A75" s="89" t="s">
        <v>725</v>
      </c>
      <c r="B75" s="99" t="s">
        <v>726</v>
      </c>
      <c r="C75" s="100" t="s">
        <v>362</v>
      </c>
      <c r="D75" s="100" t="s">
        <v>401</v>
      </c>
      <c r="E75" s="101" t="s">
        <v>727</v>
      </c>
      <c r="F75" s="102" t="s">
        <v>726</v>
      </c>
      <c r="G75" s="102" t="s">
        <v>362</v>
      </c>
      <c r="H75" s="100" t="s">
        <v>401</v>
      </c>
      <c r="I75" s="101" t="s">
        <v>727</v>
      </c>
      <c r="V75" s="103"/>
      <c r="W75" s="103"/>
      <c r="X75" s="103"/>
      <c r="Y75" s="103"/>
      <c r="Z75" s="103"/>
      <c r="AA75" s="103"/>
      <c r="AB75" s="103"/>
      <c r="AC75" s="103"/>
      <c r="AX75" s="81"/>
      <c r="AY75" s="81"/>
      <c r="AZ75" s="81"/>
      <c r="BA75" s="81"/>
    </row>
    <row r="76" spans="1:53" ht="14.25">
      <c r="A76" s="51" t="s">
        <v>540</v>
      </c>
      <c r="B76" s="104">
        <v>147.97023151826966</v>
      </c>
      <c r="C76" s="85">
        <v>939.80435475344507</v>
      </c>
      <c r="D76" s="85">
        <v>4301.8987730061353</v>
      </c>
      <c r="E76" s="86">
        <v>5389.6733592778501</v>
      </c>
      <c r="F76" s="105">
        <v>34396.493112939788</v>
      </c>
      <c r="G76" s="106">
        <v>218462.68458258416</v>
      </c>
      <c r="H76" s="106">
        <v>1000000</v>
      </c>
      <c r="I76" s="79">
        <v>1252859.1776955242</v>
      </c>
      <c r="V76" s="85"/>
      <c r="W76" s="85"/>
      <c r="X76" s="85"/>
      <c r="Y76" s="85"/>
      <c r="Z76" s="108"/>
      <c r="AA76" s="108"/>
      <c r="AB76" s="108"/>
      <c r="AC76" s="85"/>
      <c r="AX76" s="81"/>
      <c r="AY76" s="81"/>
      <c r="AZ76" s="81"/>
      <c r="BA76" s="81"/>
    </row>
    <row r="77" spans="1:53" ht="14.25">
      <c r="A77" s="51" t="s">
        <v>558</v>
      </c>
      <c r="B77" s="104">
        <v>142.51621856576207</v>
      </c>
      <c r="C77" s="85">
        <v>889.87148132729567</v>
      </c>
      <c r="D77" s="85">
        <v>4015.0759202453987</v>
      </c>
      <c r="E77" s="86">
        <v>5047.4636201384565</v>
      </c>
      <c r="F77" s="107">
        <v>33128.677843382357</v>
      </c>
      <c r="G77" s="108">
        <v>206855.51387473955</v>
      </c>
      <c r="H77" s="108">
        <v>933326.45236551983</v>
      </c>
      <c r="I77" s="86">
        <v>1173310.6440836417</v>
      </c>
      <c r="V77" s="85"/>
      <c r="W77" s="85"/>
      <c r="X77" s="85"/>
      <c r="Y77" s="85"/>
      <c r="Z77" s="108"/>
      <c r="AA77" s="108"/>
      <c r="AB77" s="108"/>
      <c r="AC77" s="85"/>
      <c r="AX77" s="81"/>
      <c r="AY77" s="81"/>
      <c r="AZ77" s="81"/>
      <c r="BA77" s="81"/>
    </row>
    <row r="78" spans="1:53" ht="14.25">
      <c r="A78" s="51" t="s">
        <v>575</v>
      </c>
      <c r="B78" s="104">
        <v>15.393071983828895</v>
      </c>
      <c r="C78" s="85">
        <v>57.994019010557736</v>
      </c>
      <c r="D78" s="85">
        <v>0</v>
      </c>
      <c r="E78" s="86">
        <v>73.387090994386625</v>
      </c>
      <c r="F78" s="107">
        <v>3578.204136373095</v>
      </c>
      <c r="G78" s="108">
        <v>13481.028278597067</v>
      </c>
      <c r="H78" s="108">
        <v>0</v>
      </c>
      <c r="I78" s="86">
        <v>17059.23241497016</v>
      </c>
      <c r="V78" s="85"/>
      <c r="W78" s="85"/>
      <c r="X78" s="85"/>
      <c r="Y78" s="85"/>
      <c r="Z78" s="108"/>
      <c r="AA78" s="108"/>
      <c r="AB78" s="108"/>
      <c r="AC78" s="85"/>
      <c r="AX78" s="81"/>
      <c r="AY78" s="81"/>
      <c r="AZ78" s="81"/>
      <c r="BA78" s="81"/>
    </row>
    <row r="79" spans="1:53" ht="14.25">
      <c r="A79" s="51" t="s">
        <v>267</v>
      </c>
      <c r="B79" s="104">
        <v>79.483267393373382</v>
      </c>
      <c r="C79" s="85">
        <v>616.12275699103952</v>
      </c>
      <c r="D79" s="85">
        <v>0</v>
      </c>
      <c r="E79" s="86">
        <v>695.60602438441288</v>
      </c>
      <c r="F79" s="107">
        <v>18476.322105048293</v>
      </c>
      <c r="G79" s="108">
        <v>143221.11920836705</v>
      </c>
      <c r="H79" s="108">
        <v>0</v>
      </c>
      <c r="I79" s="86">
        <v>161697.4413134153</v>
      </c>
      <c r="V79" s="85"/>
      <c r="W79" s="85"/>
      <c r="X79" s="85"/>
      <c r="Y79" s="85"/>
      <c r="Z79" s="108"/>
      <c r="AA79" s="108"/>
      <c r="AB79" s="108"/>
      <c r="AC79" s="85"/>
      <c r="AX79" s="81"/>
      <c r="AY79" s="81"/>
      <c r="AZ79" s="81"/>
      <c r="BA79" s="81"/>
    </row>
    <row r="80" spans="1:53" ht="14.25">
      <c r="A80" s="51" t="s">
        <v>608</v>
      </c>
      <c r="B80" s="104">
        <v>47.639879188559796</v>
      </c>
      <c r="C80" s="85">
        <v>215.75470532569844</v>
      </c>
      <c r="D80" s="85">
        <v>4015.0759202453987</v>
      </c>
      <c r="E80" s="86">
        <v>4278.4705047596572</v>
      </c>
      <c r="F80" s="107">
        <v>11074.151601960963</v>
      </c>
      <c r="G80" s="108">
        <v>50153.366387775473</v>
      </c>
      <c r="H80" s="108">
        <v>933326.45236551983</v>
      </c>
      <c r="I80" s="86">
        <v>994553.97035525634</v>
      </c>
      <c r="V80" s="85"/>
      <c r="W80" s="85"/>
      <c r="X80" s="85"/>
      <c r="Y80" s="85"/>
      <c r="Z80" s="108"/>
      <c r="AA80" s="108"/>
      <c r="AB80" s="108"/>
      <c r="AC80" s="85"/>
      <c r="AX80" s="81"/>
      <c r="AY80" s="81"/>
      <c r="AZ80" s="81"/>
      <c r="BA80" s="81"/>
    </row>
    <row r="81" spans="1:53" ht="14.25">
      <c r="A81" s="51" t="s">
        <v>728</v>
      </c>
      <c r="B81" s="109">
        <v>6.2716518837948126E-2</v>
      </c>
      <c r="C81" s="110">
        <v>0.18867154479597759</v>
      </c>
      <c r="D81" s="85">
        <v>0</v>
      </c>
      <c r="E81" s="86">
        <v>0.25138806363392574</v>
      </c>
      <c r="F81" s="107">
        <v>14.578799304039013</v>
      </c>
      <c r="G81" s="108">
        <v>43.857736955566551</v>
      </c>
      <c r="H81" s="108">
        <v>0</v>
      </c>
      <c r="I81" s="86">
        <v>58.436536259605575</v>
      </c>
      <c r="V81" s="110"/>
      <c r="W81" s="110"/>
      <c r="X81" s="85"/>
      <c r="Y81" s="85"/>
      <c r="Z81" s="108"/>
      <c r="AA81" s="108"/>
      <c r="AB81" s="108"/>
      <c r="AC81" s="85"/>
      <c r="AX81" s="81"/>
      <c r="AY81" s="81"/>
      <c r="AZ81" s="81"/>
      <c r="BA81" s="81"/>
    </row>
    <row r="82" spans="1:53" ht="14.25">
      <c r="A82" s="51" t="s">
        <v>640</v>
      </c>
      <c r="B82" s="104">
        <v>-11.002445929181391</v>
      </c>
      <c r="C82" s="85">
        <v>65.591893069918399</v>
      </c>
      <c r="D82" s="85">
        <v>329.98144229947997</v>
      </c>
      <c r="E82" s="86">
        <v>384.570889440217</v>
      </c>
      <c r="F82" s="107">
        <v>-2557.5789923789775</v>
      </c>
      <c r="G82" s="108">
        <v>15247.195838614136</v>
      </c>
      <c r="H82" s="108">
        <v>76705.998841737368</v>
      </c>
      <c r="I82" s="86">
        <v>89395.615687972531</v>
      </c>
      <c r="V82" s="85"/>
      <c r="W82" s="85"/>
      <c r="X82" s="85"/>
      <c r="Y82" s="85"/>
      <c r="Z82" s="108"/>
      <c r="AA82" s="108"/>
      <c r="AB82" s="108"/>
      <c r="AC82" s="85"/>
      <c r="AX82" s="81"/>
      <c r="AY82" s="81"/>
      <c r="AZ82" s="81"/>
      <c r="BA82" s="81"/>
    </row>
    <row r="83" spans="1:53" ht="14.25">
      <c r="A83" s="51" t="s">
        <v>201</v>
      </c>
      <c r="B83" s="111">
        <v>0.49693188789904369</v>
      </c>
      <c r="C83" s="87">
        <v>0.34728558081522543</v>
      </c>
      <c r="D83" s="87">
        <v>8.6409950208849416E-3</v>
      </c>
      <c r="E83" s="88">
        <v>0.85285846373515406</v>
      </c>
      <c r="F83" s="112">
        <v>115.51454697568147</v>
      </c>
      <c r="G83" s="113">
        <v>80.728440890891733</v>
      </c>
      <c r="H83" s="113">
        <v>2.0086467573588855</v>
      </c>
      <c r="I83" s="88">
        <v>198.25163462393209</v>
      </c>
      <c r="V83" s="87"/>
      <c r="W83" s="87"/>
      <c r="X83" s="87"/>
      <c r="Y83" s="87"/>
      <c r="Z83" s="113"/>
      <c r="AA83" s="113"/>
      <c r="AB83" s="113"/>
      <c r="AC83" s="87"/>
      <c r="AX83" s="81"/>
      <c r="AY83" s="81"/>
      <c r="AZ83" s="81"/>
      <c r="BA83" s="81"/>
    </row>
    <row r="84" spans="1:53">
      <c r="A84" s="51" t="s">
        <v>200</v>
      </c>
      <c r="B84" s="111">
        <v>1.8093823771559895E-4</v>
      </c>
      <c r="C84" s="87">
        <v>1.1971246989265605E-2</v>
      </c>
      <c r="D84" s="87">
        <v>7.6166044833770605E-3</v>
      </c>
      <c r="E84" s="88">
        <v>1.9768789710358264E-2</v>
      </c>
      <c r="F84" s="112">
        <v>4.2060087245883906E-2</v>
      </c>
      <c r="G84" s="113">
        <v>2.7827821203938243</v>
      </c>
      <c r="H84" s="113">
        <v>1.7705215499653968</v>
      </c>
      <c r="I84" s="88">
        <v>4.5953637576051047</v>
      </c>
      <c r="V84" s="87"/>
      <c r="W84" s="87"/>
      <c r="X84" s="87"/>
      <c r="Y84" s="87"/>
      <c r="Z84" s="113"/>
      <c r="AA84" s="113"/>
      <c r="AB84" s="113"/>
      <c r="AC84" s="87"/>
    </row>
    <row r="85" spans="1:53">
      <c r="A85" s="51" t="s">
        <v>667</v>
      </c>
      <c r="B85" s="104">
        <v>3.9534593407845531</v>
      </c>
      <c r="C85" s="85">
        <v>79.182840946530547</v>
      </c>
      <c r="D85" s="85">
        <v>332.25907233820146</v>
      </c>
      <c r="E85" s="86">
        <v>415.39537262551659</v>
      </c>
      <c r="F85" s="107">
        <v>919.00334001162582</v>
      </c>
      <c r="G85" s="108">
        <v>18406.486327245253</v>
      </c>
      <c r="H85" s="108">
        <v>77235.446455198966</v>
      </c>
      <c r="I85" s="86">
        <v>96560.936122455838</v>
      </c>
      <c r="V85" s="85"/>
      <c r="W85" s="85"/>
      <c r="X85" s="85"/>
      <c r="Y85" s="85"/>
      <c r="Z85" s="108"/>
      <c r="AA85" s="108"/>
      <c r="AB85" s="108"/>
      <c r="AC85" s="85"/>
    </row>
    <row r="86" spans="1:53">
      <c r="A86" s="51" t="s">
        <v>676</v>
      </c>
      <c r="B86" s="111">
        <v>1.3579749080722899E-2</v>
      </c>
      <c r="C86" s="87">
        <v>0.11724225791377396</v>
      </c>
      <c r="D86" s="87">
        <v>0.23889051384286944</v>
      </c>
      <c r="E86" s="88">
        <v>0.36971252083736628</v>
      </c>
      <c r="F86" s="112">
        <v>3.1566872670119737</v>
      </c>
      <c r="G86" s="113">
        <v>27.253606860638875</v>
      </c>
      <c r="H86" s="113">
        <v>55.531412161968312</v>
      </c>
      <c r="I86" s="88">
        <v>85.941706289619162</v>
      </c>
      <c r="V86" s="87"/>
      <c r="W86" s="87"/>
      <c r="X86" s="87"/>
      <c r="Y86" s="87"/>
      <c r="Z86" s="113"/>
      <c r="AA86" s="113"/>
      <c r="AB86" s="113"/>
      <c r="AC86" s="87"/>
    </row>
    <row r="87" spans="1:53">
      <c r="A87" s="51" t="s">
        <v>685</v>
      </c>
      <c r="B87" s="111">
        <v>2.7262051052514918E-2</v>
      </c>
      <c r="C87" s="87">
        <v>5.3647091225399381E-2</v>
      </c>
      <c r="D87" s="87">
        <v>2.7034852254628263</v>
      </c>
      <c r="E87" s="88">
        <v>2.7843943677407408</v>
      </c>
      <c r="F87" s="112">
        <v>6.3372135168732475</v>
      </c>
      <c r="G87" s="113">
        <v>12.470561037379126</v>
      </c>
      <c r="H87" s="113">
        <v>628.43999083075835</v>
      </c>
      <c r="I87" s="88">
        <v>647.24776538501078</v>
      </c>
      <c r="V87" s="87"/>
      <c r="W87" s="87"/>
      <c r="X87" s="87"/>
      <c r="Y87" s="87"/>
      <c r="Z87" s="113"/>
      <c r="AA87" s="113"/>
      <c r="AB87" s="113"/>
      <c r="AC87" s="87"/>
    </row>
    <row r="88" spans="1:53">
      <c r="A88" s="51" t="s">
        <v>690</v>
      </c>
      <c r="B88" s="111">
        <v>9.8683291949633087E-2</v>
      </c>
      <c r="C88" s="87">
        <v>0.1182358533187354</v>
      </c>
      <c r="D88" s="87">
        <v>0.12003872770223388</v>
      </c>
      <c r="E88" s="88">
        <v>0.33695787297060237</v>
      </c>
      <c r="F88" s="112">
        <v>22.93947327837143</v>
      </c>
      <c r="G88" s="113">
        <v>27.484573570315106</v>
      </c>
      <c r="H88" s="113">
        <v>27.903661623900021</v>
      </c>
      <c r="I88" s="88">
        <v>78.327708472586565</v>
      </c>
      <c r="V88" s="87"/>
      <c r="W88" s="87"/>
      <c r="X88" s="87"/>
      <c r="Y88" s="87"/>
      <c r="Z88" s="113"/>
      <c r="AA88" s="113"/>
      <c r="AB88" s="113"/>
      <c r="AC88" s="87"/>
    </row>
    <row r="89" spans="1:53">
      <c r="A89" s="51" t="s">
        <v>695</v>
      </c>
      <c r="B89" s="111">
        <v>6.7784914973545848E-3</v>
      </c>
      <c r="C89" s="87">
        <v>1.1406092295225868E-2</v>
      </c>
      <c r="D89" s="87">
        <v>2.3406192480517039E-2</v>
      </c>
      <c r="E89" s="88">
        <v>4.1590776273097492E-2</v>
      </c>
      <c r="F89" s="112">
        <v>1.5756975826322908</v>
      </c>
      <c r="G89" s="113">
        <v>2.6514088073846924</v>
      </c>
      <c r="H89" s="113">
        <v>5.4408980116844923</v>
      </c>
      <c r="I89" s="88">
        <v>9.6680044017014772</v>
      </c>
      <c r="V89" s="87"/>
      <c r="W89" s="87"/>
      <c r="X89" s="87"/>
      <c r="Y89" s="87"/>
      <c r="Z89" s="113"/>
      <c r="AA89" s="113"/>
      <c r="AB89" s="113"/>
      <c r="AC89" s="87"/>
    </row>
    <row r="90" spans="1:53">
      <c r="A90" s="51" t="s">
        <v>700</v>
      </c>
      <c r="B90" s="111">
        <v>6.0713232580617629E-3</v>
      </c>
      <c r="C90" s="87">
        <v>7.0435085297371105E-3</v>
      </c>
      <c r="D90" s="87">
        <v>9.38242342820007E-3</v>
      </c>
      <c r="E90" s="88">
        <v>2.2497255215998942E-2</v>
      </c>
      <c r="F90" s="112">
        <v>1.4113124409524791</v>
      </c>
      <c r="G90" s="113">
        <v>1.6373022475410686</v>
      </c>
      <c r="H90" s="113">
        <v>2.1809958632856676</v>
      </c>
      <c r="I90" s="88">
        <v>5.2296105517792153</v>
      </c>
      <c r="V90" s="87"/>
      <c r="W90" s="87"/>
      <c r="X90" s="87"/>
      <c r="Y90" s="87"/>
      <c r="Z90" s="113"/>
      <c r="AA90" s="113"/>
      <c r="AB90" s="113"/>
      <c r="AC90" s="87"/>
    </row>
    <row r="91" spans="1:53">
      <c r="A91" s="51" t="s">
        <v>703</v>
      </c>
      <c r="B91" s="111">
        <v>5.1444400720960841E-2</v>
      </c>
      <c r="C91" s="87">
        <v>0.12661963896743544</v>
      </c>
      <c r="D91" s="87">
        <v>4.9851785822709284E-3</v>
      </c>
      <c r="E91" s="88">
        <v>0.18304921827066722</v>
      </c>
      <c r="F91" s="112">
        <v>11.95853353030245</v>
      </c>
      <c r="G91" s="113">
        <v>29.433430596265421</v>
      </c>
      <c r="H91" s="113">
        <v>1.1588321449012904</v>
      </c>
      <c r="I91" s="88">
        <v>42.550796271469167</v>
      </c>
      <c r="V91" s="87"/>
      <c r="W91" s="87"/>
      <c r="X91" s="87"/>
      <c r="Y91" s="87"/>
      <c r="Z91" s="113"/>
      <c r="AA91" s="113"/>
      <c r="AB91" s="113"/>
      <c r="AC91" s="87"/>
    </row>
    <row r="92" spans="1:53">
      <c r="A92" s="51" t="s">
        <v>729</v>
      </c>
      <c r="B92" s="111">
        <v>1.0686527774710741E-3</v>
      </c>
      <c r="C92" s="87">
        <v>9.1834023951924658E-4</v>
      </c>
      <c r="D92" s="87">
        <v>1.7385376043784653E-3</v>
      </c>
      <c r="E92" s="88">
        <v>3.7255306213687862E-3</v>
      </c>
      <c r="F92" s="112">
        <v>0.24841420820423152</v>
      </c>
      <c r="G92" s="113">
        <v>0.21347323309458471</v>
      </c>
      <c r="H92" s="113">
        <v>0.40413261587826443</v>
      </c>
      <c r="I92" s="88">
        <v>0.86602005717708064</v>
      </c>
      <c r="V92" s="87"/>
      <c r="W92" s="87"/>
      <c r="X92" s="87"/>
      <c r="Y92" s="87"/>
      <c r="Z92" s="113"/>
      <c r="AA92" s="113"/>
      <c r="AB92" s="113"/>
      <c r="AC92" s="87"/>
    </row>
    <row r="93" spans="1:53">
      <c r="A93" s="51" t="s">
        <v>730</v>
      </c>
      <c r="B93" s="111">
        <v>2.2926907227211316E-3</v>
      </c>
      <c r="C93" s="87">
        <v>1.9488270157230437E-3</v>
      </c>
      <c r="D93" s="87">
        <v>3.2861410505826863E-3</v>
      </c>
      <c r="E93" s="88">
        <v>7.5276587890268625E-3</v>
      </c>
      <c r="F93" s="112">
        <v>0.53294855218525206</v>
      </c>
      <c r="G93" s="113">
        <v>0.45301554465941507</v>
      </c>
      <c r="H93" s="113">
        <v>0.76388153789270941</v>
      </c>
      <c r="I93" s="88">
        <v>1.7498456347373768</v>
      </c>
      <c r="V93" s="87"/>
      <c r="W93" s="87"/>
      <c r="X93" s="87"/>
      <c r="Y93" s="87"/>
      <c r="Z93" s="113"/>
      <c r="AA93" s="113"/>
      <c r="AB93" s="113"/>
      <c r="AC93" s="87"/>
    </row>
    <row r="94" spans="1:53">
      <c r="A94" s="51" t="s">
        <v>712</v>
      </c>
      <c r="B94" s="111">
        <v>2.7426591160876414E-3</v>
      </c>
      <c r="C94" s="87">
        <v>6.9732533980916084E-2</v>
      </c>
      <c r="D94" s="87">
        <v>0.19593799945392151</v>
      </c>
      <c r="E94" s="88">
        <v>0.26841319255092522</v>
      </c>
      <c r="F94" s="112">
        <v>0.63754617688762849</v>
      </c>
      <c r="G94" s="113">
        <v>16.209710562805157</v>
      </c>
      <c r="H94" s="113">
        <v>45.546864255246405</v>
      </c>
      <c r="I94" s="88">
        <v>62.394120994939179</v>
      </c>
      <c r="V94" s="87"/>
      <c r="W94" s="87"/>
      <c r="X94" s="87"/>
      <c r="Y94" s="87"/>
      <c r="Z94" s="113"/>
      <c r="AA94" s="113"/>
      <c r="AB94" s="113"/>
      <c r="AC94" s="87"/>
    </row>
    <row r="95" spans="1:53">
      <c r="A95" s="51" t="s">
        <v>715</v>
      </c>
      <c r="B95" s="111">
        <v>1.1239906955964043E-3</v>
      </c>
      <c r="C95" s="87">
        <v>1.9175679238495683E-2</v>
      </c>
      <c r="D95" s="87">
        <v>2.2173985819246105</v>
      </c>
      <c r="E95" s="88">
        <v>2.2376982518587027</v>
      </c>
      <c r="F95" s="112">
        <v>0.26127781124216642</v>
      </c>
      <c r="G95" s="113">
        <v>4.4574919704807137</v>
      </c>
      <c r="H95" s="113">
        <v>515.44648047938813</v>
      </c>
      <c r="I95" s="88">
        <v>520.16525026111105</v>
      </c>
      <c r="V95" s="87"/>
      <c r="W95" s="87"/>
      <c r="X95" s="87"/>
      <c r="Y95" s="87"/>
      <c r="Z95" s="113"/>
      <c r="AA95" s="113"/>
      <c r="AB95" s="113"/>
      <c r="AC95" s="87"/>
    </row>
    <row r="96" spans="1:53">
      <c r="A96" s="51" t="s">
        <v>716</v>
      </c>
      <c r="B96" s="111">
        <v>5.8739349990908386E-3</v>
      </c>
      <c r="C96" s="87">
        <v>3.8361189641205169E-2</v>
      </c>
      <c r="D96" s="87">
        <v>9.8455764461372233E-2</v>
      </c>
      <c r="E96" s="88">
        <v>0.14269088910166824</v>
      </c>
      <c r="F96" s="112">
        <v>1.3654284559062686</v>
      </c>
      <c r="G96" s="113">
        <v>8.9172692490852477</v>
      </c>
      <c r="H96" s="113">
        <v>22.886583263922798</v>
      </c>
      <c r="I96" s="88">
        <v>33.169280968914315</v>
      </c>
      <c r="V96" s="87"/>
      <c r="W96" s="87"/>
      <c r="X96" s="87"/>
      <c r="Y96" s="87"/>
      <c r="Z96" s="113"/>
      <c r="AA96" s="113"/>
      <c r="AB96" s="113"/>
      <c r="AC96" s="87"/>
    </row>
    <row r="97" spans="1:53">
      <c r="A97" s="51" t="s">
        <v>717</v>
      </c>
      <c r="B97" s="111">
        <v>4.869878187614133E-4</v>
      </c>
      <c r="C97" s="87">
        <v>3.5173358030954967E-3</v>
      </c>
      <c r="D97" s="87">
        <v>1.9197759072520075E-2</v>
      </c>
      <c r="E97" s="88">
        <v>2.3202082694376985E-2</v>
      </c>
      <c r="F97" s="112">
        <v>0.1132029934821339</v>
      </c>
      <c r="G97" s="113">
        <v>0.81762402806089463</v>
      </c>
      <c r="H97" s="113">
        <v>4.4626245491836212</v>
      </c>
      <c r="I97" s="88">
        <v>5.3934515707266488</v>
      </c>
      <c r="V97" s="87"/>
      <c r="W97" s="87"/>
      <c r="X97" s="87"/>
      <c r="Y97" s="87"/>
      <c r="Z97" s="113"/>
      <c r="AA97" s="113"/>
      <c r="AB97" s="113"/>
      <c r="AC97" s="87"/>
    </row>
    <row r="98" spans="1:53">
      <c r="A98" s="51" t="s">
        <v>718</v>
      </c>
      <c r="B98" s="111">
        <v>4.2937286733921555E-4</v>
      </c>
      <c r="C98" s="87">
        <v>2.7272011664403136E-3</v>
      </c>
      <c r="D98" s="87">
        <v>7.6954636958096977E-3</v>
      </c>
      <c r="E98" s="88">
        <v>1.0852037729589228E-2</v>
      </c>
      <c r="F98" s="112">
        <v>9.9810081546659213E-2</v>
      </c>
      <c r="G98" s="113">
        <v>0.63395289158200374</v>
      </c>
      <c r="H98" s="113">
        <v>1.7888528070669045</v>
      </c>
      <c r="I98" s="88">
        <v>2.5226157801955682</v>
      </c>
      <c r="V98" s="87"/>
      <c r="W98" s="87"/>
      <c r="X98" s="87"/>
      <c r="Y98" s="87"/>
      <c r="Z98" s="113"/>
      <c r="AA98" s="113"/>
      <c r="AB98" s="113"/>
      <c r="AC98" s="87"/>
    </row>
    <row r="99" spans="1:53" ht="14.25">
      <c r="A99" s="51" t="s">
        <v>719</v>
      </c>
      <c r="B99" s="111">
        <v>4.9563812439291539E-3</v>
      </c>
      <c r="C99" s="87">
        <v>7.4312747352019398E-2</v>
      </c>
      <c r="D99" s="87">
        <v>4.0888434731786152E-3</v>
      </c>
      <c r="E99" s="87">
        <v>8.3357972069127165E-2</v>
      </c>
      <c r="F99" s="112">
        <v>1.1521380454207368</v>
      </c>
      <c r="G99" s="113">
        <v>17.274406319907477</v>
      </c>
      <c r="H99" s="113">
        <v>0.9504741252480382</v>
      </c>
      <c r="I99" s="88">
        <v>19.377018490576248</v>
      </c>
      <c r="V99" s="87"/>
      <c r="W99" s="87"/>
      <c r="X99" s="87"/>
      <c r="Y99" s="87"/>
      <c r="Z99" s="113"/>
      <c r="AA99" s="113"/>
      <c r="AB99" s="113"/>
      <c r="AC99" s="87"/>
      <c r="AX99" s="81"/>
      <c r="AY99" s="81"/>
      <c r="AZ99" s="81"/>
      <c r="BA99" s="81"/>
    </row>
    <row r="100" spans="1:53" ht="14.25">
      <c r="A100" s="51" t="s">
        <v>720</v>
      </c>
      <c r="B100" s="111">
        <v>6.3902416951922464E-5</v>
      </c>
      <c r="C100" s="87">
        <v>2.8735036259697438E-4</v>
      </c>
      <c r="D100" s="87">
        <v>1.4259485431112173E-3</v>
      </c>
      <c r="E100" s="87">
        <v>1.7772013226601141E-3</v>
      </c>
      <c r="F100" s="112">
        <v>1.485446783473892E-2</v>
      </c>
      <c r="G100" s="113">
        <v>6.6796170193511098E-2</v>
      </c>
      <c r="H100" s="113">
        <v>0.33146957154335244</v>
      </c>
      <c r="I100" s="88">
        <v>0.41312020957160245</v>
      </c>
      <c r="V100" s="87"/>
      <c r="W100" s="87"/>
      <c r="X100" s="87"/>
      <c r="Y100" s="87"/>
      <c r="Z100" s="113"/>
      <c r="AA100" s="113"/>
      <c r="AB100" s="113"/>
      <c r="AC100" s="87"/>
      <c r="AX100" s="81"/>
      <c r="AY100" s="81"/>
      <c r="AZ100" s="81"/>
      <c r="BA100" s="81"/>
    </row>
    <row r="101" spans="1:53" ht="14.25">
      <c r="A101" s="89" t="s">
        <v>721</v>
      </c>
      <c r="B101" s="114">
        <v>1.5717065966352448E-4</v>
      </c>
      <c r="C101" s="90">
        <v>7.3567306519960695E-4</v>
      </c>
      <c r="D101" s="90">
        <v>2.6952928896879194E-3</v>
      </c>
      <c r="E101" s="90">
        <v>3.5881366145510511E-3</v>
      </c>
      <c r="F101" s="115">
        <v>3.6535183173009619E-2</v>
      </c>
      <c r="G101" s="116">
        <v>0.17101124503808907</v>
      </c>
      <c r="H101" s="116">
        <v>0.62653563737960039</v>
      </c>
      <c r="I101" s="91">
        <v>0.83408206559069908</v>
      </c>
      <c r="V101" s="87"/>
      <c r="W101" s="87"/>
      <c r="X101" s="87"/>
      <c r="Y101" s="87"/>
      <c r="Z101" s="113"/>
      <c r="AA101" s="113"/>
      <c r="AB101" s="113"/>
      <c r="AC101" s="87"/>
      <c r="AX101" s="81"/>
      <c r="AY101" s="81"/>
      <c r="AZ101" s="81"/>
      <c r="BA101" s="81"/>
    </row>
    <row r="102" spans="1:53" ht="14.25">
      <c r="AX102" s="81"/>
      <c r="AY102" s="81"/>
      <c r="AZ102" s="81"/>
      <c r="BA102" s="81"/>
    </row>
    <row r="103" spans="1:53" ht="13.5" customHeight="1">
      <c r="A103" s="52" t="s">
        <v>732</v>
      </c>
      <c r="AX103" s="81"/>
      <c r="AY103" s="81"/>
      <c r="AZ103" s="81"/>
      <c r="BA103" s="81"/>
    </row>
    <row r="104" spans="1:53" ht="14.25">
      <c r="A104" s="77"/>
      <c r="B104" s="93" t="s">
        <v>723</v>
      </c>
      <c r="C104" s="94"/>
      <c r="D104" s="94"/>
      <c r="E104" s="95"/>
      <c r="F104" s="96" t="s">
        <v>724</v>
      </c>
      <c r="G104" s="97"/>
      <c r="H104" s="98"/>
      <c r="I104" s="98"/>
      <c r="AX104" s="81"/>
      <c r="AY104" s="81"/>
      <c r="AZ104" s="81"/>
      <c r="BA104" s="81"/>
    </row>
    <row r="105" spans="1:53" ht="25.5">
      <c r="A105" s="89" t="s">
        <v>725</v>
      </c>
      <c r="B105" s="99" t="s">
        <v>726</v>
      </c>
      <c r="C105" s="100" t="s">
        <v>362</v>
      </c>
      <c r="D105" s="100" t="s">
        <v>401</v>
      </c>
      <c r="E105" s="101" t="s">
        <v>727</v>
      </c>
      <c r="F105" s="102" t="s">
        <v>726</v>
      </c>
      <c r="G105" s="102" t="s">
        <v>362</v>
      </c>
      <c r="H105" s="100" t="s">
        <v>401</v>
      </c>
      <c r="I105" s="101" t="s">
        <v>727</v>
      </c>
      <c r="AX105" s="81"/>
      <c r="AY105" s="81"/>
      <c r="AZ105" s="81"/>
      <c r="BA105" s="81"/>
    </row>
    <row r="106" spans="1:53" ht="14.25">
      <c r="A106" s="51" t="s">
        <v>540</v>
      </c>
      <c r="B106" s="104">
        <v>290.55142030663404</v>
      </c>
      <c r="C106" s="85">
        <v>924.02018116851207</v>
      </c>
      <c r="D106" s="85">
        <v>4301.8987730061353</v>
      </c>
      <c r="E106" s="86">
        <v>5516.4703744812814</v>
      </c>
      <c r="F106" s="105">
        <v>67540.273641445747</v>
      </c>
      <c r="G106" s="106">
        <v>214793.56673072377</v>
      </c>
      <c r="H106" s="106">
        <v>1000000</v>
      </c>
      <c r="I106" s="79">
        <v>1282333.8403721696</v>
      </c>
      <c r="L106" s="119"/>
      <c r="M106" s="119"/>
      <c r="AX106" s="81"/>
      <c r="AY106" s="81"/>
      <c r="AZ106" s="81"/>
      <c r="BA106" s="81"/>
    </row>
    <row r="107" spans="1:53" ht="14.25">
      <c r="A107" s="51" t="s">
        <v>558</v>
      </c>
      <c r="B107" s="104">
        <v>277.38080015418296</v>
      </c>
      <c r="C107" s="85">
        <v>875.86066227806816</v>
      </c>
      <c r="D107" s="85">
        <v>4015.0759202453992</v>
      </c>
      <c r="E107" s="86">
        <v>5168.3173826776501</v>
      </c>
      <c r="F107" s="107">
        <v>64478.6906411448</v>
      </c>
      <c r="G107" s="108">
        <v>203598.62202569292</v>
      </c>
      <c r="H107" s="108">
        <v>933326.45236551994</v>
      </c>
      <c r="I107" s="86">
        <v>1201403.7650323575</v>
      </c>
      <c r="L107" s="119"/>
      <c r="M107" s="119"/>
      <c r="AX107" s="81"/>
      <c r="AY107" s="81"/>
      <c r="AZ107" s="81"/>
      <c r="BA107" s="81"/>
    </row>
    <row r="108" spans="1:53" ht="14.25">
      <c r="A108" s="51" t="s">
        <v>575</v>
      </c>
      <c r="B108" s="104">
        <v>36.01924310830654</v>
      </c>
      <c r="C108" s="85">
        <v>52.750285265712165</v>
      </c>
      <c r="D108" s="85">
        <v>0</v>
      </c>
      <c r="E108" s="86">
        <v>88.769528374018705</v>
      </c>
      <c r="F108" s="107">
        <v>8372.8709132633921</v>
      </c>
      <c r="G108" s="108">
        <v>12262.09356591872</v>
      </c>
      <c r="H108" s="108">
        <v>0</v>
      </c>
      <c r="I108" s="86">
        <v>20634.964479182112</v>
      </c>
      <c r="L108" s="119"/>
      <c r="M108" s="119"/>
      <c r="AX108" s="81"/>
      <c r="AY108" s="81"/>
      <c r="AZ108" s="81"/>
      <c r="BA108" s="81"/>
    </row>
    <row r="109" spans="1:53" ht="14.25">
      <c r="A109" s="51" t="s">
        <v>267</v>
      </c>
      <c r="B109" s="104">
        <v>186.14506198000177</v>
      </c>
      <c r="C109" s="85">
        <v>536.99913818151708</v>
      </c>
      <c r="D109" s="85">
        <v>0</v>
      </c>
      <c r="E109" s="86">
        <v>723.14420016151882</v>
      </c>
      <c r="F109" s="107">
        <v>43270.442147090544</v>
      </c>
      <c r="G109" s="108">
        <v>124828.39939217492</v>
      </c>
      <c r="H109" s="108">
        <v>0</v>
      </c>
      <c r="I109" s="86">
        <v>168098.84153926547</v>
      </c>
      <c r="L109" s="119"/>
      <c r="M109" s="119"/>
      <c r="AX109" s="81"/>
      <c r="AY109" s="81"/>
      <c r="AZ109" s="81"/>
      <c r="BA109" s="81"/>
    </row>
    <row r="110" spans="1:53" ht="14.25">
      <c r="A110" s="51" t="s">
        <v>608</v>
      </c>
      <c r="B110" s="104">
        <v>55.21649506587466</v>
      </c>
      <c r="C110" s="85">
        <v>286.11123883083894</v>
      </c>
      <c r="D110" s="85">
        <v>4015.0759202453992</v>
      </c>
      <c r="E110" s="86">
        <v>4356.4036541421128</v>
      </c>
      <c r="F110" s="107">
        <v>12835.377580790861</v>
      </c>
      <c r="G110" s="108">
        <v>66508.129067599264</v>
      </c>
      <c r="H110" s="108">
        <v>933326.45236551994</v>
      </c>
      <c r="I110" s="86">
        <v>1012669.9590139101</v>
      </c>
      <c r="L110" s="119"/>
      <c r="M110" s="119"/>
      <c r="AX110" s="81"/>
      <c r="AY110" s="81"/>
      <c r="AZ110" s="81"/>
      <c r="BA110" s="81"/>
    </row>
    <row r="111" spans="1:53" ht="14.25">
      <c r="A111" s="51" t="s">
        <v>728</v>
      </c>
      <c r="B111" s="109">
        <v>6.3123858114492865E-2</v>
      </c>
      <c r="C111" s="110">
        <v>0.17694999910241269</v>
      </c>
      <c r="D111" s="85">
        <v>0</v>
      </c>
      <c r="E111" s="86">
        <v>0.24007385721690555</v>
      </c>
      <c r="F111" s="107">
        <v>14.673487556375571</v>
      </c>
      <c r="G111" s="108">
        <v>41.132999272960888</v>
      </c>
      <c r="H111" s="108">
        <v>0</v>
      </c>
      <c r="I111" s="86">
        <v>55.806486829336457</v>
      </c>
      <c r="AX111" s="81"/>
      <c r="AY111" s="81"/>
      <c r="AZ111" s="81"/>
      <c r="BA111" s="81"/>
    </row>
    <row r="112" spans="1:53" ht="14.25">
      <c r="A112" s="51" t="s">
        <v>640</v>
      </c>
      <c r="B112" s="104">
        <v>0.33920265286434981</v>
      </c>
      <c r="C112" s="85">
        <v>63.355103219794088</v>
      </c>
      <c r="D112" s="85">
        <v>329.98144229947991</v>
      </c>
      <c r="E112" s="86">
        <v>393.67574817213836</v>
      </c>
      <c r="F112" s="107">
        <v>78.849519889403965</v>
      </c>
      <c r="G112" s="108">
        <v>14727.241751326012</v>
      </c>
      <c r="H112" s="108">
        <v>76705.998841737353</v>
      </c>
      <c r="I112" s="86">
        <v>91512.090112952763</v>
      </c>
      <c r="L112" s="119"/>
      <c r="M112" s="119"/>
      <c r="AX112" s="81"/>
      <c r="AY112" s="81"/>
      <c r="AZ112" s="81"/>
      <c r="BA112" s="81"/>
    </row>
    <row r="113" spans="1:53" ht="14.25">
      <c r="A113" s="51" t="s">
        <v>201</v>
      </c>
      <c r="B113" s="111">
        <v>0.51922904804329706</v>
      </c>
      <c r="C113" s="87">
        <v>0.25057955876199062</v>
      </c>
      <c r="D113" s="87">
        <v>8.6409950208849416E-3</v>
      </c>
      <c r="E113" s="88">
        <v>0.77844960182617251</v>
      </c>
      <c r="F113" s="112">
        <v>120.69764432891657</v>
      </c>
      <c r="G113" s="113">
        <v>58.24859486102865</v>
      </c>
      <c r="H113" s="113">
        <v>2.0086467573588855</v>
      </c>
      <c r="I113" s="88">
        <v>180.95488594730406</v>
      </c>
      <c r="L113" s="119"/>
      <c r="M113" s="119"/>
      <c r="AX113" s="81"/>
      <c r="AY113" s="81"/>
      <c r="AZ113" s="81"/>
      <c r="BA113" s="81"/>
    </row>
    <row r="114" spans="1:53" ht="14.25">
      <c r="A114" s="51" t="s">
        <v>200</v>
      </c>
      <c r="B114" s="111">
        <v>3.7514106670657728E-4</v>
      </c>
      <c r="C114" s="87">
        <v>1.183472509481435E-2</v>
      </c>
      <c r="D114" s="87">
        <v>7.6166044833770605E-3</v>
      </c>
      <c r="E114" s="88">
        <v>1.9826470644897988E-2</v>
      </c>
      <c r="F114" s="112">
        <v>8.7203601595774297E-2</v>
      </c>
      <c r="G114" s="113">
        <v>2.751046856117521</v>
      </c>
      <c r="H114" s="113">
        <v>1.7705215499653968</v>
      </c>
      <c r="I114" s="88">
        <v>4.6087720076786924</v>
      </c>
      <c r="L114" s="119"/>
      <c r="M114" s="119"/>
      <c r="AX114" s="81"/>
      <c r="AY114" s="81"/>
      <c r="AZ114" s="81"/>
      <c r="BA114" s="81"/>
    </row>
    <row r="115" spans="1:53" ht="14.25">
      <c r="A115" s="51" t="s">
        <v>667</v>
      </c>
      <c r="B115" s="104">
        <v>16.015486476840508</v>
      </c>
      <c r="C115" s="85">
        <v>74.008692132779615</v>
      </c>
      <c r="D115" s="85">
        <v>332.25907233820141</v>
      </c>
      <c r="E115" s="86">
        <v>422.2832509478215</v>
      </c>
      <c r="F115" s="107">
        <v>3722.8878041797816</v>
      </c>
      <c r="G115" s="108">
        <v>17203.727014028012</v>
      </c>
      <c r="H115" s="108">
        <v>77235.446455198951</v>
      </c>
      <c r="I115" s="86">
        <v>98162.06127340674</v>
      </c>
      <c r="L115" s="119"/>
      <c r="M115" s="119"/>
      <c r="AX115" s="81"/>
      <c r="AY115" s="81"/>
      <c r="AZ115" s="81"/>
      <c r="BA115" s="81"/>
    </row>
    <row r="116" spans="1:53" ht="14.25">
      <c r="A116" s="51" t="s">
        <v>676</v>
      </c>
      <c r="B116" s="111">
        <v>1.392210104527276E-2</v>
      </c>
      <c r="C116" s="87">
        <v>0.11421718000427609</v>
      </c>
      <c r="D116" s="87">
        <v>0.23889051384286944</v>
      </c>
      <c r="E116" s="88">
        <v>0.36702979489241827</v>
      </c>
      <c r="F116" s="112">
        <v>3.2362688617017596</v>
      </c>
      <c r="G116" s="113">
        <v>26.550410883904174</v>
      </c>
      <c r="H116" s="113">
        <v>55.531412161968312</v>
      </c>
      <c r="I116" s="88">
        <v>85.318091907574228</v>
      </c>
      <c r="L116" s="119"/>
      <c r="M116" s="119"/>
      <c r="AX116" s="81"/>
      <c r="AY116" s="81"/>
      <c r="AZ116" s="81"/>
      <c r="BA116" s="81"/>
    </row>
    <row r="117" spans="1:53" ht="14.25">
      <c r="A117" s="51" t="s">
        <v>685</v>
      </c>
      <c r="B117" s="111">
        <v>3.0953885548322305E-2</v>
      </c>
      <c r="C117" s="87">
        <v>4.8557793886082244E-2</v>
      </c>
      <c r="D117" s="87">
        <v>2.7034852254628263</v>
      </c>
      <c r="E117" s="88">
        <v>2.7829969048972307</v>
      </c>
      <c r="F117" s="112">
        <v>7.195400724571666</v>
      </c>
      <c r="G117" s="113">
        <v>11.287525915480902</v>
      </c>
      <c r="H117" s="113">
        <v>628.43999083075835</v>
      </c>
      <c r="I117" s="88">
        <v>646.92291747081094</v>
      </c>
      <c r="L117" s="119"/>
      <c r="M117" s="119"/>
      <c r="AX117" s="81"/>
      <c r="AY117" s="81"/>
      <c r="AZ117" s="81"/>
      <c r="BA117" s="81"/>
    </row>
    <row r="118" spans="1:53" ht="14.25">
      <c r="A118" s="51" t="s">
        <v>690</v>
      </c>
      <c r="B118" s="111">
        <v>7.650915416242654E-2</v>
      </c>
      <c r="C118" s="87">
        <v>0.10344877217419095</v>
      </c>
      <c r="D118" s="87">
        <v>0.12003872770223388</v>
      </c>
      <c r="E118" s="88">
        <v>0.2999966540388514</v>
      </c>
      <c r="F118" s="112">
        <v>17.784973147790389</v>
      </c>
      <c r="G118" s="113">
        <v>24.047235333225125</v>
      </c>
      <c r="H118" s="113">
        <v>27.903661623900021</v>
      </c>
      <c r="I118" s="88">
        <v>69.735870104915534</v>
      </c>
      <c r="L118" s="119"/>
      <c r="M118" s="119"/>
      <c r="AX118" s="81"/>
      <c r="AY118" s="81"/>
      <c r="AZ118" s="81"/>
      <c r="BA118" s="81"/>
    </row>
    <row r="119" spans="1:53" ht="14.25">
      <c r="A119" s="51" t="s">
        <v>695</v>
      </c>
      <c r="B119" s="111">
        <v>4.3276668011880091E-3</v>
      </c>
      <c r="C119" s="87">
        <v>1.0211320815668437E-2</v>
      </c>
      <c r="D119" s="87">
        <v>2.3406192480517039E-2</v>
      </c>
      <c r="E119" s="88">
        <v>3.7945180097373486E-2</v>
      </c>
      <c r="F119" s="112">
        <v>1.0059899196939652</v>
      </c>
      <c r="G119" s="113">
        <v>2.3736776141138347</v>
      </c>
      <c r="H119" s="113">
        <v>5.4408980116844923</v>
      </c>
      <c r="I119" s="88">
        <v>8.8205655454922915</v>
      </c>
      <c r="L119" s="119"/>
      <c r="M119" s="119"/>
      <c r="AX119" s="81"/>
      <c r="AY119" s="81"/>
      <c r="AZ119" s="81"/>
      <c r="BA119" s="81"/>
    </row>
    <row r="120" spans="1:53" ht="14.25">
      <c r="A120" s="51" t="s">
        <v>700</v>
      </c>
      <c r="B120" s="111">
        <v>3.6680114348275929E-3</v>
      </c>
      <c r="C120" s="87">
        <v>6.054650837052253E-3</v>
      </c>
      <c r="D120" s="87">
        <v>9.38242342820007E-3</v>
      </c>
      <c r="E120" s="88">
        <v>1.9105085700079915E-2</v>
      </c>
      <c r="F120" s="112">
        <v>0.85264940631422936</v>
      </c>
      <c r="G120" s="113">
        <v>1.4074368451076564</v>
      </c>
      <c r="H120" s="113">
        <v>2.1809958632856676</v>
      </c>
      <c r="I120" s="88">
        <v>4.4410821147075525</v>
      </c>
      <c r="L120" s="119"/>
      <c r="M120" s="119"/>
      <c r="AX120" s="81"/>
      <c r="AY120" s="81"/>
      <c r="AZ120" s="81"/>
      <c r="BA120" s="81"/>
    </row>
    <row r="121" spans="1:53" ht="14.25">
      <c r="A121" s="51" t="s">
        <v>703</v>
      </c>
      <c r="B121" s="111">
        <v>3.3725671352195154E-2</v>
      </c>
      <c r="C121" s="87">
        <v>0.11843630944845111</v>
      </c>
      <c r="D121" s="87">
        <v>4.9851785822709284E-3</v>
      </c>
      <c r="E121" s="88">
        <v>0.15714715938291721</v>
      </c>
      <c r="F121" s="112">
        <v>7.8397175600270828</v>
      </c>
      <c r="G121" s="113">
        <v>27.531170698767674</v>
      </c>
      <c r="H121" s="113">
        <v>1.1588321449012904</v>
      </c>
      <c r="I121" s="88">
        <v>36.529720403696047</v>
      </c>
      <c r="L121" s="119"/>
      <c r="M121" s="119"/>
      <c r="AX121" s="81"/>
      <c r="AY121" s="81"/>
      <c r="AZ121" s="81"/>
      <c r="BA121" s="81"/>
    </row>
    <row r="122" spans="1:53" ht="14.25">
      <c r="A122" s="51" t="s">
        <v>729</v>
      </c>
      <c r="B122" s="111">
        <v>6.7003778343337878E-4</v>
      </c>
      <c r="C122" s="87">
        <v>7.0306854376394863E-4</v>
      </c>
      <c r="D122" s="87">
        <v>1.7385376043784653E-3</v>
      </c>
      <c r="E122" s="88">
        <v>3.1116439315757929E-3</v>
      </c>
      <c r="F122" s="112">
        <v>0.15575396325868479</v>
      </c>
      <c r="G122" s="113">
        <v>0.16343214493460745</v>
      </c>
      <c r="H122" s="113">
        <v>0.40413261587826443</v>
      </c>
      <c r="I122" s="88">
        <v>0.72331872407155673</v>
      </c>
      <c r="L122" s="119"/>
      <c r="M122" s="119"/>
      <c r="AV122" s="84"/>
      <c r="AX122" s="81"/>
      <c r="AY122" s="81"/>
      <c r="AZ122" s="81"/>
      <c r="BA122" s="81"/>
    </row>
    <row r="123" spans="1:53" ht="14.25">
      <c r="A123" s="51" t="s">
        <v>730</v>
      </c>
      <c r="B123" s="111">
        <v>1.3231671009721121E-3</v>
      </c>
      <c r="C123" s="87">
        <v>1.4905844512521427E-3</v>
      </c>
      <c r="D123" s="87">
        <v>3.2861410505826863E-3</v>
      </c>
      <c r="E123" s="88">
        <v>6.0998926028069406E-3</v>
      </c>
      <c r="F123" s="112">
        <v>0.30757746074240905</v>
      </c>
      <c r="G123" s="113">
        <v>0.34649454343402258</v>
      </c>
      <c r="H123" s="113">
        <v>0.76388153789270941</v>
      </c>
      <c r="I123" s="88">
        <v>1.4179535420691409</v>
      </c>
      <c r="L123" s="119"/>
      <c r="M123" s="119"/>
      <c r="AV123" s="84"/>
      <c r="AX123" s="81"/>
      <c r="AY123" s="81"/>
      <c r="AZ123" s="81"/>
      <c r="BA123" s="81"/>
    </row>
    <row r="124" spans="1:53">
      <c r="A124" s="51" t="s">
        <v>712</v>
      </c>
      <c r="B124" s="111">
        <v>2.3681626175078747E-3</v>
      </c>
      <c r="C124" s="87">
        <v>6.6541461047531072E-2</v>
      </c>
      <c r="D124" s="87">
        <v>0.16483445455157991</v>
      </c>
      <c r="E124" s="88">
        <v>0.23374407821661886</v>
      </c>
      <c r="F124" s="112">
        <v>0.55049240869352678</v>
      </c>
      <c r="G124" s="113">
        <v>15.467928130961667</v>
      </c>
      <c r="H124" s="113">
        <v>38.316674391758134</v>
      </c>
      <c r="I124" s="88">
        <v>54.335094931413323</v>
      </c>
      <c r="L124" s="119"/>
      <c r="M124" s="119"/>
    </row>
    <row r="125" spans="1:53">
      <c r="A125" s="51" t="s">
        <v>715</v>
      </c>
      <c r="B125" s="111">
        <v>1.2371274611322504E-3</v>
      </c>
      <c r="C125" s="87">
        <v>1.4992980584502692E-2</v>
      </c>
      <c r="D125" s="87">
        <v>1.86540480556935</v>
      </c>
      <c r="E125" s="88">
        <v>1.8816349136149848</v>
      </c>
      <c r="F125" s="112">
        <v>0.28757707384819631</v>
      </c>
      <c r="G125" s="113">
        <v>3.4852006929083799</v>
      </c>
      <c r="H125" s="113">
        <v>433.62359367322324</v>
      </c>
      <c r="I125" s="88">
        <v>437.39637143997982</v>
      </c>
      <c r="L125" s="119"/>
      <c r="M125" s="119"/>
    </row>
    <row r="126" spans="1:53">
      <c r="A126" s="51" t="s">
        <v>716</v>
      </c>
      <c r="B126" s="111">
        <v>3.8050619306834259E-3</v>
      </c>
      <c r="C126" s="87">
        <v>3.0577427038249831E-2</v>
      </c>
      <c r="D126" s="87">
        <v>8.2826722114541368E-2</v>
      </c>
      <c r="E126" s="88">
        <v>0.11720921108347462</v>
      </c>
      <c r="F126" s="112">
        <v>0.88450754689062028</v>
      </c>
      <c r="G126" s="113">
        <v>7.107890876028808</v>
      </c>
      <c r="H126" s="113">
        <v>19.253526520491011</v>
      </c>
      <c r="I126" s="88">
        <v>27.24592494341044</v>
      </c>
      <c r="L126" s="119"/>
      <c r="M126" s="119"/>
    </row>
    <row r="127" spans="1:53">
      <c r="A127" s="51" t="s">
        <v>717</v>
      </c>
      <c r="B127" s="111">
        <v>2.9922924249263245E-4</v>
      </c>
      <c r="C127" s="87">
        <v>2.7160927363369348E-3</v>
      </c>
      <c r="D127" s="87">
        <v>1.6150272811556756E-2</v>
      </c>
      <c r="E127" s="88">
        <v>1.9165594790386323E-2</v>
      </c>
      <c r="F127" s="112">
        <v>6.9557481075625885E-2</v>
      </c>
      <c r="G127" s="113">
        <v>0.63137067598616436</v>
      </c>
      <c r="H127" s="113">
        <v>3.7542196280622995</v>
      </c>
      <c r="I127" s="88">
        <v>4.4551477851240895</v>
      </c>
      <c r="L127" s="119"/>
      <c r="M127" s="119"/>
    </row>
    <row r="128" spans="1:53">
      <c r="A128" s="51" t="s">
        <v>718</v>
      </c>
      <c r="B128" s="111">
        <v>2.3429084241221592E-4</v>
      </c>
      <c r="C128" s="87">
        <v>2.1130975524606059E-3</v>
      </c>
      <c r="D128" s="87">
        <v>6.4738721654580477E-3</v>
      </c>
      <c r="E128" s="88">
        <v>8.8212605603308694E-3</v>
      </c>
      <c r="F128" s="112">
        <v>5.4462193272040944E-2</v>
      </c>
      <c r="G128" s="113">
        <v>0.49120113325771936</v>
      </c>
      <c r="H128" s="113">
        <v>1.5048871456671105</v>
      </c>
      <c r="I128" s="88">
        <v>2.0505504721968708</v>
      </c>
      <c r="L128" s="119"/>
      <c r="M128" s="119"/>
    </row>
    <row r="129" spans="1:53">
      <c r="A129" s="51" t="s">
        <v>719</v>
      </c>
      <c r="B129" s="111">
        <v>4.7686152646138789E-3</v>
      </c>
      <c r="C129" s="87">
        <v>6.0763819548083825E-2</v>
      </c>
      <c r="D129" s="87">
        <v>3.4397732217669405E-3</v>
      </c>
      <c r="E129" s="87">
        <v>6.8972208034464647E-2</v>
      </c>
      <c r="F129" s="112">
        <v>1.1084908121354062</v>
      </c>
      <c r="G129" s="113">
        <v>14.124883627985163</v>
      </c>
      <c r="H129" s="113">
        <v>0.79959417998189031</v>
      </c>
      <c r="I129" s="88">
        <v>16.032968620102459</v>
      </c>
      <c r="L129" s="119"/>
      <c r="M129" s="119"/>
    </row>
    <row r="130" spans="1:53">
      <c r="A130" s="51" t="s">
        <v>720</v>
      </c>
      <c r="B130" s="111">
        <v>3.0132580663228114E-5</v>
      </c>
      <c r="C130" s="87">
        <v>2.1240266384459173E-4</v>
      </c>
      <c r="D130" s="87">
        <v>1.1995909470211409E-3</v>
      </c>
      <c r="E130" s="87">
        <v>1.4421261915289608E-3</v>
      </c>
      <c r="F130" s="112">
        <v>7.0044838926257881E-3</v>
      </c>
      <c r="G130" s="113">
        <v>4.9374165932818147E-2</v>
      </c>
      <c r="H130" s="113">
        <v>0.27885150495600242</v>
      </c>
      <c r="I130" s="88">
        <v>0.33523015478144635</v>
      </c>
      <c r="L130" s="119"/>
      <c r="M130" s="119"/>
    </row>
    <row r="131" spans="1:53">
      <c r="A131" s="89" t="s">
        <v>721</v>
      </c>
      <c r="B131" s="114">
        <v>7.106728342163336E-5</v>
      </c>
      <c r="C131" s="90">
        <v>5.4363216841990883E-4</v>
      </c>
      <c r="D131" s="90">
        <v>2.2674373249020534E-3</v>
      </c>
      <c r="E131" s="90">
        <v>2.8821367767435956E-3</v>
      </c>
      <c r="F131" s="115">
        <v>1.6519980402042809E-2</v>
      </c>
      <c r="G131" s="116">
        <v>0.1263702837061465</v>
      </c>
      <c r="H131" s="116">
        <v>0.52707826114596945</v>
      </c>
      <c r="I131" s="91">
        <v>0.66996852525415884</v>
      </c>
      <c r="L131" s="119"/>
      <c r="M131" s="119"/>
    </row>
    <row r="133" spans="1:53" ht="15.75" customHeight="1">
      <c r="A133" s="52" t="s">
        <v>733</v>
      </c>
    </row>
    <row r="134" spans="1:53" ht="14.25">
      <c r="A134" s="77"/>
      <c r="B134" s="93" t="s">
        <v>723</v>
      </c>
      <c r="C134" s="94"/>
      <c r="D134" s="94"/>
      <c r="E134" s="95"/>
      <c r="F134" s="96" t="s">
        <v>724</v>
      </c>
      <c r="G134" s="97"/>
      <c r="H134" s="98"/>
      <c r="I134" s="98"/>
    </row>
    <row r="135" spans="1:53" ht="25.5">
      <c r="A135" s="89" t="s">
        <v>725</v>
      </c>
      <c r="B135" s="99" t="s">
        <v>726</v>
      </c>
      <c r="C135" s="100" t="s">
        <v>362</v>
      </c>
      <c r="D135" s="100" t="s">
        <v>401</v>
      </c>
      <c r="E135" s="101" t="s">
        <v>727</v>
      </c>
      <c r="F135" s="102" t="s">
        <v>726</v>
      </c>
      <c r="G135" s="102" t="s">
        <v>362</v>
      </c>
      <c r="H135" s="100" t="s">
        <v>401</v>
      </c>
      <c r="I135" s="101" t="s">
        <v>727</v>
      </c>
    </row>
    <row r="136" spans="1:53">
      <c r="A136" s="51" t="s">
        <v>540</v>
      </c>
      <c r="B136" s="104">
        <v>550.58680994424435</v>
      </c>
      <c r="C136" s="85">
        <v>224.64273275919584</v>
      </c>
      <c r="D136" s="85">
        <v>4727.361289017731</v>
      </c>
      <c r="E136" s="86">
        <v>5502.5908317211715</v>
      </c>
      <c r="F136" s="105">
        <v>116468.10478042548</v>
      </c>
      <c r="G136" s="106">
        <v>47519.68783961358</v>
      </c>
      <c r="H136" s="106">
        <v>1000000</v>
      </c>
      <c r="I136" s="79">
        <v>1163987.7926200391</v>
      </c>
    </row>
    <row r="137" spans="1:53">
      <c r="A137" s="51" t="s">
        <v>558</v>
      </c>
      <c r="B137" s="104">
        <v>547.43109786767479</v>
      </c>
      <c r="C137" s="85">
        <v>187.23360683686948</v>
      </c>
      <c r="D137" s="85">
        <v>4727.361289017731</v>
      </c>
      <c r="E137" s="86">
        <v>5462.0259937222754</v>
      </c>
      <c r="F137" s="107">
        <v>115800.56280856463</v>
      </c>
      <c r="G137" s="108">
        <v>39606.367144359639</v>
      </c>
      <c r="H137" s="108">
        <v>1000000</v>
      </c>
      <c r="I137" s="86">
        <v>1155406.9299529244</v>
      </c>
    </row>
    <row r="138" spans="1:53">
      <c r="A138" s="51" t="s">
        <v>575</v>
      </c>
      <c r="B138" s="104">
        <v>8.9090726351276039</v>
      </c>
      <c r="C138" s="85">
        <v>105.68825456787033</v>
      </c>
      <c r="D138" s="85">
        <v>0</v>
      </c>
      <c r="E138" s="86">
        <v>114.59732720299793</v>
      </c>
      <c r="F138" s="107">
        <v>1884.5762129127993</v>
      </c>
      <c r="G138" s="108">
        <v>22356.711938517958</v>
      </c>
      <c r="H138" s="108">
        <v>0</v>
      </c>
      <c r="I138" s="86">
        <v>24241.288151430756</v>
      </c>
    </row>
    <row r="139" spans="1:53" ht="14.25">
      <c r="A139" s="51" t="s">
        <v>267</v>
      </c>
      <c r="B139" s="104">
        <v>519.10877193637884</v>
      </c>
      <c r="C139" s="85">
        <v>77.460568177318208</v>
      </c>
      <c r="D139" s="85">
        <v>4727.361289017731</v>
      </c>
      <c r="E139" s="86">
        <v>5323.9306291314278</v>
      </c>
      <c r="F139" s="107">
        <v>109809.41379334289</v>
      </c>
      <c r="G139" s="108">
        <v>16385.582451095728</v>
      </c>
      <c r="H139" s="108">
        <v>1000000</v>
      </c>
      <c r="I139" s="86">
        <v>1126194.9962444387</v>
      </c>
      <c r="AY139" s="81"/>
      <c r="AZ139" s="81"/>
      <c r="BA139" s="81"/>
    </row>
    <row r="140" spans="1:53" ht="14.25">
      <c r="A140" s="51" t="s">
        <v>608</v>
      </c>
      <c r="B140" s="104">
        <v>19.41325329616831</v>
      </c>
      <c r="C140" s="85">
        <v>4.0847840916809393</v>
      </c>
      <c r="D140" s="85">
        <v>0</v>
      </c>
      <c r="E140" s="86">
        <v>23.498037387849251</v>
      </c>
      <c r="F140" s="107">
        <v>4106.5728023089323</v>
      </c>
      <c r="G140" s="108">
        <v>864.07275474595508</v>
      </c>
      <c r="H140" s="108">
        <v>0</v>
      </c>
      <c r="I140" s="86">
        <v>4970.6455570548878</v>
      </c>
      <c r="AY140" s="81"/>
      <c r="AZ140" s="81"/>
      <c r="BA140" s="81"/>
    </row>
    <row r="141" spans="1:53" ht="14.25">
      <c r="A141" s="51" t="s">
        <v>728</v>
      </c>
      <c r="B141" s="109">
        <v>2.0690934926733802E-2</v>
      </c>
      <c r="C141" s="110">
        <v>1.9306336799129076E-2</v>
      </c>
      <c r="D141" s="85">
        <v>0</v>
      </c>
      <c r="E141" s="86">
        <v>3.9997271725862878E-2</v>
      </c>
      <c r="F141" s="107">
        <v>4.3768465454082195</v>
      </c>
      <c r="G141" s="108">
        <v>4.0839562747150682</v>
      </c>
      <c r="H141" s="108">
        <v>0</v>
      </c>
      <c r="I141" s="86">
        <v>8.4608028201232877</v>
      </c>
      <c r="AY141" s="81"/>
      <c r="AZ141" s="81"/>
      <c r="BA141" s="81"/>
    </row>
    <row r="142" spans="1:53" ht="14.25">
      <c r="A142" s="51" t="s">
        <v>640</v>
      </c>
      <c r="B142" s="104">
        <v>33.358040235644076</v>
      </c>
      <c r="C142" s="85">
        <v>15.54005886558723</v>
      </c>
      <c r="D142" s="85">
        <v>280.62758685402247</v>
      </c>
      <c r="E142" s="86">
        <v>329.52568595525378</v>
      </c>
      <c r="F142" s="107">
        <v>7056.3763157131862</v>
      </c>
      <c r="G142" s="108">
        <v>3287.2585604338701</v>
      </c>
      <c r="H142" s="108">
        <v>59362.41588007172</v>
      </c>
      <c r="I142" s="86">
        <v>69706.05075621877</v>
      </c>
      <c r="AY142" s="81"/>
      <c r="AZ142" s="81"/>
      <c r="BA142" s="81"/>
    </row>
    <row r="143" spans="1:53" ht="14.25">
      <c r="A143" s="51" t="s">
        <v>201</v>
      </c>
      <c r="B143" s="111">
        <v>1.4992364340129243</v>
      </c>
      <c r="C143" s="87">
        <v>3.3613900593658416E-2</v>
      </c>
      <c r="D143" s="87">
        <v>8.6409950208849423E-2</v>
      </c>
      <c r="E143" s="88">
        <v>1.619260284815432</v>
      </c>
      <c r="F143" s="112">
        <v>317.14022736020701</v>
      </c>
      <c r="G143" s="113">
        <v>7.1104996082588059</v>
      </c>
      <c r="H143" s="113">
        <v>18.278685491965863</v>
      </c>
      <c r="I143" s="88">
        <v>342.52941246043167</v>
      </c>
      <c r="AY143" s="81"/>
      <c r="AZ143" s="81"/>
      <c r="BA143" s="81"/>
    </row>
    <row r="144" spans="1:53" ht="14.25">
      <c r="A144" s="51" t="s">
        <v>200</v>
      </c>
      <c r="B144" s="111">
        <v>7.4067363959091533E-3</v>
      </c>
      <c r="C144" s="87">
        <v>2.394961333925452E-4</v>
      </c>
      <c r="D144" s="87">
        <v>7.6166044833770605E-3</v>
      </c>
      <c r="E144" s="88">
        <v>1.5262837012678759E-2</v>
      </c>
      <c r="F144" s="112">
        <v>1.566780269812666</v>
      </c>
      <c r="G144" s="113">
        <v>5.0661694495177587E-2</v>
      </c>
      <c r="H144" s="113">
        <v>1.6111746104685112</v>
      </c>
      <c r="I144" s="88">
        <v>3.2286165747763547</v>
      </c>
      <c r="AY144" s="81"/>
      <c r="AZ144" s="81"/>
      <c r="BA144" s="81"/>
    </row>
    <row r="145" spans="1:53" ht="14.25">
      <c r="A145" s="51" t="s">
        <v>667</v>
      </c>
      <c r="B145" s="104">
        <v>80.297918400947736</v>
      </c>
      <c r="C145" s="85">
        <v>16.611942358746006</v>
      </c>
      <c r="D145" s="85">
        <v>285.23828554838286</v>
      </c>
      <c r="E145" s="86">
        <v>382.1481463080766</v>
      </c>
      <c r="F145" s="107">
        <v>16985.779908019755</v>
      </c>
      <c r="G145" s="108">
        <v>3513.9988977228563</v>
      </c>
      <c r="H145" s="108">
        <v>60337.737716604854</v>
      </c>
      <c r="I145" s="86">
        <v>80837.516522347461</v>
      </c>
      <c r="AY145" s="81"/>
      <c r="AZ145" s="81"/>
      <c r="BA145" s="81"/>
    </row>
    <row r="146" spans="1:53" ht="14.25">
      <c r="A146" s="51" t="s">
        <v>676</v>
      </c>
      <c r="B146" s="111">
        <v>5.0853661098858763E-2</v>
      </c>
      <c r="C146" s="87">
        <v>1.6782778563807683E-3</v>
      </c>
      <c r="D146" s="87">
        <v>0.17329064105318109</v>
      </c>
      <c r="E146" s="88">
        <v>0.22582258000842062</v>
      </c>
      <c r="F146" s="112">
        <v>10.757303702807391</v>
      </c>
      <c r="G146" s="113">
        <v>0.35501366487042652</v>
      </c>
      <c r="H146" s="113">
        <v>36.656948868231744</v>
      </c>
      <c r="I146" s="88">
        <v>47.769266235909569</v>
      </c>
      <c r="AY146" s="81"/>
      <c r="AZ146" s="81"/>
      <c r="BA146" s="81"/>
    </row>
    <row r="147" spans="1:53" ht="14.25">
      <c r="A147" s="51" t="s">
        <v>685</v>
      </c>
      <c r="B147" s="111">
        <v>0.16189887914764817</v>
      </c>
      <c r="C147" s="87">
        <v>4.7343415582207513E-3</v>
      </c>
      <c r="D147" s="87">
        <v>2.4331367029165438</v>
      </c>
      <c r="E147" s="88">
        <v>2.5997699236224125</v>
      </c>
      <c r="F147" s="112">
        <v>34.2471982253102</v>
      </c>
      <c r="G147" s="113">
        <v>1.0014765677459934</v>
      </c>
      <c r="H147" s="113">
        <v>514.69235249039116</v>
      </c>
      <c r="I147" s="88">
        <v>549.94102728344728</v>
      </c>
      <c r="AY147" s="81"/>
      <c r="AZ147" s="81"/>
      <c r="BA147" s="81"/>
    </row>
    <row r="148" spans="1:53" ht="14.25">
      <c r="A148" s="51" t="s">
        <v>690</v>
      </c>
      <c r="B148" s="111">
        <v>0.2024668767761762</v>
      </c>
      <c r="C148" s="87">
        <v>1.0707322530058945E-2</v>
      </c>
      <c r="D148" s="87">
        <v>0.12003872770223388</v>
      </c>
      <c r="E148" s="88">
        <v>0.333212927008469</v>
      </c>
      <c r="F148" s="112">
        <v>42.828729263094999</v>
      </c>
      <c r="G148" s="113">
        <v>2.2649681028047159</v>
      </c>
      <c r="H148" s="113">
        <v>25.392332077749018</v>
      </c>
      <c r="I148" s="88">
        <v>70.486029443648732</v>
      </c>
      <c r="AY148" s="81"/>
      <c r="AZ148" s="81"/>
      <c r="BA148" s="81"/>
    </row>
    <row r="149" spans="1:53" ht="14.25">
      <c r="A149" s="51" t="s">
        <v>695</v>
      </c>
      <c r="B149" s="111">
        <v>2.4100160562336064E-3</v>
      </c>
      <c r="C149" s="87">
        <v>2.0793317268019361E-3</v>
      </c>
      <c r="D149" s="87">
        <v>2.3406192480517039E-2</v>
      </c>
      <c r="E149" s="88">
        <v>2.7895540263552579E-2</v>
      </c>
      <c r="F149" s="112">
        <v>0.50980153808687823</v>
      </c>
      <c r="G149" s="113">
        <v>0.439850394263813</v>
      </c>
      <c r="H149" s="113">
        <v>4.9512171906328879</v>
      </c>
      <c r="I149" s="88">
        <v>5.900869122983579</v>
      </c>
      <c r="AY149" s="81"/>
      <c r="AZ149" s="81"/>
      <c r="BA149" s="81"/>
    </row>
    <row r="150" spans="1:53" ht="14.25">
      <c r="A150" s="51" t="s">
        <v>700</v>
      </c>
      <c r="B150" s="111">
        <v>2.1440230023799028E-3</v>
      </c>
      <c r="C150" s="87">
        <v>8.8305492229058828E-4</v>
      </c>
      <c r="D150" s="87">
        <v>9.38242342820007E-3</v>
      </c>
      <c r="E150" s="88">
        <v>1.2409501352870561E-2</v>
      </c>
      <c r="F150" s="112">
        <v>0.4535348308073564</v>
      </c>
      <c r="G150" s="113">
        <v>0.18679658022796747</v>
      </c>
      <c r="H150" s="113">
        <v>1.9847062355899578</v>
      </c>
      <c r="I150" s="88">
        <v>2.6250376466252812</v>
      </c>
      <c r="AX150" s="81"/>
      <c r="AY150" s="81"/>
      <c r="AZ150" s="81"/>
      <c r="BA150" s="81"/>
    </row>
    <row r="151" spans="1:53" ht="14.25">
      <c r="A151" s="51" t="s">
        <v>703</v>
      </c>
      <c r="B151" s="111">
        <v>5.5582618581753618E-2</v>
      </c>
      <c r="C151" s="87">
        <v>2.841676625529227E-2</v>
      </c>
      <c r="D151" s="87">
        <v>1.2696066941003876E-3</v>
      </c>
      <c r="E151" s="88">
        <v>8.5268991531146268E-2</v>
      </c>
      <c r="F151" s="112">
        <v>11.757641352878867</v>
      </c>
      <c r="G151" s="113">
        <v>6.011126401806453</v>
      </c>
      <c r="H151" s="113">
        <v>0.26856561546286878</v>
      </c>
      <c r="I151" s="88">
        <v>18.03733337014819</v>
      </c>
      <c r="AX151" s="81"/>
      <c r="AY151" s="81"/>
      <c r="AZ151" s="81"/>
      <c r="BA151" s="81"/>
    </row>
    <row r="152" spans="1:53" ht="14.25">
      <c r="A152" s="51" t="s">
        <v>729</v>
      </c>
      <c r="B152" s="111">
        <v>7.3404958716013016E-4</v>
      </c>
      <c r="C152" s="87">
        <v>6.5459272392583463E-5</v>
      </c>
      <c r="D152" s="87">
        <v>1.7385376043784653E-3</v>
      </c>
      <c r="E152" s="88">
        <v>2.538046463931179E-3</v>
      </c>
      <c r="F152" s="112">
        <v>0.15527681137158311</v>
      </c>
      <c r="G152" s="113">
        <v>1.384689436465408E-2</v>
      </c>
      <c r="H152" s="113">
        <v>0.36776068044922061</v>
      </c>
      <c r="I152" s="88">
        <v>0.53688438618545775</v>
      </c>
      <c r="AX152" s="81"/>
      <c r="AY152" s="81"/>
      <c r="AZ152" s="81"/>
      <c r="BA152" s="81"/>
    </row>
    <row r="153" spans="1:53" ht="14.25">
      <c r="A153" s="51" t="s">
        <v>730</v>
      </c>
      <c r="B153" s="111">
        <v>7.3320436100765779E-4</v>
      </c>
      <c r="C153" s="87">
        <v>1.49151322351679E-4</v>
      </c>
      <c r="D153" s="87">
        <v>3.2861410505826863E-3</v>
      </c>
      <c r="E153" s="88">
        <v>4.1684967339420233E-3</v>
      </c>
      <c r="F153" s="112">
        <v>0.1550980168812115</v>
      </c>
      <c r="G153" s="113">
        <v>3.1550650190028152E-2</v>
      </c>
      <c r="H153" s="113">
        <v>0.6951321994823656</v>
      </c>
      <c r="I153" s="88">
        <v>0.88178086655360532</v>
      </c>
      <c r="AX153" s="81"/>
      <c r="AY153" s="81"/>
      <c r="AZ153" s="81"/>
      <c r="BA153" s="81"/>
    </row>
    <row r="154" spans="1:53" ht="14.25">
      <c r="A154" s="51" t="s">
        <v>712</v>
      </c>
      <c r="B154" s="111">
        <v>2.8368090643336326E-3</v>
      </c>
      <c r="C154" s="87">
        <v>1.2183084881549672E-4</v>
      </c>
      <c r="D154" s="87">
        <v>0.11957054232669495</v>
      </c>
      <c r="E154" s="88">
        <v>0.12252918223984408</v>
      </c>
      <c r="F154" s="112">
        <v>0.60008298306370311</v>
      </c>
      <c r="G154" s="113">
        <v>2.5771427518883627E-2</v>
      </c>
      <c r="H154" s="113">
        <v>25.29329471907991</v>
      </c>
      <c r="I154" s="88">
        <v>25.919149129662493</v>
      </c>
      <c r="AX154" s="81"/>
      <c r="AY154" s="81"/>
      <c r="AZ154" s="81"/>
      <c r="BA154" s="81"/>
    </row>
    <row r="155" spans="1:53" ht="14.25">
      <c r="A155" s="51" t="s">
        <v>715</v>
      </c>
      <c r="B155" s="111">
        <v>1.3669191458989781E-2</v>
      </c>
      <c r="C155" s="87">
        <v>9.9246927560951497E-4</v>
      </c>
      <c r="D155" s="87">
        <v>1.6788643250124151</v>
      </c>
      <c r="E155" s="88">
        <v>1.6935259857470144</v>
      </c>
      <c r="F155" s="112">
        <v>2.8915055616216754</v>
      </c>
      <c r="G155" s="113">
        <v>0.20994149059754519</v>
      </c>
      <c r="H155" s="113">
        <v>355.13772321836984</v>
      </c>
      <c r="I155" s="88">
        <v>358.23917027058911</v>
      </c>
      <c r="AX155" s="81"/>
      <c r="AY155" s="81"/>
      <c r="AZ155" s="81"/>
      <c r="BA155" s="81"/>
    </row>
    <row r="156" spans="1:53" ht="14.25">
      <c r="A156" s="51" t="s">
        <v>716</v>
      </c>
      <c r="B156" s="111">
        <v>1.6376500989409778E-2</v>
      </c>
      <c r="C156" s="87">
        <v>2.4504588242526006E-3</v>
      </c>
      <c r="D156" s="87">
        <v>8.2826722114541368E-2</v>
      </c>
      <c r="E156" s="88">
        <v>0.10165368192820375</v>
      </c>
      <c r="F156" s="112">
        <v>3.4641949257092959</v>
      </c>
      <c r="G156" s="113">
        <v>0.5183565787419997</v>
      </c>
      <c r="H156" s="113">
        <v>17.520709133646822</v>
      </c>
      <c r="I156" s="88">
        <v>21.503260638098119</v>
      </c>
      <c r="AX156" s="81"/>
      <c r="AY156" s="81"/>
      <c r="AZ156" s="81"/>
      <c r="BA156" s="81"/>
    </row>
    <row r="157" spans="1:53">
      <c r="A157" s="51" t="s">
        <v>717</v>
      </c>
      <c r="B157" s="111">
        <v>8.2737109321818583E-5</v>
      </c>
      <c r="C157" s="87">
        <v>3.9247233335104619E-4</v>
      </c>
      <c r="D157" s="87">
        <v>1.6150272811556756E-2</v>
      </c>
      <c r="E157" s="88">
        <v>1.662548225422962E-2</v>
      </c>
      <c r="F157" s="112">
        <v>1.7501752936469561E-2</v>
      </c>
      <c r="G157" s="113">
        <v>8.3021438251992707E-2</v>
      </c>
      <c r="H157" s="113">
        <v>3.4163398615366929</v>
      </c>
      <c r="I157" s="88">
        <v>3.5168630527251552</v>
      </c>
    </row>
    <row r="158" spans="1:53">
      <c r="A158" s="51" t="s">
        <v>718</v>
      </c>
      <c r="B158" s="111">
        <v>6.7467857474279172E-5</v>
      </c>
      <c r="C158" s="87">
        <v>2.4744276836764789E-4</v>
      </c>
      <c r="D158" s="87">
        <v>6.4738721654580477E-3</v>
      </c>
      <c r="E158" s="88">
        <v>6.7887827912999745E-3</v>
      </c>
      <c r="F158" s="112">
        <v>1.4271779402817318E-2</v>
      </c>
      <c r="G158" s="113">
        <v>5.2342681940237848E-2</v>
      </c>
      <c r="H158" s="113">
        <v>1.3694473025570706</v>
      </c>
      <c r="I158" s="88">
        <v>1.4360617639001256</v>
      </c>
    </row>
    <row r="159" spans="1:53">
      <c r="A159" s="51" t="s">
        <v>719</v>
      </c>
      <c r="B159" s="111">
        <v>1.4821251292176899E-3</v>
      </c>
      <c r="C159" s="87">
        <v>1.0031311987937172E-2</v>
      </c>
      <c r="D159" s="87">
        <v>8.7602861892926737E-4</v>
      </c>
      <c r="E159" s="87">
        <v>1.238946573608413E-2</v>
      </c>
      <c r="F159" s="112">
        <v>0.3135205960798591</v>
      </c>
      <c r="G159" s="113">
        <v>2.1219685517248705</v>
      </c>
      <c r="H159" s="113">
        <v>0.18531027466937944</v>
      </c>
      <c r="I159" s="88">
        <v>2.6207994224741094</v>
      </c>
    </row>
    <row r="160" spans="1:53">
      <c r="A160" s="51" t="s">
        <v>720</v>
      </c>
      <c r="B160" s="111">
        <v>1.3161678033120155E-5</v>
      </c>
      <c r="C160" s="87">
        <v>1.4968578198330797E-5</v>
      </c>
      <c r="D160" s="87">
        <v>1.1995909470211409E-3</v>
      </c>
      <c r="E160" s="87">
        <v>1.2277212032525918E-3</v>
      </c>
      <c r="F160" s="112">
        <v>2.7841489635447216E-3</v>
      </c>
      <c r="G160" s="113">
        <v>3.1663706840229736E-3</v>
      </c>
      <c r="H160" s="113">
        <v>0.25375486950996218</v>
      </c>
      <c r="I160" s="88">
        <v>0.25970538915752989</v>
      </c>
    </row>
    <row r="161" spans="1:53">
      <c r="A161" s="89" t="s">
        <v>721</v>
      </c>
      <c r="B161" s="114">
        <v>2.0568399864214751E-5</v>
      </c>
      <c r="C161" s="90">
        <v>3.7962381596045093E-5</v>
      </c>
      <c r="D161" s="90">
        <v>2.2674373249020534E-3</v>
      </c>
      <c r="E161" s="90">
        <v>2.3259681063623134E-3</v>
      </c>
      <c r="F161" s="115">
        <v>4.3509261523966437E-3</v>
      </c>
      <c r="G161" s="116">
        <v>8.0303533567947505E-3</v>
      </c>
      <c r="H161" s="116">
        <v>0.47964121764283224</v>
      </c>
      <c r="I161" s="91">
        <v>0.49202249715202367</v>
      </c>
    </row>
    <row r="163" spans="1:53" ht="14.25">
      <c r="A163" s="52" t="s">
        <v>399</v>
      </c>
    </row>
    <row r="164" spans="1:53" ht="14.25">
      <c r="A164" s="77"/>
      <c r="B164" s="93" t="s">
        <v>723</v>
      </c>
      <c r="C164" s="94"/>
      <c r="D164" s="94"/>
      <c r="E164" s="95"/>
      <c r="F164" s="96" t="s">
        <v>724</v>
      </c>
      <c r="G164" s="97"/>
      <c r="H164" s="98"/>
      <c r="I164" s="98"/>
    </row>
    <row r="165" spans="1:53" ht="25.5">
      <c r="A165" s="89" t="s">
        <v>725</v>
      </c>
      <c r="B165" s="99" t="s">
        <v>726</v>
      </c>
      <c r="C165" s="100" t="s">
        <v>362</v>
      </c>
      <c r="D165" s="100" t="s">
        <v>401</v>
      </c>
      <c r="E165" s="101" t="s">
        <v>727</v>
      </c>
      <c r="F165" s="102" t="s">
        <v>726</v>
      </c>
      <c r="G165" s="102" t="s">
        <v>362</v>
      </c>
      <c r="H165" s="100" t="s">
        <v>401</v>
      </c>
      <c r="I165" s="101" t="s">
        <v>727</v>
      </c>
    </row>
    <row r="166" spans="1:53">
      <c r="A166" s="51" t="s">
        <v>540</v>
      </c>
      <c r="B166" s="104">
        <v>527.40420742027629</v>
      </c>
      <c r="C166" s="85">
        <v>215.18409137986134</v>
      </c>
      <c r="D166" s="85">
        <v>4528.3144979011959</v>
      </c>
      <c r="E166" s="86">
        <v>5270.9027967013335</v>
      </c>
      <c r="F166" s="105">
        <v>116468.10478042548</v>
      </c>
      <c r="G166" s="106">
        <v>47519.687839613587</v>
      </c>
      <c r="H166" s="106">
        <v>1000000</v>
      </c>
      <c r="I166" s="79">
        <v>1163987.7926200391</v>
      </c>
    </row>
    <row r="167" spans="1:53">
      <c r="A167" s="51" t="s">
        <v>558</v>
      </c>
      <c r="B167" s="104">
        <v>524.38136743114126</v>
      </c>
      <c r="C167" s="85">
        <v>179.35008654900136</v>
      </c>
      <c r="D167" s="85">
        <v>4528.3144979011959</v>
      </c>
      <c r="E167" s="86">
        <v>5232.0459518813386</v>
      </c>
      <c r="F167" s="107">
        <v>115800.56280856463</v>
      </c>
      <c r="G167" s="108">
        <v>39606.367144359647</v>
      </c>
      <c r="H167" s="108">
        <v>1000000</v>
      </c>
      <c r="I167" s="86">
        <v>1155406.9299529244</v>
      </c>
    </row>
    <row r="168" spans="1:53">
      <c r="A168" s="51" t="s">
        <v>575</v>
      </c>
      <c r="B168" s="104">
        <v>8.5339537873327611</v>
      </c>
      <c r="C168" s="85">
        <v>101.23822279659161</v>
      </c>
      <c r="D168" s="85">
        <v>0</v>
      </c>
      <c r="E168" s="86">
        <v>109.77217658392438</v>
      </c>
      <c r="F168" s="107">
        <v>1884.5762129127997</v>
      </c>
      <c r="G168" s="108">
        <v>22356.711938517958</v>
      </c>
      <c r="H168" s="108">
        <v>0</v>
      </c>
      <c r="I168" s="86">
        <v>24241.288151430759</v>
      </c>
    </row>
    <row r="169" spans="1:53">
      <c r="A169" s="51" t="s">
        <v>267</v>
      </c>
      <c r="B169" s="104">
        <v>497.25156048642623</v>
      </c>
      <c r="C169" s="85">
        <v>74.199070569852211</v>
      </c>
      <c r="D169" s="85">
        <v>4528.3144979011959</v>
      </c>
      <c r="E169" s="86">
        <v>5099.7651289574742</v>
      </c>
      <c r="F169" s="107">
        <v>109809.4137933429</v>
      </c>
      <c r="G169" s="108">
        <v>16385.582451095732</v>
      </c>
      <c r="H169" s="108">
        <v>1000000</v>
      </c>
      <c r="I169" s="86">
        <v>1126194.9962444387</v>
      </c>
    </row>
    <row r="170" spans="1:53">
      <c r="A170" s="51" t="s">
        <v>608</v>
      </c>
      <c r="B170" s="104">
        <v>18.59585315738228</v>
      </c>
      <c r="C170" s="85">
        <v>3.9127931825575324</v>
      </c>
      <c r="D170" s="85">
        <v>0</v>
      </c>
      <c r="E170" s="86">
        <v>22.508646339939812</v>
      </c>
      <c r="F170" s="107">
        <v>4106.5728023089323</v>
      </c>
      <c r="G170" s="108">
        <v>864.07275474595508</v>
      </c>
      <c r="H170" s="108">
        <v>0</v>
      </c>
      <c r="I170" s="86">
        <v>4970.6455570548878</v>
      </c>
    </row>
    <row r="171" spans="1:53" ht="14.25">
      <c r="A171" s="51" t="s">
        <v>728</v>
      </c>
      <c r="B171" s="109">
        <v>1.9819737666660807E-2</v>
      </c>
      <c r="C171" s="110">
        <v>1.8493438407586806E-2</v>
      </c>
      <c r="D171" s="85">
        <v>0</v>
      </c>
      <c r="E171" s="86">
        <v>3.8313176074247612E-2</v>
      </c>
      <c r="F171" s="107">
        <v>4.3768465454082204</v>
      </c>
      <c r="G171" s="108">
        <v>4.0839562747150691</v>
      </c>
      <c r="H171" s="108">
        <v>0</v>
      </c>
      <c r="I171" s="86">
        <v>8.4608028201232894</v>
      </c>
      <c r="AZ171" s="81"/>
      <c r="BA171" s="81"/>
    </row>
    <row r="172" spans="1:53">
      <c r="A172" s="51" t="s">
        <v>640</v>
      </c>
      <c r="B172" s="104">
        <v>31.953491173090651</v>
      </c>
      <c r="C172" s="85">
        <v>14.88574059756251</v>
      </c>
      <c r="D172" s="85">
        <v>268.80168309751321</v>
      </c>
      <c r="E172" s="86">
        <v>315.64091486816636</v>
      </c>
      <c r="F172" s="107">
        <v>7056.3763157131871</v>
      </c>
      <c r="G172" s="108">
        <v>3287.2585604338706</v>
      </c>
      <c r="H172" s="108">
        <v>59360.206368638632</v>
      </c>
      <c r="I172" s="86">
        <v>69703.841244785683</v>
      </c>
    </row>
    <row r="173" spans="1:53">
      <c r="A173" s="51" t="s">
        <v>201</v>
      </c>
      <c r="B173" s="111">
        <v>1.4361106894229068</v>
      </c>
      <c r="C173" s="87">
        <v>3.2198578463399123E-2</v>
      </c>
      <c r="D173" s="87">
        <v>8.6409950208849423E-2</v>
      </c>
      <c r="E173" s="88">
        <v>1.5547192180951552</v>
      </c>
      <c r="F173" s="112">
        <v>317.14022736020701</v>
      </c>
      <c r="G173" s="113">
        <v>7.1104996082588059</v>
      </c>
      <c r="H173" s="113">
        <v>19.082144194909411</v>
      </c>
      <c r="I173" s="88">
        <v>343.33287116337522</v>
      </c>
      <c r="AU173" t="s">
        <v>734</v>
      </c>
    </row>
    <row r="174" spans="1:53">
      <c r="A174" s="51" t="s">
        <v>200</v>
      </c>
      <c r="B174" s="111">
        <v>7.0948738108182439E-3</v>
      </c>
      <c r="C174" s="87">
        <v>2.294120856707539E-4</v>
      </c>
      <c r="D174" s="87">
        <v>7.6166044833770605E-3</v>
      </c>
      <c r="E174" s="88">
        <v>1.4940890379866057E-2</v>
      </c>
      <c r="F174" s="112">
        <v>1.5667802698126663</v>
      </c>
      <c r="G174" s="113">
        <v>5.0661694495177594E-2</v>
      </c>
      <c r="H174" s="113">
        <v>1.6819954724671264</v>
      </c>
      <c r="I174" s="88">
        <v>3.2994374367749701</v>
      </c>
    </row>
    <row r="175" spans="1:53">
      <c r="A175" s="51" t="s">
        <v>667</v>
      </c>
      <c r="B175" s="104">
        <v>76.916953415644684</v>
      </c>
      <c r="C175" s="85">
        <v>15.912492154167234</v>
      </c>
      <c r="D175" s="85">
        <v>273.4123817918736</v>
      </c>
      <c r="E175" s="86">
        <v>366.24182736168552</v>
      </c>
      <c r="F175" s="107">
        <v>16985.779908019755</v>
      </c>
      <c r="G175" s="108">
        <v>3513.9988977228572</v>
      </c>
      <c r="H175" s="108">
        <v>60378.3994946897</v>
      </c>
      <c r="I175" s="86">
        <v>80878.178300432322</v>
      </c>
    </row>
    <row r="176" spans="1:53">
      <c r="A176" s="51" t="s">
        <v>676</v>
      </c>
      <c r="B176" s="111">
        <v>4.8712454315748929E-2</v>
      </c>
      <c r="C176" s="87">
        <v>1.607613525585789E-3</v>
      </c>
      <c r="D176" s="87">
        <v>0.17329064105318109</v>
      </c>
      <c r="E176" s="88">
        <v>0.22361070889451581</v>
      </c>
      <c r="F176" s="112">
        <v>10.757303702807391</v>
      </c>
      <c r="G176" s="113">
        <v>0.35501366487042657</v>
      </c>
      <c r="H176" s="113">
        <v>38.26824332397819</v>
      </c>
      <c r="I176" s="88">
        <v>49.380560691656015</v>
      </c>
      <c r="AX176" t="s">
        <v>734</v>
      </c>
    </row>
    <row r="177" spans="1:9">
      <c r="A177" s="51" t="s">
        <v>685</v>
      </c>
      <c r="B177" s="111">
        <v>0.15508208423616829</v>
      </c>
      <c r="C177" s="87">
        <v>4.53500086103251E-3</v>
      </c>
      <c r="D177" s="87">
        <v>2.7034852254628263</v>
      </c>
      <c r="E177" s="88">
        <v>2.8631023105600271</v>
      </c>
      <c r="F177" s="112">
        <v>34.247198225310207</v>
      </c>
      <c r="G177" s="113">
        <v>1.0014765677459934</v>
      </c>
      <c r="H177" s="113">
        <v>597.01799128922039</v>
      </c>
      <c r="I177" s="88">
        <v>632.26666608227652</v>
      </c>
    </row>
    <row r="178" spans="1:9">
      <c r="A178" s="51" t="s">
        <v>690</v>
      </c>
      <c r="B178" s="111">
        <v>0.1939419556487583</v>
      </c>
      <c r="C178" s="87">
        <v>1.025648789721436E-2</v>
      </c>
      <c r="D178" s="87">
        <v>0.12003872770223388</v>
      </c>
      <c r="E178" s="88">
        <v>0.32423717124820656</v>
      </c>
      <c r="F178" s="112">
        <v>42.828729263095006</v>
      </c>
      <c r="G178" s="113">
        <v>2.2649681028047159</v>
      </c>
      <c r="H178" s="113">
        <v>26.508478542705014</v>
      </c>
      <c r="I178" s="88">
        <v>71.602175908604735</v>
      </c>
    </row>
    <row r="179" spans="1:9">
      <c r="A179" s="51" t="s">
        <v>695</v>
      </c>
      <c r="B179" s="111">
        <v>2.3085416959711396E-3</v>
      </c>
      <c r="C179" s="87">
        <v>1.9917809172523815E-3</v>
      </c>
      <c r="D179" s="87">
        <v>2.3406192480517039E-2</v>
      </c>
      <c r="E179" s="88">
        <v>2.7706515093740558E-2</v>
      </c>
      <c r="F179" s="112">
        <v>0.50980153808687834</v>
      </c>
      <c r="G179" s="113">
        <v>0.43985039426381306</v>
      </c>
      <c r="H179" s="113">
        <v>5.1688531111002671</v>
      </c>
      <c r="I179" s="88">
        <v>6.1185050434509574</v>
      </c>
    </row>
    <row r="180" spans="1:9">
      <c r="A180" s="51" t="s">
        <v>700</v>
      </c>
      <c r="B180" s="111">
        <v>2.053748349648118E-3</v>
      </c>
      <c r="C180" s="87">
        <v>8.4587366240466901E-4</v>
      </c>
      <c r="D180" s="87">
        <v>9.38242342820007E-3</v>
      </c>
      <c r="E180" s="88">
        <v>1.2282045440252857E-2</v>
      </c>
      <c r="F180" s="112">
        <v>0.4535348308073564</v>
      </c>
      <c r="G180" s="113">
        <v>0.18679658022796747</v>
      </c>
      <c r="H180" s="113">
        <v>2.0719460701213839</v>
      </c>
      <c r="I180" s="88">
        <v>2.7122774811567076</v>
      </c>
    </row>
    <row r="181" spans="1:9">
      <c r="A181" s="51" t="s">
        <v>703</v>
      </c>
      <c r="B181" s="111">
        <v>5.3242297799364006E-2</v>
      </c>
      <c r="C181" s="87">
        <v>2.7220270834016812E-2</v>
      </c>
      <c r="D181" s="87">
        <v>1.2161495701382662E-3</v>
      </c>
      <c r="E181" s="88">
        <v>8.1678718203519088E-2</v>
      </c>
      <c r="F181" s="112">
        <v>11.757641352878867</v>
      </c>
      <c r="G181" s="113">
        <v>6.0111264018064539</v>
      </c>
      <c r="H181" s="113">
        <v>0.26856561546286872</v>
      </c>
      <c r="I181" s="88">
        <v>18.037333370148193</v>
      </c>
    </row>
    <row r="182" spans="1:9">
      <c r="A182" s="51" t="s">
        <v>729</v>
      </c>
      <c r="B182" s="111">
        <v>7.031422361218092E-4</v>
      </c>
      <c r="C182" s="87">
        <v>6.2703092502369438E-5</v>
      </c>
      <c r="D182" s="87">
        <v>1.7385376043784653E-3</v>
      </c>
      <c r="E182" s="88">
        <v>2.5043829330026442E-3</v>
      </c>
      <c r="F182" s="112">
        <v>0.15527681137158314</v>
      </c>
      <c r="G182" s="113">
        <v>1.3846894364654081E-2</v>
      </c>
      <c r="H182" s="113">
        <v>0.38392598508435111</v>
      </c>
      <c r="I182" s="88">
        <v>0.55304969082058841</v>
      </c>
    </row>
    <row r="183" spans="1:9">
      <c r="A183" s="51" t="s">
        <v>730</v>
      </c>
      <c r="B183" s="111">
        <v>7.0233259843891448E-4</v>
      </c>
      <c r="C183" s="87">
        <v>1.4287126667371361E-4</v>
      </c>
      <c r="D183" s="87">
        <v>3.2861410505826863E-3</v>
      </c>
      <c r="E183" s="88">
        <v>4.1313449156953142E-3</v>
      </c>
      <c r="F183" s="112">
        <v>0.1550980168812115</v>
      </c>
      <c r="G183" s="113">
        <v>3.1550650190028152E-2</v>
      </c>
      <c r="H183" s="113">
        <v>0.7256874609980738</v>
      </c>
      <c r="I183" s="88">
        <v>0.91233612806931352</v>
      </c>
    </row>
    <row r="184" spans="1:9">
      <c r="A184" s="51" t="s">
        <v>712</v>
      </c>
      <c r="B184" s="111">
        <v>2.9603503538494979E-3</v>
      </c>
      <c r="C184" s="87">
        <v>1.1670112886537058E-4</v>
      </c>
      <c r="D184" s="87">
        <v>0.11957054232669495</v>
      </c>
      <c r="E184" s="88">
        <v>0.12264759380940982</v>
      </c>
      <c r="F184" s="112">
        <v>0.65374221583363412</v>
      </c>
      <c r="G184" s="113">
        <v>2.577142751888363E-2</v>
      </c>
      <c r="H184" s="113">
        <v>26.405087893544952</v>
      </c>
      <c r="I184" s="88">
        <v>27.08460153689747</v>
      </c>
    </row>
    <row r="185" spans="1:9">
      <c r="A185" s="51" t="s">
        <v>715</v>
      </c>
      <c r="B185" s="111">
        <v>1.4376118537356221E-2</v>
      </c>
      <c r="C185" s="87">
        <v>9.5068109558385148E-4</v>
      </c>
      <c r="D185" s="87">
        <v>1.86540480556935</v>
      </c>
      <c r="E185" s="88">
        <v>1.88073160520229</v>
      </c>
      <c r="F185" s="112">
        <v>3.1747173355603571</v>
      </c>
      <c r="G185" s="113">
        <v>0.20994149059754519</v>
      </c>
      <c r="H185" s="113">
        <v>411.942413989562</v>
      </c>
      <c r="I185" s="88">
        <v>415.32707281571987</v>
      </c>
    </row>
    <row r="186" spans="1:9">
      <c r="A186" s="51" t="s">
        <v>716</v>
      </c>
      <c r="B186" s="111">
        <v>1.7204156293678788E-2</v>
      </c>
      <c r="C186" s="87">
        <v>2.3472816105998603E-3</v>
      </c>
      <c r="D186" s="87">
        <v>8.2826722114541368E-2</v>
      </c>
      <c r="E186" s="88">
        <v>0.10237816001882002</v>
      </c>
      <c r="F186" s="112">
        <v>3.7992406008135364</v>
      </c>
      <c r="G186" s="113">
        <v>0.5183565787419997</v>
      </c>
      <c r="H186" s="113">
        <v>18.290850194466458</v>
      </c>
      <c r="I186" s="88">
        <v>22.608447374021996</v>
      </c>
    </row>
    <row r="187" spans="1:9">
      <c r="A187" s="51" t="s">
        <v>717</v>
      </c>
      <c r="B187" s="111">
        <v>8.2620193856687842E-5</v>
      </c>
      <c r="C187" s="87">
        <v>3.7594718247310754E-4</v>
      </c>
      <c r="D187" s="87">
        <v>1.6150272811556756E-2</v>
      </c>
      <c r="E187" s="88">
        <v>1.660884018788655E-2</v>
      </c>
      <c r="F187" s="112">
        <v>1.8245241997873828E-2</v>
      </c>
      <c r="G187" s="113">
        <v>8.3021438251992721E-2</v>
      </c>
      <c r="H187" s="113">
        <v>3.5665086466591838</v>
      </c>
      <c r="I187" s="88">
        <v>3.6677753269090503</v>
      </c>
    </row>
    <row r="188" spans="1:9">
      <c r="A188" s="51" t="s">
        <v>718</v>
      </c>
      <c r="B188" s="111">
        <v>6.757928177712519E-5</v>
      </c>
      <c r="C188" s="87">
        <v>2.3702412548901017E-4</v>
      </c>
      <c r="D188" s="87">
        <v>6.4738721654580477E-3</v>
      </c>
      <c r="E188" s="88">
        <v>6.7784755727241831E-3</v>
      </c>
      <c r="F188" s="112">
        <v>1.4923716497263418E-2</v>
      </c>
      <c r="G188" s="113">
        <v>5.2342681940237855E-2</v>
      </c>
      <c r="H188" s="113">
        <v>1.4296427883837548</v>
      </c>
      <c r="I188" s="88">
        <v>1.4969091868212561</v>
      </c>
    </row>
    <row r="189" spans="1:9">
      <c r="A189" s="51" t="s">
        <v>719</v>
      </c>
      <c r="B189" s="111">
        <v>1.4504819666882518E-3</v>
      </c>
      <c r="C189" s="87">
        <v>9.6089409568661365E-3</v>
      </c>
      <c r="D189" s="87">
        <v>8.3914320339540359E-4</v>
      </c>
      <c r="E189" s="87">
        <v>1.1898566126949792E-2</v>
      </c>
      <c r="F189" s="112">
        <v>0.32031387558450897</v>
      </c>
      <c r="G189" s="113">
        <v>2.121968551724871</v>
      </c>
      <c r="H189" s="113">
        <v>0.18531027466937944</v>
      </c>
      <c r="I189" s="88">
        <v>2.6275927019787595</v>
      </c>
    </row>
    <row r="190" spans="1:9">
      <c r="A190" s="51" t="s">
        <v>720</v>
      </c>
      <c r="B190" s="111">
        <v>1.3111816380697766E-5</v>
      </c>
      <c r="C190" s="87">
        <v>1.4338322274190557E-5</v>
      </c>
      <c r="D190" s="87">
        <v>1.1995909470211409E-3</v>
      </c>
      <c r="E190" s="87">
        <v>1.2270410856760293E-3</v>
      </c>
      <c r="F190" s="112">
        <v>2.8955180535218772E-3</v>
      </c>
      <c r="G190" s="113">
        <v>3.1663706840229736E-3</v>
      </c>
      <c r="H190" s="113">
        <v>0.26490892970820223</v>
      </c>
      <c r="I190" s="88">
        <v>0.27097081844574705</v>
      </c>
    </row>
    <row r="191" spans="1:9">
      <c r="A191" s="89" t="s">
        <v>721</v>
      </c>
      <c r="B191" s="114">
        <v>2.0767284106222932E-5</v>
      </c>
      <c r="C191" s="90">
        <v>3.6363965528843208E-5</v>
      </c>
      <c r="D191" s="90">
        <v>2.2674373249020534E-3</v>
      </c>
      <c r="E191" s="90">
        <v>2.3245685745371196E-3</v>
      </c>
      <c r="F191" s="115">
        <v>4.5860958013954753E-3</v>
      </c>
      <c r="G191" s="116">
        <v>8.0303533567947522E-3</v>
      </c>
      <c r="H191" s="116">
        <v>0.50072434808867083</v>
      </c>
      <c r="I191" s="91">
        <v>0.51334079724686121</v>
      </c>
    </row>
    <row r="193" spans="1:53" ht="15.75" customHeight="1">
      <c r="A193" s="52" t="s">
        <v>735</v>
      </c>
    </row>
    <row r="194" spans="1:53" ht="14.25">
      <c r="A194" s="77"/>
      <c r="B194" s="93" t="s">
        <v>723</v>
      </c>
      <c r="C194" s="94"/>
      <c r="D194" s="94"/>
      <c r="E194" s="95"/>
      <c r="F194" s="96" t="s">
        <v>724</v>
      </c>
      <c r="G194" s="97"/>
      <c r="H194" s="98"/>
      <c r="I194" s="98"/>
    </row>
    <row r="195" spans="1:53" ht="25.5">
      <c r="A195" s="89" t="s">
        <v>725</v>
      </c>
      <c r="B195" s="99" t="s">
        <v>726</v>
      </c>
      <c r="C195" s="100" t="s">
        <v>362</v>
      </c>
      <c r="D195" s="100" t="s">
        <v>401</v>
      </c>
      <c r="E195" s="101" t="s">
        <v>727</v>
      </c>
      <c r="F195" s="102" t="s">
        <v>726</v>
      </c>
      <c r="G195" s="102" t="s">
        <v>362</v>
      </c>
      <c r="H195" s="100" t="s">
        <v>401</v>
      </c>
      <c r="I195" s="101" t="s">
        <v>727</v>
      </c>
    </row>
    <row r="196" spans="1:53">
      <c r="A196" s="51" t="s">
        <v>540</v>
      </c>
      <c r="B196" s="104">
        <v>363.89751202668862</v>
      </c>
      <c r="C196" s="85">
        <v>567.30463992936075</v>
      </c>
      <c r="D196" s="85">
        <v>4528.3144979011959</v>
      </c>
      <c r="E196" s="86">
        <v>5459.5166498572453</v>
      </c>
      <c r="F196" s="105">
        <v>80360.476772395006</v>
      </c>
      <c r="G196" s="106">
        <v>125279.42575373195</v>
      </c>
      <c r="H196" s="106">
        <v>1000000</v>
      </c>
      <c r="I196" s="79">
        <v>1205639.9025261269</v>
      </c>
    </row>
    <row r="197" spans="1:53">
      <c r="A197" s="51" t="s">
        <v>558</v>
      </c>
      <c r="B197" s="104">
        <v>361.87171101467396</v>
      </c>
      <c r="C197" s="85">
        <v>563.63257453398023</v>
      </c>
      <c r="D197" s="85">
        <v>4528.3144979011959</v>
      </c>
      <c r="E197" s="86">
        <v>5453.8187834498503</v>
      </c>
      <c r="F197" s="107">
        <v>79913.11362812719</v>
      </c>
      <c r="G197" s="108">
        <v>124468.51357060453</v>
      </c>
      <c r="H197" s="108">
        <v>1000000</v>
      </c>
      <c r="I197" s="86">
        <v>1204381.6271987318</v>
      </c>
    </row>
    <row r="198" spans="1:53">
      <c r="A198" s="51" t="s">
        <v>575</v>
      </c>
      <c r="B198" s="104">
        <v>5.7172472427088801</v>
      </c>
      <c r="C198" s="85">
        <v>10.362810064939223</v>
      </c>
      <c r="D198" s="85">
        <v>0</v>
      </c>
      <c r="E198" s="86">
        <v>16.080057307648104</v>
      </c>
      <c r="F198" s="107">
        <v>1262.5552499409519</v>
      </c>
      <c r="G198" s="108">
        <v>2288.447516121556</v>
      </c>
      <c r="H198" s="108">
        <v>0</v>
      </c>
      <c r="I198" s="86">
        <v>3551.0027660625083</v>
      </c>
    </row>
    <row r="199" spans="1:53">
      <c r="A199" s="51" t="s">
        <v>267</v>
      </c>
      <c r="B199" s="104">
        <v>338.0455142406193</v>
      </c>
      <c r="C199" s="85">
        <v>518.83347446190828</v>
      </c>
      <c r="D199" s="85">
        <v>4528.3144979011959</v>
      </c>
      <c r="E199" s="86">
        <v>5385.1934866037236</v>
      </c>
      <c r="F199" s="107">
        <v>74651.509827177026</v>
      </c>
      <c r="G199" s="108">
        <v>114575.40652319524</v>
      </c>
      <c r="H199" s="108">
        <v>1000000</v>
      </c>
      <c r="I199" s="86">
        <v>1189226.9163503724</v>
      </c>
    </row>
    <row r="200" spans="1:53">
      <c r="A200" s="51" t="s">
        <v>608</v>
      </c>
      <c r="B200" s="104">
        <v>18.108949531345775</v>
      </c>
      <c r="C200" s="85">
        <v>34.436290007132669</v>
      </c>
      <c r="D200" s="85">
        <v>0</v>
      </c>
      <c r="E200" s="86">
        <v>52.545239538478441</v>
      </c>
      <c r="F200" s="107">
        <v>3999.0485510092103</v>
      </c>
      <c r="G200" s="108">
        <v>7604.6595312877143</v>
      </c>
      <c r="H200" s="108">
        <v>0</v>
      </c>
      <c r="I200" s="86">
        <v>11603.708082296924</v>
      </c>
    </row>
    <row r="201" spans="1:53" ht="14.25">
      <c r="A201" s="51" t="s">
        <v>728</v>
      </c>
      <c r="B201" s="109">
        <v>1.8929163502050674E-2</v>
      </c>
      <c r="C201" s="110">
        <v>4.2880678188915566E-3</v>
      </c>
      <c r="D201" s="85">
        <v>0</v>
      </c>
      <c r="E201" s="86">
        <v>2.3217231320942229E-2</v>
      </c>
      <c r="F201" s="107">
        <v>4.1801786317677481</v>
      </c>
      <c r="G201" s="108">
        <v>0.94694567280585529</v>
      </c>
      <c r="H201" s="108">
        <v>0</v>
      </c>
      <c r="I201" s="86">
        <v>5.1271243045736021</v>
      </c>
      <c r="AZ201" s="81"/>
      <c r="BA201" s="81"/>
    </row>
    <row r="202" spans="1:53">
      <c r="A202" s="51" t="s">
        <v>640</v>
      </c>
      <c r="B202" s="104">
        <v>23.576302865979144</v>
      </c>
      <c r="C202" s="85">
        <v>34.085615461550866</v>
      </c>
      <c r="D202" s="85">
        <v>269.91887629082095</v>
      </c>
      <c r="E202" s="86">
        <v>327.58079461835098</v>
      </c>
      <c r="F202" s="107">
        <v>5206.4190499371007</v>
      </c>
      <c r="G202" s="108">
        <v>7527.2191181396583</v>
      </c>
      <c r="H202" s="108">
        <v>59606.91917841047</v>
      </c>
      <c r="I202" s="86">
        <v>72340.557346487229</v>
      </c>
    </row>
    <row r="203" spans="1:53">
      <c r="A203" s="51" t="s">
        <v>201</v>
      </c>
      <c r="B203" s="111">
        <v>0.91499231442684048</v>
      </c>
      <c r="C203" s="87">
        <v>0.41322537358371203</v>
      </c>
      <c r="D203" s="87">
        <v>8.6409950208849423E-2</v>
      </c>
      <c r="E203" s="88">
        <v>1.4146276382194019</v>
      </c>
      <c r="F203" s="112">
        <v>202.06024004095241</v>
      </c>
      <c r="G203" s="113">
        <v>91.253682529169666</v>
      </c>
      <c r="H203" s="113">
        <v>19.082144194909411</v>
      </c>
      <c r="I203" s="88">
        <v>312.39606676503143</v>
      </c>
    </row>
    <row r="204" spans="1:53">
      <c r="A204" s="51" t="s">
        <v>200</v>
      </c>
      <c r="B204" s="111">
        <v>6.2919035383430611E-4</v>
      </c>
      <c r="C204" s="87">
        <v>2.056229172389986E-4</v>
      </c>
      <c r="D204" s="87">
        <v>7.6166044833770605E-3</v>
      </c>
      <c r="E204" s="88">
        <v>8.451417754450366E-3</v>
      </c>
      <c r="F204" s="112">
        <v>0.13894581618081656</v>
      </c>
      <c r="G204" s="113">
        <v>4.540826776371245E-2</v>
      </c>
      <c r="H204" s="113">
        <v>1.6819954724671264</v>
      </c>
      <c r="I204" s="88">
        <v>1.8663495564116557</v>
      </c>
    </row>
    <row r="205" spans="1:53">
      <c r="A205" s="51" t="s">
        <v>667</v>
      </c>
      <c r="B205" s="104">
        <v>51.19280774255045</v>
      </c>
      <c r="C205" s="85">
        <v>46.536866742130563</v>
      </c>
      <c r="D205" s="85">
        <v>274.52957498518134</v>
      </c>
      <c r="E205" s="86">
        <v>372.25924946986237</v>
      </c>
      <c r="F205" s="107">
        <v>11305.046892453589</v>
      </c>
      <c r="G205" s="108">
        <v>10276.862784972132</v>
      </c>
      <c r="H205" s="108">
        <v>60625.112304461538</v>
      </c>
      <c r="I205" s="86">
        <v>82207.021981887257</v>
      </c>
    </row>
    <row r="206" spans="1:53">
      <c r="A206" s="51" t="s">
        <v>676</v>
      </c>
      <c r="B206" s="111">
        <v>3.0830249154307196E-2</v>
      </c>
      <c r="C206" s="87">
        <v>5.0502803768951235E-3</v>
      </c>
      <c r="D206" s="87">
        <v>0.17329064105318109</v>
      </c>
      <c r="E206" s="88">
        <v>0.20917117058438342</v>
      </c>
      <c r="F206" s="112">
        <v>6.80832772736888</v>
      </c>
      <c r="G206" s="113">
        <v>1.1152671439308934</v>
      </c>
      <c r="H206" s="113">
        <v>38.26824332397819</v>
      </c>
      <c r="I206" s="88">
        <v>46.191838195277974</v>
      </c>
    </row>
    <row r="207" spans="1:53">
      <c r="A207" s="51" t="s">
        <v>685</v>
      </c>
      <c r="B207" s="111">
        <v>6.2617448575831139E-2</v>
      </c>
      <c r="C207" s="87">
        <v>3.0976782949314854E-2</v>
      </c>
      <c r="D207" s="87">
        <v>2.7034852254628263</v>
      </c>
      <c r="E207" s="88">
        <v>2.7970794569879724</v>
      </c>
      <c r="F207" s="112">
        <v>13.827981383548641</v>
      </c>
      <c r="G207" s="113">
        <v>6.8406871836468328</v>
      </c>
      <c r="H207" s="113">
        <v>597.01799128922039</v>
      </c>
      <c r="I207" s="88">
        <v>617.68665985641587</v>
      </c>
    </row>
    <row r="208" spans="1:53">
      <c r="A208" s="51" t="s">
        <v>690</v>
      </c>
      <c r="B208" s="111">
        <v>8.4494363036585959E-2</v>
      </c>
      <c r="C208" s="87">
        <v>5.7395975904251328E-2</v>
      </c>
      <c r="D208" s="87">
        <v>0.12003872770223388</v>
      </c>
      <c r="E208" s="88">
        <v>0.2619290666430712</v>
      </c>
      <c r="F208" s="112">
        <v>18.659119872470828</v>
      </c>
      <c r="G208" s="113">
        <v>12.674909379826309</v>
      </c>
      <c r="H208" s="113">
        <v>26.508478542705014</v>
      </c>
      <c r="I208" s="88">
        <v>57.842507795002163</v>
      </c>
    </row>
    <row r="209" spans="1:51" ht="14.25">
      <c r="A209" s="51" t="s">
        <v>695</v>
      </c>
      <c r="B209" s="111">
        <v>2.0573130805324729E-3</v>
      </c>
      <c r="C209" s="87">
        <v>2.6937347694563603E-3</v>
      </c>
      <c r="D209" s="87">
        <v>2.3406192480517039E-2</v>
      </c>
      <c r="E209" s="88">
        <v>2.8157240330505873E-2</v>
      </c>
      <c r="F209" s="112">
        <v>0.45432204001864401</v>
      </c>
      <c r="G209" s="113">
        <v>0.59486477158440854</v>
      </c>
      <c r="H209" s="113">
        <v>5.1688531111002671</v>
      </c>
      <c r="I209" s="88">
        <v>6.2180399227033201</v>
      </c>
      <c r="AY209" s="81"/>
    </row>
    <row r="210" spans="1:51">
      <c r="A210" s="51" t="s">
        <v>700</v>
      </c>
      <c r="B210" s="111">
        <v>1.8376759305769449E-3</v>
      </c>
      <c r="C210" s="87">
        <v>2.5356291495830779E-3</v>
      </c>
      <c r="D210" s="87">
        <v>9.38242342820007E-3</v>
      </c>
      <c r="E210" s="88">
        <v>1.3755728508360092E-2</v>
      </c>
      <c r="F210" s="112">
        <v>0.40581897114890753</v>
      </c>
      <c r="G210" s="113">
        <v>0.55994987776540328</v>
      </c>
      <c r="H210" s="113">
        <v>2.0719460701213839</v>
      </c>
      <c r="I210" s="88">
        <v>3.0377149190356945</v>
      </c>
    </row>
    <row r="211" spans="1:51" ht="14.25">
      <c r="A211" s="51" t="s">
        <v>703</v>
      </c>
      <c r="B211" s="111">
        <v>5.1396620671137476E-2</v>
      </c>
      <c r="C211" s="87">
        <v>1.1261242407774579E-2</v>
      </c>
      <c r="D211" s="87">
        <v>0</v>
      </c>
      <c r="E211" s="88">
        <v>6.2657863078912052E-2</v>
      </c>
      <c r="F211" s="112">
        <v>11.350055455503151</v>
      </c>
      <c r="G211" s="113">
        <v>2.486850772620584</v>
      </c>
      <c r="H211" s="113">
        <v>0</v>
      </c>
      <c r="I211" s="88">
        <v>13.836906228123734</v>
      </c>
      <c r="AX211" s="81"/>
    </row>
    <row r="212" spans="1:51">
      <c r="A212" s="51" t="s">
        <v>729</v>
      </c>
      <c r="B212" s="111">
        <v>6.5665285975075234E-4</v>
      </c>
      <c r="C212" s="87">
        <v>2.0131919698502661E-4</v>
      </c>
      <c r="D212" s="87">
        <v>1.7385376043784653E-3</v>
      </c>
      <c r="E212" s="88">
        <v>2.5965096611142444E-3</v>
      </c>
      <c r="F212" s="112">
        <v>0.14501043601434946</v>
      </c>
      <c r="G212" s="113">
        <v>4.445786552111939E-2</v>
      </c>
      <c r="H212" s="113">
        <v>0.38392598508435111</v>
      </c>
      <c r="I212" s="88">
        <v>0.57339428661981995</v>
      </c>
    </row>
    <row r="213" spans="1:51">
      <c r="A213" s="51" t="s">
        <v>730</v>
      </c>
      <c r="B213" s="111">
        <v>6.1922537184209492E-4</v>
      </c>
      <c r="C213" s="87">
        <v>1.5628248133447247E-3</v>
      </c>
      <c r="D213" s="87">
        <v>3.2861410505826863E-3</v>
      </c>
      <c r="E213" s="88">
        <v>5.4681912357695053E-3</v>
      </c>
      <c r="F213" s="112">
        <v>0.13674522211942133</v>
      </c>
      <c r="G213" s="113">
        <v>0.34512285179597618</v>
      </c>
      <c r="H213" s="113">
        <v>0.7256874609980738</v>
      </c>
      <c r="I213" s="88">
        <v>1.2075555349134712</v>
      </c>
    </row>
    <row r="214" spans="1:51">
      <c r="A214" s="51" t="s">
        <v>712</v>
      </c>
      <c r="B214" s="111">
        <v>0</v>
      </c>
      <c r="C214" s="87">
        <v>3.0839396065961529E-4</v>
      </c>
      <c r="D214" s="87">
        <v>0.11957054232669495</v>
      </c>
      <c r="E214" s="88">
        <v>0.11987893628735456</v>
      </c>
      <c r="F214" s="112">
        <v>0</v>
      </c>
      <c r="G214" s="113">
        <v>6.8103476647337804E-2</v>
      </c>
      <c r="H214" s="113">
        <v>26.405087893544952</v>
      </c>
      <c r="I214" s="88">
        <v>26.473191370192289</v>
      </c>
    </row>
    <row r="215" spans="1:51">
      <c r="A215" s="51" t="s">
        <v>715</v>
      </c>
      <c r="B215" s="111">
        <v>0</v>
      </c>
      <c r="C215" s="87">
        <v>2.7603859103946613E-3</v>
      </c>
      <c r="D215" s="87">
        <v>1.86540480556935</v>
      </c>
      <c r="E215" s="88">
        <v>1.8681651914797446</v>
      </c>
      <c r="F215" s="112">
        <v>0</v>
      </c>
      <c r="G215" s="113">
        <v>0.60958352421724638</v>
      </c>
      <c r="H215" s="113">
        <v>411.942413989562</v>
      </c>
      <c r="I215" s="88">
        <v>412.55199751377927</v>
      </c>
    </row>
    <row r="216" spans="1:51">
      <c r="A216" s="51" t="s">
        <v>716</v>
      </c>
      <c r="B216" s="111">
        <v>0</v>
      </c>
      <c r="C216" s="87">
        <v>5.6389204346001713E-3</v>
      </c>
      <c r="D216" s="87">
        <v>8.2826722114541368E-2</v>
      </c>
      <c r="E216" s="88">
        <v>8.8465642549141535E-2</v>
      </c>
      <c r="F216" s="112">
        <v>0</v>
      </c>
      <c r="G216" s="113">
        <v>1.2452581279886201</v>
      </c>
      <c r="H216" s="113">
        <v>18.290850194466458</v>
      </c>
      <c r="I216" s="88">
        <v>19.536108322455078</v>
      </c>
    </row>
    <row r="217" spans="1:51">
      <c r="A217" s="51" t="s">
        <v>717</v>
      </c>
      <c r="B217" s="111">
        <v>0</v>
      </c>
      <c r="C217" s="87">
        <v>2.8462996241722057E-4</v>
      </c>
      <c r="D217" s="87">
        <v>1.6150272811556756E-2</v>
      </c>
      <c r="E217" s="88">
        <v>1.6434902773973976E-2</v>
      </c>
      <c r="F217" s="112">
        <v>0</v>
      </c>
      <c r="G217" s="113">
        <v>6.2855608317209891E-2</v>
      </c>
      <c r="H217" s="113">
        <v>3.5665086466591838</v>
      </c>
      <c r="I217" s="88">
        <v>3.6293642549763936</v>
      </c>
    </row>
    <row r="218" spans="1:51">
      <c r="A218" s="51" t="s">
        <v>718</v>
      </c>
      <c r="B218" s="111">
        <v>0</v>
      </c>
      <c r="C218" s="87">
        <v>2.6526582596602582E-4</v>
      </c>
      <c r="D218" s="87">
        <v>6.4738721654580477E-3</v>
      </c>
      <c r="E218" s="88">
        <v>6.739137991424074E-3</v>
      </c>
      <c r="F218" s="112">
        <v>0</v>
      </c>
      <c r="G218" s="113">
        <v>5.8579373426685018E-2</v>
      </c>
      <c r="H218" s="113">
        <v>1.4296427883837548</v>
      </c>
      <c r="I218" s="88">
        <v>1.4882221618104399</v>
      </c>
    </row>
    <row r="219" spans="1:51">
      <c r="A219" s="51" t="s">
        <v>719</v>
      </c>
      <c r="B219" s="111">
        <v>0</v>
      </c>
      <c r="C219" s="87">
        <v>1.6001471185154085E-3</v>
      </c>
      <c r="D219" s="87">
        <v>0</v>
      </c>
      <c r="E219" s="87">
        <v>1.6001471185154085E-3</v>
      </c>
      <c r="F219" s="112">
        <v>0</v>
      </c>
      <c r="G219" s="113">
        <v>0.3533648379009568</v>
      </c>
      <c r="H219" s="113">
        <v>0</v>
      </c>
      <c r="I219" s="88">
        <v>0.3533648379009568</v>
      </c>
    </row>
    <row r="220" spans="1:51">
      <c r="A220" s="51" t="s">
        <v>720</v>
      </c>
      <c r="B220" s="111">
        <v>0</v>
      </c>
      <c r="C220" s="87">
        <v>1.634665510447647E-5</v>
      </c>
      <c r="D220" s="87">
        <v>1.1995909470211409E-3</v>
      </c>
      <c r="E220" s="87">
        <v>1.2159376021256174E-3</v>
      </c>
      <c r="F220" s="112">
        <v>0</v>
      </c>
      <c r="G220" s="113">
        <v>3.6098762822354526E-3</v>
      </c>
      <c r="H220" s="113">
        <v>0.26490892970820223</v>
      </c>
      <c r="I220" s="88">
        <v>0.2685188059904377</v>
      </c>
    </row>
    <row r="221" spans="1:51">
      <c r="A221" s="89" t="s">
        <v>721</v>
      </c>
      <c r="B221" s="114">
        <v>0</v>
      </c>
      <c r="C221" s="90">
        <v>1.5673035373425705E-4</v>
      </c>
      <c r="D221" s="90">
        <v>2.2674373249020534E-3</v>
      </c>
      <c r="E221" s="90">
        <v>2.4241676786363104E-3</v>
      </c>
      <c r="F221" s="115">
        <v>0</v>
      </c>
      <c r="G221" s="116">
        <v>3.4611190059104589E-2</v>
      </c>
      <c r="H221" s="116">
        <v>0.50072434808867083</v>
      </c>
      <c r="I221" s="91">
        <v>0.53533553814777557</v>
      </c>
    </row>
    <row r="223" spans="1:51" ht="15" customHeight="1">
      <c r="A223" s="52" t="s">
        <v>736</v>
      </c>
    </row>
    <row r="224" spans="1:51" ht="14.25">
      <c r="A224" s="77"/>
      <c r="B224" s="93" t="s">
        <v>723</v>
      </c>
      <c r="C224" s="94"/>
      <c r="D224" s="94"/>
      <c r="E224" s="95"/>
      <c r="F224" s="96" t="s">
        <v>724</v>
      </c>
      <c r="G224" s="97"/>
      <c r="H224" s="98"/>
      <c r="I224" s="98"/>
    </row>
    <row r="225" spans="1:53" ht="25.5">
      <c r="A225" s="89" t="s">
        <v>725</v>
      </c>
      <c r="B225" s="99" t="s">
        <v>726</v>
      </c>
      <c r="C225" s="100" t="s">
        <v>362</v>
      </c>
      <c r="D225" s="100" t="s">
        <v>401</v>
      </c>
      <c r="E225" s="101" t="s">
        <v>727</v>
      </c>
      <c r="F225" s="102" t="s">
        <v>726</v>
      </c>
      <c r="G225" s="102" t="s">
        <v>362</v>
      </c>
      <c r="H225" s="100" t="s">
        <v>401</v>
      </c>
      <c r="I225" s="101" t="s">
        <v>727</v>
      </c>
    </row>
    <row r="226" spans="1:53">
      <c r="A226" s="51" t="s">
        <v>540</v>
      </c>
      <c r="B226" s="104">
        <v>334.4181163969796</v>
      </c>
      <c r="C226" s="85">
        <v>346.63124563017738</v>
      </c>
      <c r="D226" s="85">
        <v>4301.8987730061353</v>
      </c>
      <c r="E226" s="86">
        <v>4982.9481350332926</v>
      </c>
      <c r="F226" s="105">
        <v>77737.328106233123</v>
      </c>
      <c r="G226" s="106">
        <v>80576.337082881655</v>
      </c>
      <c r="H226" s="106">
        <v>1000000</v>
      </c>
      <c r="I226" s="79">
        <v>1158313.6651891149</v>
      </c>
    </row>
    <row r="227" spans="1:53">
      <c r="A227" s="51" t="s">
        <v>558</v>
      </c>
      <c r="B227" s="104">
        <v>328.76999168119784</v>
      </c>
      <c r="C227" s="85">
        <v>339.0767082067502</v>
      </c>
      <c r="D227" s="85">
        <v>4301.8987730061353</v>
      </c>
      <c r="E227" s="86">
        <v>4969.7454728940829</v>
      </c>
      <c r="F227" s="107">
        <v>76424.390491051876</v>
      </c>
      <c r="G227" s="108">
        <v>78820.243361934321</v>
      </c>
      <c r="H227" s="108">
        <v>1000000</v>
      </c>
      <c r="I227" s="86">
        <v>1155244.6338529862</v>
      </c>
    </row>
    <row r="228" spans="1:53">
      <c r="A228" s="51" t="s">
        <v>575</v>
      </c>
      <c r="B228" s="104">
        <v>15.562967579300899</v>
      </c>
      <c r="C228" s="85">
        <v>21.261920740229094</v>
      </c>
      <c r="D228" s="85">
        <v>0</v>
      </c>
      <c r="E228" s="86">
        <v>36.82488831952999</v>
      </c>
      <c r="F228" s="107">
        <v>3617.6973007725173</v>
      </c>
      <c r="G228" s="108">
        <v>4942.4502672273293</v>
      </c>
      <c r="H228" s="108">
        <v>0</v>
      </c>
      <c r="I228" s="86">
        <v>8560.1475679998457</v>
      </c>
    </row>
    <row r="229" spans="1:53">
      <c r="A229" s="51" t="s">
        <v>267</v>
      </c>
      <c r="B229" s="104">
        <v>283.2071742774022</v>
      </c>
      <c r="C229" s="85">
        <v>224.02219207263374</v>
      </c>
      <c r="D229" s="85">
        <v>3011.3291411042946</v>
      </c>
      <c r="E229" s="86">
        <v>3518.5585074543305</v>
      </c>
      <c r="F229" s="107">
        <v>65833.063310204103</v>
      </c>
      <c r="G229" s="108">
        <v>52075.189095183821</v>
      </c>
      <c r="H229" s="108">
        <v>700000</v>
      </c>
      <c r="I229" s="86">
        <v>817908.25240538793</v>
      </c>
    </row>
    <row r="230" spans="1:53">
      <c r="A230" s="51" t="s">
        <v>608</v>
      </c>
      <c r="B230" s="104">
        <v>29.999849824494756</v>
      </c>
      <c r="C230" s="85">
        <v>93.792595393887368</v>
      </c>
      <c r="D230" s="85">
        <v>1290.5696319018407</v>
      </c>
      <c r="E230" s="86">
        <v>1414.3620771202229</v>
      </c>
      <c r="F230" s="107">
        <v>6973.6298800752775</v>
      </c>
      <c r="G230" s="108">
        <v>21802.603999523166</v>
      </c>
      <c r="H230" s="108">
        <v>300000.00000000006</v>
      </c>
      <c r="I230" s="86">
        <v>328776.2338795985</v>
      </c>
    </row>
    <row r="231" spans="1:53" ht="14.25">
      <c r="A231" s="51" t="s">
        <v>728</v>
      </c>
      <c r="B231" s="109">
        <v>3.3130548698440281E-2</v>
      </c>
      <c r="C231" s="110">
        <v>1.4644314412284583E-2</v>
      </c>
      <c r="D231" s="85">
        <v>0</v>
      </c>
      <c r="E231" s="86">
        <v>4.7774863110724861E-2</v>
      </c>
      <c r="F231" s="107">
        <v>7.701378030168966</v>
      </c>
      <c r="G231" s="108">
        <v>3.4041513259623368</v>
      </c>
      <c r="H231" s="108">
        <v>0</v>
      </c>
      <c r="I231" s="86">
        <v>11.105529356131301</v>
      </c>
      <c r="AZ231" s="81"/>
      <c r="BA231" s="81"/>
    </row>
    <row r="232" spans="1:53">
      <c r="A232" s="51" t="s">
        <v>640</v>
      </c>
      <c r="B232" s="104">
        <v>22.65127572207998</v>
      </c>
      <c r="C232" s="85">
        <v>26.436662742135848</v>
      </c>
      <c r="D232" s="85">
        <v>292.7696965190467</v>
      </c>
      <c r="E232" s="86">
        <v>341.85763498326253</v>
      </c>
      <c r="F232" s="107">
        <v>5265.4134644482665</v>
      </c>
      <c r="G232" s="108">
        <v>6145.3474702897538</v>
      </c>
      <c r="H232" s="108">
        <v>68055.924131952866</v>
      </c>
      <c r="I232" s="86">
        <v>79466.685066690901</v>
      </c>
    </row>
    <row r="233" spans="1:53">
      <c r="A233" s="51" t="s">
        <v>201</v>
      </c>
      <c r="B233" s="111">
        <v>0.77160383092204454</v>
      </c>
      <c r="C233" s="87">
        <v>0.16284035380876319</v>
      </c>
      <c r="D233" s="87">
        <v>8.6409950208849416E-3</v>
      </c>
      <c r="E233" s="88">
        <v>0.94308517975169259</v>
      </c>
      <c r="F233" s="112">
        <v>179.36354889700334</v>
      </c>
      <c r="G233" s="113">
        <v>37.853134720548425</v>
      </c>
      <c r="H233" s="113">
        <v>2.0086467573588855</v>
      </c>
      <c r="I233" s="88">
        <v>219.22533037491064</v>
      </c>
    </row>
    <row r="234" spans="1:53">
      <c r="A234" s="51" t="s">
        <v>200</v>
      </c>
      <c r="B234" s="111">
        <v>5.3652055722027802E-4</v>
      </c>
      <c r="C234" s="87">
        <v>3.5065440922393549E-4</v>
      </c>
      <c r="D234" s="87">
        <v>7.6166044833770605E-3</v>
      </c>
      <c r="E234" s="88">
        <v>8.5037794498212735E-3</v>
      </c>
      <c r="F234" s="112">
        <v>0.1247171506189025</v>
      </c>
      <c r="G234" s="113">
        <v>8.1511543559380589E-2</v>
      </c>
      <c r="H234" s="113">
        <v>1.7705215499653968</v>
      </c>
      <c r="I234" s="88">
        <v>1.9767502441436795</v>
      </c>
    </row>
    <row r="235" spans="1:53">
      <c r="A235" s="51" t="s">
        <v>667</v>
      </c>
      <c r="B235" s="104">
        <v>45.941568597404689</v>
      </c>
      <c r="C235" s="85">
        <v>31.414796774843087</v>
      </c>
      <c r="D235" s="85">
        <v>295.0473265577682</v>
      </c>
      <c r="E235" s="86">
        <v>372.40369193001595</v>
      </c>
      <c r="F235" s="107">
        <v>10679.369976272375</v>
      </c>
      <c r="G235" s="108">
        <v>7302.5420709494419</v>
      </c>
      <c r="H235" s="108">
        <v>68585.371745414479</v>
      </c>
      <c r="I235" s="86">
        <v>86567.283792636284</v>
      </c>
    </row>
    <row r="236" spans="1:53">
      <c r="A236" s="51" t="s">
        <v>676</v>
      </c>
      <c r="B236" s="111">
        <v>2.4827793450050019E-2</v>
      </c>
      <c r="C236" s="87">
        <v>2.5514934808186816E-2</v>
      </c>
      <c r="D236" s="87">
        <v>0.20457375710723216</v>
      </c>
      <c r="E236" s="88">
        <v>0.25491648536546901</v>
      </c>
      <c r="F236" s="112">
        <v>5.7713569658684785</v>
      </c>
      <c r="G236" s="113">
        <v>5.9310867490164503</v>
      </c>
      <c r="H236" s="113">
        <v>47.554293557743932</v>
      </c>
      <c r="I236" s="88">
        <v>59.256737272628861</v>
      </c>
    </row>
    <row r="237" spans="1:53">
      <c r="A237" s="51" t="s">
        <v>685</v>
      </c>
      <c r="B237" s="111">
        <v>5.1303767817620666E-2</v>
      </c>
      <c r="C237" s="87">
        <v>2.084841438640862E-2</v>
      </c>
      <c r="D237" s="87">
        <v>2.7034852254628263</v>
      </c>
      <c r="E237" s="88">
        <v>2.7756374076668555</v>
      </c>
      <c r="F237" s="112">
        <v>11.925842639428257</v>
      </c>
      <c r="G237" s="113">
        <v>4.8463284439024354</v>
      </c>
      <c r="H237" s="113">
        <v>628.43999083075835</v>
      </c>
      <c r="I237" s="88">
        <v>645.21216191408905</v>
      </c>
    </row>
    <row r="238" spans="1:53">
      <c r="A238" s="51" t="s">
        <v>690</v>
      </c>
      <c r="B238" s="111">
        <v>8.0613950101929135E-2</v>
      </c>
      <c r="C238" s="87">
        <v>4.8578976670100804E-2</v>
      </c>
      <c r="D238" s="87">
        <v>0.12003872770223388</v>
      </c>
      <c r="E238" s="88">
        <v>0.24923165447426382</v>
      </c>
      <c r="F238" s="112">
        <v>18.739155511461909</v>
      </c>
      <c r="G238" s="113">
        <v>11.292449969982481</v>
      </c>
      <c r="H238" s="113">
        <v>27.903661623900021</v>
      </c>
      <c r="I238" s="88">
        <v>57.935267105344408</v>
      </c>
    </row>
    <row r="239" spans="1:53">
      <c r="A239" s="51" t="s">
        <v>695</v>
      </c>
      <c r="B239" s="111">
        <v>2.7706405032377748E-3</v>
      </c>
      <c r="C239" s="87">
        <v>2.9640856045974411E-3</v>
      </c>
      <c r="D239" s="87">
        <v>2.3406192480517039E-2</v>
      </c>
      <c r="E239" s="88">
        <v>2.9140918588352254E-2</v>
      </c>
      <c r="F239" s="112">
        <v>0.64405060403168712</v>
      </c>
      <c r="G239" s="113">
        <v>0.68901798043150142</v>
      </c>
      <c r="H239" s="113">
        <v>5.4408980116844923</v>
      </c>
      <c r="I239" s="88">
        <v>6.7739665961476812</v>
      </c>
    </row>
    <row r="240" spans="1:53">
      <c r="A240" s="51" t="s">
        <v>700</v>
      </c>
      <c r="B240" s="111">
        <v>2.4100753416345945E-3</v>
      </c>
      <c r="C240" s="87">
        <v>2.4241104210291119E-3</v>
      </c>
      <c r="D240" s="87">
        <v>9.38242342820007E-3</v>
      </c>
      <c r="E240" s="88">
        <v>1.4216609190863776E-2</v>
      </c>
      <c r="F240" s="112">
        <v>0.56023525164225363</v>
      </c>
      <c r="G240" s="113">
        <v>0.5634977829418244</v>
      </c>
      <c r="H240" s="113">
        <v>2.1809958632856676</v>
      </c>
      <c r="I240" s="88">
        <v>3.3047288978697456</v>
      </c>
    </row>
    <row r="241" spans="1:51">
      <c r="A241" s="51" t="s">
        <v>703</v>
      </c>
      <c r="B241" s="111">
        <v>4.4836661810977736E-2</v>
      </c>
      <c r="C241" s="87">
        <v>7.1079759560735714E-2</v>
      </c>
      <c r="D241" s="87">
        <v>0</v>
      </c>
      <c r="E241" s="88">
        <v>0.11591642137171346</v>
      </c>
      <c r="F241" s="112">
        <v>10.42252832454405</v>
      </c>
      <c r="G241" s="113">
        <v>16.522880549108248</v>
      </c>
      <c r="H241" s="113">
        <v>0</v>
      </c>
      <c r="I241" s="88">
        <v>26.945408873652301</v>
      </c>
    </row>
    <row r="242" spans="1:51">
      <c r="A242" s="51" t="s">
        <v>729</v>
      </c>
      <c r="B242" s="111">
        <v>6.5122157633747157E-4</v>
      </c>
      <c r="C242" s="87">
        <v>2.9879750215121672E-4</v>
      </c>
      <c r="D242" s="87">
        <v>1.7385376043784653E-3</v>
      </c>
      <c r="E242" s="88">
        <v>2.6885566828671534E-3</v>
      </c>
      <c r="F242" s="112">
        <v>0.15138003256231961</v>
      </c>
      <c r="G242" s="113">
        <v>6.9457120661725671E-2</v>
      </c>
      <c r="H242" s="113">
        <v>0.40413261587826443</v>
      </c>
      <c r="I242" s="88">
        <v>0.62496976910230961</v>
      </c>
    </row>
    <row r="243" spans="1:51">
      <c r="A243" s="51" t="s">
        <v>730</v>
      </c>
      <c r="B243" s="111">
        <v>8.4067738899707681E-4</v>
      </c>
      <c r="C243" s="87">
        <v>9.2587776134696212E-4</v>
      </c>
      <c r="D243" s="87">
        <v>3.2861410505826863E-3</v>
      </c>
      <c r="E243" s="88">
        <v>5.0526962009267255E-3</v>
      </c>
      <c r="F243" s="112">
        <v>0.19542007689074881</v>
      </c>
      <c r="G243" s="113">
        <v>0.21522537144684264</v>
      </c>
      <c r="H243" s="113">
        <v>0.76388153789270941</v>
      </c>
      <c r="I243" s="88">
        <v>1.1745269862303009</v>
      </c>
    </row>
    <row r="244" spans="1:51" ht="14.25">
      <c r="A244" s="51" t="s">
        <v>712</v>
      </c>
      <c r="B244" s="111">
        <v>1.1307892168149316E-3</v>
      </c>
      <c r="C244" s="87">
        <v>6.5259446571337039E-3</v>
      </c>
      <c r="D244" s="87">
        <v>0.14115589240399018</v>
      </c>
      <c r="E244" s="88">
        <v>0.14881262627793881</v>
      </c>
      <c r="F244" s="112">
        <v>0.26285816484350799</v>
      </c>
      <c r="G244" s="113">
        <v>1.5169916823899188</v>
      </c>
      <c r="H244" s="113">
        <v>32.812462554843307</v>
      </c>
      <c r="I244" s="88">
        <v>34.592312402076736</v>
      </c>
      <c r="AY244" s="81"/>
    </row>
    <row r="245" spans="1:51">
      <c r="A245" s="51" t="s">
        <v>715</v>
      </c>
      <c r="B245" s="111">
        <v>1.4404863615160106E-3</v>
      </c>
      <c r="C245" s="87">
        <v>4.3728509218747876E-3</v>
      </c>
      <c r="D245" s="87">
        <v>1.86540480556935</v>
      </c>
      <c r="E245" s="88">
        <v>1.8712181428527408</v>
      </c>
      <c r="F245" s="112">
        <v>0.33484896728739377</v>
      </c>
      <c r="G245" s="113">
        <v>1.0164932167427714</v>
      </c>
      <c r="H245" s="113">
        <v>433.62359367322324</v>
      </c>
      <c r="I245" s="88">
        <v>434.9749358572534</v>
      </c>
    </row>
    <row r="246" spans="1:51" ht="14.25">
      <c r="A246" s="51" t="s">
        <v>716</v>
      </c>
      <c r="B246" s="111">
        <v>2.6034991339942142E-3</v>
      </c>
      <c r="C246" s="87">
        <v>1.102300370331381E-2</v>
      </c>
      <c r="D246" s="87">
        <v>8.2826722114541368E-2</v>
      </c>
      <c r="E246" s="88">
        <v>9.6453224951849395E-2</v>
      </c>
      <c r="F246" s="112">
        <v>0.60519767464795748</v>
      </c>
      <c r="G246" s="113">
        <v>2.5623577598993612</v>
      </c>
      <c r="H246" s="113">
        <v>19.253526520491011</v>
      </c>
      <c r="I246" s="88">
        <v>22.421081955038332</v>
      </c>
      <c r="AX246" s="81"/>
    </row>
    <row r="247" spans="1:51">
      <c r="A247" s="51" t="s">
        <v>717</v>
      </c>
      <c r="B247" s="111">
        <v>1.3086608124332255E-4</v>
      </c>
      <c r="C247" s="87">
        <v>8.0903532893565069E-4</v>
      </c>
      <c r="D247" s="87">
        <v>1.6150272811556756E-2</v>
      </c>
      <c r="E247" s="88">
        <v>1.709017422173573E-2</v>
      </c>
      <c r="F247" s="112">
        <v>3.0420539428889046E-2</v>
      </c>
      <c r="G247" s="113">
        <v>0.18806470622048196</v>
      </c>
      <c r="H247" s="113">
        <v>3.7542196280622995</v>
      </c>
      <c r="I247" s="88">
        <v>3.9727048737116708</v>
      </c>
    </row>
    <row r="248" spans="1:51">
      <c r="A248" s="51" t="s">
        <v>718</v>
      </c>
      <c r="B248" s="111">
        <v>1.0228253568806881E-4</v>
      </c>
      <c r="C248" s="87">
        <v>6.3156480642281268E-4</v>
      </c>
      <c r="D248" s="87">
        <v>6.4738721654580477E-3</v>
      </c>
      <c r="E248" s="88">
        <v>7.2077195075689292E-3</v>
      </c>
      <c r="F248" s="112">
        <v>2.3776137255920256E-2</v>
      </c>
      <c r="G248" s="113">
        <v>0.14681070842154659</v>
      </c>
      <c r="H248" s="113">
        <v>1.5048871456671105</v>
      </c>
      <c r="I248" s="88">
        <v>1.6754739913445773</v>
      </c>
    </row>
    <row r="249" spans="1:51">
      <c r="A249" s="51" t="s">
        <v>719</v>
      </c>
      <c r="B249" s="111">
        <v>2.3287212009247583E-3</v>
      </c>
      <c r="C249" s="87">
        <v>2.2839463300838189E-2</v>
      </c>
      <c r="D249" s="87">
        <v>0</v>
      </c>
      <c r="E249" s="87">
        <v>2.5168184501762947E-2</v>
      </c>
      <c r="F249" s="112">
        <v>0.54132403475813662</v>
      </c>
      <c r="G249" s="113">
        <v>5.3091587008399408</v>
      </c>
      <c r="H249" s="113">
        <v>0</v>
      </c>
      <c r="I249" s="88">
        <v>5.8504827355980771</v>
      </c>
    </row>
    <row r="250" spans="1:51">
      <c r="A250" s="51" t="s">
        <v>720</v>
      </c>
      <c r="B250" s="111">
        <v>1.5281566729201411E-5</v>
      </c>
      <c r="C250" s="87">
        <v>5.9850308017209779E-5</v>
      </c>
      <c r="D250" s="87">
        <v>1.1995909470211409E-3</v>
      </c>
      <c r="E250" s="87">
        <v>1.2747228217675521E-3</v>
      </c>
      <c r="F250" s="112">
        <v>3.5522841274395599E-3</v>
      </c>
      <c r="G250" s="113">
        <v>1.3912532854739123E-2</v>
      </c>
      <c r="H250" s="113">
        <v>0.27885150495600242</v>
      </c>
      <c r="I250" s="88">
        <v>0.29631632193818108</v>
      </c>
    </row>
    <row r="251" spans="1:51">
      <c r="A251" s="89" t="s">
        <v>721</v>
      </c>
      <c r="B251" s="114">
        <v>3.0069005047299936E-5</v>
      </c>
      <c r="C251" s="90">
        <v>1.6952918820779356E-4</v>
      </c>
      <c r="D251" s="90">
        <v>2.2674373249020534E-3</v>
      </c>
      <c r="E251" s="90">
        <v>2.4670355181571468E-3</v>
      </c>
      <c r="F251" s="115">
        <v>6.9897053914841278E-3</v>
      </c>
      <c r="G251" s="116">
        <v>3.9407991018191209E-2</v>
      </c>
      <c r="H251" s="116">
        <v>0.52707826114596945</v>
      </c>
      <c r="I251" s="91">
        <v>0.57347595755564473</v>
      </c>
    </row>
    <row r="253" spans="1:51" ht="13.5" customHeight="1">
      <c r="A253" s="52" t="s">
        <v>737</v>
      </c>
    </row>
    <row r="254" spans="1:51" ht="14.25">
      <c r="A254" s="77"/>
      <c r="B254" s="93" t="s">
        <v>723</v>
      </c>
      <c r="C254" s="94"/>
      <c r="D254" s="94"/>
      <c r="E254" s="95"/>
      <c r="F254" s="96" t="s">
        <v>724</v>
      </c>
      <c r="G254" s="97"/>
      <c r="H254" s="98"/>
      <c r="I254" s="98"/>
    </row>
    <row r="255" spans="1:51" ht="25.5">
      <c r="A255" s="89" t="s">
        <v>725</v>
      </c>
      <c r="B255" s="99" t="s">
        <v>726</v>
      </c>
      <c r="C255" s="100" t="s">
        <v>362</v>
      </c>
      <c r="D255" s="100" t="s">
        <v>401</v>
      </c>
      <c r="E255" s="101" t="s">
        <v>727</v>
      </c>
      <c r="F255" s="102" t="s">
        <v>726</v>
      </c>
      <c r="G255" s="102" t="s">
        <v>362</v>
      </c>
      <c r="H255" s="100" t="s">
        <v>401</v>
      </c>
      <c r="I255" s="101" t="s">
        <v>727</v>
      </c>
    </row>
    <row r="256" spans="1:51">
      <c r="A256" s="51" t="s">
        <v>540</v>
      </c>
      <c r="B256" s="104">
        <v>341.91668613495318</v>
      </c>
      <c r="C256" s="85">
        <v>1673.4580887936772</v>
      </c>
      <c r="D256" s="85">
        <v>4301.8987730061353</v>
      </c>
      <c r="E256" s="86">
        <v>6317.2735479347657</v>
      </c>
      <c r="F256" s="105">
        <v>79480.411831267775</v>
      </c>
      <c r="G256" s="106">
        <v>389004.52500054456</v>
      </c>
      <c r="H256" s="106">
        <v>1000000</v>
      </c>
      <c r="I256" s="79">
        <v>1468484.9368318124</v>
      </c>
    </row>
    <row r="257" spans="1:53">
      <c r="A257" s="51" t="s">
        <v>558</v>
      </c>
      <c r="B257" s="104">
        <v>336.74564599988514</v>
      </c>
      <c r="C257" s="85">
        <v>1619.9463438784417</v>
      </c>
      <c r="D257" s="85">
        <v>4301.8987730061353</v>
      </c>
      <c r="E257" s="86">
        <v>6258.5907628844616</v>
      </c>
      <c r="F257" s="107">
        <v>78278.37514748628</v>
      </c>
      <c r="G257" s="108">
        <v>376565.4259564167</v>
      </c>
      <c r="H257" s="108">
        <v>1000000</v>
      </c>
      <c r="I257" s="86">
        <v>1454843.801103903</v>
      </c>
    </row>
    <row r="258" spans="1:53">
      <c r="A258" s="51" t="s">
        <v>575</v>
      </c>
      <c r="B258" s="104">
        <v>14.268907532501224</v>
      </c>
      <c r="C258" s="85">
        <v>151.09015126221533</v>
      </c>
      <c r="D258" s="85">
        <v>0</v>
      </c>
      <c r="E258" s="86">
        <v>165.35905879471656</v>
      </c>
      <c r="F258" s="107">
        <v>3316.8859346567601</v>
      </c>
      <c r="G258" s="108">
        <v>35121.735595055543</v>
      </c>
      <c r="H258" s="108">
        <v>0</v>
      </c>
      <c r="I258" s="86">
        <v>38438.621529712305</v>
      </c>
    </row>
    <row r="259" spans="1:53">
      <c r="A259" s="51" t="s">
        <v>267</v>
      </c>
      <c r="B259" s="104">
        <v>294.32594194222156</v>
      </c>
      <c r="C259" s="85">
        <v>1339.259240129049</v>
      </c>
      <c r="D259" s="85">
        <v>3168.1873757704925</v>
      </c>
      <c r="E259" s="86">
        <v>4801.772557841763</v>
      </c>
      <c r="F259" s="107">
        <v>68417.681928984282</v>
      </c>
      <c r="G259" s="108">
        <v>311318.16688312829</v>
      </c>
      <c r="H259" s="108">
        <v>736462.55826623889</v>
      </c>
      <c r="I259" s="86">
        <v>1116198.4070783516</v>
      </c>
    </row>
    <row r="260" spans="1:53">
      <c r="A260" s="51" t="s">
        <v>608</v>
      </c>
      <c r="B260" s="104">
        <v>28.150796525162381</v>
      </c>
      <c r="C260" s="85">
        <v>129.59695248717728</v>
      </c>
      <c r="D260" s="85">
        <v>1133.7113972356428</v>
      </c>
      <c r="E260" s="86">
        <v>1291.4591462479825</v>
      </c>
      <c r="F260" s="107">
        <v>6543.8072838452244</v>
      </c>
      <c r="G260" s="108">
        <v>30125.523478232819</v>
      </c>
      <c r="H260" s="108">
        <v>263537.44173376111</v>
      </c>
      <c r="I260" s="86">
        <v>300206.77249583916</v>
      </c>
    </row>
    <row r="261" spans="1:53" ht="14.25">
      <c r="A261" s="51" t="s">
        <v>728</v>
      </c>
      <c r="B261" s="109">
        <v>3.0971493851935598E-2</v>
      </c>
      <c r="C261" s="110">
        <v>4.3185678900264125E-2</v>
      </c>
      <c r="D261" s="85">
        <v>0</v>
      </c>
      <c r="E261" s="86">
        <v>7.4157172752199726E-2</v>
      </c>
      <c r="F261" s="107">
        <v>7.1994938714685164</v>
      </c>
      <c r="G261" s="108">
        <v>10.038748278143768</v>
      </c>
      <c r="H261" s="108">
        <v>0</v>
      </c>
      <c r="I261" s="86">
        <v>17.238242149612283</v>
      </c>
      <c r="BA261" s="81"/>
    </row>
    <row r="262" spans="1:53">
      <c r="A262" s="51" t="s">
        <v>640</v>
      </c>
      <c r="B262" s="104">
        <v>22.902533347749607</v>
      </c>
      <c r="C262" s="85">
        <v>65.218039296269922</v>
      </c>
      <c r="D262" s="85">
        <v>315.82170572574563</v>
      </c>
      <c r="E262" s="86">
        <v>403.94227836976518</v>
      </c>
      <c r="F262" s="107">
        <v>5323.8196796865786</v>
      </c>
      <c r="G262" s="108">
        <v>15160.291475360782</v>
      </c>
      <c r="H262" s="108">
        <v>73414.490296119111</v>
      </c>
      <c r="I262" s="86">
        <v>93898.601451166483</v>
      </c>
    </row>
    <row r="263" spans="1:53">
      <c r="A263" s="51" t="s">
        <v>201</v>
      </c>
      <c r="B263" s="111">
        <v>0.80202880441206303</v>
      </c>
      <c r="C263" s="87">
        <v>0.32608254394142427</v>
      </c>
      <c r="D263" s="87">
        <v>8.6409950208849416E-3</v>
      </c>
      <c r="E263" s="88">
        <v>1.1367523433743723</v>
      </c>
      <c r="F263" s="112">
        <v>186.4360011083225</v>
      </c>
      <c r="G263" s="113">
        <v>75.799678501863085</v>
      </c>
      <c r="H263" s="113">
        <v>2.0086467573588855</v>
      </c>
      <c r="I263" s="88">
        <v>264.24432636754443</v>
      </c>
    </row>
    <row r="264" spans="1:53">
      <c r="A264" s="51" t="s">
        <v>200</v>
      </c>
      <c r="B264" s="111">
        <v>8.6468054917943245E-4</v>
      </c>
      <c r="C264" s="87">
        <v>5.8560102826572195E-4</v>
      </c>
      <c r="D264" s="87">
        <v>7.6166044833770605E-3</v>
      </c>
      <c r="E264" s="88">
        <v>9.066886060822215E-3</v>
      </c>
      <c r="F264" s="112">
        <v>0.20099974332385326</v>
      </c>
      <c r="G264" s="113">
        <v>0.13612617571112867</v>
      </c>
      <c r="H264" s="113">
        <v>1.7705215499653968</v>
      </c>
      <c r="I264" s="88">
        <v>2.107647469000379</v>
      </c>
    </row>
    <row r="265" spans="1:53">
      <c r="A265" s="51" t="s">
        <v>667</v>
      </c>
      <c r="B265" s="104">
        <v>47.192537825644052</v>
      </c>
      <c r="C265" s="85">
        <v>75.155699887003067</v>
      </c>
      <c r="D265" s="85">
        <v>318.09933576446713</v>
      </c>
      <c r="E265" s="86">
        <v>440.44757347711425</v>
      </c>
      <c r="F265" s="107">
        <v>10970.164644917077</v>
      </c>
      <c r="G265" s="108">
        <v>17470.355266980121</v>
      </c>
      <c r="H265" s="108">
        <v>73943.937909580723</v>
      </c>
      <c r="I265" s="86">
        <v>102384.45782147792</v>
      </c>
    </row>
    <row r="266" spans="1:53">
      <c r="A266" s="51" t="s">
        <v>676</v>
      </c>
      <c r="B266" s="111">
        <v>2.6166251178358708E-2</v>
      </c>
      <c r="C266" s="87">
        <v>8.0886714749756686E-2</v>
      </c>
      <c r="D266" s="87">
        <v>0.22324895581584392</v>
      </c>
      <c r="E266" s="88">
        <v>0.33030192174395934</v>
      </c>
      <c r="F266" s="112">
        <v>6.0824888169262818</v>
      </c>
      <c r="G266" s="113">
        <v>18.802561152138324</v>
      </c>
      <c r="H266" s="113">
        <v>51.895446079926977</v>
      </c>
      <c r="I266" s="88">
        <v>76.780496048991594</v>
      </c>
    </row>
    <row r="267" spans="1:53">
      <c r="A267" s="51" t="s">
        <v>685</v>
      </c>
      <c r="B267" s="111">
        <v>5.6707411963851824E-2</v>
      </c>
      <c r="C267" s="87">
        <v>3.2345633044095351E-2</v>
      </c>
      <c r="D267" s="87">
        <v>2.7034852254628263</v>
      </c>
      <c r="E267" s="88">
        <v>2.7925382704707733</v>
      </c>
      <c r="F267" s="112">
        <v>13.181949403292235</v>
      </c>
      <c r="G267" s="113">
        <v>7.5189200747958234</v>
      </c>
      <c r="H267" s="113">
        <v>628.43999083075835</v>
      </c>
      <c r="I267" s="88">
        <v>649.14086030884641</v>
      </c>
    </row>
    <row r="268" spans="1:53">
      <c r="A268" s="51" t="s">
        <v>690</v>
      </c>
      <c r="B268" s="111">
        <v>8.5563113476777294E-2</v>
      </c>
      <c r="C268" s="87">
        <v>6.6307010350613219E-2</v>
      </c>
      <c r="D268" s="87">
        <v>0.12003872770223388</v>
      </c>
      <c r="E268" s="88">
        <v>0.27190885152962441</v>
      </c>
      <c r="F268" s="112">
        <v>19.889615723567204</v>
      </c>
      <c r="G268" s="113">
        <v>15.413428778631713</v>
      </c>
      <c r="H268" s="113">
        <v>27.903661623900021</v>
      </c>
      <c r="I268" s="88">
        <v>63.206706126098936</v>
      </c>
    </row>
    <row r="269" spans="1:53">
      <c r="A269" s="51" t="s">
        <v>695</v>
      </c>
      <c r="B269" s="111">
        <v>2.6586420735593952E-3</v>
      </c>
      <c r="C269" s="87">
        <v>4.3673553562316739E-2</v>
      </c>
      <c r="D269" s="87">
        <v>2.3406192480517039E-2</v>
      </c>
      <c r="E269" s="88">
        <v>6.9738388116393171E-2</v>
      </c>
      <c r="F269" s="112">
        <v>0.61801595384857366</v>
      </c>
      <c r="G269" s="113">
        <v>10.152157423220348</v>
      </c>
      <c r="H269" s="113">
        <v>5.4408980116844923</v>
      </c>
      <c r="I269" s="88">
        <v>16.211071388753414</v>
      </c>
    </row>
    <row r="270" spans="1:53">
      <c r="A270" s="51" t="s">
        <v>700</v>
      </c>
      <c r="B270" s="111">
        <v>2.3185853268567389E-3</v>
      </c>
      <c r="C270" s="87">
        <v>4.1678147753015669E-2</v>
      </c>
      <c r="D270" s="87">
        <v>9.38242342820007E-3</v>
      </c>
      <c r="E270" s="88">
        <v>5.3379156508072484E-2</v>
      </c>
      <c r="F270" s="112">
        <v>0.5389678951549407</v>
      </c>
      <c r="G270" s="113">
        <v>9.6883143821376549</v>
      </c>
      <c r="H270" s="113">
        <v>2.1809958632856676</v>
      </c>
      <c r="I270" s="88">
        <v>12.408278140578265</v>
      </c>
    </row>
    <row r="271" spans="1:53">
      <c r="A271" s="51" t="s">
        <v>703</v>
      </c>
      <c r="B271" s="111">
        <v>4.5192793254751798E-2</v>
      </c>
      <c r="C271" s="87">
        <v>7.8905929411798012E-2</v>
      </c>
      <c r="D271" s="87">
        <v>1.4040188980030245E-3</v>
      </c>
      <c r="E271" s="88">
        <v>0.12550274156455282</v>
      </c>
      <c r="F271" s="112">
        <v>10.505313034869811</v>
      </c>
      <c r="G271" s="113">
        <v>18.342116719929031</v>
      </c>
      <c r="H271" s="113">
        <v>0.32637190507899994</v>
      </c>
      <c r="I271" s="88">
        <v>29.173801659877839</v>
      </c>
    </row>
    <row r="272" spans="1:53">
      <c r="A272" s="51" t="s">
        <v>729</v>
      </c>
      <c r="B272" s="111">
        <v>6.4606470251540469E-4</v>
      </c>
      <c r="C272" s="87">
        <v>2.2402927461328696E-4</v>
      </c>
      <c r="D272" s="87">
        <v>1.7385376043784653E-3</v>
      </c>
      <c r="E272" s="88">
        <v>2.6086315815071568E-3</v>
      </c>
      <c r="F272" s="112">
        <v>0.15018128891581042</v>
      </c>
      <c r="G272" s="113">
        <v>5.2076835470662865E-2</v>
      </c>
      <c r="H272" s="113">
        <v>0.40413261587826443</v>
      </c>
      <c r="I272" s="88">
        <v>0.6063907402647376</v>
      </c>
    </row>
    <row r="273" spans="1:51">
      <c r="A273" s="51" t="s">
        <v>730</v>
      </c>
      <c r="B273" s="111">
        <v>8.0640723138704893E-4</v>
      </c>
      <c r="C273" s="87">
        <v>4.3928262638906642E-4</v>
      </c>
      <c r="D273" s="87">
        <v>3.2861410505826863E-3</v>
      </c>
      <c r="E273" s="88">
        <v>4.531830908358802E-3</v>
      </c>
      <c r="F273" s="112">
        <v>0.18745379050924008</v>
      </c>
      <c r="G273" s="113">
        <v>0.10211365947183805</v>
      </c>
      <c r="H273" s="113">
        <v>0.76388153789270941</v>
      </c>
      <c r="I273" s="88">
        <v>1.0534489878737876</v>
      </c>
    </row>
    <row r="274" spans="1:51">
      <c r="A274" s="51" t="s">
        <v>712</v>
      </c>
      <c r="B274" s="111">
        <v>1.1631794075498063E-3</v>
      </c>
      <c r="C274" s="87">
        <v>4.6233022231188019E-2</v>
      </c>
      <c r="D274" s="87">
        <v>0.1540417795129323</v>
      </c>
      <c r="E274" s="88">
        <v>0.20143798115167011</v>
      </c>
      <c r="F274" s="112">
        <v>0.27038744259827974</v>
      </c>
      <c r="G274" s="113">
        <v>10.747119974392312</v>
      </c>
      <c r="H274" s="113">
        <v>35.807857795149616</v>
      </c>
      <c r="I274" s="88">
        <v>46.825365212140198</v>
      </c>
    </row>
    <row r="275" spans="1:51">
      <c r="A275" s="51" t="s">
        <v>715</v>
      </c>
      <c r="B275" s="111">
        <v>2.079261945003661E-3</v>
      </c>
      <c r="C275" s="87">
        <v>6.6216735957541897E-3</v>
      </c>
      <c r="D275" s="87">
        <v>1.86540480556935</v>
      </c>
      <c r="E275" s="88">
        <v>1.8741057411101079</v>
      </c>
      <c r="F275" s="112">
        <v>0.48333586044626714</v>
      </c>
      <c r="G275" s="113">
        <v>1.539244400008746</v>
      </c>
      <c r="H275" s="113">
        <v>433.62359367322324</v>
      </c>
      <c r="I275" s="88">
        <v>435.64617393367826</v>
      </c>
    </row>
    <row r="276" spans="1:51">
      <c r="A276" s="51" t="s">
        <v>716</v>
      </c>
      <c r="B276" s="111">
        <v>3.2597483543602055E-3</v>
      </c>
      <c r="C276" s="87">
        <v>1.5069442082792322E-2</v>
      </c>
      <c r="D276" s="87">
        <v>8.2826722114541368E-2</v>
      </c>
      <c r="E276" s="88">
        <v>0.1011559125516939</v>
      </c>
      <c r="F276" s="112">
        <v>0.75774641068142046</v>
      </c>
      <c r="G276" s="113">
        <v>3.5029745881867664</v>
      </c>
      <c r="H276" s="113">
        <v>19.253526520491011</v>
      </c>
      <c r="I276" s="88">
        <v>23.514247519359198</v>
      </c>
    </row>
    <row r="277" spans="1:51">
      <c r="A277" s="51" t="s">
        <v>717</v>
      </c>
      <c r="B277" s="111">
        <v>1.2066562607778044E-4</v>
      </c>
      <c r="C277" s="87">
        <v>5.2003917355439317E-3</v>
      </c>
      <c r="D277" s="87">
        <v>1.6150272811556756E-2</v>
      </c>
      <c r="E277" s="88">
        <v>2.1471330173178468E-2</v>
      </c>
      <c r="F277" s="112">
        <v>2.8049387594831804E-2</v>
      </c>
      <c r="G277" s="113">
        <v>1.2088596245396859</v>
      </c>
      <c r="H277" s="113">
        <v>3.7542196280622995</v>
      </c>
      <c r="I277" s="88">
        <v>4.991128640196818</v>
      </c>
    </row>
    <row r="278" spans="1:51">
      <c r="A278" s="51" t="s">
        <v>718</v>
      </c>
      <c r="B278" s="111">
        <v>9.4444405470710954E-5</v>
      </c>
      <c r="C278" s="87">
        <v>4.8304086613750984E-3</v>
      </c>
      <c r="D278" s="87">
        <v>6.4738721654580477E-3</v>
      </c>
      <c r="E278" s="88">
        <v>1.1398725232303857E-2</v>
      </c>
      <c r="F278" s="112">
        <v>2.1954120832256101E-2</v>
      </c>
      <c r="G278" s="113">
        <v>1.122855026642025</v>
      </c>
      <c r="H278" s="113">
        <v>1.5048871456671105</v>
      </c>
      <c r="I278" s="88">
        <v>2.6496962931413917</v>
      </c>
      <c r="AX278" t="s">
        <v>734</v>
      </c>
    </row>
    <row r="279" spans="1:51">
      <c r="A279" s="51" t="s">
        <v>719</v>
      </c>
      <c r="B279" s="111">
        <v>2.1672735847173795E-3</v>
      </c>
      <c r="C279" s="87">
        <v>3.1019780785098736E-2</v>
      </c>
      <c r="D279" s="87">
        <v>9.6877303962208689E-4</v>
      </c>
      <c r="E279" s="87">
        <v>3.4155827409438205E-2</v>
      </c>
      <c r="F279" s="112">
        <v>0.50379464954330033</v>
      </c>
      <c r="G279" s="113">
        <v>7.2107184343211186</v>
      </c>
      <c r="H279" s="113">
        <v>0.22519661450450995</v>
      </c>
      <c r="I279" s="88">
        <v>7.9397096983689286</v>
      </c>
    </row>
    <row r="280" spans="1:51">
      <c r="A280" s="51" t="s">
        <v>720</v>
      </c>
      <c r="B280" s="111">
        <v>1.444566734477784E-5</v>
      </c>
      <c r="C280" s="87">
        <v>6.7046731358703818E-5</v>
      </c>
      <c r="D280" s="87">
        <v>1.1995909470211409E-3</v>
      </c>
      <c r="E280" s="87">
        <v>1.2810833457246227E-3</v>
      </c>
      <c r="F280" s="112">
        <v>3.3579747239573733E-3</v>
      </c>
      <c r="G280" s="113">
        <v>1.5585380990230054E-2</v>
      </c>
      <c r="H280" s="113">
        <v>0.27885150495600242</v>
      </c>
      <c r="I280" s="88">
        <v>0.29779486067018984</v>
      </c>
    </row>
    <row r="281" spans="1:51" ht="14.25">
      <c r="A281" s="89" t="s">
        <v>721</v>
      </c>
      <c r="B281" s="114">
        <v>2.7726832036295902E-5</v>
      </c>
      <c r="C281" s="90">
        <v>1.8982604023616651E-4</v>
      </c>
      <c r="D281" s="90">
        <v>2.2674373249020534E-3</v>
      </c>
      <c r="E281" s="90">
        <v>2.4849901971745157E-3</v>
      </c>
      <c r="F281" s="115">
        <v>6.4452544095826301E-3</v>
      </c>
      <c r="G281" s="116">
        <v>4.4126105762250997E-2</v>
      </c>
      <c r="H281" s="116">
        <v>0.52707826114596945</v>
      </c>
      <c r="I281" s="91">
        <v>0.57764962131780306</v>
      </c>
      <c r="AY281" s="81"/>
    </row>
    <row r="283" spans="1:51" ht="14.25">
      <c r="A283" s="52" t="s">
        <v>738</v>
      </c>
    </row>
    <row r="284" spans="1:51" ht="14.25">
      <c r="A284" s="77"/>
      <c r="B284" s="93" t="s">
        <v>723</v>
      </c>
      <c r="C284" s="94"/>
      <c r="D284" s="94"/>
      <c r="E284" s="95"/>
      <c r="F284" s="96" t="s">
        <v>724</v>
      </c>
      <c r="G284" s="97"/>
      <c r="H284" s="98"/>
      <c r="I284" s="98"/>
    </row>
    <row r="285" spans="1:51" ht="25.5">
      <c r="A285" s="89" t="s">
        <v>725</v>
      </c>
      <c r="B285" s="99" t="s">
        <v>726</v>
      </c>
      <c r="C285" s="100" t="s">
        <v>362</v>
      </c>
      <c r="D285" s="100" t="s">
        <v>401</v>
      </c>
      <c r="E285" s="101" t="s">
        <v>727</v>
      </c>
      <c r="F285" s="102" t="s">
        <v>726</v>
      </c>
      <c r="G285" s="102" t="s">
        <v>362</v>
      </c>
      <c r="H285" s="100" t="s">
        <v>401</v>
      </c>
      <c r="I285" s="101" t="s">
        <v>727</v>
      </c>
    </row>
    <row r="286" spans="1:51">
      <c r="A286" s="51" t="s">
        <v>540</v>
      </c>
      <c r="B286" s="104">
        <v>322.64253181403575</v>
      </c>
      <c r="C286" s="85">
        <v>1654.7474920475208</v>
      </c>
      <c r="D286" s="85">
        <v>4020.466142996388</v>
      </c>
      <c r="E286" s="86">
        <v>5997.8561668579441</v>
      </c>
      <c r="F286" s="105">
        <v>80250.030802044144</v>
      </c>
      <c r="G286" s="106">
        <v>411581.00409080042</v>
      </c>
      <c r="H286" s="106">
        <v>1000000</v>
      </c>
      <c r="I286" s="79">
        <v>1491831.0348928443</v>
      </c>
    </row>
    <row r="287" spans="1:51">
      <c r="A287" s="51" t="s">
        <v>558</v>
      </c>
      <c r="B287" s="104">
        <v>318.71355382876715</v>
      </c>
      <c r="C287" s="85">
        <v>1600.5138950497515</v>
      </c>
      <c r="D287" s="85">
        <v>4020.466142996388</v>
      </c>
      <c r="E287" s="86">
        <v>5939.6935918749068</v>
      </c>
      <c r="F287" s="107">
        <v>79272.786411586378</v>
      </c>
      <c r="G287" s="108">
        <v>398091.62373816548</v>
      </c>
      <c r="H287" s="108">
        <v>1000000</v>
      </c>
      <c r="I287" s="86">
        <v>1477364.4101497519</v>
      </c>
    </row>
    <row r="288" spans="1:51">
      <c r="A288" s="51" t="s">
        <v>575</v>
      </c>
      <c r="B288" s="104">
        <v>10.876625916565144</v>
      </c>
      <c r="C288" s="85">
        <v>153.15508681019881</v>
      </c>
      <c r="D288" s="85">
        <v>0</v>
      </c>
      <c r="E288" s="86">
        <v>164.03171272676394</v>
      </c>
      <c r="F288" s="107">
        <v>2705.3146400727983</v>
      </c>
      <c r="G288" s="108">
        <v>38093.863090227343</v>
      </c>
      <c r="H288" s="108">
        <v>0</v>
      </c>
      <c r="I288" s="86">
        <v>40799.177730300144</v>
      </c>
    </row>
    <row r="289" spans="1:53" ht="14.25">
      <c r="A289" s="51" t="s">
        <v>267</v>
      </c>
      <c r="B289" s="104">
        <v>284.66252259258067</v>
      </c>
      <c r="C289" s="85">
        <v>1342.4697811292644</v>
      </c>
      <c r="D289" s="85">
        <v>3281.187918045568</v>
      </c>
      <c r="E289" s="86">
        <v>4908.3202217674134</v>
      </c>
      <c r="F289" s="107">
        <v>70803.362711674607</v>
      </c>
      <c r="G289" s="108">
        <v>333908.98800822726</v>
      </c>
      <c r="H289" s="108">
        <v>816121.26587892429</v>
      </c>
      <c r="I289" s="86">
        <v>1220833.6165988261</v>
      </c>
      <c r="AZ289" s="81"/>
    </row>
    <row r="290" spans="1:53" ht="14.25">
      <c r="A290" s="51" t="s">
        <v>608</v>
      </c>
      <c r="B290" s="104">
        <v>23.174405319621314</v>
      </c>
      <c r="C290" s="85">
        <v>104.88902711028811</v>
      </c>
      <c r="D290" s="85">
        <v>739.27822495081978</v>
      </c>
      <c r="E290" s="86">
        <v>867.3416573807292</v>
      </c>
      <c r="F290" s="107">
        <v>5764.1090598389692</v>
      </c>
      <c r="G290" s="108">
        <v>26088.772639710885</v>
      </c>
      <c r="H290" s="108">
        <v>183878.73412107574</v>
      </c>
      <c r="I290" s="86">
        <v>215731.61582062562</v>
      </c>
      <c r="AX290" s="81"/>
    </row>
    <row r="291" spans="1:53" ht="14.25">
      <c r="A291" s="51" t="s">
        <v>728</v>
      </c>
      <c r="B291" s="109">
        <v>2.5239269237070549E-2</v>
      </c>
      <c r="C291" s="110">
        <v>4.0007787688129189E-2</v>
      </c>
      <c r="D291" s="85">
        <v>0</v>
      </c>
      <c r="E291" s="86">
        <v>6.5247056925199734E-2</v>
      </c>
      <c r="F291" s="107">
        <v>6.2776972468819574</v>
      </c>
      <c r="G291" s="108">
        <v>9.9510321104985184</v>
      </c>
      <c r="H291" s="108">
        <v>0</v>
      </c>
      <c r="I291" s="86">
        <v>16.228729357380477</v>
      </c>
      <c r="AU291" t="s">
        <v>734</v>
      </c>
      <c r="BA291" s="81"/>
    </row>
    <row r="292" spans="1:53">
      <c r="A292" s="51" t="s">
        <v>640</v>
      </c>
      <c r="B292" s="104">
        <v>21.355076317448201</v>
      </c>
      <c r="C292" s="85">
        <v>62.125315220006307</v>
      </c>
      <c r="D292" s="85">
        <v>293.6720446963966</v>
      </c>
      <c r="E292" s="86">
        <v>377.15243623385112</v>
      </c>
      <c r="F292" s="107">
        <v>5311.5921283527123</v>
      </c>
      <c r="G292" s="108">
        <v>15452.266729873598</v>
      </c>
      <c r="H292" s="108">
        <v>73044.277516916874</v>
      </c>
      <c r="I292" s="86">
        <v>93808.136375143193</v>
      </c>
    </row>
    <row r="293" spans="1:53" ht="14.25">
      <c r="A293" s="51" t="s">
        <v>201</v>
      </c>
      <c r="B293" s="111">
        <v>0.77439770138599695</v>
      </c>
      <c r="C293" s="87">
        <v>0.31469593014287872</v>
      </c>
      <c r="D293" s="87">
        <v>8.6409950208849416E-3</v>
      </c>
      <c r="E293" s="88">
        <v>1.0977346265497607</v>
      </c>
      <c r="F293" s="112">
        <v>192.613909393315</v>
      </c>
      <c r="G293" s="113">
        <v>78.273493408488449</v>
      </c>
      <c r="H293" s="113">
        <v>2.1492520303740075</v>
      </c>
      <c r="I293" s="88">
        <v>273.03665483217748</v>
      </c>
      <c r="AV293" s="80"/>
    </row>
    <row r="294" spans="1:53">
      <c r="A294" s="51" t="s">
        <v>200</v>
      </c>
      <c r="B294" s="111">
        <v>8.5489011161397606E-4</v>
      </c>
      <c r="C294" s="87">
        <v>5.0402059763253731E-4</v>
      </c>
      <c r="D294" s="87">
        <v>7.6166044833770605E-3</v>
      </c>
      <c r="E294" s="88">
        <v>8.9755151926235732E-3</v>
      </c>
      <c r="F294" s="112">
        <v>0.21263457549647227</v>
      </c>
      <c r="G294" s="113">
        <v>0.12536372144571747</v>
      </c>
      <c r="H294" s="113">
        <v>1.8944580584629744</v>
      </c>
      <c r="I294" s="88">
        <v>2.232456355405164</v>
      </c>
    </row>
    <row r="295" spans="1:53">
      <c r="A295" s="51" t="s">
        <v>667</v>
      </c>
      <c r="B295" s="104">
        <v>44.813553238605813</v>
      </c>
      <c r="C295" s="85">
        <v>71.699758582665297</v>
      </c>
      <c r="D295" s="85">
        <v>295.94967473511809</v>
      </c>
      <c r="E295" s="86">
        <v>412.46298655638918</v>
      </c>
      <c r="F295" s="107">
        <v>11146.357572658728</v>
      </c>
      <c r="G295" s="108">
        <v>17833.692918311368</v>
      </c>
      <c r="H295" s="108">
        <v>73610.786463320794</v>
      </c>
      <c r="I295" s="86">
        <v>102590.83695429089</v>
      </c>
    </row>
    <row r="296" spans="1:53">
      <c r="A296" s="51" t="s">
        <v>676</v>
      </c>
      <c r="B296" s="111">
        <v>2.5591638270718021E-2</v>
      </c>
      <c r="C296" s="87">
        <v>7.3195247331777361E-2</v>
      </c>
      <c r="D296" s="87">
        <v>0.22324895581584392</v>
      </c>
      <c r="E296" s="88">
        <v>0.3220358414183393</v>
      </c>
      <c r="F296" s="112">
        <v>6.3653410725267268</v>
      </c>
      <c r="G296" s="113">
        <v>18.205661912930854</v>
      </c>
      <c r="H296" s="113">
        <v>55.52812730552187</v>
      </c>
      <c r="I296" s="88">
        <v>80.09913029097946</v>
      </c>
    </row>
    <row r="297" spans="1:53">
      <c r="A297" s="51" t="s">
        <v>685</v>
      </c>
      <c r="B297" s="111">
        <v>5.5377419921454042E-2</v>
      </c>
      <c r="C297" s="87">
        <v>2.9539282951565271E-2</v>
      </c>
      <c r="D297" s="87">
        <v>2.7034852254628263</v>
      </c>
      <c r="E297" s="88">
        <v>2.7884019283358454</v>
      </c>
      <c r="F297" s="112">
        <v>13.773880428746045</v>
      </c>
      <c r="G297" s="113">
        <v>7.3472283812220152</v>
      </c>
      <c r="H297" s="113">
        <v>672.43079018891149</v>
      </c>
      <c r="I297" s="88">
        <v>693.55189899887955</v>
      </c>
    </row>
    <row r="298" spans="1:53">
      <c r="A298" s="51" t="s">
        <v>690</v>
      </c>
      <c r="B298" s="111">
        <v>8.032827168076033E-2</v>
      </c>
      <c r="C298" s="87">
        <v>6.0533843676344914E-2</v>
      </c>
      <c r="D298" s="87">
        <v>0.12003872770223388</v>
      </c>
      <c r="E298" s="88">
        <v>0.26090084305933914</v>
      </c>
      <c r="F298" s="112">
        <v>19.979840352763915</v>
      </c>
      <c r="G298" s="113">
        <v>15.056424186482523</v>
      </c>
      <c r="H298" s="113">
        <v>29.856917937573023</v>
      </c>
      <c r="I298" s="88">
        <v>64.893182476819462</v>
      </c>
    </row>
    <row r="299" spans="1:53">
      <c r="A299" s="51" t="s">
        <v>695</v>
      </c>
      <c r="B299" s="111">
        <v>2.2847425311298105E-3</v>
      </c>
      <c r="C299" s="87">
        <v>4.4640139456185043E-2</v>
      </c>
      <c r="D299" s="87">
        <v>2.3406192480517039E-2</v>
      </c>
      <c r="E299" s="88">
        <v>7.0331074467831892E-2</v>
      </c>
      <c r="F299" s="112">
        <v>0.56827801798799116</v>
      </c>
      <c r="G299" s="113">
        <v>11.10322481733809</v>
      </c>
      <c r="H299" s="113">
        <v>5.8217608725024075</v>
      </c>
      <c r="I299" s="88">
        <v>17.493263707828486</v>
      </c>
    </row>
    <row r="300" spans="1:53">
      <c r="A300" s="51" t="s">
        <v>700</v>
      </c>
      <c r="B300" s="111">
        <v>2.0040036200584094E-3</v>
      </c>
      <c r="C300" s="87">
        <v>4.2697946777205731E-2</v>
      </c>
      <c r="D300" s="87">
        <v>9.38242342820007E-3</v>
      </c>
      <c r="E300" s="88">
        <v>5.4084373825464216E-2</v>
      </c>
      <c r="F300" s="112">
        <v>0.49845056488023509</v>
      </c>
      <c r="G300" s="113">
        <v>10.620148325732112</v>
      </c>
      <c r="H300" s="113">
        <v>2.3336655737156642</v>
      </c>
      <c r="I300" s="88">
        <v>13.452264464328012</v>
      </c>
    </row>
    <row r="301" spans="1:53">
      <c r="A301" s="51" t="s">
        <v>703</v>
      </c>
      <c r="B301" s="111">
        <v>4.3151896565496048E-2</v>
      </c>
      <c r="C301" s="87">
        <v>7.1566470892958964E-2</v>
      </c>
      <c r="D301" s="87">
        <v>9.1554217523433896E-4</v>
      </c>
      <c r="E301" s="88">
        <v>0.11563390963368934</v>
      </c>
      <c r="F301" s="112">
        <v>10.733058066081771</v>
      </c>
      <c r="G301" s="113">
        <v>17.800540620800163</v>
      </c>
      <c r="H301" s="113">
        <v>0.22772040421959636</v>
      </c>
      <c r="I301" s="88">
        <v>28.76131909110153</v>
      </c>
    </row>
    <row r="302" spans="1:53">
      <c r="A302" s="51" t="s">
        <v>729</v>
      </c>
      <c r="B302" s="111">
        <v>5.9653681923262775E-4</v>
      </c>
      <c r="C302" s="87">
        <v>1.7606232572670244E-4</v>
      </c>
      <c r="D302" s="87">
        <v>1.7385376043784653E-3</v>
      </c>
      <c r="E302" s="88">
        <v>2.5111367493377956E-3</v>
      </c>
      <c r="F302" s="112">
        <v>0.14837503861879026</v>
      </c>
      <c r="G302" s="113">
        <v>4.379152055126774E-2</v>
      </c>
      <c r="H302" s="113">
        <v>0.43242189898974293</v>
      </c>
      <c r="I302" s="88">
        <v>0.62458845815980091</v>
      </c>
    </row>
    <row r="303" spans="1:53">
      <c r="A303" s="51" t="s">
        <v>730</v>
      </c>
      <c r="B303" s="111">
        <v>6.9185843084486949E-4</v>
      </c>
      <c r="C303" s="87">
        <v>3.2917231157536135E-4</v>
      </c>
      <c r="D303" s="87">
        <v>3.2861410505826863E-3</v>
      </c>
      <c r="E303" s="88">
        <v>4.3071717930029171E-3</v>
      </c>
      <c r="F303" s="112">
        <v>0.17208413309239776</v>
      </c>
      <c r="G303" s="113">
        <v>8.1874165797609366E-2</v>
      </c>
      <c r="H303" s="113">
        <v>0.81735324554519917</v>
      </c>
      <c r="I303" s="88">
        <v>1.0713115444352062</v>
      </c>
    </row>
    <row r="304" spans="1:53">
      <c r="A304" s="51" t="s">
        <v>712</v>
      </c>
      <c r="B304" s="111">
        <v>9.4817309264998476E-4</v>
      </c>
      <c r="C304" s="87">
        <v>4.1102227986353032E-2</v>
      </c>
      <c r="D304" s="87">
        <v>0.1540417795129323</v>
      </c>
      <c r="E304" s="88">
        <v>0.19609218059193531</v>
      </c>
      <c r="F304" s="112">
        <v>0.23583660673320003</v>
      </c>
      <c r="G304" s="113">
        <v>10.223249375685629</v>
      </c>
      <c r="H304" s="113">
        <v>38.314407840810091</v>
      </c>
      <c r="I304" s="88">
        <v>48.773493823228918</v>
      </c>
    </row>
    <row r="305" spans="1:51">
      <c r="A305" s="51" t="s">
        <v>715</v>
      </c>
      <c r="B305" s="111">
        <v>2.0194312582609295E-3</v>
      </c>
      <c r="C305" s="87">
        <v>5.2923981371536264E-3</v>
      </c>
      <c r="D305" s="87">
        <v>1.86540480556935</v>
      </c>
      <c r="E305" s="88">
        <v>1.8727166349647646</v>
      </c>
      <c r="F305" s="112">
        <v>0.50228784087107869</v>
      </c>
      <c r="G305" s="113">
        <v>1.316364309241338</v>
      </c>
      <c r="H305" s="113">
        <v>463.9772452303489</v>
      </c>
      <c r="I305" s="88">
        <v>465.79589738046133</v>
      </c>
    </row>
    <row r="306" spans="1:51">
      <c r="A306" s="51" t="s">
        <v>716</v>
      </c>
      <c r="B306" s="111">
        <v>2.9638915222711918E-3</v>
      </c>
      <c r="C306" s="87">
        <v>1.2423833505152819E-2</v>
      </c>
      <c r="D306" s="87">
        <v>8.2826722114541368E-2</v>
      </c>
      <c r="E306" s="88">
        <v>9.821444714196538E-2</v>
      </c>
      <c r="F306" s="112">
        <v>0.73720096547368297</v>
      </c>
      <c r="G306" s="113">
        <v>3.0901475260014353</v>
      </c>
      <c r="H306" s="113">
        <v>20.601273376925384</v>
      </c>
      <c r="I306" s="88">
        <v>24.428621868400501</v>
      </c>
    </row>
    <row r="307" spans="1:51">
      <c r="A307" s="51" t="s">
        <v>717</v>
      </c>
      <c r="B307" s="111">
        <v>9.2560166383776922E-5</v>
      </c>
      <c r="C307" s="87">
        <v>5.0985881424027253E-3</v>
      </c>
      <c r="D307" s="87">
        <v>1.6150272811556756E-2</v>
      </c>
      <c r="E307" s="88">
        <v>2.1341421120343259E-2</v>
      </c>
      <c r="F307" s="112">
        <v>2.3022247443873097E-2</v>
      </c>
      <c r="G307" s="113">
        <v>1.2681584575172746</v>
      </c>
      <c r="H307" s="113">
        <v>4.0170150020266604</v>
      </c>
      <c r="I307" s="88">
        <v>5.3081957069878092</v>
      </c>
    </row>
    <row r="308" spans="1:51">
      <c r="A308" s="51" t="s">
        <v>718</v>
      </c>
      <c r="B308" s="111">
        <v>7.2437131127525787E-5</v>
      </c>
      <c r="C308" s="87">
        <v>4.7797719621816672E-3</v>
      </c>
      <c r="D308" s="87">
        <v>6.4738721654580477E-3</v>
      </c>
      <c r="E308" s="88">
        <v>1.1326081258767242E-2</v>
      </c>
      <c r="F308" s="112">
        <v>1.8017097657621255E-2</v>
      </c>
      <c r="G308" s="113">
        <v>1.1888601451122733</v>
      </c>
      <c r="H308" s="113">
        <v>1.6102292458638083</v>
      </c>
      <c r="I308" s="88">
        <v>2.8171064886337032</v>
      </c>
    </row>
    <row r="309" spans="1:51">
      <c r="A309" s="51" t="s">
        <v>719</v>
      </c>
      <c r="B309" s="111">
        <v>1.7280895153425433E-3</v>
      </c>
      <c r="C309" s="87">
        <v>2.5674234414516169E-2</v>
      </c>
      <c r="D309" s="87">
        <v>6.3172410091169378E-4</v>
      </c>
      <c r="E309" s="87">
        <v>2.8034048030770402E-2</v>
      </c>
      <c r="F309" s="112">
        <v>0.42982317320414648</v>
      </c>
      <c r="G309" s="113">
        <v>6.3858849947637122</v>
      </c>
      <c r="H309" s="113">
        <v>0.15712707891152145</v>
      </c>
      <c r="I309" s="88">
        <v>6.9728352468793791</v>
      </c>
    </row>
    <row r="310" spans="1:51">
      <c r="A310" s="51" t="s">
        <v>720</v>
      </c>
      <c r="B310" s="111">
        <v>1.1697269794767229E-5</v>
      </c>
      <c r="C310" s="87">
        <v>4.714744670298725E-5</v>
      </c>
      <c r="D310" s="87">
        <v>1.1995909470211409E-3</v>
      </c>
      <c r="E310" s="87">
        <v>1.2584356635188954E-3</v>
      </c>
      <c r="F310" s="112">
        <v>2.909431239744117E-3</v>
      </c>
      <c r="G310" s="113">
        <v>1.1726860773375156E-2</v>
      </c>
      <c r="H310" s="113">
        <v>0.29837111030292257</v>
      </c>
      <c r="I310" s="88">
        <v>0.31300740231604185</v>
      </c>
    </row>
    <row r="311" spans="1:51" ht="14.25">
      <c r="A311" s="89" t="s">
        <v>721</v>
      </c>
      <c r="B311" s="114">
        <v>2.1018533436668706E-5</v>
      </c>
      <c r="C311" s="90">
        <v>1.3951303013916077E-4</v>
      </c>
      <c r="D311" s="90">
        <v>2.2674373249020534E-3</v>
      </c>
      <c r="E311" s="90">
        <v>2.4279688884778828E-3</v>
      </c>
      <c r="F311" s="115">
        <v>5.2278847002064132E-3</v>
      </c>
      <c r="G311" s="116">
        <v>3.470071011098827E-2</v>
      </c>
      <c r="H311" s="116">
        <v>0.56397373942618734</v>
      </c>
      <c r="I311" s="91">
        <v>0.60390233423738204</v>
      </c>
      <c r="AY311" s="81"/>
    </row>
    <row r="313" spans="1:51" ht="15.75" customHeight="1">
      <c r="A313" s="52" t="s">
        <v>404</v>
      </c>
    </row>
    <row r="314" spans="1:51" ht="14.25">
      <c r="A314" s="77"/>
      <c r="B314" s="93" t="s">
        <v>723</v>
      </c>
      <c r="C314" s="94"/>
      <c r="D314" s="94"/>
      <c r="E314" s="95"/>
      <c r="F314" s="96" t="s">
        <v>724</v>
      </c>
      <c r="G314" s="97"/>
      <c r="H314" s="98"/>
      <c r="I314" s="98"/>
    </row>
    <row r="315" spans="1:51" ht="25.5">
      <c r="A315" s="89" t="s">
        <v>725</v>
      </c>
      <c r="B315" s="99" t="s">
        <v>726</v>
      </c>
      <c r="C315" s="100" t="s">
        <v>362</v>
      </c>
      <c r="D315" s="100" t="s">
        <v>401</v>
      </c>
      <c r="E315" s="101" t="s">
        <v>727</v>
      </c>
      <c r="F315" s="102" t="s">
        <v>726</v>
      </c>
      <c r="G315" s="102" t="s">
        <v>362</v>
      </c>
      <c r="H315" s="100" t="s">
        <v>401</v>
      </c>
      <c r="I315" s="101" t="s">
        <v>727</v>
      </c>
    </row>
    <row r="316" spans="1:51">
      <c r="A316" s="51" t="s">
        <v>540</v>
      </c>
      <c r="B316" s="104">
        <v>-1855.8796952857037</v>
      </c>
      <c r="C316" s="85">
        <v>4407.2358328299542</v>
      </c>
      <c r="D316" s="85">
        <v>4301.8987730061353</v>
      </c>
      <c r="E316" s="86">
        <v>6853.2549105503858</v>
      </c>
      <c r="F316" s="105">
        <v>-431409.42946661403</v>
      </c>
      <c r="G316" s="106">
        <v>1024486.1781696946</v>
      </c>
      <c r="H316" s="106">
        <v>1000000</v>
      </c>
      <c r="I316" s="79">
        <v>1593076.7487030807</v>
      </c>
      <c r="N316" s="85"/>
      <c r="O316" s="119"/>
    </row>
    <row r="317" spans="1:51">
      <c r="A317" s="51" t="s">
        <v>558</v>
      </c>
      <c r="B317" s="104">
        <v>366.04280371169858</v>
      </c>
      <c r="C317" s="85">
        <v>1751.6901248332765</v>
      </c>
      <c r="D317" s="85">
        <v>1005.196106844904</v>
      </c>
      <c r="E317" s="86">
        <v>3122.9290353898791</v>
      </c>
      <c r="F317" s="107">
        <v>85088.660386099829</v>
      </c>
      <c r="G317" s="108">
        <v>407189.99150442774</v>
      </c>
      <c r="H317" s="108">
        <v>233663.35655138636</v>
      </c>
      <c r="I317" s="86">
        <v>725942.00844191399</v>
      </c>
      <c r="N317" s="85"/>
      <c r="O317" s="119"/>
    </row>
    <row r="318" spans="1:51">
      <c r="A318" s="51" t="s">
        <v>575</v>
      </c>
      <c r="B318" s="104">
        <v>4.4668470462233856</v>
      </c>
      <c r="C318" s="85">
        <v>265.74589178992812</v>
      </c>
      <c r="D318" s="85">
        <v>0</v>
      </c>
      <c r="E318" s="86">
        <v>270.21273883615152</v>
      </c>
      <c r="F318" s="107">
        <v>1038.3431321657961</v>
      </c>
      <c r="G318" s="108">
        <v>61774.092281633777</v>
      </c>
      <c r="H318" s="108">
        <v>0</v>
      </c>
      <c r="I318" s="86">
        <v>62812.435413799583</v>
      </c>
      <c r="N318" s="85"/>
      <c r="O318" s="119"/>
    </row>
    <row r="319" spans="1:51" ht="14.25">
      <c r="A319" s="51" t="s">
        <v>267</v>
      </c>
      <c r="B319" s="104">
        <v>229.06854870366141</v>
      </c>
      <c r="C319" s="85">
        <v>1363.8864209654178</v>
      </c>
      <c r="D319" s="85">
        <v>0</v>
      </c>
      <c r="E319" s="86">
        <v>1592.9549696690792</v>
      </c>
      <c r="F319" s="107">
        <v>53248.242413567998</v>
      </c>
      <c r="G319" s="108">
        <v>317042.89034498692</v>
      </c>
      <c r="H319" s="108">
        <v>0</v>
      </c>
      <c r="I319" s="86">
        <v>370291.13275855494</v>
      </c>
      <c r="N319" s="85"/>
      <c r="O319" s="119"/>
      <c r="AU319" s="81"/>
    </row>
    <row r="320" spans="1:51" ht="14.25">
      <c r="A320" s="51" t="s">
        <v>608</v>
      </c>
      <c r="B320" s="104">
        <v>132.50740796181378</v>
      </c>
      <c r="C320" s="85">
        <v>122.05781207793085</v>
      </c>
      <c r="D320" s="85">
        <v>1005.196106844904</v>
      </c>
      <c r="E320" s="86">
        <v>1259.7613268846485</v>
      </c>
      <c r="F320" s="107">
        <v>30802.074840366033</v>
      </c>
      <c r="G320" s="108">
        <v>28373.008877807169</v>
      </c>
      <c r="H320" s="108">
        <v>233663.35655138636</v>
      </c>
      <c r="I320" s="86">
        <v>292838.44026955951</v>
      </c>
      <c r="N320" s="85"/>
      <c r="O320" s="119"/>
      <c r="AS320" s="81"/>
    </row>
    <row r="321" spans="1:48" ht="14.25">
      <c r="A321" s="51" t="s">
        <v>728</v>
      </c>
      <c r="B321" s="109">
        <v>1.3745789568497337</v>
      </c>
      <c r="C321" s="110">
        <v>0.18520426377104943</v>
      </c>
      <c r="D321" s="85">
        <v>0</v>
      </c>
      <c r="E321" s="86">
        <v>1.5597832206207831</v>
      </c>
      <c r="F321" s="107">
        <v>319.52842904510931</v>
      </c>
      <c r="G321" s="108">
        <v>43.051748435640214</v>
      </c>
      <c r="H321" s="108">
        <v>0</v>
      </c>
      <c r="I321" s="86">
        <v>362.58017748074957</v>
      </c>
      <c r="N321" s="85"/>
      <c r="O321" s="119"/>
      <c r="AV321" s="81"/>
    </row>
    <row r="322" spans="1:48">
      <c r="A322" s="51" t="s">
        <v>640</v>
      </c>
      <c r="B322" s="104">
        <v>-194.76294119800255</v>
      </c>
      <c r="C322" s="85">
        <v>118.62229404230992</v>
      </c>
      <c r="D322" s="85">
        <v>324.22037960985034</v>
      </c>
      <c r="E322" s="86">
        <v>248.07973245415769</v>
      </c>
      <c r="F322" s="107">
        <v>-45273.715509094516</v>
      </c>
      <c r="G322" s="108">
        <v>27574.403839218543</v>
      </c>
      <c r="H322" s="108">
        <v>75366.808174169928</v>
      </c>
      <c r="I322" s="86">
        <v>57667.496504293944</v>
      </c>
      <c r="N322" s="85"/>
      <c r="O322" s="119"/>
      <c r="AQ322" s="84"/>
    </row>
    <row r="323" spans="1:48">
      <c r="A323" s="51" t="s">
        <v>201</v>
      </c>
      <c r="B323" s="111">
        <v>0.19468817377591391</v>
      </c>
      <c r="C323" s="87">
        <v>0.42548284789291235</v>
      </c>
      <c r="D323" s="87">
        <v>8.6409950208849416E-3</v>
      </c>
      <c r="E323" s="88">
        <v>0.62881201668971121</v>
      </c>
      <c r="F323" s="112">
        <v>45.256335411134565</v>
      </c>
      <c r="G323" s="113">
        <v>98.905825158593416</v>
      </c>
      <c r="H323" s="113">
        <v>2.0086467573588855</v>
      </c>
      <c r="I323" s="88">
        <v>146.17080732708689</v>
      </c>
      <c r="N323" s="87"/>
      <c r="O323" s="119"/>
    </row>
    <row r="324" spans="1:48">
      <c r="A324" s="51" t="s">
        <v>200</v>
      </c>
      <c r="B324" s="111">
        <v>0.12252035067276598</v>
      </c>
      <c r="C324" s="87">
        <v>2.9622388075590451E-3</v>
      </c>
      <c r="D324" s="87">
        <v>7.6166044833770605E-3</v>
      </c>
      <c r="E324" s="88">
        <v>0.13309919396370209</v>
      </c>
      <c r="F324" s="112">
        <v>28.480528514888711</v>
      </c>
      <c r="G324" s="113">
        <v>0.68858868231551962</v>
      </c>
      <c r="H324" s="113">
        <v>1.7705215499653968</v>
      </c>
      <c r="I324" s="88">
        <v>30.939638747169628</v>
      </c>
      <c r="N324" s="87"/>
      <c r="O324" s="119"/>
    </row>
    <row r="325" spans="1:48">
      <c r="A325" s="51" t="s">
        <v>667</v>
      </c>
      <c r="B325" s="104">
        <v>-156.45440305644215</v>
      </c>
      <c r="C325" s="85">
        <v>132.17177276310042</v>
      </c>
      <c r="D325" s="85">
        <v>326.49800964857184</v>
      </c>
      <c r="E325" s="86">
        <v>302.21537935523008</v>
      </c>
      <c r="F325" s="107">
        <v>-36368.685390314975</v>
      </c>
      <c r="G325" s="108">
        <v>30724.054594789955</v>
      </c>
      <c r="H325" s="108">
        <v>75896.255787631526</v>
      </c>
      <c r="I325" s="86">
        <v>70251.624992106503</v>
      </c>
      <c r="N325" s="85"/>
      <c r="O325" s="119"/>
    </row>
    <row r="326" spans="1:48">
      <c r="A326" s="51" t="s">
        <v>676</v>
      </c>
      <c r="B326" s="111">
        <v>1.0037399721972875E-2</v>
      </c>
      <c r="C326" s="87">
        <v>0.20823628884643067</v>
      </c>
      <c r="D326" s="87">
        <v>0.22324895581584392</v>
      </c>
      <c r="E326" s="88">
        <v>0.44152264438424749</v>
      </c>
      <c r="F326" s="112">
        <v>2.3332487005403926</v>
      </c>
      <c r="G326" s="113">
        <v>48.405669178709353</v>
      </c>
      <c r="H326" s="113">
        <v>51.895446079926977</v>
      </c>
      <c r="I326" s="88">
        <v>102.63436395917674</v>
      </c>
      <c r="N326" s="87"/>
      <c r="O326" s="119"/>
    </row>
    <row r="327" spans="1:48">
      <c r="A327" s="51" t="s">
        <v>685</v>
      </c>
      <c r="B327" s="111">
        <v>6.8461951053675668E-2</v>
      </c>
      <c r="C327" s="87">
        <v>8.6078052681001965E-2</v>
      </c>
      <c r="D327" s="87">
        <v>2.7034852254628263</v>
      </c>
      <c r="E327" s="88">
        <v>2.8580252291975041</v>
      </c>
      <c r="F327" s="112">
        <v>15.914356582090138</v>
      </c>
      <c r="G327" s="113">
        <v>20.009316170136483</v>
      </c>
      <c r="H327" s="113">
        <v>628.43999083075835</v>
      </c>
      <c r="I327" s="88">
        <v>664.36366358298505</v>
      </c>
      <c r="N327" s="87"/>
      <c r="O327" s="119"/>
    </row>
    <row r="328" spans="1:48">
      <c r="A328" s="51" t="s">
        <v>690</v>
      </c>
      <c r="B328" s="111">
        <v>0.19582578229381514</v>
      </c>
      <c r="C328" s="87">
        <v>0.16690030263167094</v>
      </c>
      <c r="D328" s="87">
        <v>0.12003872770223388</v>
      </c>
      <c r="E328" s="88">
        <v>0.48276481262771997</v>
      </c>
      <c r="F328" s="112">
        <v>45.520778759973823</v>
      </c>
      <c r="G328" s="113">
        <v>38.796892125623458</v>
      </c>
      <c r="H328" s="113">
        <v>27.903661623900021</v>
      </c>
      <c r="I328" s="88">
        <v>112.22133250949732</v>
      </c>
      <c r="N328" s="87"/>
      <c r="O328" s="119"/>
    </row>
    <row r="329" spans="1:48">
      <c r="A329" s="51" t="s">
        <v>695</v>
      </c>
      <c r="B329" s="111">
        <v>9.5153511193926919E-3</v>
      </c>
      <c r="C329" s="87">
        <v>4.7560591143103535E-2</v>
      </c>
      <c r="D329" s="87">
        <v>2.3406192480517039E-2</v>
      </c>
      <c r="E329" s="88">
        <v>8.0482134743013259E-2</v>
      </c>
      <c r="F329" s="112">
        <v>2.2118956352716395</v>
      </c>
      <c r="G329" s="113">
        <v>11.055720660267546</v>
      </c>
      <c r="H329" s="113">
        <v>5.4408980116844923</v>
      </c>
      <c r="I329" s="88">
        <v>18.708514307223677</v>
      </c>
      <c r="N329" s="87"/>
      <c r="O329" s="119"/>
    </row>
    <row r="330" spans="1:48">
      <c r="A330" s="51" t="s">
        <v>700</v>
      </c>
      <c r="B330" s="111">
        <v>7.9543333852419486E-3</v>
      </c>
      <c r="C330" s="87">
        <v>1.4093678933530977E-2</v>
      </c>
      <c r="D330" s="87">
        <v>9.38242342820007E-3</v>
      </c>
      <c r="E330" s="88">
        <v>3.143043574697299E-2</v>
      </c>
      <c r="F330" s="112">
        <v>1.849028488339701</v>
      </c>
      <c r="G330" s="113">
        <v>3.2761530843001259</v>
      </c>
      <c r="H330" s="113">
        <v>2.1809958632856676</v>
      </c>
      <c r="I330" s="88">
        <v>7.306177435925493</v>
      </c>
      <c r="N330" s="87"/>
      <c r="O330" s="119"/>
    </row>
    <row r="331" spans="1:48">
      <c r="A331" s="51" t="s">
        <v>703</v>
      </c>
      <c r="B331" s="111">
        <v>0.16415720366879455</v>
      </c>
      <c r="C331" s="87">
        <v>0.15145314971814927</v>
      </c>
      <c r="D331" s="87">
        <v>1.3919815163505025E-3</v>
      </c>
      <c r="E331" s="88">
        <v>0.31700233490329432</v>
      </c>
      <c r="F331" s="112">
        <v>38.159243703933718</v>
      </c>
      <c r="G331" s="113">
        <v>35.206116580078181</v>
      </c>
      <c r="H331" s="113">
        <v>0.32357374959285617</v>
      </c>
      <c r="I331" s="88">
        <v>73.688934033604752</v>
      </c>
      <c r="N331" s="87"/>
      <c r="O331" s="119"/>
    </row>
    <row r="332" spans="1:48">
      <c r="A332" s="51" t="s">
        <v>729</v>
      </c>
      <c r="B332" s="111">
        <v>1.3307159018512485E-3</v>
      </c>
      <c r="C332" s="87">
        <v>1.1077117383225363E-3</v>
      </c>
      <c r="D332" s="87">
        <v>1.7385376043784653E-3</v>
      </c>
      <c r="E332" s="88">
        <v>4.1769652445522495E-3</v>
      </c>
      <c r="F332" s="112">
        <v>0.30933222097212532</v>
      </c>
      <c r="G332" s="113">
        <v>0.25749367820397961</v>
      </c>
      <c r="H332" s="113">
        <v>0.40413261587826443</v>
      </c>
      <c r="I332" s="88">
        <v>0.97095851505436903</v>
      </c>
      <c r="N332" s="87"/>
      <c r="O332" s="119"/>
    </row>
    <row r="333" spans="1:48">
      <c r="A333" s="51" t="s">
        <v>730</v>
      </c>
      <c r="B333" s="111">
        <v>1.4096517502362213E-3</v>
      </c>
      <c r="C333" s="87">
        <v>2.9930555932170923E-3</v>
      </c>
      <c r="D333" s="87">
        <v>3.2861410505826863E-3</v>
      </c>
      <c r="E333" s="88">
        <v>7.6888483940359999E-3</v>
      </c>
      <c r="F333" s="112">
        <v>0.32768129252171291</v>
      </c>
      <c r="G333" s="113">
        <v>0.69575221341751081</v>
      </c>
      <c r="H333" s="113">
        <v>0.76388153789270941</v>
      </c>
      <c r="I333" s="88">
        <v>1.7873150438319332</v>
      </c>
      <c r="N333" s="87"/>
      <c r="O333" s="119"/>
    </row>
    <row r="334" spans="1:48">
      <c r="A334" s="51" t="s">
        <v>712</v>
      </c>
      <c r="B334" s="111">
        <v>1.1950862305262933E-3</v>
      </c>
      <c r="C334" s="87">
        <v>6.0367960083889394E-2</v>
      </c>
      <c r="D334" s="87">
        <v>0.1540417795129323</v>
      </c>
      <c r="E334" s="88">
        <v>0.21560482582734797</v>
      </c>
      <c r="F334" s="112">
        <v>0.277804358862488</v>
      </c>
      <c r="G334" s="113">
        <v>14.032863921087735</v>
      </c>
      <c r="H334" s="113">
        <v>35.807857795149616</v>
      </c>
      <c r="I334" s="88">
        <v>50.118526075099837</v>
      </c>
      <c r="N334" s="87"/>
      <c r="O334" s="119"/>
    </row>
    <row r="335" spans="1:48">
      <c r="A335" s="51" t="s">
        <v>715</v>
      </c>
      <c r="B335" s="111">
        <v>1.3327050367838154E-3</v>
      </c>
      <c r="C335" s="87">
        <v>8.6539004922555705E-3</v>
      </c>
      <c r="D335" s="87">
        <v>1.86540480556935</v>
      </c>
      <c r="E335" s="88">
        <v>1.8753914110983894</v>
      </c>
      <c r="F335" s="112">
        <v>0.30979460631346534</v>
      </c>
      <c r="G335" s="113">
        <v>2.0116467050683964</v>
      </c>
      <c r="H335" s="113">
        <v>433.62359367322324</v>
      </c>
      <c r="I335" s="88">
        <v>435.94503498460512</v>
      </c>
      <c r="N335" s="87"/>
      <c r="O335" s="119"/>
    </row>
    <row r="336" spans="1:48">
      <c r="A336" s="51" t="s">
        <v>716</v>
      </c>
      <c r="B336" s="111">
        <v>3.6097753819356346E-3</v>
      </c>
      <c r="C336" s="87">
        <v>1.7973391074907554E-2</v>
      </c>
      <c r="D336" s="87">
        <v>8.2826722114541368E-2</v>
      </c>
      <c r="E336" s="88">
        <v>0.10440988857138456</v>
      </c>
      <c r="F336" s="112">
        <v>0.83911211593041501</v>
      </c>
      <c r="G336" s="113">
        <v>4.1780134827179767</v>
      </c>
      <c r="H336" s="113">
        <v>19.253526520491011</v>
      </c>
      <c r="I336" s="88">
        <v>24.270652119139402</v>
      </c>
      <c r="N336" s="87"/>
      <c r="O336" s="119"/>
    </row>
    <row r="337" spans="1:53">
      <c r="A337" s="51" t="s">
        <v>717</v>
      </c>
      <c r="B337" s="111">
        <v>2.3755831137960493E-4</v>
      </c>
      <c r="C337" s="87">
        <v>1.2283386005667565E-3</v>
      </c>
      <c r="D337" s="87">
        <v>1.6150272811556756E-2</v>
      </c>
      <c r="E337" s="88">
        <v>1.7616169723503116E-2</v>
      </c>
      <c r="F337" s="112">
        <v>5.5221734381630028E-2</v>
      </c>
      <c r="G337" s="113">
        <v>0.28553405493277156</v>
      </c>
      <c r="H337" s="113">
        <v>3.7542196280622995</v>
      </c>
      <c r="I337" s="88">
        <v>4.094975417376701</v>
      </c>
      <c r="N337" s="87"/>
      <c r="O337" s="119"/>
    </row>
    <row r="338" spans="1:53">
      <c r="A338" s="51" t="s">
        <v>718</v>
      </c>
      <c r="B338" s="111">
        <v>1.9121631928023823E-4</v>
      </c>
      <c r="C338" s="87">
        <v>1.0096170442059342E-3</v>
      </c>
      <c r="D338" s="87">
        <v>6.4738721654580477E-3</v>
      </c>
      <c r="E338" s="88">
        <v>7.6747055289442204E-3</v>
      </c>
      <c r="F338" s="112">
        <v>4.4449283762811015E-2</v>
      </c>
      <c r="G338" s="113">
        <v>0.23469102772504835</v>
      </c>
      <c r="H338" s="113">
        <v>1.5048871456671105</v>
      </c>
      <c r="I338" s="88">
        <v>1.7840274571549699</v>
      </c>
      <c r="N338" s="87"/>
      <c r="O338" s="119"/>
    </row>
    <row r="339" spans="1:53">
      <c r="A339" s="51" t="s">
        <v>719</v>
      </c>
      <c r="B339" s="111">
        <v>3.5103571909644252E-3</v>
      </c>
      <c r="C339" s="87">
        <v>2.629778561791217E-2</v>
      </c>
      <c r="D339" s="87">
        <v>9.604672462818467E-4</v>
      </c>
      <c r="E339" s="87">
        <v>3.0768610055158439E-2</v>
      </c>
      <c r="F339" s="112">
        <v>0.81600181133769767</v>
      </c>
      <c r="G339" s="113">
        <v>6.1130647199156369</v>
      </c>
      <c r="H339" s="113">
        <v>0.22326588721907076</v>
      </c>
      <c r="I339" s="88">
        <v>7.1523324184724038</v>
      </c>
      <c r="N339" s="87"/>
      <c r="O339" s="119"/>
    </row>
    <row r="340" spans="1:53">
      <c r="A340" s="51" t="s">
        <v>720</v>
      </c>
      <c r="B340" s="111">
        <v>2.3267026787045004E-5</v>
      </c>
      <c r="C340" s="87">
        <v>1.1108139111835988E-4</v>
      </c>
      <c r="D340" s="87">
        <v>1.1995909470211409E-3</v>
      </c>
      <c r="E340" s="87">
        <v>1.3339393649265457E-3</v>
      </c>
      <c r="F340" s="112">
        <v>5.4085481818034915E-3</v>
      </c>
      <c r="G340" s="113">
        <v>2.5821479532568598E-2</v>
      </c>
      <c r="H340" s="113">
        <v>0.27885150495600242</v>
      </c>
      <c r="I340" s="88">
        <v>0.31008153267037447</v>
      </c>
      <c r="N340" s="87"/>
      <c r="O340" s="119"/>
    </row>
    <row r="341" spans="1:53" ht="14.25">
      <c r="A341" s="89" t="s">
        <v>721</v>
      </c>
      <c r="B341" s="114">
        <v>6.3083460180266809E-5</v>
      </c>
      <c r="C341" s="90">
        <v>2.7526663601529949E-4</v>
      </c>
      <c r="D341" s="90">
        <v>2.2674373249020534E-3</v>
      </c>
      <c r="E341" s="90">
        <v>2.6057874210976195E-3</v>
      </c>
      <c r="F341" s="115">
        <v>1.4664096834659954E-2</v>
      </c>
      <c r="G341" s="116">
        <v>6.3987241574014336E-2</v>
      </c>
      <c r="H341" s="116">
        <v>0.52707826114596945</v>
      </c>
      <c r="I341" s="91">
        <v>0.60572959955464378</v>
      </c>
      <c r="N341" s="87"/>
      <c r="O341" s="119"/>
      <c r="AT341" s="81"/>
    </row>
    <row r="343" spans="1:53" ht="14.25">
      <c r="A343" s="52" t="s">
        <v>739</v>
      </c>
    </row>
    <row r="344" spans="1:53" ht="14.25">
      <c r="A344" s="77"/>
      <c r="B344" s="93" t="s">
        <v>723</v>
      </c>
      <c r="C344" s="94"/>
      <c r="D344" s="94"/>
      <c r="E344" s="95"/>
      <c r="F344" s="96" t="s">
        <v>724</v>
      </c>
      <c r="G344" s="97"/>
      <c r="H344" s="98"/>
      <c r="I344" s="98"/>
    </row>
    <row r="345" spans="1:53" ht="25.5">
      <c r="A345" s="89" t="s">
        <v>725</v>
      </c>
      <c r="B345" s="99" t="s">
        <v>726</v>
      </c>
      <c r="C345" s="100" t="s">
        <v>362</v>
      </c>
      <c r="D345" s="100" t="s">
        <v>401</v>
      </c>
      <c r="E345" s="101" t="s">
        <v>727</v>
      </c>
      <c r="F345" s="102" t="s">
        <v>726</v>
      </c>
      <c r="G345" s="102" t="s">
        <v>362</v>
      </c>
      <c r="H345" s="100" t="s">
        <v>401</v>
      </c>
      <c r="I345" s="101" t="s">
        <v>727</v>
      </c>
    </row>
    <row r="346" spans="1:53">
      <c r="A346" s="51" t="s">
        <v>540</v>
      </c>
      <c r="B346" s="104">
        <v>489.30529490162684</v>
      </c>
      <c r="C346" s="85">
        <v>2585.2440268272544</v>
      </c>
      <c r="D346" s="85">
        <v>4301.8987730061353</v>
      </c>
      <c r="E346" s="86">
        <v>7376.4480947350166</v>
      </c>
      <c r="F346" s="105">
        <v>113741.70354076088</v>
      </c>
      <c r="G346" s="106">
        <v>600954.17471218295</v>
      </c>
      <c r="H346" s="106">
        <v>1000000</v>
      </c>
      <c r="I346" s="79">
        <v>1714695.878252944</v>
      </c>
    </row>
    <row r="347" spans="1:53">
      <c r="A347" s="51" t="s">
        <v>558</v>
      </c>
      <c r="B347" s="104">
        <v>481.26049907893469</v>
      </c>
      <c r="C347" s="85">
        <v>2451.7153095414578</v>
      </c>
      <c r="D347" s="85">
        <v>0</v>
      </c>
      <c r="E347" s="86">
        <v>2932.9758086203924</v>
      </c>
      <c r="F347" s="107">
        <v>111871.64656192814</v>
      </c>
      <c r="G347" s="108">
        <v>569914.69090943236</v>
      </c>
      <c r="H347" s="108">
        <v>0</v>
      </c>
      <c r="I347" s="86">
        <v>681786.33747136046</v>
      </c>
    </row>
    <row r="348" spans="1:53">
      <c r="A348" s="51" t="s">
        <v>575</v>
      </c>
      <c r="B348" s="104">
        <v>22.731261411531602</v>
      </c>
      <c r="C348" s="85">
        <v>109.83143842357282</v>
      </c>
      <c r="D348" s="85">
        <v>0</v>
      </c>
      <c r="E348" s="86">
        <v>132.56269983510441</v>
      </c>
      <c r="F348" s="107">
        <v>5284.0065773205461</v>
      </c>
      <c r="G348" s="108">
        <v>25530.921162708677</v>
      </c>
      <c r="H348" s="108">
        <v>0</v>
      </c>
      <c r="I348" s="86">
        <v>30814.927740029219</v>
      </c>
    </row>
    <row r="349" spans="1:53" ht="14.25">
      <c r="A349" s="51" t="s">
        <v>267</v>
      </c>
      <c r="B349" s="104">
        <v>299.24605116377381</v>
      </c>
      <c r="C349" s="85">
        <v>2277.4537024246829</v>
      </c>
      <c r="D349" s="85">
        <v>0</v>
      </c>
      <c r="E349" s="86">
        <v>2576.6997535884566</v>
      </c>
      <c r="F349" s="107">
        <v>69561.38834356227</v>
      </c>
      <c r="G349" s="108">
        <v>529406.62312079815</v>
      </c>
      <c r="H349" s="108">
        <v>0</v>
      </c>
      <c r="I349" s="86">
        <v>598968.01146436029</v>
      </c>
      <c r="AZ349" s="81"/>
    </row>
    <row r="350" spans="1:53" ht="14.25">
      <c r="A350" s="51" t="s">
        <v>608</v>
      </c>
      <c r="B350" s="104">
        <v>159.28318650362931</v>
      </c>
      <c r="C350" s="85">
        <v>64.430168693202248</v>
      </c>
      <c r="D350" s="85">
        <v>0</v>
      </c>
      <c r="E350" s="86">
        <v>223.71335519683157</v>
      </c>
      <c r="F350" s="107">
        <v>37026.251641045332</v>
      </c>
      <c r="G350" s="108">
        <v>14977.146625925585</v>
      </c>
      <c r="H350" s="108">
        <v>0</v>
      </c>
      <c r="I350" s="86">
        <v>52003.398266970922</v>
      </c>
      <c r="AX350" s="81"/>
    </row>
    <row r="351" spans="1:53" ht="14.25">
      <c r="A351" s="51" t="s">
        <v>728</v>
      </c>
      <c r="B351" s="109">
        <v>2.0444632952708055</v>
      </c>
      <c r="C351" s="110">
        <v>2.8970606234309838E-2</v>
      </c>
      <c r="D351" s="85">
        <v>0</v>
      </c>
      <c r="E351" s="86">
        <v>2.0734339015051155</v>
      </c>
      <c r="F351" s="107">
        <v>475.24672316781403</v>
      </c>
      <c r="G351" s="108">
        <v>6.734376553929323</v>
      </c>
      <c r="H351" s="108">
        <v>0</v>
      </c>
      <c r="I351" s="86">
        <v>481.98109972174342</v>
      </c>
      <c r="BA351" s="81"/>
    </row>
    <row r="352" spans="1:53">
      <c r="A352" s="51" t="s">
        <v>640</v>
      </c>
      <c r="B352" s="104">
        <v>-276.83258828915422</v>
      </c>
      <c r="C352" s="85">
        <v>152.31596460923132</v>
      </c>
      <c r="D352" s="85">
        <v>314.06147023260371</v>
      </c>
      <c r="E352" s="86">
        <v>189.54484655268081</v>
      </c>
      <c r="F352" s="107">
        <v>-64351.255781805768</v>
      </c>
      <c r="G352" s="108">
        <v>35406.682640929284</v>
      </c>
      <c r="H352" s="108">
        <v>73005.313886811869</v>
      </c>
      <c r="I352" s="86">
        <v>44060.740745935371</v>
      </c>
      <c r="AV352" s="84"/>
    </row>
    <row r="353" spans="1:9">
      <c r="A353" s="51" t="s">
        <v>201</v>
      </c>
      <c r="B353" s="111">
        <v>0.10435139864148753</v>
      </c>
      <c r="C353" s="87">
        <v>0.61886482903951767</v>
      </c>
      <c r="D353" s="87">
        <v>8.6409950208849416E-3</v>
      </c>
      <c r="E353" s="88">
        <v>0.73185722270189013</v>
      </c>
      <c r="F353" s="112">
        <v>24.257055813651224</v>
      </c>
      <c r="G353" s="113">
        <v>143.8585289181641</v>
      </c>
      <c r="H353" s="113">
        <v>2.0086467573588855</v>
      </c>
      <c r="I353" s="88">
        <v>170.12423148917418</v>
      </c>
    </row>
    <row r="354" spans="1:9">
      <c r="A354" s="51" t="s">
        <v>200</v>
      </c>
      <c r="B354" s="111">
        <v>0.14637663693349967</v>
      </c>
      <c r="C354" s="87">
        <v>4.2420139681057477E-3</v>
      </c>
      <c r="D354" s="87">
        <v>7.6166044833770605E-3</v>
      </c>
      <c r="E354" s="88">
        <v>0.15823525538498248</v>
      </c>
      <c r="F354" s="112">
        <v>34.02605329813764</v>
      </c>
      <c r="G354" s="113">
        <v>0.98607944815527571</v>
      </c>
      <c r="H354" s="113">
        <v>1.7705215499653968</v>
      </c>
      <c r="I354" s="88">
        <v>36.782654296258308</v>
      </c>
    </row>
    <row r="355" spans="1:9">
      <c r="A355" s="51" t="s">
        <v>667</v>
      </c>
      <c r="B355" s="104">
        <v>-234.91223754253218</v>
      </c>
      <c r="C355" s="85">
        <v>172.00604318196486</v>
      </c>
      <c r="D355" s="85">
        <v>316.33910027132521</v>
      </c>
      <c r="E355" s="86">
        <v>253.43290591075788</v>
      </c>
      <c r="F355" s="107">
        <v>-54606.639983389767</v>
      </c>
      <c r="G355" s="108">
        <v>39983.749562235353</v>
      </c>
      <c r="H355" s="108">
        <v>73534.761500273467</v>
      </c>
      <c r="I355" s="86">
        <v>58911.871079119053</v>
      </c>
    </row>
    <row r="356" spans="1:9">
      <c r="A356" s="51" t="s">
        <v>676</v>
      </c>
      <c r="B356" s="111">
        <v>3.7048307576194865E-2</v>
      </c>
      <c r="C356" s="87">
        <v>0.21034871142270245</v>
      </c>
      <c r="D356" s="87">
        <v>0.22324895581584392</v>
      </c>
      <c r="E356" s="88">
        <v>0.47064597481474124</v>
      </c>
      <c r="F356" s="112">
        <v>8.6120826014475895</v>
      </c>
      <c r="G356" s="113">
        <v>48.896713410044356</v>
      </c>
      <c r="H356" s="113">
        <v>51.895446079926977</v>
      </c>
      <c r="I356" s="88">
        <v>109.40424209141892</v>
      </c>
    </row>
    <row r="357" spans="1:9">
      <c r="A357" s="51" t="s">
        <v>685</v>
      </c>
      <c r="B357" s="111">
        <v>8.8871950898334551E-2</v>
      </c>
      <c r="C357" s="87">
        <v>0.12338009587049316</v>
      </c>
      <c r="D357" s="87">
        <v>2.7034852254628263</v>
      </c>
      <c r="E357" s="88">
        <v>2.9157372722316541</v>
      </c>
      <c r="F357" s="112">
        <v>20.658773157563509</v>
      </c>
      <c r="G357" s="113">
        <v>28.680381008657733</v>
      </c>
      <c r="H357" s="113">
        <v>628.43999083075835</v>
      </c>
      <c r="I357" s="88">
        <v>677.77914499697965</v>
      </c>
    </row>
    <row r="358" spans="1:9">
      <c r="A358" s="51" t="s">
        <v>690</v>
      </c>
      <c r="B358" s="111">
        <v>0.21202757096092106</v>
      </c>
      <c r="C358" s="87">
        <v>0.20474857753712142</v>
      </c>
      <c r="D358" s="87">
        <v>0.12003872770223388</v>
      </c>
      <c r="E358" s="88">
        <v>0.53681487620027635</v>
      </c>
      <c r="F358" s="112">
        <v>49.286973531633741</v>
      </c>
      <c r="G358" s="113">
        <v>47.594931526955627</v>
      </c>
      <c r="H358" s="113">
        <v>27.903661623900021</v>
      </c>
      <c r="I358" s="88">
        <v>124.78556668248939</v>
      </c>
    </row>
    <row r="359" spans="1:9">
      <c r="A359" s="51" t="s">
        <v>695</v>
      </c>
      <c r="B359" s="111">
        <v>1.0987818303820363E-2</v>
      </c>
      <c r="C359" s="87">
        <v>4.809788563943037E-2</v>
      </c>
      <c r="D359" s="87">
        <v>2.3406192480517039E-2</v>
      </c>
      <c r="E359" s="88">
        <v>8.2491896423767766E-2</v>
      </c>
      <c r="F359" s="112">
        <v>2.5541787205146522</v>
      </c>
      <c r="G359" s="113">
        <v>11.180617717282995</v>
      </c>
      <c r="H359" s="113">
        <v>5.4408980116844923</v>
      </c>
      <c r="I359" s="88">
        <v>19.175694449482137</v>
      </c>
    </row>
    <row r="360" spans="1:9">
      <c r="A360" s="51" t="s">
        <v>700</v>
      </c>
      <c r="B360" s="111">
        <v>9.131632617996847E-3</v>
      </c>
      <c r="C360" s="87">
        <v>1.6110852208884408E-2</v>
      </c>
      <c r="D360" s="87">
        <v>9.38242342820007E-3</v>
      </c>
      <c r="E360" s="88">
        <v>3.4624908255081327E-2</v>
      </c>
      <c r="F360" s="112">
        <v>2.122698161866726</v>
      </c>
      <c r="G360" s="113">
        <v>3.7450560924347975</v>
      </c>
      <c r="H360" s="113">
        <v>2.1809958632856676</v>
      </c>
      <c r="I360" s="88">
        <v>8.0487501175871934</v>
      </c>
    </row>
    <row r="361" spans="1:9">
      <c r="A361" s="51" t="s">
        <v>703</v>
      </c>
      <c r="B361" s="111">
        <v>0.18579727268841154</v>
      </c>
      <c r="C361" s="87">
        <v>5.91496167196255E-2</v>
      </c>
      <c r="D361" s="87">
        <v>0</v>
      </c>
      <c r="E361" s="88">
        <v>0.24494688940803705</v>
      </c>
      <c r="F361" s="112">
        <v>43.189596615863131</v>
      </c>
      <c r="G361" s="113">
        <v>13.749653313737129</v>
      </c>
      <c r="H361" s="113">
        <v>0</v>
      </c>
      <c r="I361" s="88">
        <v>56.939249929600265</v>
      </c>
    </row>
    <row r="362" spans="1:9">
      <c r="A362" s="51" t="s">
        <v>729</v>
      </c>
      <c r="B362" s="111">
        <v>1.9614605761339864E-3</v>
      </c>
      <c r="C362" s="87">
        <v>1.6621616076814112E-3</v>
      </c>
      <c r="D362" s="87">
        <v>1.7385376043784653E-3</v>
      </c>
      <c r="E362" s="88">
        <v>5.3621597881938626E-3</v>
      </c>
      <c r="F362" s="112">
        <v>0.45595228517274761</v>
      </c>
      <c r="G362" s="113">
        <v>0.38637859591473023</v>
      </c>
      <c r="H362" s="113">
        <v>0.40413261587826443</v>
      </c>
      <c r="I362" s="88">
        <v>1.2464634969657422</v>
      </c>
    </row>
    <row r="363" spans="1:9">
      <c r="A363" s="51" t="s">
        <v>730</v>
      </c>
      <c r="B363" s="111">
        <v>1.5639098471976237E-3</v>
      </c>
      <c r="C363" s="87">
        <v>4.0405624699585809E-3</v>
      </c>
      <c r="D363" s="87">
        <v>3.2861410505826863E-3</v>
      </c>
      <c r="E363" s="88">
        <v>8.8906133677388918E-3</v>
      </c>
      <c r="F363" s="112">
        <v>0.36353943449598541</v>
      </c>
      <c r="G363" s="113">
        <v>0.93925094084328387</v>
      </c>
      <c r="H363" s="113">
        <v>0.76388153789270941</v>
      </c>
      <c r="I363" s="88">
        <v>2.0666719132319789</v>
      </c>
    </row>
    <row r="364" spans="1:9">
      <c r="A364" s="51" t="s">
        <v>712</v>
      </c>
      <c r="B364" s="111">
        <v>8.4064178261593651E-4</v>
      </c>
      <c r="C364" s="87">
        <v>5.8566529788006666E-2</v>
      </c>
      <c r="D364" s="87">
        <v>0.1540417795129323</v>
      </c>
      <c r="E364" s="88">
        <v>0.21344895108355488</v>
      </c>
      <c r="F364" s="112">
        <v>0.19541179999186784</v>
      </c>
      <c r="G364" s="113">
        <v>13.614111553601434</v>
      </c>
      <c r="H364" s="113">
        <v>35.807857795149616</v>
      </c>
      <c r="I364" s="88">
        <v>49.617381148742915</v>
      </c>
    </row>
    <row r="365" spans="1:9">
      <c r="A365" s="51" t="s">
        <v>715</v>
      </c>
      <c r="B365" s="111">
        <v>1.5303206329741498E-3</v>
      </c>
      <c r="C365" s="87">
        <v>7.983418826024432E-3</v>
      </c>
      <c r="D365" s="87">
        <v>1.86540480556935</v>
      </c>
      <c r="E365" s="88">
        <v>1.8749185450283485</v>
      </c>
      <c r="F365" s="112">
        <v>0.35573143714508487</v>
      </c>
      <c r="G365" s="113">
        <v>1.8557895588151365</v>
      </c>
      <c r="H365" s="113">
        <v>433.62359367322324</v>
      </c>
      <c r="I365" s="88">
        <v>435.83511466918344</v>
      </c>
    </row>
    <row r="366" spans="1:9">
      <c r="A366" s="51" t="s">
        <v>716</v>
      </c>
      <c r="B366" s="111">
        <v>3.7268567325002746E-3</v>
      </c>
      <c r="C366" s="87">
        <v>1.4401176862661163E-2</v>
      </c>
      <c r="D366" s="87">
        <v>8.2826722114541368E-2</v>
      </c>
      <c r="E366" s="88">
        <v>0.1009547557097028</v>
      </c>
      <c r="F366" s="112">
        <v>0.86632831899388807</v>
      </c>
      <c r="G366" s="113">
        <v>3.3476326670043255</v>
      </c>
      <c r="H366" s="113">
        <v>19.253526520491011</v>
      </c>
      <c r="I366" s="88">
        <v>23.467487506489228</v>
      </c>
    </row>
    <row r="367" spans="1:9">
      <c r="A367" s="51" t="s">
        <v>717</v>
      </c>
      <c r="B367" s="111">
        <v>2.4343294116829046E-4</v>
      </c>
      <c r="C367" s="87">
        <v>5.7368816061945571E-4</v>
      </c>
      <c r="D367" s="87">
        <v>1.6150272811556756E-2</v>
      </c>
      <c r="E367" s="88">
        <v>1.6967393913344501E-2</v>
      </c>
      <c r="F367" s="112">
        <v>5.6587324345194048E-2</v>
      </c>
      <c r="G367" s="113">
        <v>0.1333569641896912</v>
      </c>
      <c r="H367" s="113">
        <v>3.7542196280622995</v>
      </c>
      <c r="I367" s="88">
        <v>3.9441639165971849</v>
      </c>
    </row>
    <row r="368" spans="1:9">
      <c r="A368" s="51" t="s">
        <v>718</v>
      </c>
      <c r="B368" s="111">
        <v>1.9074568581284895E-4</v>
      </c>
      <c r="C368" s="87">
        <v>4.1359543141978824E-4</v>
      </c>
      <c r="D368" s="87">
        <v>6.4738721654580477E-3</v>
      </c>
      <c r="E368" s="88">
        <v>7.078213282690685E-3</v>
      </c>
      <c r="F368" s="112">
        <v>4.4339882428139347E-2</v>
      </c>
      <c r="G368" s="113">
        <v>9.6142529902155466E-2</v>
      </c>
      <c r="H368" s="113">
        <v>1.5048871456671105</v>
      </c>
      <c r="I368" s="88">
        <v>1.6453695579974053</v>
      </c>
    </row>
    <row r="369" spans="1:51">
      <c r="A369" s="51" t="s">
        <v>719</v>
      </c>
      <c r="B369" s="111">
        <v>3.9145443861561113E-3</v>
      </c>
      <c r="C369" s="87">
        <v>1.1756834347630829E-2</v>
      </c>
      <c r="D369" s="87">
        <v>0</v>
      </c>
      <c r="E369" s="87">
        <v>1.5671378733786941E-2</v>
      </c>
      <c r="F369" s="112">
        <v>0.90995734504944115</v>
      </c>
      <c r="G369" s="113">
        <v>2.732940724082924</v>
      </c>
      <c r="H369" s="113">
        <v>0</v>
      </c>
      <c r="I369" s="88">
        <v>3.6428980691323649</v>
      </c>
    </row>
    <row r="370" spans="1:51">
      <c r="A370" s="51" t="s">
        <v>720</v>
      </c>
      <c r="B370" s="111">
        <v>2.0667975493027295E-5</v>
      </c>
      <c r="C370" s="87">
        <v>3.8058712828816584E-5</v>
      </c>
      <c r="D370" s="87">
        <v>1.1995909470211409E-3</v>
      </c>
      <c r="E370" s="87">
        <v>1.2583176353429847E-3</v>
      </c>
      <c r="F370" s="112">
        <v>4.8043844319899387E-3</v>
      </c>
      <c r="G370" s="113">
        <v>8.8469568525484949E-3</v>
      </c>
      <c r="H370" s="113">
        <v>0.27885150495600242</v>
      </c>
      <c r="I370" s="88">
        <v>0.29250284624054079</v>
      </c>
    </row>
    <row r="371" spans="1:51" ht="14.25">
      <c r="A371" s="89" t="s">
        <v>721</v>
      </c>
      <c r="B371" s="114">
        <v>6.0532721153725307E-5</v>
      </c>
      <c r="C371" s="90">
        <v>1.1819866990980941E-4</v>
      </c>
      <c r="D371" s="90">
        <v>2.2674373249020534E-3</v>
      </c>
      <c r="E371" s="90">
        <v>2.4461687159655879E-3</v>
      </c>
      <c r="F371" s="115">
        <v>1.4071163536799238E-2</v>
      </c>
      <c r="G371" s="116">
        <v>2.7475930082662789E-2</v>
      </c>
      <c r="H371" s="116">
        <v>0.52707826114596945</v>
      </c>
      <c r="I371" s="91">
        <v>0.56862535476543141</v>
      </c>
      <c r="AY371" s="81"/>
    </row>
    <row r="373" spans="1:51" ht="12.75" customHeight="1">
      <c r="A373" s="52" t="s">
        <v>740</v>
      </c>
    </row>
    <row r="374" spans="1:51" ht="14.25">
      <c r="A374" s="77"/>
      <c r="B374" s="93" t="s">
        <v>723</v>
      </c>
      <c r="C374" s="94"/>
      <c r="D374" s="94"/>
      <c r="E374" s="95"/>
      <c r="F374" s="96" t="s">
        <v>724</v>
      </c>
      <c r="G374" s="97"/>
      <c r="H374" s="98"/>
      <c r="I374" s="98"/>
    </row>
    <row r="375" spans="1:51" ht="25.5">
      <c r="A375" s="89" t="s">
        <v>725</v>
      </c>
      <c r="B375" s="99" t="s">
        <v>726</v>
      </c>
      <c r="C375" s="100" t="s">
        <v>362</v>
      </c>
      <c r="D375" s="100" t="s">
        <v>401</v>
      </c>
      <c r="E375" s="101" t="s">
        <v>727</v>
      </c>
      <c r="F375" s="102" t="s">
        <v>726</v>
      </c>
      <c r="G375" s="102" t="s">
        <v>362</v>
      </c>
      <c r="H375" s="100" t="s">
        <v>401</v>
      </c>
      <c r="I375" s="101" t="s">
        <v>727</v>
      </c>
    </row>
    <row r="376" spans="1:51">
      <c r="A376" s="51" t="s">
        <v>540</v>
      </c>
      <c r="B376" s="104">
        <v>-1734.4670049399099</v>
      </c>
      <c r="C376" s="85">
        <v>4118.9119932990225</v>
      </c>
      <c r="D376" s="85">
        <v>4020.466142996388</v>
      </c>
      <c r="E376" s="86">
        <v>6404.9111313555004</v>
      </c>
      <c r="F376" s="105">
        <v>-431409.42946661398</v>
      </c>
      <c r="G376" s="106">
        <v>1024486.1781696946</v>
      </c>
      <c r="H376" s="106">
        <v>1000000</v>
      </c>
      <c r="I376" s="79">
        <v>1593076.7487030807</v>
      </c>
      <c r="N376" s="85"/>
      <c r="O376" s="119"/>
    </row>
    <row r="377" spans="1:51">
      <c r="A377" s="51" t="s">
        <v>558</v>
      </c>
      <c r="B377" s="104">
        <v>342.09607823523231</v>
      </c>
      <c r="C377" s="85">
        <v>1637.0935746105388</v>
      </c>
      <c r="D377" s="85">
        <v>939.43561387374211</v>
      </c>
      <c r="E377" s="86">
        <v>2918.6252667195131</v>
      </c>
      <c r="F377" s="107">
        <v>85088.660386099829</v>
      </c>
      <c r="G377" s="108">
        <v>407189.9915044278</v>
      </c>
      <c r="H377" s="108">
        <v>233663.35655138639</v>
      </c>
      <c r="I377" s="86">
        <v>725942.00844191399</v>
      </c>
      <c r="N377" s="85"/>
      <c r="O377" s="119"/>
    </row>
    <row r="378" spans="1:51">
      <c r="A378" s="51" t="s">
        <v>575</v>
      </c>
      <c r="B378" s="104">
        <v>4.1746234076854067</v>
      </c>
      <c r="C378" s="85">
        <v>248.36064653264307</v>
      </c>
      <c r="D378" s="85">
        <v>0</v>
      </c>
      <c r="E378" s="86">
        <v>252.53526994032848</v>
      </c>
      <c r="F378" s="107">
        <v>1038.3431321657961</v>
      </c>
      <c r="G378" s="108">
        <v>61774.092281633777</v>
      </c>
      <c r="H378" s="108">
        <v>0</v>
      </c>
      <c r="I378" s="86">
        <v>62812.435413799569</v>
      </c>
      <c r="N378" s="85"/>
      <c r="O378" s="119"/>
    </row>
    <row r="379" spans="1:51" ht="14.25">
      <c r="A379" s="51" t="s">
        <v>267</v>
      </c>
      <c r="B379" s="104">
        <v>214.0827557978144</v>
      </c>
      <c r="C379" s="85">
        <v>1274.6602065097359</v>
      </c>
      <c r="D379" s="85">
        <v>0</v>
      </c>
      <c r="E379" s="86">
        <v>1488.7429623075502</v>
      </c>
      <c r="F379" s="107">
        <v>53248.242413567998</v>
      </c>
      <c r="G379" s="108">
        <v>317042.89034498681</v>
      </c>
      <c r="H379" s="108">
        <v>0</v>
      </c>
      <c r="I379" s="86">
        <v>370291.13275855483</v>
      </c>
      <c r="N379" s="85"/>
      <c r="O379" s="119"/>
      <c r="AX379" s="81"/>
    </row>
    <row r="380" spans="1:51" ht="14.25">
      <c r="A380" s="51" t="s">
        <v>608</v>
      </c>
      <c r="B380" s="104">
        <v>123.8386990297325</v>
      </c>
      <c r="C380" s="85">
        <v>114.07272156815966</v>
      </c>
      <c r="D380" s="85">
        <v>939.43561387374211</v>
      </c>
      <c r="E380" s="86">
        <v>1177.3470344716343</v>
      </c>
      <c r="F380" s="107">
        <v>30802.074840366029</v>
      </c>
      <c r="G380" s="108">
        <v>28373.008877807169</v>
      </c>
      <c r="H380" s="108">
        <v>233663.35655138639</v>
      </c>
      <c r="I380" s="86">
        <v>292838.44026955956</v>
      </c>
      <c r="N380" s="85"/>
      <c r="O380" s="119"/>
      <c r="AV380" s="81"/>
    </row>
    <row r="381" spans="1:51" ht="14.25">
      <c r="A381" s="51" t="s">
        <v>728</v>
      </c>
      <c r="B381" s="109">
        <v>1.2846532307006857</v>
      </c>
      <c r="C381" s="110">
        <v>0.17308809698228916</v>
      </c>
      <c r="D381" s="85">
        <v>0</v>
      </c>
      <c r="E381" s="86">
        <v>1.4577413276829749</v>
      </c>
      <c r="F381" s="107">
        <v>319.52842904510931</v>
      </c>
      <c r="G381" s="108">
        <v>43.051748435640214</v>
      </c>
      <c r="H381" s="108">
        <v>0</v>
      </c>
      <c r="I381" s="86">
        <v>362.58017748074957</v>
      </c>
      <c r="N381" s="85"/>
      <c r="O381" s="119"/>
      <c r="AY381" s="81"/>
    </row>
    <row r="382" spans="1:51">
      <c r="A382" s="51" t="s">
        <v>640</v>
      </c>
      <c r="B382" s="104">
        <v>-182.02144037196499</v>
      </c>
      <c r="C382" s="85">
        <v>110.86195704888777</v>
      </c>
      <c r="D382" s="85">
        <v>303.00814599841942</v>
      </c>
      <c r="E382" s="86">
        <v>231.84866267534221</v>
      </c>
      <c r="F382" s="107">
        <v>-45273.715509094516</v>
      </c>
      <c r="G382" s="108">
        <v>27574.403839218543</v>
      </c>
      <c r="H382" s="108">
        <v>75366.421509669119</v>
      </c>
      <c r="I382" s="86">
        <v>57667.109839793149</v>
      </c>
      <c r="N382" s="85"/>
      <c r="O382" s="119"/>
      <c r="AT382" s="84"/>
    </row>
    <row r="383" spans="1:51">
      <c r="A383" s="51" t="s">
        <v>201</v>
      </c>
      <c r="B383" s="111">
        <v>0.18195156427655504</v>
      </c>
      <c r="C383" s="87">
        <v>0.39764752139524517</v>
      </c>
      <c r="D383" s="87">
        <v>8.6409950208849416E-3</v>
      </c>
      <c r="E383" s="88">
        <v>0.58824008069268507</v>
      </c>
      <c r="F383" s="112">
        <v>45.256335411134565</v>
      </c>
      <c r="G383" s="113">
        <v>98.905825158593416</v>
      </c>
      <c r="H383" s="113">
        <v>2.1492520303740075</v>
      </c>
      <c r="I383" s="88">
        <v>146.31141260010199</v>
      </c>
      <c r="N383" s="87"/>
      <c r="O383" s="119"/>
    </row>
    <row r="384" spans="1:51">
      <c r="A384" s="51" t="s">
        <v>200</v>
      </c>
      <c r="B384" s="111">
        <v>0.11450500062875325</v>
      </c>
      <c r="C384" s="87">
        <v>2.7684474837000421E-3</v>
      </c>
      <c r="D384" s="87">
        <v>7.6166044833770605E-3</v>
      </c>
      <c r="E384" s="88">
        <v>0.12489005259583036</v>
      </c>
      <c r="F384" s="112">
        <v>28.480528514888711</v>
      </c>
      <c r="G384" s="113">
        <v>0.68858868231551962</v>
      </c>
      <c r="H384" s="113">
        <v>1.8944580584629744</v>
      </c>
      <c r="I384" s="88">
        <v>31.063575255667203</v>
      </c>
      <c r="N384" s="87"/>
      <c r="O384" s="119"/>
    </row>
    <row r="385" spans="1:15">
      <c r="A385" s="51" t="s">
        <v>667</v>
      </c>
      <c r="B385" s="104">
        <v>-146.21906827704873</v>
      </c>
      <c r="C385" s="85">
        <v>123.52502127392565</v>
      </c>
      <c r="D385" s="85">
        <v>305.28577603714092</v>
      </c>
      <c r="E385" s="86">
        <v>282.59172903401782</v>
      </c>
      <c r="F385" s="107">
        <v>-36368.685390314975</v>
      </c>
      <c r="G385" s="108">
        <v>30724.054594789963</v>
      </c>
      <c r="H385" s="108">
        <v>75932.930456073038</v>
      </c>
      <c r="I385" s="86">
        <v>70288.299660548015</v>
      </c>
      <c r="N385" s="85"/>
      <c r="O385" s="119"/>
    </row>
    <row r="386" spans="1:15">
      <c r="A386" s="51" t="s">
        <v>676</v>
      </c>
      <c r="B386" s="111">
        <v>9.3807474037129659E-3</v>
      </c>
      <c r="C386" s="87">
        <v>0.19461335406208474</v>
      </c>
      <c r="D386" s="87">
        <v>0.22324895581584392</v>
      </c>
      <c r="E386" s="88">
        <v>0.42724305728164164</v>
      </c>
      <c r="F386" s="112">
        <v>2.3332487005403921</v>
      </c>
      <c r="G386" s="113">
        <v>48.405669178709353</v>
      </c>
      <c r="H386" s="113">
        <v>55.52812730552187</v>
      </c>
      <c r="I386" s="88">
        <v>106.26704518477162</v>
      </c>
      <c r="N386" s="87"/>
      <c r="O386" s="119"/>
    </row>
    <row r="387" spans="1:15">
      <c r="A387" s="51" t="s">
        <v>685</v>
      </c>
      <c r="B387" s="111">
        <v>6.3983131825865111E-2</v>
      </c>
      <c r="C387" s="87">
        <v>8.044677820654389E-2</v>
      </c>
      <c r="D387" s="87">
        <v>2.7034852254628263</v>
      </c>
      <c r="E387" s="88">
        <v>2.8479151354952355</v>
      </c>
      <c r="F387" s="112">
        <v>15.914356582090138</v>
      </c>
      <c r="G387" s="113">
        <v>20.009316170136483</v>
      </c>
      <c r="H387" s="113">
        <v>672.43079018891149</v>
      </c>
      <c r="I387" s="88">
        <v>708.35446294113819</v>
      </c>
      <c r="N387" s="87"/>
      <c r="O387" s="119"/>
    </row>
    <row r="388" spans="1:15">
      <c r="A388" s="51" t="s">
        <v>690</v>
      </c>
      <c r="B388" s="111">
        <v>0.18301474980730387</v>
      </c>
      <c r="C388" s="87">
        <v>0.15598159124455227</v>
      </c>
      <c r="D388" s="87">
        <v>0.12003872770223388</v>
      </c>
      <c r="E388" s="88">
        <v>0.45903506875409006</v>
      </c>
      <c r="F388" s="112">
        <v>45.520778759973823</v>
      </c>
      <c r="G388" s="113">
        <v>38.796892125623458</v>
      </c>
      <c r="H388" s="113">
        <v>29.856917937573023</v>
      </c>
      <c r="I388" s="88">
        <v>114.17458882317031</v>
      </c>
      <c r="N388" s="87"/>
      <c r="O388" s="119"/>
    </row>
    <row r="389" spans="1:15">
      <c r="A389" s="51" t="s">
        <v>695</v>
      </c>
      <c r="B389" s="111">
        <v>8.8928515134511135E-3</v>
      </c>
      <c r="C389" s="87">
        <v>4.4449150601031336E-2</v>
      </c>
      <c r="D389" s="87">
        <v>2.3406192480517039E-2</v>
      </c>
      <c r="E389" s="88">
        <v>7.6748194594999486E-2</v>
      </c>
      <c r="F389" s="112">
        <v>2.2118956352716395</v>
      </c>
      <c r="G389" s="113">
        <v>11.055720660267546</v>
      </c>
      <c r="H389" s="113">
        <v>5.8217608725024075</v>
      </c>
      <c r="I389" s="88">
        <v>19.08937716804159</v>
      </c>
      <c r="N389" s="87"/>
      <c r="O389" s="119"/>
    </row>
    <row r="390" spans="1:15">
      <c r="A390" s="51" t="s">
        <v>700</v>
      </c>
      <c r="B390" s="111">
        <v>7.4339564348055599E-3</v>
      </c>
      <c r="C390" s="87">
        <v>1.3171662554701846E-2</v>
      </c>
      <c r="D390" s="87">
        <v>9.38242342820007E-3</v>
      </c>
      <c r="E390" s="88">
        <v>2.9988042417707476E-2</v>
      </c>
      <c r="F390" s="112">
        <v>1.8490284883397012</v>
      </c>
      <c r="G390" s="113">
        <v>3.2761530843001259</v>
      </c>
      <c r="H390" s="113">
        <v>2.3336655737156642</v>
      </c>
      <c r="I390" s="88">
        <v>7.4588471463554908</v>
      </c>
      <c r="N390" s="87"/>
      <c r="O390" s="119"/>
    </row>
    <row r="391" spans="1:15">
      <c r="A391" s="51" t="s">
        <v>703</v>
      </c>
      <c r="B391" s="111">
        <v>0.1534179473540136</v>
      </c>
      <c r="C391" s="87">
        <v>0.1415449997365881</v>
      </c>
      <c r="D391" s="87">
        <v>1.3009173050004695E-3</v>
      </c>
      <c r="E391" s="88">
        <v>0.29626386439560215</v>
      </c>
      <c r="F391" s="112">
        <v>38.159243703933718</v>
      </c>
      <c r="G391" s="113">
        <v>35.206116580078181</v>
      </c>
      <c r="H391" s="113">
        <v>0.32357374959285617</v>
      </c>
      <c r="I391" s="88">
        <v>73.688934033604752</v>
      </c>
      <c r="N391" s="87"/>
      <c r="O391" s="119"/>
    </row>
    <row r="392" spans="1:15">
      <c r="A392" s="51" t="s">
        <v>729</v>
      </c>
      <c r="B392" s="111">
        <v>1.243659721356307E-3</v>
      </c>
      <c r="C392" s="87">
        <v>1.0352446152547066E-3</v>
      </c>
      <c r="D392" s="87">
        <v>1.7385376043784653E-3</v>
      </c>
      <c r="E392" s="88">
        <v>4.0174419409894791E-3</v>
      </c>
      <c r="F392" s="112">
        <v>0.30933222097212532</v>
      </c>
      <c r="G392" s="113">
        <v>0.25749367820397956</v>
      </c>
      <c r="H392" s="113">
        <v>0.43242189898974293</v>
      </c>
      <c r="I392" s="88">
        <v>0.99924779816584786</v>
      </c>
      <c r="N392" s="87"/>
      <c r="O392" s="119"/>
    </row>
    <row r="393" spans="1:15">
      <c r="A393" s="51" t="s">
        <v>730</v>
      </c>
      <c r="B393" s="111">
        <v>1.3174315422768423E-3</v>
      </c>
      <c r="C393" s="87">
        <v>2.7972482179598993E-3</v>
      </c>
      <c r="D393" s="87">
        <v>3.2861410505826863E-3</v>
      </c>
      <c r="E393" s="88">
        <v>7.4008208108194279E-3</v>
      </c>
      <c r="F393" s="112">
        <v>0.32768129252171291</v>
      </c>
      <c r="G393" s="113">
        <v>0.69575221341751081</v>
      </c>
      <c r="H393" s="113">
        <v>0.81735324554519917</v>
      </c>
      <c r="I393" s="88">
        <v>1.8407867514844227</v>
      </c>
      <c r="N393" s="87"/>
      <c r="O393" s="119"/>
    </row>
    <row r="394" spans="1:15">
      <c r="A394" s="51" t="s">
        <v>712</v>
      </c>
      <c r="B394" s="111">
        <v>1.1169030191834517E-3</v>
      </c>
      <c r="C394" s="87">
        <v>5.6418654284008773E-2</v>
      </c>
      <c r="D394" s="87">
        <v>0.1540417795129323</v>
      </c>
      <c r="E394" s="88">
        <v>0.21157733681612451</v>
      </c>
      <c r="F394" s="112">
        <v>0.27780435886248805</v>
      </c>
      <c r="G394" s="113">
        <v>14.032863921087735</v>
      </c>
      <c r="H394" s="113">
        <v>38.314407840810091</v>
      </c>
      <c r="I394" s="88">
        <v>52.625076120760312</v>
      </c>
      <c r="N394" s="87"/>
      <c r="O394" s="119"/>
    </row>
    <row r="395" spans="1:15" ht="14.25">
      <c r="A395" s="51" t="s">
        <v>715</v>
      </c>
      <c r="B395" s="111">
        <v>1.2455187259661825E-3</v>
      </c>
      <c r="C395" s="87">
        <v>8.0877574693977283E-3</v>
      </c>
      <c r="D395" s="87">
        <v>1.86540480556935</v>
      </c>
      <c r="E395" s="88">
        <v>1.8747380817647139</v>
      </c>
      <c r="F395" s="112">
        <v>0.30979460631346534</v>
      </c>
      <c r="G395" s="113">
        <v>2.0116467050683964</v>
      </c>
      <c r="H395" s="113">
        <v>463.9772452303489</v>
      </c>
      <c r="I395" s="88">
        <v>466.29868654173072</v>
      </c>
      <c r="K395" s="120"/>
      <c r="L395" s="87"/>
      <c r="N395" s="87"/>
      <c r="O395" s="119"/>
    </row>
    <row r="396" spans="1:15" ht="14.25">
      <c r="A396" s="51" t="s">
        <v>716</v>
      </c>
      <c r="B396" s="111">
        <v>3.3736218522762936E-3</v>
      </c>
      <c r="C396" s="87">
        <v>1.6797561752250049E-2</v>
      </c>
      <c r="D396" s="87">
        <v>8.2826722114541368E-2</v>
      </c>
      <c r="E396" s="88">
        <v>0.10299790571906771</v>
      </c>
      <c r="F396" s="112">
        <v>0.83911211593041501</v>
      </c>
      <c r="G396" s="113">
        <v>4.1780134827179767</v>
      </c>
      <c r="H396" s="113">
        <v>20.601273376925384</v>
      </c>
      <c r="I396" s="88">
        <v>25.618398975573776</v>
      </c>
      <c r="K396" s="120"/>
      <c r="L396" s="87"/>
      <c r="N396" s="87"/>
      <c r="O396" s="119"/>
    </row>
    <row r="397" spans="1:15" ht="14.25">
      <c r="A397" s="51" t="s">
        <v>717</v>
      </c>
      <c r="B397" s="111">
        <v>2.220171134388831E-4</v>
      </c>
      <c r="C397" s="87">
        <v>1.147980000529679E-3</v>
      </c>
      <c r="D397" s="87">
        <v>1.6150272811556756E-2</v>
      </c>
      <c r="E397" s="88">
        <v>1.7520269925525318E-2</v>
      </c>
      <c r="F397" s="112">
        <v>5.5221734381630028E-2</v>
      </c>
      <c r="G397" s="113">
        <v>0.28553405493277162</v>
      </c>
      <c r="H397" s="113">
        <v>4.0170150020266604</v>
      </c>
      <c r="I397" s="88">
        <v>4.3577707913410615</v>
      </c>
      <c r="K397" s="120"/>
      <c r="L397" s="87"/>
      <c r="N397" s="87"/>
      <c r="O397" s="119"/>
    </row>
    <row r="398" spans="1:15" ht="14.25">
      <c r="A398" s="51" t="s">
        <v>718</v>
      </c>
      <c r="B398" s="111">
        <v>1.7870684044882075E-4</v>
      </c>
      <c r="C398" s="87">
        <v>9.4356733103358333E-4</v>
      </c>
      <c r="D398" s="87">
        <v>6.4738721654580477E-3</v>
      </c>
      <c r="E398" s="88">
        <v>7.5961463369404519E-3</v>
      </c>
      <c r="F398" s="112">
        <v>4.4449283762811015E-2</v>
      </c>
      <c r="G398" s="113">
        <v>0.23469102772504832</v>
      </c>
      <c r="H398" s="113">
        <v>1.6102292458638083</v>
      </c>
      <c r="I398" s="88">
        <v>1.8893695573516678</v>
      </c>
      <c r="K398" s="120"/>
      <c r="L398" s="87"/>
      <c r="N398" s="87"/>
      <c r="O398" s="119"/>
    </row>
    <row r="399" spans="1:15" ht="14.25">
      <c r="A399" s="51" t="s">
        <v>719</v>
      </c>
      <c r="B399" s="111">
        <v>3.2807076551069395E-3</v>
      </c>
      <c r="C399" s="87">
        <v>2.4577369736366515E-2</v>
      </c>
      <c r="D399" s="87">
        <v>8.9763294045032394E-4</v>
      </c>
      <c r="E399" s="87">
        <v>2.8755710331923777E-2</v>
      </c>
      <c r="F399" s="112">
        <v>0.81600181133769767</v>
      </c>
      <c r="G399" s="113">
        <v>6.1130647199156369</v>
      </c>
      <c r="H399" s="113">
        <v>0.22326588721907076</v>
      </c>
      <c r="I399" s="88">
        <v>7.1523324184724046</v>
      </c>
      <c r="K399" s="120"/>
      <c r="L399" s="87"/>
      <c r="N399" s="87"/>
      <c r="O399" s="119"/>
    </row>
    <row r="400" spans="1:15" ht="14.25">
      <c r="A400" s="51" t="s">
        <v>720</v>
      </c>
      <c r="B400" s="111">
        <v>2.1744884847705609E-5</v>
      </c>
      <c r="C400" s="87">
        <v>1.0381438422276624E-4</v>
      </c>
      <c r="D400" s="87">
        <v>1.1995909470211409E-3</v>
      </c>
      <c r="E400" s="87">
        <v>1.3251502160916127E-3</v>
      </c>
      <c r="F400" s="112">
        <v>5.4085481818034915E-3</v>
      </c>
      <c r="G400" s="113">
        <v>2.5821479532568595E-2</v>
      </c>
      <c r="H400" s="113">
        <v>0.29837111030292257</v>
      </c>
      <c r="I400" s="88">
        <v>0.32960113801729468</v>
      </c>
      <c r="K400" s="120"/>
      <c r="L400" s="87"/>
      <c r="N400" s="87"/>
      <c r="O400" s="119"/>
    </row>
    <row r="401" spans="1:53" ht="14.25">
      <c r="A401" s="89" t="s">
        <v>721</v>
      </c>
      <c r="B401" s="114">
        <v>5.8956504841370838E-5</v>
      </c>
      <c r="C401" s="90">
        <v>2.5725853833205559E-4</v>
      </c>
      <c r="D401" s="90">
        <v>2.2674373249020534E-3</v>
      </c>
      <c r="E401" s="90">
        <v>2.5836523680754799E-3</v>
      </c>
      <c r="F401" s="115">
        <v>1.4664096834659952E-2</v>
      </c>
      <c r="G401" s="116">
        <v>6.398724157401435E-2</v>
      </c>
      <c r="H401" s="116">
        <v>0.56397373942618734</v>
      </c>
      <c r="I401" s="91">
        <v>0.64262507783486167</v>
      </c>
      <c r="K401" s="120"/>
      <c r="L401" s="87"/>
      <c r="N401" s="87"/>
      <c r="O401" s="119"/>
      <c r="AW401" s="81"/>
    </row>
    <row r="403" spans="1:53" ht="14.25">
      <c r="A403" s="52" t="s">
        <v>741</v>
      </c>
    </row>
    <row r="404" spans="1:53" ht="14.25">
      <c r="A404" s="77"/>
      <c r="B404" s="93" t="s">
        <v>723</v>
      </c>
      <c r="C404" s="94"/>
      <c r="D404" s="94"/>
      <c r="E404" s="95"/>
      <c r="F404" s="96" t="s">
        <v>724</v>
      </c>
      <c r="G404" s="97"/>
      <c r="H404" s="98"/>
      <c r="I404" s="98"/>
    </row>
    <row r="405" spans="1:53" ht="25.5">
      <c r="A405" s="89" t="s">
        <v>725</v>
      </c>
      <c r="B405" s="99" t="s">
        <v>726</v>
      </c>
      <c r="C405" s="100" t="s">
        <v>362</v>
      </c>
      <c r="D405" s="100" t="s">
        <v>401</v>
      </c>
      <c r="E405" s="101" t="s">
        <v>727</v>
      </c>
      <c r="F405" s="102" t="s">
        <v>726</v>
      </c>
      <c r="G405" s="102" t="s">
        <v>362</v>
      </c>
      <c r="H405" s="100" t="s">
        <v>401</v>
      </c>
      <c r="I405" s="101" t="s">
        <v>727</v>
      </c>
    </row>
    <row r="406" spans="1:53">
      <c r="A406" s="51" t="s">
        <v>540</v>
      </c>
      <c r="B406" s="104">
        <v>228.77520039106469</v>
      </c>
      <c r="C406" s="85">
        <v>1705.5491410799127</v>
      </c>
      <c r="D406" s="85">
        <v>4301.8987730061353</v>
      </c>
      <c r="E406" s="86">
        <v>6236.2231144771122</v>
      </c>
      <c r="F406" s="105">
        <v>53180.051986950464</v>
      </c>
      <c r="G406" s="106">
        <v>396464.26637977065</v>
      </c>
      <c r="H406" s="106">
        <v>1000000</v>
      </c>
      <c r="I406" s="79">
        <v>1449644.318366721</v>
      </c>
    </row>
    <row r="407" spans="1:53">
      <c r="A407" s="51" t="s">
        <v>558</v>
      </c>
      <c r="B407" s="104">
        <v>223.29265600350072</v>
      </c>
      <c r="C407" s="85">
        <v>373.21659973297284</v>
      </c>
      <c r="D407" s="85">
        <v>0</v>
      </c>
      <c r="E407" s="86">
        <v>596.50925573647351</v>
      </c>
      <c r="F407" s="107">
        <v>51905.60442859176</v>
      </c>
      <c r="G407" s="108">
        <v>86756.2486767144</v>
      </c>
      <c r="H407" s="108">
        <v>0</v>
      </c>
      <c r="I407" s="86">
        <v>138661.85310530616</v>
      </c>
    </row>
    <row r="408" spans="1:53">
      <c r="A408" s="51" t="s">
        <v>575</v>
      </c>
      <c r="B408" s="104">
        <v>15.44140891246281</v>
      </c>
      <c r="C408" s="85">
        <v>122.43432809868203</v>
      </c>
      <c r="D408" s="85">
        <v>0</v>
      </c>
      <c r="E408" s="86">
        <v>137.87573701114485</v>
      </c>
      <c r="F408" s="107">
        <v>3589.4403209475026</v>
      </c>
      <c r="G408" s="108">
        <v>28460.532095023198</v>
      </c>
      <c r="H408" s="108">
        <v>0</v>
      </c>
      <c r="I408" s="86">
        <v>32049.972415970708</v>
      </c>
    </row>
    <row r="409" spans="1:53" ht="14.25">
      <c r="A409" s="51" t="s">
        <v>267</v>
      </c>
      <c r="B409" s="104">
        <v>65.538226408892342</v>
      </c>
      <c r="C409" s="85">
        <v>185.38188055474734</v>
      </c>
      <c r="D409" s="85">
        <v>0</v>
      </c>
      <c r="E409" s="86">
        <v>250.92010696363968</v>
      </c>
      <c r="F409" s="107">
        <v>15234.720728469098</v>
      </c>
      <c r="G409" s="108">
        <v>43093.036432655026</v>
      </c>
      <c r="H409" s="108">
        <v>0</v>
      </c>
      <c r="I409" s="86">
        <v>58327.757161124122</v>
      </c>
      <c r="AZ409" s="81"/>
    </row>
    <row r="410" spans="1:53" ht="14.25">
      <c r="A410" s="51" t="s">
        <v>608</v>
      </c>
      <c r="B410" s="104">
        <v>142.31302068214558</v>
      </c>
      <c r="C410" s="85">
        <v>65.400391079543454</v>
      </c>
      <c r="D410" s="85">
        <v>0</v>
      </c>
      <c r="E410" s="86">
        <v>207.71341176168903</v>
      </c>
      <c r="F410" s="107">
        <v>33081.443379175165</v>
      </c>
      <c r="G410" s="108">
        <v>15202.680149036176</v>
      </c>
      <c r="H410" s="108">
        <v>0</v>
      </c>
      <c r="I410" s="86">
        <v>48284.123528211341</v>
      </c>
      <c r="AX410" s="81"/>
    </row>
    <row r="411" spans="1:53" ht="14.25">
      <c r="A411" s="51" t="s">
        <v>728</v>
      </c>
      <c r="B411" s="109">
        <v>2.7903989978950179</v>
      </c>
      <c r="C411" s="110">
        <v>1.3367791745134477E-2</v>
      </c>
      <c r="D411" s="85">
        <v>0</v>
      </c>
      <c r="E411" s="86">
        <v>2.8037667896401524</v>
      </c>
      <c r="F411" s="107">
        <v>648.6435746476451</v>
      </c>
      <c r="G411" s="108">
        <v>3.1074166200784785</v>
      </c>
      <c r="H411" s="108">
        <v>0</v>
      </c>
      <c r="I411" s="86">
        <v>651.75099126772363</v>
      </c>
      <c r="BA411" s="81"/>
    </row>
    <row r="412" spans="1:53">
      <c r="A412" s="51" t="s">
        <v>640</v>
      </c>
      <c r="B412" s="104">
        <v>-306.54314262077651</v>
      </c>
      <c r="C412" s="85">
        <v>29.850210852393346</v>
      </c>
      <c r="D412" s="85">
        <v>323.2742245983078</v>
      </c>
      <c r="E412" s="86">
        <v>46.581292829924621</v>
      </c>
      <c r="F412" s="107">
        <v>-71257.637335470456</v>
      </c>
      <c r="G412" s="108">
        <v>6938.8454790474389</v>
      </c>
      <c r="H412" s="108">
        <v>75146.869244532718</v>
      </c>
      <c r="I412" s="86">
        <v>10828.077388109707</v>
      </c>
      <c r="AV412" s="84"/>
    </row>
    <row r="413" spans="1:53">
      <c r="A413" s="51" t="s">
        <v>201</v>
      </c>
      <c r="B413" s="111">
        <v>4.0135441741124281E-2</v>
      </c>
      <c r="C413" s="87">
        <v>7.4301747518587258E-2</v>
      </c>
      <c r="D413" s="87">
        <v>8.6409950208849416E-3</v>
      </c>
      <c r="E413" s="88">
        <v>0.12307818428059648</v>
      </c>
      <c r="F413" s="112">
        <v>9.3297038956307041</v>
      </c>
      <c r="G413" s="113">
        <v>17.271849348204384</v>
      </c>
      <c r="H413" s="113">
        <v>2.0086467573588855</v>
      </c>
      <c r="I413" s="88">
        <v>28.610200001193974</v>
      </c>
    </row>
    <row r="414" spans="1:53">
      <c r="A414" s="51" t="s">
        <v>200</v>
      </c>
      <c r="B414" s="111">
        <v>9.9984419473712532E-2</v>
      </c>
      <c r="C414" s="87">
        <v>5.360692464906466E-4</v>
      </c>
      <c r="D414" s="87">
        <v>7.6166044833770605E-3</v>
      </c>
      <c r="E414" s="88">
        <v>0.10813709320358024</v>
      </c>
      <c r="F414" s="112">
        <v>23.241927518402335</v>
      </c>
      <c r="G414" s="113">
        <v>0.12461224096076193</v>
      </c>
      <c r="H414" s="113">
        <v>1.7705215499653968</v>
      </c>
      <c r="I414" s="88">
        <v>25.137061309328491</v>
      </c>
    </row>
    <row r="415" spans="1:53">
      <c r="A415" s="51" t="s">
        <v>667</v>
      </c>
      <c r="B415" s="104">
        <v>-278.84320820800895</v>
      </c>
      <c r="C415" s="85">
        <v>32.221321628270985</v>
      </c>
      <c r="D415" s="85">
        <v>325.55185463702929</v>
      </c>
      <c r="E415" s="86">
        <v>78.929968057291276</v>
      </c>
      <c r="F415" s="107">
        <v>-64818.635426224908</v>
      </c>
      <c r="G415" s="108">
        <v>7490.0232033481725</v>
      </c>
      <c r="H415" s="108">
        <v>75676.31685799433</v>
      </c>
      <c r="I415" s="86">
        <v>18347.704635117578</v>
      </c>
    </row>
    <row r="416" spans="1:53">
      <c r="A416" s="51" t="s">
        <v>676</v>
      </c>
      <c r="B416" s="111">
        <v>1.091528835620479E-2</v>
      </c>
      <c r="C416" s="87">
        <v>9.0328826800573248E-2</v>
      </c>
      <c r="D416" s="87">
        <v>0.23889051384286944</v>
      </c>
      <c r="E416" s="88">
        <v>0.34013462899964747</v>
      </c>
      <c r="F416" s="112">
        <v>2.5373187357863531</v>
      </c>
      <c r="G416" s="113">
        <v>20.997431963619203</v>
      </c>
      <c r="H416" s="113">
        <v>55.531412161968312</v>
      </c>
      <c r="I416" s="88">
        <v>79.066162861373869</v>
      </c>
    </row>
    <row r="417" spans="1:51">
      <c r="A417" s="51" t="s">
        <v>685</v>
      </c>
      <c r="B417" s="111">
        <v>7.3092976558639222E-2</v>
      </c>
      <c r="C417" s="87">
        <v>0.681688163449503</v>
      </c>
      <c r="D417" s="87">
        <v>2.7034852254628263</v>
      </c>
      <c r="E417" s="88">
        <v>3.4582663654709687</v>
      </c>
      <c r="F417" s="112">
        <v>16.99086389881796</v>
      </c>
      <c r="G417" s="113">
        <v>158.46215808865821</v>
      </c>
      <c r="H417" s="113">
        <v>628.43999083075835</v>
      </c>
      <c r="I417" s="88">
        <v>803.89301281823452</v>
      </c>
    </row>
    <row r="418" spans="1:51">
      <c r="A418" s="51" t="s">
        <v>690</v>
      </c>
      <c r="B418" s="111">
        <v>9.9813602432627629E-2</v>
      </c>
      <c r="C418" s="87">
        <v>1.1109641842055222</v>
      </c>
      <c r="D418" s="87">
        <v>0.12003872770223388</v>
      </c>
      <c r="E418" s="88">
        <v>1.3308165143403838</v>
      </c>
      <c r="F418" s="112">
        <v>23.20222015890872</v>
      </c>
      <c r="G418" s="113">
        <v>258.24972711507775</v>
      </c>
      <c r="H418" s="113">
        <v>27.903661623900021</v>
      </c>
      <c r="I418" s="88">
        <v>309.35560889788655</v>
      </c>
    </row>
    <row r="419" spans="1:51">
      <c r="A419" s="51" t="s">
        <v>695</v>
      </c>
      <c r="B419" s="111">
        <v>6.226458461387481E-3</v>
      </c>
      <c r="C419" s="87">
        <v>3.7087692798256485E-3</v>
      </c>
      <c r="D419" s="87">
        <v>2.3406192480517039E-2</v>
      </c>
      <c r="E419" s="88">
        <v>3.3341420221730173E-2</v>
      </c>
      <c r="F419" s="112">
        <v>1.4473744711190584</v>
      </c>
      <c r="G419" s="113">
        <v>0.86212379126577821</v>
      </c>
      <c r="H419" s="113">
        <v>5.4408980116844923</v>
      </c>
      <c r="I419" s="88">
        <v>7.7503962740693302</v>
      </c>
    </row>
    <row r="420" spans="1:51">
      <c r="A420" s="51" t="s">
        <v>700</v>
      </c>
      <c r="B420" s="111">
        <v>5.4968095549099193E-3</v>
      </c>
      <c r="C420" s="87">
        <v>2.4601868190286757E-3</v>
      </c>
      <c r="D420" s="87">
        <v>9.38242342820007E-3</v>
      </c>
      <c r="E420" s="88">
        <v>1.7339419802138663E-2</v>
      </c>
      <c r="F420" s="112">
        <v>1.2777635748664511</v>
      </c>
      <c r="G420" s="113">
        <v>0.57188393982351082</v>
      </c>
      <c r="H420" s="113">
        <v>2.1809958632856676</v>
      </c>
      <c r="I420" s="88">
        <v>4.030643377975629</v>
      </c>
    </row>
    <row r="421" spans="1:51">
      <c r="A421" s="51" t="s">
        <v>703</v>
      </c>
      <c r="B421" s="111">
        <v>7.2336035409705263E-2</v>
      </c>
      <c r="C421" s="87">
        <v>5.9945566672408454E-2</v>
      </c>
      <c r="D421" s="87">
        <v>0</v>
      </c>
      <c r="E421" s="88">
        <v>0.1322816020821137</v>
      </c>
      <c r="F421" s="112">
        <v>16.814908770890806</v>
      </c>
      <c r="G421" s="113">
        <v>13.934676252393297</v>
      </c>
      <c r="H421" s="113">
        <v>0</v>
      </c>
      <c r="I421" s="88">
        <v>30.749585023284105</v>
      </c>
    </row>
    <row r="422" spans="1:51">
      <c r="A422" s="51" t="s">
        <v>729</v>
      </c>
      <c r="B422" s="111">
        <v>2.9093107276088334E-3</v>
      </c>
      <c r="C422" s="87">
        <v>3.0410351132332256E-4</v>
      </c>
      <c r="D422" s="87">
        <v>1.7385376043784653E-3</v>
      </c>
      <c r="E422" s="88">
        <v>4.9519518433106214E-3</v>
      </c>
      <c r="F422" s="112">
        <v>0.67628525939856754</v>
      </c>
      <c r="G422" s="113">
        <v>7.0690531639547916E-2</v>
      </c>
      <c r="H422" s="113">
        <v>0.40413261587826443</v>
      </c>
      <c r="I422" s="88">
        <v>1.1511084069163799</v>
      </c>
    </row>
    <row r="423" spans="1:51">
      <c r="A423" s="51" t="s">
        <v>730</v>
      </c>
      <c r="B423" s="111">
        <v>1.1498350827337813E-3</v>
      </c>
      <c r="C423" s="87">
        <v>9.5695276105807578E-4</v>
      </c>
      <c r="D423" s="87">
        <v>3.2861410505826863E-3</v>
      </c>
      <c r="E423" s="88">
        <v>5.3929288943745431E-3</v>
      </c>
      <c r="F423" s="112">
        <v>0.26728548099477595</v>
      </c>
      <c r="G423" s="113">
        <v>0.22244892582383205</v>
      </c>
      <c r="H423" s="113">
        <v>0.76388153789270941</v>
      </c>
      <c r="I423" s="88">
        <v>1.2536159447113173</v>
      </c>
    </row>
    <row r="424" spans="1:51">
      <c r="A424" s="51" t="s">
        <v>712</v>
      </c>
      <c r="B424" s="111">
        <v>6.7361570764610656E-4</v>
      </c>
      <c r="C424" s="87">
        <v>1.5252985251243342E-3</v>
      </c>
      <c r="D424" s="87">
        <v>0.16483445455157991</v>
      </c>
      <c r="E424" s="88">
        <v>0.16703336878435035</v>
      </c>
      <c r="F424" s="112">
        <v>0.15658567139537524</v>
      </c>
      <c r="G424" s="113">
        <v>0.35456402058909137</v>
      </c>
      <c r="H424" s="113">
        <v>38.316674391758134</v>
      </c>
      <c r="I424" s="88">
        <v>38.827824083742598</v>
      </c>
    </row>
    <row r="425" spans="1:51">
      <c r="A425" s="51" t="s">
        <v>715</v>
      </c>
      <c r="B425" s="111">
        <v>7.0301565551030324E-4</v>
      </c>
      <c r="C425" s="87">
        <v>2.19121619417349E-3</v>
      </c>
      <c r="D425" s="87">
        <v>1.86540480556935</v>
      </c>
      <c r="E425" s="88">
        <v>1.8682990374190338</v>
      </c>
      <c r="F425" s="112">
        <v>0.1634198507695338</v>
      </c>
      <c r="G425" s="113">
        <v>0.50936024062748553</v>
      </c>
      <c r="H425" s="113">
        <v>433.62359367322324</v>
      </c>
      <c r="I425" s="88">
        <v>434.29637376462028</v>
      </c>
    </row>
    <row r="426" spans="1:51">
      <c r="A426" s="51" t="s">
        <v>716</v>
      </c>
      <c r="B426" s="111">
        <v>1.6592701243349961E-3</v>
      </c>
      <c r="C426" s="87">
        <v>7.0950934804227582E-3</v>
      </c>
      <c r="D426" s="87">
        <v>8.2826722114541368E-2</v>
      </c>
      <c r="E426" s="88">
        <v>9.1581085719299127E-2</v>
      </c>
      <c r="F426" s="112">
        <v>0.38570645472801546</v>
      </c>
      <c r="G426" s="113">
        <v>1.6492934526826997</v>
      </c>
      <c r="H426" s="113">
        <v>19.253526520491011</v>
      </c>
      <c r="I426" s="88">
        <v>21.288526427901729</v>
      </c>
    </row>
    <row r="427" spans="1:51">
      <c r="A427" s="51" t="s">
        <v>717</v>
      </c>
      <c r="B427" s="111">
        <v>1.4283872592236823E-4</v>
      </c>
      <c r="C427" s="87">
        <v>3.8931481682234797E-4</v>
      </c>
      <c r="D427" s="87">
        <v>1.6150272811556756E-2</v>
      </c>
      <c r="E427" s="88">
        <v>1.6682426354301474E-2</v>
      </c>
      <c r="F427" s="112">
        <v>3.3203646449949727E-2</v>
      </c>
      <c r="G427" s="113">
        <v>9.0498367666214899E-2</v>
      </c>
      <c r="H427" s="113">
        <v>3.7542196280622995</v>
      </c>
      <c r="I427" s="88">
        <v>3.8779216421784652</v>
      </c>
    </row>
    <row r="428" spans="1:51">
      <c r="A428" s="51" t="s">
        <v>718</v>
      </c>
      <c r="B428" s="111">
        <v>1.0612710528811951E-4</v>
      </c>
      <c r="C428" s="87">
        <v>2.9356115458523471E-4</v>
      </c>
      <c r="D428" s="87">
        <v>6.4738721654580477E-3</v>
      </c>
      <c r="E428" s="88">
        <v>6.873560425331402E-3</v>
      </c>
      <c r="F428" s="112">
        <v>2.4669828577569872E-2</v>
      </c>
      <c r="G428" s="113">
        <v>6.823990290689623E-2</v>
      </c>
      <c r="H428" s="113">
        <v>1.5048871456671105</v>
      </c>
      <c r="I428" s="88">
        <v>1.5977968771515767</v>
      </c>
    </row>
    <row r="429" spans="1:51">
      <c r="A429" s="51" t="s">
        <v>719</v>
      </c>
      <c r="B429" s="111">
        <v>2.6546763200995965E-3</v>
      </c>
      <c r="C429" s="87">
        <v>7.229108962033496E-3</v>
      </c>
      <c r="D429" s="87">
        <v>0</v>
      </c>
      <c r="E429" s="87">
        <v>9.883785282133092E-3</v>
      </c>
      <c r="F429" s="112">
        <v>0.61709409267306592</v>
      </c>
      <c r="G429" s="113">
        <v>1.6804460875265663</v>
      </c>
      <c r="H429" s="113">
        <v>0</v>
      </c>
      <c r="I429" s="88">
        <v>2.2975401801996322</v>
      </c>
    </row>
    <row r="430" spans="1:51">
      <c r="A430" s="51" t="s">
        <v>720</v>
      </c>
      <c r="B430" s="111">
        <v>1.0024259453746652E-5</v>
      </c>
      <c r="C430" s="87">
        <v>2.5461213460657881E-5</v>
      </c>
      <c r="D430" s="87">
        <v>1.1995909470211409E-3</v>
      </c>
      <c r="E430" s="87">
        <v>1.2350764199355454E-3</v>
      </c>
      <c r="F430" s="112">
        <v>2.3301941730120659E-3</v>
      </c>
      <c r="G430" s="113">
        <v>5.9185989266934266E-3</v>
      </c>
      <c r="H430" s="113">
        <v>0.27885150495600242</v>
      </c>
      <c r="I430" s="88">
        <v>0.28710029805570786</v>
      </c>
    </row>
    <row r="431" spans="1:51" ht="14.25">
      <c r="A431" s="89" t="s">
        <v>721</v>
      </c>
      <c r="B431" s="114">
        <v>2.7642017941647744E-5</v>
      </c>
      <c r="C431" s="90">
        <v>9.8284465726657919E-5</v>
      </c>
      <c r="D431" s="90">
        <v>2.2674373249020534E-3</v>
      </c>
      <c r="E431" s="90">
        <v>2.393363808570359E-3</v>
      </c>
      <c r="F431" s="115">
        <v>6.4255389074001175E-3</v>
      </c>
      <c r="G431" s="116">
        <v>2.2846763932099095E-2</v>
      </c>
      <c r="H431" s="116">
        <v>0.52707826114596945</v>
      </c>
      <c r="I431" s="91">
        <v>0.55635056398546867</v>
      </c>
      <c r="AY431" s="81"/>
    </row>
    <row r="433" spans="1:44" ht="14.25">
      <c r="A433" s="52" t="s">
        <v>742</v>
      </c>
    </row>
    <row r="434" spans="1:44" ht="14.25">
      <c r="A434" s="77"/>
      <c r="B434" s="93" t="s">
        <v>723</v>
      </c>
      <c r="C434" s="94"/>
      <c r="D434" s="94"/>
      <c r="E434" s="95"/>
      <c r="F434" s="96" t="s">
        <v>724</v>
      </c>
      <c r="G434" s="97"/>
      <c r="H434" s="98"/>
      <c r="I434" s="98"/>
    </row>
    <row r="435" spans="1:44" ht="25.5">
      <c r="A435" s="89" t="s">
        <v>725</v>
      </c>
      <c r="B435" s="99" t="s">
        <v>726</v>
      </c>
      <c r="C435" s="100" t="s">
        <v>362</v>
      </c>
      <c r="D435" s="100" t="s">
        <v>401</v>
      </c>
      <c r="E435" s="101" t="s">
        <v>727</v>
      </c>
      <c r="F435" s="102" t="s">
        <v>726</v>
      </c>
      <c r="G435" s="102" t="s">
        <v>362</v>
      </c>
      <c r="H435" s="100" t="s">
        <v>401</v>
      </c>
      <c r="I435" s="101" t="s">
        <v>727</v>
      </c>
    </row>
    <row r="436" spans="1:44">
      <c r="A436" s="51" t="s">
        <v>540</v>
      </c>
      <c r="B436" s="104">
        <v>204.10642201811862</v>
      </c>
      <c r="C436" s="85">
        <v>3944.9937558168776</v>
      </c>
      <c r="D436" s="85">
        <v>4301.8987730061353</v>
      </c>
      <c r="E436" s="86">
        <v>8450.9989508411309</v>
      </c>
      <c r="F436" s="105">
        <v>47445.658949220357</v>
      </c>
      <c r="G436" s="106">
        <v>917035.46828465816</v>
      </c>
      <c r="H436" s="106">
        <v>1000000</v>
      </c>
      <c r="I436" s="79">
        <v>1964481.1272338782</v>
      </c>
    </row>
    <row r="437" spans="1:44">
      <c r="A437" s="51" t="s">
        <v>558</v>
      </c>
      <c r="B437" s="104">
        <v>203.18207412307768</v>
      </c>
      <c r="C437" s="85">
        <v>1378.8930447758851</v>
      </c>
      <c r="D437" s="85">
        <v>0</v>
      </c>
      <c r="E437" s="86">
        <v>1582.0751188989627</v>
      </c>
      <c r="F437" s="107">
        <v>47230.789203599874</v>
      </c>
      <c r="G437" s="108">
        <v>320531.26248071261</v>
      </c>
      <c r="H437" s="108">
        <v>0</v>
      </c>
      <c r="I437" s="86">
        <v>367762.05168431246</v>
      </c>
    </row>
    <row r="438" spans="1:44">
      <c r="A438" s="51" t="s">
        <v>575</v>
      </c>
      <c r="B438" s="104">
        <v>2.5514357651922324</v>
      </c>
      <c r="C438" s="85">
        <v>207.60236030360278</v>
      </c>
      <c r="D438" s="85">
        <v>0</v>
      </c>
      <c r="E438" s="86">
        <v>210.153796068795</v>
      </c>
      <c r="F438" s="107">
        <v>593.09525858724658</v>
      </c>
      <c r="G438" s="108">
        <v>48258.309006776508</v>
      </c>
      <c r="H438" s="108">
        <v>0</v>
      </c>
      <c r="I438" s="86">
        <v>48851.404265363752</v>
      </c>
    </row>
    <row r="439" spans="1:44" ht="14.25">
      <c r="A439" s="51" t="s">
        <v>267</v>
      </c>
      <c r="B439" s="104">
        <v>22.993227743852287</v>
      </c>
      <c r="C439" s="85">
        <v>1047.9454246763783</v>
      </c>
      <c r="D439" s="85">
        <v>0</v>
      </c>
      <c r="E439" s="86">
        <v>1070.9386524202305</v>
      </c>
      <c r="F439" s="107">
        <v>5344.9020902425345</v>
      </c>
      <c r="G439" s="108">
        <v>243600.67030217024</v>
      </c>
      <c r="H439" s="108">
        <v>0</v>
      </c>
      <c r="I439" s="86">
        <v>248945.57239241275</v>
      </c>
      <c r="AQ439" s="81"/>
    </row>
    <row r="440" spans="1:44" ht="14.25">
      <c r="A440" s="51" t="s">
        <v>608</v>
      </c>
      <c r="B440" s="104">
        <v>177.63741061403317</v>
      </c>
      <c r="C440" s="85">
        <v>123.34525979590408</v>
      </c>
      <c r="D440" s="85">
        <v>0</v>
      </c>
      <c r="E440" s="86">
        <v>300.98267040993727</v>
      </c>
      <c r="F440" s="107">
        <v>41292.791854770083</v>
      </c>
      <c r="G440" s="108">
        <v>28672.283171765877</v>
      </c>
      <c r="H440" s="108">
        <v>0</v>
      </c>
      <c r="I440" s="86">
        <v>69965.075026535967</v>
      </c>
      <c r="AO440" s="81"/>
    </row>
    <row r="441" spans="1:44" ht="14.25">
      <c r="A441" s="51" t="s">
        <v>728</v>
      </c>
      <c r="B441" s="109">
        <v>3.8359818947288813E-3</v>
      </c>
      <c r="C441" s="110">
        <v>5.2185962064024115E-2</v>
      </c>
      <c r="D441" s="85">
        <v>0</v>
      </c>
      <c r="E441" s="86">
        <v>5.6021943958752998E-2</v>
      </c>
      <c r="F441" s="107">
        <v>0.89169506237552065</v>
      </c>
      <c r="G441" s="108">
        <v>12.130913537874102</v>
      </c>
      <c r="H441" s="108">
        <v>0</v>
      </c>
      <c r="I441" s="86">
        <v>13.022608600249624</v>
      </c>
      <c r="AR441" s="81"/>
    </row>
    <row r="442" spans="1:44">
      <c r="A442" s="51" t="s">
        <v>640</v>
      </c>
      <c r="B442" s="104">
        <v>-307.71297883029382</v>
      </c>
      <c r="C442" s="85">
        <v>93.248561433925659</v>
      </c>
      <c r="D442" s="85">
        <v>323.2742245983078</v>
      </c>
      <c r="E442" s="86">
        <v>108.80980720193963</v>
      </c>
      <c r="F442" s="107">
        <v>-71529.57218825171</v>
      </c>
      <c r="G442" s="108">
        <v>21676.1403171661</v>
      </c>
      <c r="H442" s="108">
        <v>75146.869244532718</v>
      </c>
      <c r="I442" s="86">
        <v>25293.437373447105</v>
      </c>
      <c r="AM442" s="84"/>
    </row>
    <row r="443" spans="1:44">
      <c r="A443" s="51" t="s">
        <v>201</v>
      </c>
      <c r="B443" s="111">
        <v>3.1938796967898503E-2</v>
      </c>
      <c r="C443" s="87">
        <v>0.33417954730889732</v>
      </c>
      <c r="D443" s="87">
        <v>8.6409950208849416E-3</v>
      </c>
      <c r="E443" s="88">
        <v>0.37475933929768074</v>
      </c>
      <c r="F443" s="112">
        <v>7.4243487941441977</v>
      </c>
      <c r="G443" s="113">
        <v>77.681871411254775</v>
      </c>
      <c r="H443" s="113">
        <v>2.0086467573588855</v>
      </c>
      <c r="I443" s="88">
        <v>87.114866962757858</v>
      </c>
    </row>
    <row r="444" spans="1:44">
      <c r="A444" s="51" t="s">
        <v>200</v>
      </c>
      <c r="B444" s="111">
        <v>1.5848511278732604E-4</v>
      </c>
      <c r="C444" s="87">
        <v>1.771566232669832E-3</v>
      </c>
      <c r="D444" s="87">
        <v>7.6166044833770605E-3</v>
      </c>
      <c r="E444" s="88">
        <v>9.5466558288342176E-3</v>
      </c>
      <c r="F444" s="112">
        <v>3.6840735021893091E-2</v>
      </c>
      <c r="G444" s="113">
        <v>0.41181030194996304</v>
      </c>
      <c r="H444" s="113">
        <v>1.7705215499653968</v>
      </c>
      <c r="I444" s="88">
        <v>2.2191725869372525</v>
      </c>
    </row>
    <row r="445" spans="1:44">
      <c r="A445" s="51" t="s">
        <v>667</v>
      </c>
      <c r="B445" s="104">
        <v>-306.7128163663682</v>
      </c>
      <c r="C445" s="85">
        <v>103.74341290485009</v>
      </c>
      <c r="D445" s="85">
        <v>325.55185463702929</v>
      </c>
      <c r="E445" s="86">
        <v>122.58245117551112</v>
      </c>
      <c r="F445" s="107">
        <v>-71297.078929646581</v>
      </c>
      <c r="G445" s="108">
        <v>24115.726189520483</v>
      </c>
      <c r="H445" s="108">
        <v>75676.31685799433</v>
      </c>
      <c r="I445" s="86">
        <v>28494.964117868214</v>
      </c>
    </row>
    <row r="446" spans="1:44">
      <c r="A446" s="51" t="s">
        <v>676</v>
      </c>
      <c r="B446" s="111">
        <v>6.165608146943757E-3</v>
      </c>
      <c r="C446" s="87">
        <v>2.3913977025597378E-2</v>
      </c>
      <c r="D446" s="87">
        <v>0.23889051384286944</v>
      </c>
      <c r="E446" s="88">
        <v>0.26897009901541058</v>
      </c>
      <c r="F446" s="112">
        <v>1.4332294812774675</v>
      </c>
      <c r="G446" s="113">
        <v>5.5589353184353216</v>
      </c>
      <c r="H446" s="113">
        <v>55.531412161968312</v>
      </c>
      <c r="I446" s="88">
        <v>62.523576961681094</v>
      </c>
    </row>
    <row r="447" spans="1:44">
      <c r="A447" s="51" t="s">
        <v>685</v>
      </c>
      <c r="B447" s="111">
        <v>2.6434089093860972E-2</v>
      </c>
      <c r="C447" s="87">
        <v>5.7699966300809494E-2</v>
      </c>
      <c r="D447" s="87">
        <v>2.7034852254628263</v>
      </c>
      <c r="E447" s="88">
        <v>2.7876192808574967</v>
      </c>
      <c r="F447" s="112">
        <v>6.144749211611277</v>
      </c>
      <c r="G447" s="113">
        <v>13.412674110992432</v>
      </c>
      <c r="H447" s="113">
        <v>628.43999083075835</v>
      </c>
      <c r="I447" s="88">
        <v>647.99741415336212</v>
      </c>
    </row>
    <row r="448" spans="1:44">
      <c r="A448" s="51" t="s">
        <v>690</v>
      </c>
      <c r="B448" s="111">
        <v>6.0296435817570333E-2</v>
      </c>
      <c r="C448" s="87">
        <v>0.11061071212532461</v>
      </c>
      <c r="D448" s="87">
        <v>0.12003872770223388</v>
      </c>
      <c r="E448" s="88">
        <v>0.2909458756451288</v>
      </c>
      <c r="F448" s="112">
        <v>14.016237712500992</v>
      </c>
      <c r="G448" s="113">
        <v>25.712067615210451</v>
      </c>
      <c r="H448" s="113">
        <v>27.903661623900021</v>
      </c>
      <c r="I448" s="88">
        <v>67.631966951611446</v>
      </c>
    </row>
    <row r="449" spans="1:42">
      <c r="A449" s="51" t="s">
        <v>695</v>
      </c>
      <c r="B449" s="111">
        <v>3.0383186760733409E-3</v>
      </c>
      <c r="C449" s="87">
        <v>2.0826686721531651E-2</v>
      </c>
      <c r="D449" s="87">
        <v>2.3406192480517039E-2</v>
      </c>
      <c r="E449" s="88">
        <v>4.7271197878122034E-2</v>
      </c>
      <c r="F449" s="112">
        <v>0.70627386565634742</v>
      </c>
      <c r="G449" s="113">
        <v>4.8412777288523028</v>
      </c>
      <c r="H449" s="113">
        <v>5.4408980116844923</v>
      </c>
      <c r="I449" s="88">
        <v>10.988449606193145</v>
      </c>
    </row>
    <row r="450" spans="1:42">
      <c r="A450" s="51" t="s">
        <v>700</v>
      </c>
      <c r="B450" s="111">
        <v>2.893575010363315E-3</v>
      </c>
      <c r="C450" s="87">
        <v>1.8204442881798844E-2</v>
      </c>
      <c r="D450" s="87">
        <v>9.38242342820007E-3</v>
      </c>
      <c r="E450" s="88">
        <v>3.048044132036223E-2</v>
      </c>
      <c r="F450" s="112">
        <v>0.67262740548897337</v>
      </c>
      <c r="G450" s="113">
        <v>4.2317227443912433</v>
      </c>
      <c r="H450" s="113">
        <v>2.1809958632856676</v>
      </c>
      <c r="I450" s="88">
        <v>7.0853460131658847</v>
      </c>
    </row>
    <row r="451" spans="1:42">
      <c r="A451" s="51" t="s">
        <v>703</v>
      </c>
      <c r="B451" s="111">
        <v>3.6660192479243655E-3</v>
      </c>
      <c r="C451" s="87">
        <v>8.8560319716081567E-2</v>
      </c>
      <c r="D451" s="87">
        <v>0</v>
      </c>
      <c r="E451" s="88">
        <v>9.2226338964005936E-2</v>
      </c>
      <c r="F451" s="112">
        <v>0.85218631152554492</v>
      </c>
      <c r="G451" s="113">
        <v>20.586332777467067</v>
      </c>
      <c r="H451" s="113">
        <v>0</v>
      </c>
      <c r="I451" s="88">
        <v>21.438519088992614</v>
      </c>
    </row>
    <row r="452" spans="1:42">
      <c r="A452" s="51" t="s">
        <v>729</v>
      </c>
      <c r="B452" s="111">
        <v>1.9484893115227764E-3</v>
      </c>
      <c r="C452" s="87">
        <v>4.3139050496616716E-4</v>
      </c>
      <c r="D452" s="87">
        <v>1.7385376043784653E-3</v>
      </c>
      <c r="E452" s="88">
        <v>4.1184174208674087E-3</v>
      </c>
      <c r="F452" s="112">
        <v>0.45293704346306279</v>
      </c>
      <c r="G452" s="113">
        <v>0.10027909249587355</v>
      </c>
      <c r="H452" s="113">
        <v>0.40413261587826443</v>
      </c>
      <c r="I452" s="88">
        <v>0.9573487518372007</v>
      </c>
    </row>
    <row r="453" spans="1:42">
      <c r="A453" s="51" t="s">
        <v>730</v>
      </c>
      <c r="B453" s="111">
        <v>7.1061946149482121E-4</v>
      </c>
      <c r="C453" s="87">
        <v>1.1844860874076029E-3</v>
      </c>
      <c r="D453" s="87">
        <v>3.2861410505826863E-3</v>
      </c>
      <c r="E453" s="88">
        <v>5.1812465994851105E-3</v>
      </c>
      <c r="F453" s="112">
        <v>0.16518739723813761</v>
      </c>
      <c r="G453" s="113">
        <v>0.27534029736824628</v>
      </c>
      <c r="H453" s="113">
        <v>0.76388153789270941</v>
      </c>
      <c r="I453" s="88">
        <v>1.2044092324990934</v>
      </c>
    </row>
    <row r="454" spans="1:42">
      <c r="A454" s="51" t="s">
        <v>712</v>
      </c>
      <c r="B454" s="111">
        <v>0</v>
      </c>
      <c r="C454" s="87">
        <v>4.6824778657451318E-3</v>
      </c>
      <c r="D454" s="87">
        <v>0.16483445455157991</v>
      </c>
      <c r="E454" s="88">
        <v>0.16951693241732504</v>
      </c>
      <c r="F454" s="112">
        <v>0</v>
      </c>
      <c r="G454" s="113">
        <v>1.0884677006179415</v>
      </c>
      <c r="H454" s="113">
        <v>38.316674391758134</v>
      </c>
      <c r="I454" s="88">
        <v>39.405142092376074</v>
      </c>
    </row>
    <row r="455" spans="1:42">
      <c r="A455" s="51" t="s">
        <v>715</v>
      </c>
      <c r="B455" s="111">
        <v>0</v>
      </c>
      <c r="C455" s="87">
        <v>8.8914355137759121E-3</v>
      </c>
      <c r="D455" s="87">
        <v>1.86540480556935</v>
      </c>
      <c r="E455" s="88">
        <v>1.8742962410831259</v>
      </c>
      <c r="F455" s="112">
        <v>0</v>
      </c>
      <c r="G455" s="113">
        <v>2.0668630255943103</v>
      </c>
      <c r="H455" s="113">
        <v>433.62359367322324</v>
      </c>
      <c r="I455" s="88">
        <v>435.69045669881751</v>
      </c>
    </row>
    <row r="456" spans="1:42">
      <c r="A456" s="51" t="s">
        <v>716</v>
      </c>
      <c r="B456" s="111">
        <v>0</v>
      </c>
      <c r="C456" s="87">
        <v>1.8547514237587305E-2</v>
      </c>
      <c r="D456" s="87">
        <v>8.2826722114541368E-2</v>
      </c>
      <c r="E456" s="88">
        <v>0.10137423635212867</v>
      </c>
      <c r="F456" s="112">
        <v>0</v>
      </c>
      <c r="G456" s="113">
        <v>4.3114715655260385</v>
      </c>
      <c r="H456" s="113">
        <v>19.253526520491011</v>
      </c>
      <c r="I456" s="88">
        <v>23.564998086017049</v>
      </c>
    </row>
    <row r="457" spans="1:42">
      <c r="A457" s="51" t="s">
        <v>717</v>
      </c>
      <c r="B457" s="111">
        <v>0</v>
      </c>
      <c r="C457" s="87">
        <v>1.5617670648022885E-3</v>
      </c>
      <c r="D457" s="87">
        <v>1.6150272811556756E-2</v>
      </c>
      <c r="E457" s="88">
        <v>1.7712039876359043E-2</v>
      </c>
      <c r="F457" s="112">
        <v>0</v>
      </c>
      <c r="G457" s="113">
        <v>0.36304133295794344</v>
      </c>
      <c r="H457" s="113">
        <v>3.7542196280622995</v>
      </c>
      <c r="I457" s="88">
        <v>4.1172609610202429</v>
      </c>
    </row>
    <row r="458" spans="1:42">
      <c r="A458" s="51" t="s">
        <v>718</v>
      </c>
      <c r="B458" s="111">
        <v>0</v>
      </c>
      <c r="C458" s="87">
        <v>1.1154534007919317E-3</v>
      </c>
      <c r="D458" s="87">
        <v>6.4738721654580477E-3</v>
      </c>
      <c r="E458" s="88">
        <v>7.5893255662499793E-3</v>
      </c>
      <c r="F458" s="112">
        <v>0</v>
      </c>
      <c r="G458" s="113">
        <v>0.25929327016973508</v>
      </c>
      <c r="H458" s="113">
        <v>1.5048871456671105</v>
      </c>
      <c r="I458" s="88">
        <v>1.7641804158368455</v>
      </c>
    </row>
    <row r="459" spans="1:42">
      <c r="A459" s="51" t="s">
        <v>719</v>
      </c>
      <c r="B459" s="111">
        <v>0</v>
      </c>
      <c r="C459" s="87">
        <v>3.6073229153869055E-2</v>
      </c>
      <c r="D459" s="87">
        <v>0</v>
      </c>
      <c r="E459" s="87">
        <v>3.6073229153869055E-2</v>
      </c>
      <c r="F459" s="112">
        <v>0</v>
      </c>
      <c r="G459" s="113">
        <v>8.3854202660983006</v>
      </c>
      <c r="H459" s="113">
        <v>0</v>
      </c>
      <c r="I459" s="88">
        <v>8.3854202660983006</v>
      </c>
    </row>
    <row r="460" spans="1:42">
      <c r="A460" s="51" t="s">
        <v>720</v>
      </c>
      <c r="B460" s="111">
        <v>0</v>
      </c>
      <c r="C460" s="87">
        <v>9.4439932885619077E-5</v>
      </c>
      <c r="D460" s="87">
        <v>1.1995909470211409E-3</v>
      </c>
      <c r="E460" s="87">
        <v>1.2940308799067599E-3</v>
      </c>
      <c r="F460" s="112">
        <v>0</v>
      </c>
      <c r="G460" s="113">
        <v>2.1953081155283702E-2</v>
      </c>
      <c r="H460" s="113">
        <v>0.27885150495600242</v>
      </c>
      <c r="I460" s="88">
        <v>0.30080458611128608</v>
      </c>
    </row>
    <row r="461" spans="1:42" ht="14.25">
      <c r="A461" s="89" t="s">
        <v>721</v>
      </c>
      <c r="B461" s="114">
        <v>0</v>
      </c>
      <c r="C461" s="90">
        <v>2.6568596590062206E-4</v>
      </c>
      <c r="D461" s="90">
        <v>2.2674373249020534E-3</v>
      </c>
      <c r="E461" s="90">
        <v>2.5331232908026753E-3</v>
      </c>
      <c r="F461" s="115">
        <v>0</v>
      </c>
      <c r="G461" s="116">
        <v>6.1760162179493282E-2</v>
      </c>
      <c r="H461" s="116">
        <v>0.52707826114596945</v>
      </c>
      <c r="I461" s="91">
        <v>0.58883842332546277</v>
      </c>
      <c r="AP461" s="81"/>
    </row>
    <row r="463" spans="1:42" ht="14.25">
      <c r="A463" s="52" t="s">
        <v>743</v>
      </c>
    </row>
    <row r="464" spans="1:42" ht="14.25">
      <c r="A464" s="77"/>
      <c r="B464" s="93" t="s">
        <v>723</v>
      </c>
      <c r="C464" s="94"/>
      <c r="D464" s="94"/>
      <c r="E464" s="95"/>
      <c r="F464" s="96" t="s">
        <v>724</v>
      </c>
      <c r="G464" s="97"/>
      <c r="H464" s="98"/>
      <c r="I464" s="98"/>
    </row>
    <row r="465" spans="1:9" ht="25.5">
      <c r="A465" s="89" t="s">
        <v>725</v>
      </c>
      <c r="B465" s="99" t="s">
        <v>726</v>
      </c>
      <c r="C465" s="100" t="s">
        <v>362</v>
      </c>
      <c r="D465" s="100" t="s">
        <v>401</v>
      </c>
      <c r="E465" s="101" t="s">
        <v>727</v>
      </c>
      <c r="F465" s="102" t="s">
        <v>726</v>
      </c>
      <c r="G465" s="102" t="s">
        <v>362</v>
      </c>
      <c r="H465" s="100" t="s">
        <v>401</v>
      </c>
      <c r="I465" s="101" t="s">
        <v>727</v>
      </c>
    </row>
    <row r="466" spans="1:9">
      <c r="A466" s="51" t="s">
        <v>540</v>
      </c>
      <c r="B466" s="104">
        <v>473.89328902084924</v>
      </c>
      <c r="C466" s="85">
        <v>13195.843553959068</v>
      </c>
      <c r="D466" s="85">
        <v>4301.8987730061353</v>
      </c>
      <c r="E466" s="86">
        <v>17971.635615986052</v>
      </c>
      <c r="F466" s="105">
        <v>110159.09811603869</v>
      </c>
      <c r="G466" s="106">
        <v>3067446.3185329461</v>
      </c>
      <c r="H466" s="106">
        <v>1000000</v>
      </c>
      <c r="I466" s="79">
        <v>4177605.4166489844</v>
      </c>
    </row>
    <row r="467" spans="1:9">
      <c r="A467" s="51" t="s">
        <v>558</v>
      </c>
      <c r="B467" s="104">
        <v>402.40908490495707</v>
      </c>
      <c r="C467" s="85">
        <v>361.47501505273567</v>
      </c>
      <c r="D467" s="85">
        <v>0</v>
      </c>
      <c r="E467" s="86">
        <v>763.8840999576928</v>
      </c>
      <c r="F467" s="107">
        <v>93542.202208481205</v>
      </c>
      <c r="G467" s="108">
        <v>84026.852821583147</v>
      </c>
      <c r="H467" s="108">
        <v>0</v>
      </c>
      <c r="I467" s="86">
        <v>177569.05503006437</v>
      </c>
    </row>
    <row r="468" spans="1:9">
      <c r="A468" s="51" t="s">
        <v>575</v>
      </c>
      <c r="B468" s="104">
        <v>13.644997716350904</v>
      </c>
      <c r="C468" s="85">
        <v>25.618121096492974</v>
      </c>
      <c r="D468" s="85">
        <v>0</v>
      </c>
      <c r="E468" s="86">
        <v>39.263118812843878</v>
      </c>
      <c r="F468" s="107">
        <v>3171.854670772711</v>
      </c>
      <c r="G468" s="108">
        <v>5955.0729685327351</v>
      </c>
      <c r="H468" s="108">
        <v>0</v>
      </c>
      <c r="I468" s="86">
        <v>9126.9276393054461</v>
      </c>
    </row>
    <row r="469" spans="1:9">
      <c r="A469" s="51" t="s">
        <v>267</v>
      </c>
      <c r="B469" s="104">
        <v>80.582859628290521</v>
      </c>
      <c r="C469" s="85">
        <v>303.07425148424113</v>
      </c>
      <c r="D469" s="85">
        <v>0</v>
      </c>
      <c r="E469" s="86">
        <v>383.65711111253165</v>
      </c>
      <c r="F469" s="107">
        <v>18731.928360085476</v>
      </c>
      <c r="G469" s="108">
        <v>70451.274536256722</v>
      </c>
      <c r="H469" s="108">
        <v>0</v>
      </c>
      <c r="I469" s="86">
        <v>89183.202896342191</v>
      </c>
    </row>
    <row r="470" spans="1:9">
      <c r="A470" s="51" t="s">
        <v>608</v>
      </c>
      <c r="B470" s="104">
        <v>308.18122756031562</v>
      </c>
      <c r="C470" s="85">
        <v>32.782642472001584</v>
      </c>
      <c r="D470" s="85">
        <v>0</v>
      </c>
      <c r="E470" s="86">
        <v>340.96387003231723</v>
      </c>
      <c r="F470" s="107">
        <v>71638.419177623015</v>
      </c>
      <c r="G470" s="108">
        <v>7620.5053167937085</v>
      </c>
      <c r="H470" s="108">
        <v>0</v>
      </c>
      <c r="I470" s="86">
        <v>79258.924494416729</v>
      </c>
    </row>
    <row r="471" spans="1:9">
      <c r="A471" s="51" t="s">
        <v>728</v>
      </c>
      <c r="B471" s="109">
        <v>0.15052695791811752</v>
      </c>
      <c r="C471" s="110">
        <v>5.9389373166823514E-3</v>
      </c>
      <c r="D471" s="85">
        <v>0</v>
      </c>
      <c r="E471" s="86">
        <v>0.15646589523479987</v>
      </c>
      <c r="F471" s="107">
        <v>34.990818208614051</v>
      </c>
      <c r="G471" s="108">
        <v>1.380538601686405</v>
      </c>
      <c r="H471" s="108">
        <v>0</v>
      </c>
      <c r="I471" s="86">
        <v>36.371356810300462</v>
      </c>
    </row>
    <row r="472" spans="1:9">
      <c r="A472" s="51" t="s">
        <v>640</v>
      </c>
      <c r="B472" s="104">
        <v>-280.99008476153023</v>
      </c>
      <c r="C472" s="85">
        <v>22.854846456735181</v>
      </c>
      <c r="D472" s="85">
        <v>312.90096971540339</v>
      </c>
      <c r="E472" s="86">
        <v>54.765731410608339</v>
      </c>
      <c r="F472" s="107">
        <v>-65317.688673826327</v>
      </c>
      <c r="G472" s="108">
        <v>5312.7345999274603</v>
      </c>
      <c r="H472" s="108">
        <v>72735.5491669904</v>
      </c>
      <c r="I472" s="86">
        <v>12730.595093091521</v>
      </c>
    </row>
    <row r="473" spans="1:9">
      <c r="A473" s="51" t="s">
        <v>201</v>
      </c>
      <c r="B473" s="111">
        <v>6.584888004132762E-2</v>
      </c>
      <c r="C473" s="87">
        <v>0.19000145901131213</v>
      </c>
      <c r="D473" s="87">
        <v>8.6409950208849416E-3</v>
      </c>
      <c r="E473" s="88">
        <v>0.26449133407352471</v>
      </c>
      <c r="F473" s="112">
        <v>15.306933871740759</v>
      </c>
      <c r="G473" s="113">
        <v>44.166882820104227</v>
      </c>
      <c r="H473" s="113">
        <v>2.0086467573588855</v>
      </c>
      <c r="I473" s="88">
        <v>61.482463449203884</v>
      </c>
    </row>
    <row r="474" spans="1:9">
      <c r="A474" s="51" t="s">
        <v>200</v>
      </c>
      <c r="B474" s="111">
        <v>1.6632308511732297E-2</v>
      </c>
      <c r="C474" s="87">
        <v>1.3751203223584835E-2</v>
      </c>
      <c r="D474" s="87">
        <v>7.6166044833770605E-3</v>
      </c>
      <c r="E474" s="88">
        <v>3.8000116218694195E-2</v>
      </c>
      <c r="F474" s="112">
        <v>3.8662714743772928</v>
      </c>
      <c r="G474" s="113">
        <v>3.1965427243132445</v>
      </c>
      <c r="H474" s="113">
        <v>1.7705215499653968</v>
      </c>
      <c r="I474" s="88">
        <v>8.8333357486559354</v>
      </c>
    </row>
    <row r="475" spans="1:9">
      <c r="A475" s="51" t="s">
        <v>667</v>
      </c>
      <c r="B475" s="104">
        <v>-274.60705660468136</v>
      </c>
      <c r="C475" s="85">
        <v>32.198959081324524</v>
      </c>
      <c r="D475" s="85">
        <v>315.17859975412489</v>
      </c>
      <c r="E475" s="86">
        <v>72.770502230768045</v>
      </c>
      <c r="F475" s="107">
        <v>-63833.91871696413</v>
      </c>
      <c r="G475" s="108">
        <v>7484.8249064735965</v>
      </c>
      <c r="H475" s="108">
        <v>73264.996780451998</v>
      </c>
      <c r="I475" s="86">
        <v>16915.902969961458</v>
      </c>
    </row>
    <row r="476" spans="1:9">
      <c r="A476" s="51" t="s">
        <v>676</v>
      </c>
      <c r="B476" s="111">
        <v>1.6184279794947506E-2</v>
      </c>
      <c r="C476" s="87">
        <v>6.2371854402292079E-2</v>
      </c>
      <c r="D476" s="87">
        <v>0.23889051384286944</v>
      </c>
      <c r="E476" s="88">
        <v>0.31744664804010903</v>
      </c>
      <c r="F476" s="112">
        <v>3.7621247381509284</v>
      </c>
      <c r="G476" s="113">
        <v>14.498680162738253</v>
      </c>
      <c r="H476" s="113">
        <v>55.531412161968312</v>
      </c>
      <c r="I476" s="88">
        <v>73.792217062857489</v>
      </c>
    </row>
    <row r="477" spans="1:9">
      <c r="A477" s="51" t="s">
        <v>685</v>
      </c>
      <c r="B477" s="111">
        <v>6.9370994520531651E-2</v>
      </c>
      <c r="C477" s="87">
        <v>0.42272793383590906</v>
      </c>
      <c r="D477" s="87">
        <v>2.7034852254628263</v>
      </c>
      <c r="E477" s="88">
        <v>3.1955841538192669</v>
      </c>
      <c r="F477" s="112">
        <v>16.125668729312221</v>
      </c>
      <c r="G477" s="113">
        <v>98.265430253373893</v>
      </c>
      <c r="H477" s="113">
        <v>628.43999083075835</v>
      </c>
      <c r="I477" s="88">
        <v>742.83108981344446</v>
      </c>
    </row>
    <row r="478" spans="1:9">
      <c r="A478" s="51" t="s">
        <v>690</v>
      </c>
      <c r="B478" s="111">
        <v>0.16519720952612438</v>
      </c>
      <c r="C478" s="87">
        <v>1.0415125335079254</v>
      </c>
      <c r="D478" s="87">
        <v>0.12003872770223388</v>
      </c>
      <c r="E478" s="88">
        <v>1.3267484707362838</v>
      </c>
      <c r="F478" s="112">
        <v>38.400998778194349</v>
      </c>
      <c r="G478" s="113">
        <v>242.10530941436451</v>
      </c>
      <c r="H478" s="113">
        <v>27.903661623900021</v>
      </c>
      <c r="I478" s="88">
        <v>308.4099698164589</v>
      </c>
    </row>
    <row r="479" spans="1:9">
      <c r="A479" s="51" t="s">
        <v>695</v>
      </c>
      <c r="B479" s="111">
        <v>9.3071996004321089E-3</v>
      </c>
      <c r="C479" s="87">
        <v>0.15685502609324761</v>
      </c>
      <c r="D479" s="87">
        <v>2.3406192480517039E-2</v>
      </c>
      <c r="E479" s="88">
        <v>0.18956841817419676</v>
      </c>
      <c r="F479" s="112">
        <v>2.163509671318534</v>
      </c>
      <c r="G479" s="113">
        <v>36.461812415832014</v>
      </c>
      <c r="H479" s="113">
        <v>5.4408980116844923</v>
      </c>
      <c r="I479" s="88">
        <v>44.066220098835039</v>
      </c>
    </row>
    <row r="480" spans="1:9">
      <c r="A480" s="51" t="s">
        <v>700</v>
      </c>
      <c r="B480" s="111">
        <v>8.6612505565810891E-3</v>
      </c>
      <c r="C480" s="87">
        <v>0.11978597970246399</v>
      </c>
      <c r="D480" s="87">
        <v>9.38242342820007E-3</v>
      </c>
      <c r="E480" s="88">
        <v>0.13782965368724515</v>
      </c>
      <c r="F480" s="112">
        <v>2.0133552678945699</v>
      </c>
      <c r="G480" s="113">
        <v>27.844908963015516</v>
      </c>
      <c r="H480" s="113">
        <v>2.1809958632856676</v>
      </c>
      <c r="I480" s="88">
        <v>32.039260094195754</v>
      </c>
    </row>
    <row r="481" spans="1:9">
      <c r="A481" s="51" t="s">
        <v>703</v>
      </c>
      <c r="B481" s="111">
        <v>3.2362990585406398E-2</v>
      </c>
      <c r="C481" s="87">
        <v>2.503635835666523E-2</v>
      </c>
      <c r="D481" s="87">
        <v>2.047333785545558E-3</v>
      </c>
      <c r="E481" s="88">
        <v>5.9446682727617189E-2</v>
      </c>
      <c r="F481" s="112">
        <v>7.5229549306180861</v>
      </c>
      <c r="G481" s="113">
        <v>5.8198390240526301</v>
      </c>
      <c r="H481" s="113">
        <v>0.47591398439970645</v>
      </c>
      <c r="I481" s="88">
        <v>13.818707939070423</v>
      </c>
    </row>
    <row r="482" spans="1:9">
      <c r="A482" s="51" t="s">
        <v>729</v>
      </c>
      <c r="B482" s="111">
        <v>5.5854821264700828E-3</v>
      </c>
      <c r="C482" s="87">
        <v>9.5178390959685458E-3</v>
      </c>
      <c r="D482" s="87">
        <v>1.7385376043784653E-3</v>
      </c>
      <c r="E482" s="88">
        <v>1.6841858826817095E-2</v>
      </c>
      <c r="F482" s="112">
        <v>1.2983760012016714</v>
      </c>
      <c r="G482" s="113">
        <v>2.2124739790930854</v>
      </c>
      <c r="H482" s="113">
        <v>0.40413261587826443</v>
      </c>
      <c r="I482" s="88">
        <v>3.9149825961730218</v>
      </c>
    </row>
    <row r="483" spans="1:9">
      <c r="A483" s="51" t="s">
        <v>730</v>
      </c>
      <c r="B483" s="111">
        <v>1.8682982147316468E-3</v>
      </c>
      <c r="C483" s="87">
        <v>2.0951138047789725E-2</v>
      </c>
      <c r="D483" s="87">
        <v>3.2861410505826863E-3</v>
      </c>
      <c r="E483" s="88">
        <v>2.6105577313104058E-2</v>
      </c>
      <c r="F483" s="112">
        <v>0.43429618252641816</v>
      </c>
      <c r="G483" s="113">
        <v>4.8702071232487931</v>
      </c>
      <c r="H483" s="113">
        <v>0.76388153789270941</v>
      </c>
      <c r="I483" s="88">
        <v>6.0683848436679213</v>
      </c>
    </row>
    <row r="484" spans="1:9">
      <c r="A484" s="51" t="s">
        <v>712</v>
      </c>
      <c r="B484" s="111">
        <v>0</v>
      </c>
      <c r="C484" s="87">
        <v>3.5880472114336139E-4</v>
      </c>
      <c r="D484" s="87">
        <v>0.16483445455157991</v>
      </c>
      <c r="E484" s="88">
        <v>0.16519325927272327</v>
      </c>
      <c r="F484" s="112">
        <v>0</v>
      </c>
      <c r="G484" s="113">
        <v>8.3406128334496191E-2</v>
      </c>
      <c r="H484" s="113">
        <v>38.316674391758134</v>
      </c>
      <c r="I484" s="88">
        <v>38.400080520092629</v>
      </c>
    </row>
    <row r="485" spans="1:9">
      <c r="A485" s="51" t="s">
        <v>715</v>
      </c>
      <c r="B485" s="111">
        <v>0</v>
      </c>
      <c r="C485" s="87">
        <v>1.5758636762537958E-3</v>
      </c>
      <c r="D485" s="87">
        <v>1.86540480556935</v>
      </c>
      <c r="E485" s="88">
        <v>1.8669806692456037</v>
      </c>
      <c r="F485" s="112">
        <v>0</v>
      </c>
      <c r="G485" s="113">
        <v>0.36631816772215536</v>
      </c>
      <c r="H485" s="113">
        <v>433.62359367322324</v>
      </c>
      <c r="I485" s="88">
        <v>433.98991184094541</v>
      </c>
    </row>
    <row r="486" spans="1:9">
      <c r="A486" s="51" t="s">
        <v>716</v>
      </c>
      <c r="B486" s="111">
        <v>0</v>
      </c>
      <c r="C486" s="87">
        <v>3.5942249865310591E-3</v>
      </c>
      <c r="D486" s="87">
        <v>8.2826722114541368E-2</v>
      </c>
      <c r="E486" s="88">
        <v>8.6420947101072426E-2</v>
      </c>
      <c r="F486" s="112">
        <v>0</v>
      </c>
      <c r="G486" s="113">
        <v>0.83549734110071616</v>
      </c>
      <c r="H486" s="113">
        <v>19.253526520491011</v>
      </c>
      <c r="I486" s="88">
        <v>20.089023861591727</v>
      </c>
    </row>
    <row r="487" spans="1:9">
      <c r="A487" s="51" t="s">
        <v>717</v>
      </c>
      <c r="B487" s="111">
        <v>0</v>
      </c>
      <c r="C487" s="87">
        <v>1.621952196752676E-4</v>
      </c>
      <c r="D487" s="87">
        <v>1.6150272811556756E-2</v>
      </c>
      <c r="E487" s="88">
        <v>1.6312468031232024E-2</v>
      </c>
      <c r="F487" s="112">
        <v>0</v>
      </c>
      <c r="G487" s="113">
        <v>3.7703169747512859E-2</v>
      </c>
      <c r="H487" s="113">
        <v>3.7542196280622995</v>
      </c>
      <c r="I487" s="88">
        <v>3.7919227978098125</v>
      </c>
    </row>
    <row r="488" spans="1:9">
      <c r="A488" s="51" t="s">
        <v>718</v>
      </c>
      <c r="B488" s="111">
        <v>0</v>
      </c>
      <c r="C488" s="87">
        <v>1.2093483618333494E-4</v>
      </c>
      <c r="D488" s="87">
        <v>6.4738721654580477E-3</v>
      </c>
      <c r="E488" s="88">
        <v>6.5948070016413826E-3</v>
      </c>
      <c r="F488" s="112">
        <v>0</v>
      </c>
      <c r="G488" s="113">
        <v>2.8111966962631844E-2</v>
      </c>
      <c r="H488" s="113">
        <v>1.5048871456671105</v>
      </c>
      <c r="I488" s="88">
        <v>1.5329991126297424</v>
      </c>
    </row>
    <row r="489" spans="1:9">
      <c r="A489" s="51" t="s">
        <v>719</v>
      </c>
      <c r="B489" s="111">
        <v>0</v>
      </c>
      <c r="C489" s="87">
        <v>2.841052343647235E-3</v>
      </c>
      <c r="D489" s="87">
        <v>1.4126603120264349E-3</v>
      </c>
      <c r="E489" s="87">
        <v>4.2537126556736696E-3</v>
      </c>
      <c r="F489" s="112">
        <v>0</v>
      </c>
      <c r="G489" s="113">
        <v>0.66041822310521925</v>
      </c>
      <c r="H489" s="113">
        <v>0.32838064923579741</v>
      </c>
      <c r="I489" s="88">
        <v>0.98879887234101671</v>
      </c>
    </row>
    <row r="490" spans="1:9">
      <c r="A490" s="51" t="s">
        <v>720</v>
      </c>
      <c r="B490" s="111">
        <v>0</v>
      </c>
      <c r="C490" s="87">
        <v>1.3170297819530384E-5</v>
      </c>
      <c r="D490" s="87">
        <v>1.1995909470211409E-3</v>
      </c>
      <c r="E490" s="87">
        <v>1.2127612448406713E-3</v>
      </c>
      <c r="F490" s="112">
        <v>0</v>
      </c>
      <c r="G490" s="113">
        <v>3.0615080722429635E-3</v>
      </c>
      <c r="H490" s="113">
        <v>0.27885150495600242</v>
      </c>
      <c r="I490" s="88">
        <v>0.2819130130282454</v>
      </c>
    </row>
    <row r="491" spans="1:9">
      <c r="A491" s="89" t="s">
        <v>721</v>
      </c>
      <c r="B491" s="114">
        <v>0</v>
      </c>
      <c r="C491" s="90">
        <v>3.5080273844393914E-5</v>
      </c>
      <c r="D491" s="90">
        <v>2.2674373249020534E-3</v>
      </c>
      <c r="E491" s="90">
        <v>2.3025175987464474E-3</v>
      </c>
      <c r="F491" s="115">
        <v>0</v>
      </c>
      <c r="G491" s="116">
        <v>8.1546023501338875E-3</v>
      </c>
      <c r="H491" s="116">
        <v>0.52707826114596945</v>
      </c>
      <c r="I491" s="91">
        <v>0.53523286349610333</v>
      </c>
    </row>
    <row r="493" spans="1:9" ht="14.25">
      <c r="A493" s="52" t="s">
        <v>744</v>
      </c>
    </row>
    <row r="494" spans="1:9" ht="14.25">
      <c r="A494" s="77"/>
      <c r="B494" s="93" t="s">
        <v>723</v>
      </c>
      <c r="C494" s="94"/>
      <c r="D494" s="94"/>
      <c r="E494" s="95"/>
      <c r="F494" s="96" t="s">
        <v>724</v>
      </c>
      <c r="G494" s="97"/>
      <c r="H494" s="98"/>
      <c r="I494" s="98"/>
    </row>
    <row r="495" spans="1:9" ht="25.5">
      <c r="A495" s="89" t="s">
        <v>725</v>
      </c>
      <c r="B495" s="99" t="s">
        <v>726</v>
      </c>
      <c r="C495" s="100" t="s">
        <v>362</v>
      </c>
      <c r="D495" s="100" t="s">
        <v>401</v>
      </c>
      <c r="E495" s="101" t="s">
        <v>727</v>
      </c>
      <c r="F495" s="102" t="s">
        <v>726</v>
      </c>
      <c r="G495" s="102" t="s">
        <v>362</v>
      </c>
      <c r="H495" s="100" t="s">
        <v>401</v>
      </c>
      <c r="I495" s="101" t="s">
        <v>727</v>
      </c>
    </row>
    <row r="496" spans="1:9">
      <c r="A496" s="51" t="s">
        <v>540</v>
      </c>
      <c r="B496" s="104">
        <v>294.84903690772785</v>
      </c>
      <c r="C496" s="85">
        <v>1004.1517204221516</v>
      </c>
      <c r="D496" s="85">
        <v>4097.0464504820338</v>
      </c>
      <c r="E496" s="86">
        <v>5396.0472078119128</v>
      </c>
      <c r="F496" s="105">
        <v>71966.242138415997</v>
      </c>
      <c r="G496" s="106">
        <v>245091.61235016244</v>
      </c>
      <c r="H496" s="106">
        <v>1000000</v>
      </c>
      <c r="I496" s="79">
        <v>1317057.8544885784</v>
      </c>
    </row>
    <row r="497" spans="1:9">
      <c r="A497" s="51" t="s">
        <v>558</v>
      </c>
      <c r="B497" s="104">
        <v>281.48360691489063</v>
      </c>
      <c r="C497" s="85">
        <v>961.2193943303829</v>
      </c>
      <c r="D497" s="85">
        <v>3376.6034260802826</v>
      </c>
      <c r="E497" s="86">
        <v>4619.3064273255559</v>
      </c>
      <c r="F497" s="107">
        <v>68704.031139742874</v>
      </c>
      <c r="G497" s="108">
        <v>234612.76457270619</v>
      </c>
      <c r="H497" s="108">
        <v>824155.51468375768</v>
      </c>
      <c r="I497" s="86">
        <v>1127472.3103962066</v>
      </c>
    </row>
    <row r="498" spans="1:9">
      <c r="A498" s="51" t="s">
        <v>575</v>
      </c>
      <c r="B498" s="104">
        <v>36.552012478278051</v>
      </c>
      <c r="C498" s="85">
        <v>42.053805591856111</v>
      </c>
      <c r="D498" s="85">
        <v>0</v>
      </c>
      <c r="E498" s="86">
        <v>78.605818070134163</v>
      </c>
      <c r="F498" s="107">
        <v>8921.5518837912041</v>
      </c>
      <c r="G498" s="108">
        <v>10264.420015767289</v>
      </c>
      <c r="H498" s="108">
        <v>0</v>
      </c>
      <c r="I498" s="86">
        <v>19185.971899558495</v>
      </c>
    </row>
    <row r="499" spans="1:9">
      <c r="A499" s="51" t="s">
        <v>267</v>
      </c>
      <c r="B499" s="104">
        <v>188.8983787861375</v>
      </c>
      <c r="C499" s="85">
        <v>762.66117237757385</v>
      </c>
      <c r="D499" s="85">
        <v>0</v>
      </c>
      <c r="E499" s="86">
        <v>951.55955116371138</v>
      </c>
      <c r="F499" s="107">
        <v>46105.989050700868</v>
      </c>
      <c r="G499" s="108">
        <v>186149.01773638514</v>
      </c>
      <c r="H499" s="108">
        <v>0</v>
      </c>
      <c r="I499" s="86">
        <v>232255.00678708599</v>
      </c>
    </row>
    <row r="500" spans="1:9">
      <c r="A500" s="51" t="s">
        <v>608</v>
      </c>
      <c r="B500" s="104">
        <v>56.033215650475078</v>
      </c>
      <c r="C500" s="85">
        <v>156.50441636095292</v>
      </c>
      <c r="D500" s="85">
        <v>3376.6034260802826</v>
      </c>
      <c r="E500" s="86">
        <v>3589.1410580917104</v>
      </c>
      <c r="F500" s="107">
        <v>13676.490205250797</v>
      </c>
      <c r="G500" s="108">
        <v>38199.326820553761</v>
      </c>
      <c r="H500" s="108">
        <v>824155.51468375768</v>
      </c>
      <c r="I500" s="86">
        <v>876031.3317095621</v>
      </c>
    </row>
    <row r="501" spans="1:9">
      <c r="A501" s="51" t="s">
        <v>728</v>
      </c>
      <c r="B501" s="109">
        <v>6.405753842578385E-2</v>
      </c>
      <c r="C501" s="110">
        <v>0.16237381278399307</v>
      </c>
      <c r="D501" s="85">
        <v>0</v>
      </c>
      <c r="E501" s="86">
        <v>0.22643135120977692</v>
      </c>
      <c r="F501" s="107">
        <v>15.635053007086904</v>
      </c>
      <c r="G501" s="108">
        <v>39.631918931475418</v>
      </c>
      <c r="H501" s="108">
        <v>0</v>
      </c>
      <c r="I501" s="86">
        <v>55.266971938562328</v>
      </c>
    </row>
    <row r="502" spans="1:9">
      <c r="A502" s="51" t="s">
        <v>640</v>
      </c>
      <c r="B502" s="104">
        <v>1.6854312276168548</v>
      </c>
      <c r="C502" s="85">
        <v>65.493139064718775</v>
      </c>
      <c r="D502" s="85">
        <v>314.2669087263472</v>
      </c>
      <c r="E502" s="86">
        <v>381.44547901868282</v>
      </c>
      <c r="F502" s="107">
        <v>411.37713423252916</v>
      </c>
      <c r="G502" s="108">
        <v>15985.451924034996</v>
      </c>
      <c r="H502" s="108">
        <v>76705.72265280821</v>
      </c>
      <c r="I502" s="86">
        <v>93102.551711075736</v>
      </c>
    </row>
    <row r="503" spans="1:9">
      <c r="A503" s="51" t="s">
        <v>201</v>
      </c>
      <c r="B503" s="111">
        <v>0.52690909095716765</v>
      </c>
      <c r="C503" s="87">
        <v>0.24360352178997888</v>
      </c>
      <c r="D503" s="87">
        <v>8.6409950208849416E-3</v>
      </c>
      <c r="E503" s="88">
        <v>0.77915360776803144</v>
      </c>
      <c r="F503" s="112">
        <v>128.60705811504155</v>
      </c>
      <c r="G503" s="113">
        <v>59.458325585085312</v>
      </c>
      <c r="H503" s="113">
        <v>2.1090790952268295</v>
      </c>
      <c r="I503" s="88">
        <v>190.17446279535372</v>
      </c>
    </row>
    <row r="504" spans="1:9">
      <c r="A504" s="51" t="s">
        <v>200</v>
      </c>
      <c r="B504" s="111">
        <v>3.8068986930519741E-4</v>
      </c>
      <c r="C504" s="87">
        <v>1.0138389430988541E-2</v>
      </c>
      <c r="D504" s="87">
        <v>7.6166044833770605E-3</v>
      </c>
      <c r="E504" s="88">
        <v>1.8135683783670798E-2</v>
      </c>
      <c r="F504" s="112">
        <v>9.2918123801209965E-2</v>
      </c>
      <c r="G504" s="113">
        <v>2.4745605287915931</v>
      </c>
      <c r="H504" s="113">
        <v>1.8590476274636663</v>
      </c>
      <c r="I504" s="88">
        <v>4.4265262800564695</v>
      </c>
    </row>
    <row r="505" spans="1:9">
      <c r="A505" s="51" t="s">
        <v>667</v>
      </c>
      <c r="B505" s="104">
        <v>17.593586771697762</v>
      </c>
      <c r="C505" s="85">
        <v>75.487917917630099</v>
      </c>
      <c r="D505" s="85">
        <v>316.54453876506869</v>
      </c>
      <c r="E505" s="86">
        <v>409.62604345439649</v>
      </c>
      <c r="F505" s="107">
        <v>4294.2121804910967</v>
      </c>
      <c r="G505" s="108">
        <v>18424.960231717327</v>
      </c>
      <c r="H505" s="108">
        <v>77261.642646942899</v>
      </c>
      <c r="I505" s="86">
        <v>99980.815059151297</v>
      </c>
    </row>
    <row r="506" spans="1:9">
      <c r="A506" s="51" t="s">
        <v>676</v>
      </c>
      <c r="B506" s="111">
        <v>1.4128026221997507E-2</v>
      </c>
      <c r="C506" s="87">
        <v>0.11306039490324146</v>
      </c>
      <c r="D506" s="87">
        <v>0.23889051384286944</v>
      </c>
      <c r="E506" s="88">
        <v>0.36607893496810839</v>
      </c>
      <c r="F506" s="112">
        <v>3.4483441651815516</v>
      </c>
      <c r="G506" s="113">
        <v>27.595585324628054</v>
      </c>
      <c r="H506" s="113">
        <v>58.307982770066722</v>
      </c>
      <c r="I506" s="88">
        <v>89.351912259876315</v>
      </c>
    </row>
    <row r="507" spans="1:9">
      <c r="A507" s="51" t="s">
        <v>685</v>
      </c>
      <c r="B507" s="111">
        <v>3.1411731984799664E-2</v>
      </c>
      <c r="C507" s="87">
        <v>5.0066877727807477E-2</v>
      </c>
      <c r="D507" s="87">
        <v>2.7034852254628263</v>
      </c>
      <c r="E507" s="88">
        <v>2.7849638351754336</v>
      </c>
      <c r="F507" s="112">
        <v>7.6669211258524914</v>
      </c>
      <c r="G507" s="113">
        <v>12.220236781039402</v>
      </c>
      <c r="H507" s="113">
        <v>659.8619903722963</v>
      </c>
      <c r="I507" s="88">
        <v>679.74914827918826</v>
      </c>
    </row>
    <row r="508" spans="1:9">
      <c r="A508" s="51" t="s">
        <v>690</v>
      </c>
      <c r="B508" s="111">
        <v>7.7640819637395081E-2</v>
      </c>
      <c r="C508" s="87">
        <v>0.10029288670433124</v>
      </c>
      <c r="D508" s="87">
        <v>0.12003872770223388</v>
      </c>
      <c r="E508" s="88">
        <v>0.29797243404396023</v>
      </c>
      <c r="F508" s="112">
        <v>18.950436753837714</v>
      </c>
      <c r="G508" s="113">
        <v>24.479314041589983</v>
      </c>
      <c r="H508" s="113">
        <v>29.298844705095018</v>
      </c>
      <c r="I508" s="88">
        <v>72.728595500522729</v>
      </c>
    </row>
    <row r="509" spans="1:9">
      <c r="A509" s="51" t="s">
        <v>695</v>
      </c>
      <c r="B509" s="111">
        <v>4.3916783715639519E-3</v>
      </c>
      <c r="C509" s="87">
        <v>1.0361183263000928E-2</v>
      </c>
      <c r="D509" s="87">
        <v>2.3406192480517039E-2</v>
      </c>
      <c r="E509" s="88">
        <v>3.8159054115081914E-2</v>
      </c>
      <c r="F509" s="112">
        <v>1.071913248883779</v>
      </c>
      <c r="G509" s="113">
        <v>2.5289396613460151</v>
      </c>
      <c r="H509" s="113">
        <v>5.7129429122687174</v>
      </c>
      <c r="I509" s="88">
        <v>9.3137958224985091</v>
      </c>
    </row>
    <row r="510" spans="1:9">
      <c r="A510" s="51" t="s">
        <v>700</v>
      </c>
      <c r="B510" s="111">
        <v>3.7222658825211566E-3</v>
      </c>
      <c r="C510" s="87">
        <v>7.7619196213092687E-3</v>
      </c>
      <c r="D510" s="87">
        <v>9.38242342820007E-3</v>
      </c>
      <c r="E510" s="88">
        <v>2.0866608932030496E-2</v>
      </c>
      <c r="F510" s="112">
        <v>0.90852420823376734</v>
      </c>
      <c r="G510" s="113">
        <v>1.8945158945893934</v>
      </c>
      <c r="H510" s="113">
        <v>2.290045656449951</v>
      </c>
      <c r="I510" s="88">
        <v>5.0930857592731114</v>
      </c>
    </row>
    <row r="511" spans="1:9">
      <c r="A511" s="51" t="s">
        <v>703</v>
      </c>
      <c r="B511" s="111">
        <v>3.4224515945462892E-2</v>
      </c>
      <c r="C511" s="87">
        <v>0.10442578881254654</v>
      </c>
      <c r="D511" s="87">
        <v>4.9851785822709284E-3</v>
      </c>
      <c r="E511" s="88">
        <v>0.14363548334028037</v>
      </c>
      <c r="F511" s="112">
        <v>8.3534605621657629</v>
      </c>
      <c r="G511" s="113">
        <v>25.48806562841396</v>
      </c>
      <c r="H511" s="113">
        <v>1.2167737521463546</v>
      </c>
      <c r="I511" s="88">
        <v>35.05829994272608</v>
      </c>
    </row>
    <row r="512" spans="1:9">
      <c r="A512" s="51" t="s">
        <v>729</v>
      </c>
      <c r="B512" s="111">
        <v>6.7994847496744329E-4</v>
      </c>
      <c r="C512" s="87">
        <v>5.4682262825202568E-4</v>
      </c>
      <c r="D512" s="87">
        <v>1.7385376043784653E-3</v>
      </c>
      <c r="E512" s="88">
        <v>2.9653087075979341E-3</v>
      </c>
      <c r="F512" s="112">
        <v>0.15805775794494123</v>
      </c>
      <c r="G512" s="113">
        <v>0.12711192361923246</v>
      </c>
      <c r="H512" s="113">
        <v>0.40413261587826443</v>
      </c>
      <c r="I512" s="88">
        <v>0.68930229744243798</v>
      </c>
    </row>
    <row r="513" spans="1:9">
      <c r="A513" s="51" t="s">
        <v>730</v>
      </c>
      <c r="B513" s="111">
        <v>1.3427383868159662E-3</v>
      </c>
      <c r="C513" s="87">
        <v>1.4149262149404081E-3</v>
      </c>
      <c r="D513" s="87">
        <v>3.2861410505826863E-3</v>
      </c>
      <c r="E513" s="88">
        <v>6.0438056523390606E-3</v>
      </c>
      <c r="F513" s="112">
        <v>0.31212691364136175</v>
      </c>
      <c r="G513" s="113">
        <v>0.32890737081469451</v>
      </c>
      <c r="H513" s="113">
        <v>0.76388153789270941</v>
      </c>
      <c r="I513" s="88">
        <v>1.4049158223487657</v>
      </c>
    </row>
    <row r="514" spans="1:9">
      <c r="A514" s="51" t="s">
        <v>712</v>
      </c>
      <c r="B514" s="111">
        <v>2.4031906857525614E-3</v>
      </c>
      <c r="C514" s="87">
        <v>6.4850672705787399E-2</v>
      </c>
      <c r="D514" s="87">
        <v>0.16483445455157991</v>
      </c>
      <c r="E514" s="88">
        <v>0.23208831794311988</v>
      </c>
      <c r="F514" s="112">
        <v>0.58656661934350696</v>
      </c>
      <c r="G514" s="113">
        <v>15.828639848141693</v>
      </c>
      <c r="H514" s="113">
        <v>40.232508111346043</v>
      </c>
      <c r="I514" s="88">
        <v>56.647714578831234</v>
      </c>
    </row>
    <row r="515" spans="1:9">
      <c r="A515" s="51" t="s">
        <v>715</v>
      </c>
      <c r="B515" s="111">
        <v>1.2554261137735624E-3</v>
      </c>
      <c r="C515" s="87">
        <v>1.55468203046662E-2</v>
      </c>
      <c r="D515" s="87">
        <v>1.86540480556935</v>
      </c>
      <c r="E515" s="88">
        <v>1.8822070519877898</v>
      </c>
      <c r="F515" s="112">
        <v>0.30642223097711196</v>
      </c>
      <c r="G515" s="113">
        <v>3.7946409669914911</v>
      </c>
      <c r="H515" s="113">
        <v>455.30477335688437</v>
      </c>
      <c r="I515" s="88">
        <v>459.40583655485301</v>
      </c>
    </row>
    <row r="516" spans="1:9">
      <c r="A516" s="51" t="s">
        <v>716</v>
      </c>
      <c r="B516" s="111">
        <v>3.8613435255358528E-3</v>
      </c>
      <c r="C516" s="87">
        <v>3.0234814366937705E-2</v>
      </c>
      <c r="D516" s="87">
        <v>8.2826722114541368E-2</v>
      </c>
      <c r="E516" s="88">
        <v>0.11692288000701492</v>
      </c>
      <c r="F516" s="112">
        <v>0.94247003840572774</v>
      </c>
      <c r="G516" s="113">
        <v>7.3796611125510818</v>
      </c>
      <c r="H516" s="113">
        <v>20.216202846515561</v>
      </c>
      <c r="I516" s="88">
        <v>28.538333997472371</v>
      </c>
    </row>
    <row r="517" spans="1:9">
      <c r="A517" s="51" t="s">
        <v>717</v>
      </c>
      <c r="B517" s="111">
        <v>3.036552148685785E-4</v>
      </c>
      <c r="C517" s="87">
        <v>2.9096317685530435E-3</v>
      </c>
      <c r="D517" s="87">
        <v>1.6150272811556756E-2</v>
      </c>
      <c r="E517" s="88">
        <v>1.9363559794978377E-2</v>
      </c>
      <c r="F517" s="112">
        <v>7.4115638799470349E-2</v>
      </c>
      <c r="G517" s="113">
        <v>0.71017788148599426</v>
      </c>
      <c r="H517" s="113">
        <v>3.9419306094654143</v>
      </c>
      <c r="I517" s="88">
        <v>4.7262241297508796</v>
      </c>
    </row>
    <row r="518" spans="1:9">
      <c r="A518" s="51" t="s">
        <v>718</v>
      </c>
      <c r="B518" s="111">
        <v>2.3775629514609815E-4</v>
      </c>
      <c r="C518" s="87">
        <v>2.3627651261580395E-3</v>
      </c>
      <c r="D518" s="87">
        <v>6.4738721654580477E-3</v>
      </c>
      <c r="E518" s="88">
        <v>9.0743935867621858E-3</v>
      </c>
      <c r="F518" s="112">
        <v>5.8031144635454446E-2</v>
      </c>
      <c r="G518" s="113">
        <v>0.57669961879003129</v>
      </c>
      <c r="H518" s="113">
        <v>1.5801315029504659</v>
      </c>
      <c r="I518" s="88">
        <v>2.2148622663759516</v>
      </c>
    </row>
    <row r="519" spans="1:9">
      <c r="A519" s="51" t="s">
        <v>719</v>
      </c>
      <c r="B519" s="111">
        <v>4.8391490107707758E-3</v>
      </c>
      <c r="C519" s="87">
        <v>5.1729977624216598E-2</v>
      </c>
      <c r="D519" s="87">
        <v>3.4397732217669405E-3</v>
      </c>
      <c r="E519" s="87">
        <v>6.0008899856754311E-2</v>
      </c>
      <c r="F519" s="112">
        <v>1.1811311073130331</v>
      </c>
      <c r="G519" s="113">
        <v>12.626163322637057</v>
      </c>
      <c r="H519" s="113">
        <v>0.83957388898098473</v>
      </c>
      <c r="I519" s="88">
        <v>14.646868318931075</v>
      </c>
    </row>
    <row r="520" spans="1:9">
      <c r="A520" s="51" t="s">
        <v>720</v>
      </c>
      <c r="B520" s="111">
        <v>3.0578278979744414E-5</v>
      </c>
      <c r="C520" s="87">
        <v>2.215162067510197E-4</v>
      </c>
      <c r="D520" s="87">
        <v>1.1995909470211409E-3</v>
      </c>
      <c r="E520" s="87">
        <v>1.4516854327519049E-3</v>
      </c>
      <c r="F520" s="112">
        <v>7.108088914508915E-3</v>
      </c>
      <c r="G520" s="113">
        <v>5.149265904186439E-2</v>
      </c>
      <c r="H520" s="113">
        <v>0.27885150495600242</v>
      </c>
      <c r="I520" s="88">
        <v>0.33745225291237568</v>
      </c>
    </row>
    <row r="521" spans="1:9">
      <c r="A521" s="89" t="s">
        <v>721</v>
      </c>
      <c r="B521" s="114">
        <v>7.2118456865236292E-5</v>
      </c>
      <c r="C521" s="90">
        <v>5.7003280665699602E-4</v>
      </c>
      <c r="D521" s="90">
        <v>2.2674373249020534E-3</v>
      </c>
      <c r="E521" s="90">
        <v>2.9095885884242857E-3</v>
      </c>
      <c r="F521" s="115">
        <v>1.6764331443075878E-2</v>
      </c>
      <c r="G521" s="116">
        <v>0.13250725708235606</v>
      </c>
      <c r="H521" s="116">
        <v>0.52707826114596945</v>
      </c>
      <c r="I521" s="91">
        <v>0.67634984967140144</v>
      </c>
    </row>
    <row r="523" spans="1:9" ht="14.25">
      <c r="A523" s="52" t="s">
        <v>745</v>
      </c>
    </row>
    <row r="524" spans="1:9" ht="14.25">
      <c r="A524" s="77"/>
      <c r="B524" s="93" t="s">
        <v>723</v>
      </c>
      <c r="C524" s="94"/>
      <c r="D524" s="94"/>
      <c r="E524" s="95"/>
      <c r="F524" s="96" t="s">
        <v>724</v>
      </c>
      <c r="G524" s="97"/>
      <c r="H524" s="98"/>
      <c r="I524" s="98"/>
    </row>
    <row r="525" spans="1:9" ht="25.5">
      <c r="A525" s="89" t="s">
        <v>725</v>
      </c>
      <c r="B525" s="99" t="s">
        <v>726</v>
      </c>
      <c r="C525" s="100" t="s">
        <v>362</v>
      </c>
      <c r="D525" s="100" t="s">
        <v>401</v>
      </c>
      <c r="E525" s="101" t="s">
        <v>727</v>
      </c>
      <c r="F525" s="102" t="s">
        <v>726</v>
      </c>
      <c r="G525" s="102" t="s">
        <v>362</v>
      </c>
      <c r="H525" s="100" t="s">
        <v>401</v>
      </c>
      <c r="I525" s="101" t="s">
        <v>727</v>
      </c>
    </row>
    <row r="526" spans="1:9">
      <c r="A526" s="51" t="s">
        <v>540</v>
      </c>
      <c r="B526" s="104">
        <v>256.98374546387311</v>
      </c>
      <c r="C526" s="85">
        <v>1181.5826813835688</v>
      </c>
      <c r="D526" s="85">
        <v>4097.0464504820338</v>
      </c>
      <c r="E526" s="86">
        <v>5535.6128773294759</v>
      </c>
      <c r="F526" s="105">
        <v>62724.14739980259</v>
      </c>
      <c r="G526" s="106">
        <v>288398.65392410936</v>
      </c>
      <c r="H526" s="106">
        <v>1000000</v>
      </c>
      <c r="I526" s="79">
        <v>1351122.8013239121</v>
      </c>
    </row>
    <row r="527" spans="1:9">
      <c r="A527" s="51" t="s">
        <v>558</v>
      </c>
      <c r="B527" s="104">
        <v>245.33473926288164</v>
      </c>
      <c r="C527" s="85">
        <v>1082.0153349780073</v>
      </c>
      <c r="D527" s="85">
        <v>3376.6034260802826</v>
      </c>
      <c r="E527" s="86">
        <v>4703.9535003211713</v>
      </c>
      <c r="F527" s="107">
        <v>59880.878146748146</v>
      </c>
      <c r="G527" s="108">
        <v>264096.428501733</v>
      </c>
      <c r="H527" s="108">
        <v>824155.51468375768</v>
      </c>
      <c r="I527" s="86">
        <v>1148132.8213322386</v>
      </c>
    </row>
    <row r="528" spans="1:9">
      <c r="A528" s="51" t="s">
        <v>575</v>
      </c>
      <c r="B528" s="104">
        <v>31.857906572880275</v>
      </c>
      <c r="C528" s="85">
        <v>72.577250947448519</v>
      </c>
      <c r="D528" s="85">
        <v>0</v>
      </c>
      <c r="E528" s="86">
        <v>104.4351575203288</v>
      </c>
      <c r="F528" s="107">
        <v>7775.8226463681085</v>
      </c>
      <c r="G528" s="108">
        <v>17714.529680011201</v>
      </c>
      <c r="H528" s="108">
        <v>0</v>
      </c>
      <c r="I528" s="86">
        <v>25490.35232637931</v>
      </c>
    </row>
    <row r="529" spans="1:9">
      <c r="A529" s="51" t="s">
        <v>267</v>
      </c>
      <c r="B529" s="104">
        <v>164.63955046835272</v>
      </c>
      <c r="C529" s="85">
        <v>890.74030124859905</v>
      </c>
      <c r="D529" s="85">
        <v>0</v>
      </c>
      <c r="E529" s="86">
        <v>1055.3798517169519</v>
      </c>
      <c r="F529" s="107">
        <v>40184.936260359515</v>
      </c>
      <c r="G529" s="108">
        <v>217410.34962974364</v>
      </c>
      <c r="H529" s="108">
        <v>0</v>
      </c>
      <c r="I529" s="86">
        <v>257595.28589010317</v>
      </c>
    </row>
    <row r="530" spans="1:9">
      <c r="A530" s="51" t="s">
        <v>608</v>
      </c>
      <c r="B530" s="104">
        <v>48.837282221648643</v>
      </c>
      <c r="C530" s="85">
        <v>118.6977827819598</v>
      </c>
      <c r="D530" s="85">
        <v>3376.6034260802826</v>
      </c>
      <c r="E530" s="86">
        <v>3544.138491083891</v>
      </c>
      <c r="F530" s="107">
        <v>11920.119240020515</v>
      </c>
      <c r="G530" s="108">
        <v>28971.549191978174</v>
      </c>
      <c r="H530" s="108">
        <v>824155.51468375768</v>
      </c>
      <c r="I530" s="86">
        <v>865047.18311575626</v>
      </c>
    </row>
    <row r="531" spans="1:9">
      <c r="A531" s="51" t="s">
        <v>728</v>
      </c>
      <c r="B531" s="109">
        <v>5.5831100289486658E-2</v>
      </c>
      <c r="C531" s="110">
        <v>0.36595567399253887</v>
      </c>
      <c r="D531" s="85">
        <v>0</v>
      </c>
      <c r="E531" s="86">
        <v>0.42178677428202555</v>
      </c>
      <c r="F531" s="107">
        <v>13.627158238080975</v>
      </c>
      <c r="G531" s="108">
        <v>89.321826934493927</v>
      </c>
      <c r="H531" s="108">
        <v>0</v>
      </c>
      <c r="I531" s="86">
        <v>102.94898517257492</v>
      </c>
    </row>
    <row r="532" spans="1:9">
      <c r="A532" s="51" t="s">
        <v>640</v>
      </c>
      <c r="B532" s="104">
        <v>-34.671801360507132</v>
      </c>
      <c r="C532" s="85">
        <v>78.12920459677008</v>
      </c>
      <c r="D532" s="85">
        <v>313.4107951678115</v>
      </c>
      <c r="E532" s="86">
        <v>356.86819840407446</v>
      </c>
      <c r="F532" s="107">
        <v>-8462.6332114022916</v>
      </c>
      <c r="G532" s="108">
        <v>19069.640908654543</v>
      </c>
      <c r="H532" s="108">
        <v>76496.763938553224</v>
      </c>
      <c r="I532" s="86">
        <v>87103.771635805475</v>
      </c>
    </row>
    <row r="533" spans="1:9">
      <c r="A533" s="51" t="s">
        <v>201</v>
      </c>
      <c r="B533" s="111">
        <v>0.45924203495198396</v>
      </c>
      <c r="C533" s="87">
        <v>0.27914173778419982</v>
      </c>
      <c r="D533" s="87">
        <v>8.6409950208849416E-3</v>
      </c>
      <c r="E533" s="88">
        <v>0.74702476775706861</v>
      </c>
      <c r="F533" s="112">
        <v>112.09100031022405</v>
      </c>
      <c r="G533" s="113">
        <v>68.132431779326708</v>
      </c>
      <c r="H533" s="113">
        <v>2.1090790952268295</v>
      </c>
      <c r="I533" s="88">
        <v>182.33251118477756</v>
      </c>
    </row>
    <row r="534" spans="1:9">
      <c r="A534" s="51" t="s">
        <v>200</v>
      </c>
      <c r="B534" s="111">
        <v>3.3180067162579186E-4</v>
      </c>
      <c r="C534" s="87">
        <v>2.7126778326950599E-2</v>
      </c>
      <c r="D534" s="87">
        <v>7.6166044833770605E-3</v>
      </c>
      <c r="E534" s="88">
        <v>3.5075183481953452E-2</v>
      </c>
      <c r="F534" s="112">
        <v>8.0985333126197337E-2</v>
      </c>
      <c r="G534" s="113">
        <v>6.6210570602046817</v>
      </c>
      <c r="H534" s="113">
        <v>1.8590476274636663</v>
      </c>
      <c r="I534" s="88">
        <v>8.5610900207945448</v>
      </c>
    </row>
    <row r="535" spans="1:9">
      <c r="A535" s="51" t="s">
        <v>667</v>
      </c>
      <c r="B535" s="104">
        <v>-20.806613133966778</v>
      </c>
      <c r="C535" s="85">
        <v>93.692052986937981</v>
      </c>
      <c r="D535" s="85">
        <v>315.688425206533</v>
      </c>
      <c r="E535" s="86">
        <v>388.57386505950421</v>
      </c>
      <c r="F535" s="107">
        <v>-5078.4420888171271</v>
      </c>
      <c r="G535" s="108">
        <v>22868.193982988585</v>
      </c>
      <c r="H535" s="108">
        <v>77052.683932687898</v>
      </c>
      <c r="I535" s="86">
        <v>94842.435826859364</v>
      </c>
    </row>
    <row r="536" spans="1:9">
      <c r="A536" s="51" t="s">
        <v>676</v>
      </c>
      <c r="B536" s="111">
        <v>1.2313667809866176E-2</v>
      </c>
      <c r="C536" s="87">
        <v>0.12682727551007178</v>
      </c>
      <c r="D536" s="87">
        <v>0.23889051384286944</v>
      </c>
      <c r="E536" s="88">
        <v>0.37803145716280739</v>
      </c>
      <c r="F536" s="112">
        <v>3.0054987071033636</v>
      </c>
      <c r="G536" s="113">
        <v>30.955781693700363</v>
      </c>
      <c r="H536" s="113">
        <v>58.307982770066722</v>
      </c>
      <c r="I536" s="88">
        <v>92.269263170870445</v>
      </c>
    </row>
    <row r="537" spans="1:9">
      <c r="A537" s="51" t="s">
        <v>685</v>
      </c>
      <c r="B537" s="111">
        <v>2.7377754465880661E-2</v>
      </c>
      <c r="C537" s="87">
        <v>6.3486946142018483E-2</v>
      </c>
      <c r="D537" s="87">
        <v>2.7034852254628263</v>
      </c>
      <c r="E537" s="88">
        <v>2.7943499260707254</v>
      </c>
      <c r="F537" s="112">
        <v>6.6823148814091571</v>
      </c>
      <c r="G537" s="113">
        <v>15.495783830947046</v>
      </c>
      <c r="H537" s="113">
        <v>659.8619903722963</v>
      </c>
      <c r="I537" s="88">
        <v>682.04008908465244</v>
      </c>
    </row>
    <row r="538" spans="1:9">
      <c r="A538" s="51" t="s">
        <v>690</v>
      </c>
      <c r="B538" s="111">
        <v>6.7669980680814895E-2</v>
      </c>
      <c r="C538" s="87">
        <v>0.13453677691675342</v>
      </c>
      <c r="D538" s="87">
        <v>0.12003872770223388</v>
      </c>
      <c r="E538" s="88">
        <v>0.32224548529980218</v>
      </c>
      <c r="F538" s="112">
        <v>16.516771654578935</v>
      </c>
      <c r="G538" s="113">
        <v>32.837503441271615</v>
      </c>
      <c r="H538" s="113">
        <v>29.298844705095018</v>
      </c>
      <c r="I538" s="88">
        <v>78.653119800945575</v>
      </c>
    </row>
    <row r="539" spans="1:9">
      <c r="A539" s="51" t="s">
        <v>695</v>
      </c>
      <c r="B539" s="111">
        <v>3.8276874451869973E-3</v>
      </c>
      <c r="C539" s="87">
        <v>1.6965413062012366E-2</v>
      </c>
      <c r="D539" s="87">
        <v>2.3406192480517039E-2</v>
      </c>
      <c r="E539" s="88">
        <v>4.4199292987716403E-2</v>
      </c>
      <c r="F539" s="112">
        <v>0.93425532061923655</v>
      </c>
      <c r="G539" s="113">
        <v>4.1408886296654801</v>
      </c>
      <c r="H539" s="113">
        <v>5.7129429122687174</v>
      </c>
      <c r="I539" s="88">
        <v>10.788086862553433</v>
      </c>
    </row>
    <row r="540" spans="1:9">
      <c r="A540" s="51" t="s">
        <v>700</v>
      </c>
      <c r="B540" s="111">
        <v>3.2442426746064944E-3</v>
      </c>
      <c r="C540" s="87">
        <v>9.7123501970778087E-3</v>
      </c>
      <c r="D540" s="87">
        <v>9.38242342820007E-3</v>
      </c>
      <c r="E540" s="88">
        <v>2.2339016299884374E-2</v>
      </c>
      <c r="F540" s="112">
        <v>0.79184913176290606</v>
      </c>
      <c r="G540" s="113">
        <v>2.3705736106397115</v>
      </c>
      <c r="H540" s="113">
        <v>2.290045656449951</v>
      </c>
      <c r="I540" s="88">
        <v>5.4524683988525684</v>
      </c>
    </row>
    <row r="541" spans="1:9">
      <c r="A541" s="51" t="s">
        <v>703</v>
      </c>
      <c r="B541" s="111">
        <v>2.9829313287211175E-2</v>
      </c>
      <c r="C541" s="87">
        <v>0.13068642128583327</v>
      </c>
      <c r="D541" s="87">
        <v>4.9851785822709284E-3</v>
      </c>
      <c r="E541" s="88">
        <v>0.16550091315531537</v>
      </c>
      <c r="F541" s="112">
        <v>7.2806871114926315</v>
      </c>
      <c r="G541" s="113">
        <v>31.897715309148492</v>
      </c>
      <c r="H541" s="113">
        <v>1.2167737521463546</v>
      </c>
      <c r="I541" s="88">
        <v>40.39517617278748</v>
      </c>
    </row>
    <row r="542" spans="1:9">
      <c r="A542" s="51" t="s">
        <v>729</v>
      </c>
      <c r="B542" s="111">
        <v>5.9262769738761324E-4</v>
      </c>
      <c r="C542" s="87">
        <v>7.8312786160864543E-4</v>
      </c>
      <c r="D542" s="87">
        <v>1.7385376043784653E-3</v>
      </c>
      <c r="E542" s="88">
        <v>3.1142931633747241E-3</v>
      </c>
      <c r="F542" s="112">
        <v>0.13775956354581753</v>
      </c>
      <c r="G542" s="113">
        <v>0.18204237313129559</v>
      </c>
      <c r="H542" s="113">
        <v>0.40413261587826443</v>
      </c>
      <c r="I542" s="88">
        <v>0.72393455255537753</v>
      </c>
    </row>
    <row r="543" spans="1:9">
      <c r="A543" s="51" t="s">
        <v>730</v>
      </c>
      <c r="B543" s="111">
        <v>1.1703003796145076E-3</v>
      </c>
      <c r="C543" s="87">
        <v>1.7695800044856794E-3</v>
      </c>
      <c r="D543" s="87">
        <v>3.2861410505826863E-3</v>
      </c>
      <c r="E543" s="88">
        <v>6.226021434682873E-3</v>
      </c>
      <c r="F543" s="112">
        <v>0.27204275167002834</v>
      </c>
      <c r="G543" s="113">
        <v>0.41134859229825854</v>
      </c>
      <c r="H543" s="113">
        <v>0.76388153789270941</v>
      </c>
      <c r="I543" s="88">
        <v>1.4472728818609961</v>
      </c>
    </row>
    <row r="544" spans="1:9">
      <c r="A544" s="51" t="s">
        <v>712</v>
      </c>
      <c r="B544" s="111">
        <v>2.0945665957249064E-3</v>
      </c>
      <c r="C544" s="87">
        <v>6.3301285088409681E-2</v>
      </c>
      <c r="D544" s="87">
        <v>0.16483445455157991</v>
      </c>
      <c r="E544" s="88">
        <v>0.2302303062357145</v>
      </c>
      <c r="F544" s="112">
        <v>0.51123818610317984</v>
      </c>
      <c r="G544" s="113">
        <v>15.45046800261736</v>
      </c>
      <c r="H544" s="113">
        <v>40.232508111346043</v>
      </c>
      <c r="I544" s="88">
        <v>56.194214300066577</v>
      </c>
    </row>
    <row r="545" spans="1:9">
      <c r="A545" s="51" t="s">
        <v>715</v>
      </c>
      <c r="B545" s="111">
        <v>1.0942009790984965E-3</v>
      </c>
      <c r="C545" s="87">
        <v>1.3992713892436892E-2</v>
      </c>
      <c r="D545" s="87">
        <v>1.86540480556935</v>
      </c>
      <c r="E545" s="88">
        <v>1.8804917204408853</v>
      </c>
      <c r="F545" s="112">
        <v>0.26707067940851864</v>
      </c>
      <c r="G545" s="113">
        <v>3.4153173661945164</v>
      </c>
      <c r="H545" s="113">
        <v>455.30477335688437</v>
      </c>
      <c r="I545" s="88">
        <v>458.9871614024874</v>
      </c>
    </row>
    <row r="546" spans="1:9">
      <c r="A546" s="51" t="s">
        <v>716</v>
      </c>
      <c r="B546" s="111">
        <v>3.3654595996710623E-3</v>
      </c>
      <c r="C546" s="87">
        <v>2.7643153326872623E-2</v>
      </c>
      <c r="D546" s="87">
        <v>8.2826722114541368E-2</v>
      </c>
      <c r="E546" s="88">
        <v>0.11383533504108506</v>
      </c>
      <c r="F546" s="112">
        <v>0.82143554883911618</v>
      </c>
      <c r="G546" s="113">
        <v>6.7470929756288944</v>
      </c>
      <c r="H546" s="113">
        <v>20.216202846515561</v>
      </c>
      <c r="I546" s="88">
        <v>27.784731370983572</v>
      </c>
    </row>
    <row r="547" spans="1:9">
      <c r="A547" s="51" t="s">
        <v>717</v>
      </c>
      <c r="B547" s="111">
        <v>2.6465901081096339E-4</v>
      </c>
      <c r="C547" s="87">
        <v>2.5471142246553252E-3</v>
      </c>
      <c r="D547" s="87">
        <v>1.6150272811556756E-2</v>
      </c>
      <c r="E547" s="88">
        <v>1.8962046047023045E-2</v>
      </c>
      <c r="F547" s="112">
        <v>6.4597512869258591E-2</v>
      </c>
      <c r="G547" s="113">
        <v>0.62169522738890293</v>
      </c>
      <c r="H547" s="113">
        <v>3.9419306094654143</v>
      </c>
      <c r="I547" s="88">
        <v>4.6282233497235765</v>
      </c>
    </row>
    <row r="548" spans="1:9">
      <c r="A548" s="51" t="s">
        <v>718</v>
      </c>
      <c r="B548" s="111">
        <v>2.0722300427041684E-4</v>
      </c>
      <c r="C548" s="87">
        <v>2.0915542375177076E-3</v>
      </c>
      <c r="D548" s="87">
        <v>6.4738721654580477E-3</v>
      </c>
      <c r="E548" s="88">
        <v>8.7726494072461712E-3</v>
      </c>
      <c r="F548" s="112">
        <v>5.05786318937234E-2</v>
      </c>
      <c r="G548" s="113">
        <v>0.51050293493051024</v>
      </c>
      <c r="H548" s="113">
        <v>1.5801315029504659</v>
      </c>
      <c r="I548" s="88">
        <v>2.1412130697746994</v>
      </c>
    </row>
    <row r="549" spans="1:9">
      <c r="A549" s="51" t="s">
        <v>719</v>
      </c>
      <c r="B549" s="111">
        <v>4.2176927240052207E-3</v>
      </c>
      <c r="C549" s="87">
        <v>4.5666615941590688E-2</v>
      </c>
      <c r="D549" s="87">
        <v>3.4397732217669405E-3</v>
      </c>
      <c r="E549" s="87">
        <v>5.3324081887362845E-2</v>
      </c>
      <c r="F549" s="112">
        <v>1.0294471334365742</v>
      </c>
      <c r="G549" s="113">
        <v>11.146228507176879</v>
      </c>
      <c r="H549" s="113">
        <v>0.83957388898098473</v>
      </c>
      <c r="I549" s="88">
        <v>13.015249529594437</v>
      </c>
    </row>
    <row r="550" spans="1:9">
      <c r="A550" s="51" t="s">
        <v>720</v>
      </c>
      <c r="B550" s="111">
        <v>2.6651335695266716E-5</v>
      </c>
      <c r="C550" s="87">
        <v>1.9816614342538105E-4</v>
      </c>
      <c r="D550" s="87">
        <v>1.1995909470211409E-3</v>
      </c>
      <c r="E550" s="87">
        <v>1.4244084261417888E-3</v>
      </c>
      <c r="F550" s="112">
        <v>6.1952493774378049E-3</v>
      </c>
      <c r="G550" s="113">
        <v>4.606480856054733E-2</v>
      </c>
      <c r="H550" s="113">
        <v>0.27885150495600242</v>
      </c>
      <c r="I550" s="88">
        <v>0.33111156289398758</v>
      </c>
    </row>
    <row r="551" spans="1:9">
      <c r="A551" s="89" t="s">
        <v>721</v>
      </c>
      <c r="B551" s="114">
        <v>6.285681430970091E-5</v>
      </c>
      <c r="C551" s="90">
        <v>5.0924233091170703E-4</v>
      </c>
      <c r="D551" s="90">
        <v>2.2674373249020534E-3</v>
      </c>
      <c r="E551" s="90">
        <v>2.8395364701234611E-3</v>
      </c>
      <c r="F551" s="115">
        <v>1.4611411757087215E-2</v>
      </c>
      <c r="G551" s="116">
        <v>0.11837617707490877</v>
      </c>
      <c r="H551" s="116">
        <v>0.52707826114596945</v>
      </c>
      <c r="I551" s="91">
        <v>0.66006584997796547</v>
      </c>
    </row>
    <row r="553" spans="1:9" ht="14.25">
      <c r="A553" s="52" t="s">
        <v>746</v>
      </c>
    </row>
    <row r="554" spans="1:9" ht="14.25">
      <c r="A554" s="77"/>
      <c r="B554" s="93" t="s">
        <v>723</v>
      </c>
      <c r="C554" s="94"/>
      <c r="D554" s="94"/>
      <c r="E554" s="95"/>
      <c r="F554" s="96" t="s">
        <v>724</v>
      </c>
      <c r="G554" s="97"/>
      <c r="H554" s="98"/>
      <c r="I554" s="98"/>
    </row>
    <row r="555" spans="1:9" ht="25.5">
      <c r="A555" s="89" t="s">
        <v>725</v>
      </c>
      <c r="B555" s="99" t="s">
        <v>726</v>
      </c>
      <c r="C555" s="100" t="s">
        <v>362</v>
      </c>
      <c r="D555" s="100" t="s">
        <v>401</v>
      </c>
      <c r="E555" s="101" t="s">
        <v>727</v>
      </c>
      <c r="F555" s="102" t="s">
        <v>726</v>
      </c>
      <c r="G555" s="102" t="s">
        <v>362</v>
      </c>
      <c r="H555" s="100" t="s">
        <v>401</v>
      </c>
      <c r="I555" s="101" t="s">
        <v>727</v>
      </c>
    </row>
    <row r="556" spans="1:9">
      <c r="A556" s="51" t="s">
        <v>540</v>
      </c>
      <c r="B556" s="104">
        <v>219.04252844810441</v>
      </c>
      <c r="C556" s="85">
        <v>1426.5970229158704</v>
      </c>
      <c r="D556" s="85">
        <v>4097.0464504820338</v>
      </c>
      <c r="E556" s="86">
        <v>5742.6860018460084</v>
      </c>
      <c r="F556" s="105">
        <v>53463.520879128235</v>
      </c>
      <c r="G556" s="106">
        <v>348201.32994782756</v>
      </c>
      <c r="H556" s="106">
        <v>1000000</v>
      </c>
      <c r="I556" s="79">
        <v>1401664.8508269559</v>
      </c>
    </row>
    <row r="557" spans="1:9">
      <c r="A557" s="51" t="s">
        <v>558</v>
      </c>
      <c r="B557" s="104">
        <v>209.11338772534407</v>
      </c>
      <c r="C557" s="85">
        <v>1263.3305135524072</v>
      </c>
      <c r="D557" s="85">
        <v>2877.3029158753284</v>
      </c>
      <c r="E557" s="86">
        <v>4349.74681715308</v>
      </c>
      <c r="F557" s="107">
        <v>51040.033412543089</v>
      </c>
      <c r="G557" s="108">
        <v>308351.52318172314</v>
      </c>
      <c r="H557" s="108">
        <v>702287.11113021488</v>
      </c>
      <c r="I557" s="86">
        <v>1061678.6677244813</v>
      </c>
    </row>
    <row r="558" spans="1:9">
      <c r="A558" s="51" t="s">
        <v>575</v>
      </c>
      <c r="B558" s="104">
        <v>27.154388283161598</v>
      </c>
      <c r="C558" s="85">
        <v>108.00033762243812</v>
      </c>
      <c r="D558" s="85">
        <v>0</v>
      </c>
      <c r="E558" s="86">
        <v>135.15472590559972</v>
      </c>
      <c r="F558" s="107">
        <v>6627.7960504857783</v>
      </c>
      <c r="G558" s="108">
        <v>26360.535309462128</v>
      </c>
      <c r="H558" s="108">
        <v>0</v>
      </c>
      <c r="I558" s="86">
        <v>32988.331359947901</v>
      </c>
    </row>
    <row r="559" spans="1:9">
      <c r="A559" s="51" t="s">
        <v>267</v>
      </c>
      <c r="B559" s="104">
        <v>140.3320795720017</v>
      </c>
      <c r="C559" s="85">
        <v>1032.0653032635428</v>
      </c>
      <c r="D559" s="85">
        <v>0</v>
      </c>
      <c r="E559" s="86">
        <v>1172.3973828355445</v>
      </c>
      <c r="F559" s="107">
        <v>34252.010873709056</v>
      </c>
      <c r="G559" s="108">
        <v>251904.71129320885</v>
      </c>
      <c r="H559" s="108">
        <v>0</v>
      </c>
      <c r="I559" s="86">
        <v>286156.72216691793</v>
      </c>
    </row>
    <row r="560" spans="1:9">
      <c r="A560" s="51" t="s">
        <v>608</v>
      </c>
      <c r="B560" s="104">
        <v>41.626919870180764</v>
      </c>
      <c r="C560" s="85">
        <v>123.26487266642634</v>
      </c>
      <c r="D560" s="85">
        <v>2877.3029158753284</v>
      </c>
      <c r="E560" s="86">
        <v>3042.1947084119356</v>
      </c>
      <c r="F560" s="107">
        <v>10160.226488348258</v>
      </c>
      <c r="G560" s="108">
        <v>30086.276579052148</v>
      </c>
      <c r="H560" s="108">
        <v>702287.11113021488</v>
      </c>
      <c r="I560" s="86">
        <v>742533.6141976153</v>
      </c>
    </row>
    <row r="561" spans="1:9">
      <c r="A561" s="51" t="s">
        <v>728</v>
      </c>
      <c r="B561" s="109">
        <v>4.7588166914502628E-2</v>
      </c>
      <c r="C561" s="110">
        <v>0.59337746116395806</v>
      </c>
      <c r="D561" s="85">
        <v>0</v>
      </c>
      <c r="E561" s="86">
        <v>0.64096562807846069</v>
      </c>
      <c r="F561" s="107">
        <v>11.615237339792351</v>
      </c>
      <c r="G561" s="108">
        <v>144.8305427667643</v>
      </c>
      <c r="H561" s="108">
        <v>0</v>
      </c>
      <c r="I561" s="86">
        <v>156.44578010655667</v>
      </c>
    </row>
    <row r="562" spans="1:9">
      <c r="A562" s="51" t="s">
        <v>640</v>
      </c>
      <c r="B562" s="104">
        <v>-74.932499319135246</v>
      </c>
      <c r="C562" s="85">
        <v>94.581386003187319</v>
      </c>
      <c r="D562" s="85">
        <v>312.45510865586238</v>
      </c>
      <c r="E562" s="86">
        <v>332.10399533991443</v>
      </c>
      <c r="F562" s="107">
        <v>-18289.394622391734</v>
      </c>
      <c r="G562" s="108">
        <v>23085.260844933659</v>
      </c>
      <c r="H562" s="108">
        <v>76263.501630327082</v>
      </c>
      <c r="I562" s="86">
        <v>81059.367852869007</v>
      </c>
    </row>
    <row r="563" spans="1:9">
      <c r="A563" s="51" t="s">
        <v>201</v>
      </c>
      <c r="B563" s="111">
        <v>0.39143929638023262</v>
      </c>
      <c r="C563" s="87">
        <v>0.31820684135066402</v>
      </c>
      <c r="D563" s="87">
        <v>8.6409950208849416E-3</v>
      </c>
      <c r="E563" s="88">
        <v>0.71828713275178158</v>
      </c>
      <c r="F563" s="112">
        <v>95.541825339612203</v>
      </c>
      <c r="G563" s="113">
        <v>77.667374582298351</v>
      </c>
      <c r="H563" s="113">
        <v>2.1090790952268295</v>
      </c>
      <c r="I563" s="88">
        <v>175.3182790171374</v>
      </c>
    </row>
    <row r="564" spans="1:9">
      <c r="A564" s="51" t="s">
        <v>200</v>
      </c>
      <c r="B564" s="111">
        <v>2.8281344379389874E-4</v>
      </c>
      <c r="C564" s="87">
        <v>4.6105675070515398E-2</v>
      </c>
      <c r="D564" s="87">
        <v>7.6166044833770605E-3</v>
      </c>
      <c r="E564" s="88">
        <v>5.4005092997686355E-2</v>
      </c>
      <c r="F564" s="112">
        <v>6.902861542139084E-2</v>
      </c>
      <c r="G564" s="113">
        <v>11.25339329874839</v>
      </c>
      <c r="H564" s="113">
        <v>1.8590476274636663</v>
      </c>
      <c r="I564" s="88">
        <v>13.181469541633447</v>
      </c>
    </row>
    <row r="565" spans="1:9">
      <c r="A565" s="51" t="s">
        <v>667</v>
      </c>
      <c r="B565" s="104">
        <v>-63.114374865122883</v>
      </c>
      <c r="C565" s="85">
        <v>116.34559513739381</v>
      </c>
      <c r="D565" s="85">
        <v>314.73273869458387</v>
      </c>
      <c r="E565" s="86">
        <v>367.96395896685476</v>
      </c>
      <c r="F565" s="107">
        <v>-15404.847279116699</v>
      </c>
      <c r="G565" s="108">
        <v>28397.431306570932</v>
      </c>
      <c r="H565" s="108">
        <v>76819.421624461771</v>
      </c>
      <c r="I565" s="86">
        <v>89812.005651915999</v>
      </c>
    </row>
    <row r="566" spans="1:9">
      <c r="A566" s="51" t="s">
        <v>676</v>
      </c>
      <c r="B566" s="111">
        <v>1.0495671337790098E-2</v>
      </c>
      <c r="C566" s="87">
        <v>0.14301053265658492</v>
      </c>
      <c r="D566" s="87">
        <v>0.23889051384286944</v>
      </c>
      <c r="E566" s="88">
        <v>0.39239671783724445</v>
      </c>
      <c r="F566" s="112">
        <v>2.5617652776563564</v>
      </c>
      <c r="G566" s="113">
        <v>34.90576306250059</v>
      </c>
      <c r="H566" s="113">
        <v>58.307982770066722</v>
      </c>
      <c r="I566" s="88">
        <v>95.775511110223675</v>
      </c>
    </row>
    <row r="567" spans="1:9">
      <c r="A567" s="51" t="s">
        <v>685</v>
      </c>
      <c r="B567" s="111">
        <v>2.3335688218774631E-2</v>
      </c>
      <c r="C567" s="87">
        <v>7.917891294029876E-2</v>
      </c>
      <c r="D567" s="87">
        <v>2.7034852254628263</v>
      </c>
      <c r="E567" s="88">
        <v>2.8059998266218997</v>
      </c>
      <c r="F567" s="112">
        <v>5.6957343542026706</v>
      </c>
      <c r="G567" s="113">
        <v>19.325851902651248</v>
      </c>
      <c r="H567" s="113">
        <v>659.8619903722963</v>
      </c>
      <c r="I567" s="88">
        <v>684.88357662915018</v>
      </c>
    </row>
    <row r="568" spans="1:9">
      <c r="A568" s="51" t="s">
        <v>690</v>
      </c>
      <c r="B568" s="111">
        <v>5.7679148701036576E-2</v>
      </c>
      <c r="C568" s="87">
        <v>0.17372552260353413</v>
      </c>
      <c r="D568" s="87">
        <v>0.12003872770223388</v>
      </c>
      <c r="E568" s="88">
        <v>0.3514433990068046</v>
      </c>
      <c r="F568" s="112">
        <v>14.078226692853432</v>
      </c>
      <c r="G568" s="113">
        <v>42.402624598775205</v>
      </c>
      <c r="H568" s="113">
        <v>29.298844705095018</v>
      </c>
      <c r="I568" s="88">
        <v>85.779695996723675</v>
      </c>
    </row>
    <row r="569" spans="1:9">
      <c r="A569" s="51" t="s">
        <v>695</v>
      </c>
      <c r="B569" s="111">
        <v>3.2625656326605735E-3</v>
      </c>
      <c r="C569" s="87">
        <v>2.4487954818984501E-2</v>
      </c>
      <c r="D569" s="87">
        <v>2.3406192480517039E-2</v>
      </c>
      <c r="E569" s="88">
        <v>5.1156712932162118E-2</v>
      </c>
      <c r="F569" s="112">
        <v>0.79632136762245398</v>
      </c>
      <c r="G569" s="113">
        <v>5.976977589820442</v>
      </c>
      <c r="H569" s="113">
        <v>5.7129429122687174</v>
      </c>
      <c r="I569" s="88">
        <v>12.486241869711614</v>
      </c>
    </row>
    <row r="570" spans="1:9">
      <c r="A570" s="51" t="s">
        <v>700</v>
      </c>
      <c r="B570" s="111">
        <v>2.7652609586739313E-3</v>
      </c>
      <c r="C570" s="87">
        <v>1.1965383979076198E-2</v>
      </c>
      <c r="D570" s="87">
        <v>9.38242342820007E-3</v>
      </c>
      <c r="E570" s="88">
        <v>2.4113068365950199E-2</v>
      </c>
      <c r="F570" s="112">
        <v>0.67494010431553375</v>
      </c>
      <c r="G570" s="113">
        <v>2.9204901930434355</v>
      </c>
      <c r="H570" s="113">
        <v>2.290045656449951</v>
      </c>
      <c r="I570" s="88">
        <v>5.8854759538089203</v>
      </c>
    </row>
    <row r="571" spans="1:9">
      <c r="A571" s="51" t="s">
        <v>703</v>
      </c>
      <c r="B571" s="111">
        <v>2.5425297590348599E-2</v>
      </c>
      <c r="C571" s="87">
        <v>0.16198199850598505</v>
      </c>
      <c r="D571" s="87">
        <v>4.9851785822709284E-3</v>
      </c>
      <c r="E571" s="88">
        <v>0.19239247467860457</v>
      </c>
      <c r="F571" s="112">
        <v>6.2057625896228767</v>
      </c>
      <c r="G571" s="113">
        <v>39.536285581269702</v>
      </c>
      <c r="H571" s="113">
        <v>1.2167737521463546</v>
      </c>
      <c r="I571" s="88">
        <v>46.958821923038933</v>
      </c>
    </row>
    <row r="572" spans="1:9">
      <c r="A572" s="51" t="s">
        <v>729</v>
      </c>
      <c r="B572" s="111">
        <v>5.0513182859034068E-4</v>
      </c>
      <c r="C572" s="87">
        <v>1.0539280835926183E-3</v>
      </c>
      <c r="D572" s="87">
        <v>1.7385376043784653E-3</v>
      </c>
      <c r="E572" s="88">
        <v>3.297597516561424E-3</v>
      </c>
      <c r="F572" s="112">
        <v>0.11742066823142802</v>
      </c>
      <c r="G572" s="113">
        <v>0.24499137222983539</v>
      </c>
      <c r="H572" s="113">
        <v>0.40413261587826443</v>
      </c>
      <c r="I572" s="88">
        <v>0.76654465633952773</v>
      </c>
    </row>
    <row r="573" spans="1:9">
      <c r="A573" s="51" t="s">
        <v>730</v>
      </c>
      <c r="B573" s="111">
        <v>9.9751660842134992E-4</v>
      </c>
      <c r="C573" s="87">
        <v>2.1845273228596148E-3</v>
      </c>
      <c r="D573" s="87">
        <v>3.2861410505826863E-3</v>
      </c>
      <c r="E573" s="88">
        <v>6.4681849818636512E-3</v>
      </c>
      <c r="F573" s="112">
        <v>0.23187821495955208</v>
      </c>
      <c r="G573" s="113">
        <v>0.50780537574878437</v>
      </c>
      <c r="H573" s="113">
        <v>0.76388153789270941</v>
      </c>
      <c r="I573" s="88">
        <v>1.5035651286010461</v>
      </c>
    </row>
    <row r="574" spans="1:9">
      <c r="A574" s="51" t="s">
        <v>712</v>
      </c>
      <c r="B574" s="111">
        <v>1.7853236682435244E-3</v>
      </c>
      <c r="C574" s="87">
        <v>6.2208030554310699E-2</v>
      </c>
      <c r="D574" s="87">
        <v>0.16483445455157991</v>
      </c>
      <c r="E574" s="88">
        <v>0.22882780877413414</v>
      </c>
      <c r="F574" s="112">
        <v>0.43575870808920758</v>
      </c>
      <c r="G574" s="113">
        <v>15.183628329864719</v>
      </c>
      <c r="H574" s="113">
        <v>40.232508111346043</v>
      </c>
      <c r="I574" s="88">
        <v>55.85189514929997</v>
      </c>
    </row>
    <row r="575" spans="1:9">
      <c r="A575" s="51" t="s">
        <v>715</v>
      </c>
      <c r="B575" s="111">
        <v>9.3265256391797727E-4</v>
      </c>
      <c r="C575" s="87">
        <v>1.281752965444226E-2</v>
      </c>
      <c r="D575" s="87">
        <v>1.86540480556935</v>
      </c>
      <c r="E575" s="88">
        <v>1.8791549877877103</v>
      </c>
      <c r="F575" s="112">
        <v>0.2276402220941984</v>
      </c>
      <c r="G575" s="113">
        <v>3.1284804332482556</v>
      </c>
      <c r="H575" s="113">
        <v>455.30477335688437</v>
      </c>
      <c r="I575" s="88">
        <v>458.66089401222683</v>
      </c>
    </row>
    <row r="576" spans="1:9">
      <c r="A576" s="51" t="s">
        <v>716</v>
      </c>
      <c r="B576" s="111">
        <v>2.8685813523778984E-3</v>
      </c>
      <c r="C576" s="87">
        <v>2.5526316018264574E-2</v>
      </c>
      <c r="D576" s="87">
        <v>8.2826722114541368E-2</v>
      </c>
      <c r="E576" s="88">
        <v>0.11122161948518385</v>
      </c>
      <c r="F576" s="112">
        <v>0.70015836702080803</v>
      </c>
      <c r="G576" s="113">
        <v>6.2304189925064932</v>
      </c>
      <c r="H576" s="113">
        <v>20.216202846515561</v>
      </c>
      <c r="I576" s="88">
        <v>27.146780206042862</v>
      </c>
    </row>
    <row r="577" spans="1:53">
      <c r="A577" s="51" t="s">
        <v>717</v>
      </c>
      <c r="B577" s="111">
        <v>2.255846135325212E-4</v>
      </c>
      <c r="C577" s="87">
        <v>2.2710553955283962E-3</v>
      </c>
      <c r="D577" s="87">
        <v>1.6150272811556756E-2</v>
      </c>
      <c r="E577" s="88">
        <v>1.8646912820617673E-2</v>
      </c>
      <c r="F577" s="112">
        <v>5.5060301673167576E-2</v>
      </c>
      <c r="G577" s="113">
        <v>0.5543152666138792</v>
      </c>
      <c r="H577" s="113">
        <v>3.9419306094654143</v>
      </c>
      <c r="I577" s="88">
        <v>4.551306177752461</v>
      </c>
    </row>
    <row r="578" spans="1:53">
      <c r="A578" s="51" t="s">
        <v>718</v>
      </c>
      <c r="B578" s="111">
        <v>1.7662848958042553E-4</v>
      </c>
      <c r="C578" s="87">
        <v>1.8700672374210013E-3</v>
      </c>
      <c r="D578" s="87">
        <v>6.4738721654580477E-3</v>
      </c>
      <c r="E578" s="88">
        <v>8.5205678924594741E-3</v>
      </c>
      <c r="F578" s="112">
        <v>4.3111175749458365E-2</v>
      </c>
      <c r="G578" s="113">
        <v>0.4564427716461405</v>
      </c>
      <c r="H578" s="113">
        <v>1.5801315029504659</v>
      </c>
      <c r="I578" s="88">
        <v>2.0796854503460649</v>
      </c>
    </row>
    <row r="579" spans="1:53">
      <c r="A579" s="51" t="s">
        <v>719</v>
      </c>
      <c r="B579" s="111">
        <v>3.5949903244489531E-3</v>
      </c>
      <c r="C579" s="87">
        <v>4.0306581811142217E-2</v>
      </c>
      <c r="D579" s="87">
        <v>3.4397732217669405E-3</v>
      </c>
      <c r="E579" s="87">
        <v>4.7341345357358108E-2</v>
      </c>
      <c r="F579" s="112">
        <v>0.87745901050889685</v>
      </c>
      <c r="G579" s="113">
        <v>9.8379606622229012</v>
      </c>
      <c r="H579" s="113">
        <v>0.83957388898098473</v>
      </c>
      <c r="I579" s="88">
        <v>11.554993561712783</v>
      </c>
    </row>
    <row r="580" spans="1:53">
      <c r="A580" s="51" t="s">
        <v>720</v>
      </c>
      <c r="B580" s="111">
        <v>2.2716518302248489E-5</v>
      </c>
      <c r="C580" s="87">
        <v>1.7788956518490143E-4</v>
      </c>
      <c r="D580" s="87">
        <v>1.1995909470211409E-3</v>
      </c>
      <c r="E580" s="87">
        <v>1.4001970305082909E-3</v>
      </c>
      <c r="F580" s="112">
        <v>5.2805794605841816E-3</v>
      </c>
      <c r="G580" s="113">
        <v>4.1351406569846719E-2</v>
      </c>
      <c r="H580" s="113">
        <v>0.27885150495600242</v>
      </c>
      <c r="I580" s="88">
        <v>0.32548349098643331</v>
      </c>
    </row>
    <row r="581" spans="1:53">
      <c r="A581" s="89" t="s">
        <v>721</v>
      </c>
      <c r="B581" s="114">
        <v>5.357660077580833E-5</v>
      </c>
      <c r="C581" s="90">
        <v>4.5639517519173163E-4</v>
      </c>
      <c r="D581" s="90">
        <v>2.2674373249020534E-3</v>
      </c>
      <c r="E581" s="90">
        <v>2.7774091008695933E-3</v>
      </c>
      <c r="F581" s="115">
        <v>1.2454175145169536E-2</v>
      </c>
      <c r="G581" s="116">
        <v>0.10609156543978975</v>
      </c>
      <c r="H581" s="116">
        <v>0.52707826114596945</v>
      </c>
      <c r="I581" s="91">
        <v>0.64562400173092871</v>
      </c>
    </row>
    <row r="583" spans="1:53" ht="14.25">
      <c r="A583" s="52" t="s">
        <v>747</v>
      </c>
      <c r="B583" s="52"/>
    </row>
    <row r="584" spans="1:53" ht="14.25">
      <c r="A584" s="77"/>
      <c r="B584" s="93" t="s">
        <v>723</v>
      </c>
      <c r="C584" s="94"/>
      <c r="D584" s="94"/>
      <c r="E584" s="95"/>
      <c r="F584" s="96" t="s">
        <v>724</v>
      </c>
      <c r="G584" s="97"/>
      <c r="H584" s="98"/>
      <c r="I584" s="98"/>
    </row>
    <row r="585" spans="1:53" ht="25.5">
      <c r="A585" s="89" t="s">
        <v>725</v>
      </c>
      <c r="B585" s="99" t="s">
        <v>726</v>
      </c>
      <c r="C585" s="100" t="s">
        <v>362</v>
      </c>
      <c r="D585" s="100" t="s">
        <v>401</v>
      </c>
      <c r="E585" s="101" t="s">
        <v>727</v>
      </c>
      <c r="F585" s="102" t="s">
        <v>726</v>
      </c>
      <c r="G585" s="102" t="s">
        <v>362</v>
      </c>
      <c r="H585" s="100" t="s">
        <v>401</v>
      </c>
      <c r="I585" s="101" t="s">
        <v>727</v>
      </c>
    </row>
    <row r="586" spans="1:53">
      <c r="A586" s="51" t="s">
        <v>540</v>
      </c>
      <c r="B586" s="104">
        <v>417.52833087438529</v>
      </c>
      <c r="C586" s="85">
        <v>2527.521871726231</v>
      </c>
      <c r="D586" s="85">
        <v>3584.9156441717796</v>
      </c>
      <c r="E586" s="86">
        <v>6529.9658467723957</v>
      </c>
      <c r="F586" s="105">
        <v>116468.10478042546</v>
      </c>
      <c r="G586" s="106">
        <v>705043.611231238</v>
      </c>
      <c r="H586" s="106">
        <v>1000000</v>
      </c>
      <c r="I586" s="79">
        <v>1821511.7160116634</v>
      </c>
    </row>
    <row r="587" spans="1:53">
      <c r="A587" s="51" t="s">
        <v>558</v>
      </c>
      <c r="B587" s="104">
        <v>415.13524921632001</v>
      </c>
      <c r="C587" s="85">
        <v>2350.5621140643607</v>
      </c>
      <c r="D587" s="85">
        <v>3584.9156441717796</v>
      </c>
      <c r="E587" s="86">
        <v>6350.6130074524608</v>
      </c>
      <c r="F587" s="107">
        <v>115800.5628085646</v>
      </c>
      <c r="G587" s="108">
        <v>655681.28998678562</v>
      </c>
      <c r="H587" s="108">
        <v>1000000</v>
      </c>
      <c r="I587" s="86">
        <v>1771481.8527953504</v>
      </c>
    </row>
    <row r="588" spans="1:53">
      <c r="A588" s="51" t="s">
        <v>575</v>
      </c>
      <c r="B588" s="104">
        <v>6.7560467483051001</v>
      </c>
      <c r="C588" s="85">
        <v>499.94487448323684</v>
      </c>
      <c r="D588" s="85">
        <v>0</v>
      </c>
      <c r="E588" s="86">
        <v>506.70092123154194</v>
      </c>
      <c r="F588" s="107">
        <v>1884.5762129127993</v>
      </c>
      <c r="G588" s="108">
        <v>139457.91870891812</v>
      </c>
      <c r="H588" s="108">
        <v>0</v>
      </c>
      <c r="I588" s="86">
        <v>141342.49492183092</v>
      </c>
    </row>
    <row r="589" spans="1:53" ht="14.25">
      <c r="A589" s="51" t="s">
        <v>267</v>
      </c>
      <c r="B589" s="104">
        <v>393.65748538508728</v>
      </c>
      <c r="C589" s="85">
        <v>1825.9831099523678</v>
      </c>
      <c r="D589" s="85">
        <v>3584.9156441717796</v>
      </c>
      <c r="E589" s="86">
        <v>5804.5562395092347</v>
      </c>
      <c r="F589" s="107">
        <v>109809.41379334287</v>
      </c>
      <c r="G589" s="108">
        <v>509351.7647816852</v>
      </c>
      <c r="H589" s="108">
        <v>1000000</v>
      </c>
      <c r="I589" s="86">
        <v>1619161.1785750282</v>
      </c>
      <c r="AZ589" s="81"/>
    </row>
    <row r="590" spans="1:53" ht="14.25">
      <c r="A590" s="51" t="s">
        <v>608</v>
      </c>
      <c r="B590" s="104">
        <v>14.721717082927636</v>
      </c>
      <c r="C590" s="85">
        <v>24.634129628755918</v>
      </c>
      <c r="D590" s="85">
        <v>0</v>
      </c>
      <c r="E590" s="86">
        <v>39.355846711683554</v>
      </c>
      <c r="F590" s="107">
        <v>4106.5728023089323</v>
      </c>
      <c r="G590" s="108">
        <v>6871.6064961821785</v>
      </c>
      <c r="H590" s="108">
        <v>0</v>
      </c>
      <c r="I590" s="86">
        <v>10978.17929849111</v>
      </c>
      <c r="AX590" s="81"/>
    </row>
    <row r="591" spans="1:53" ht="14.25">
      <c r="A591" s="51" t="s">
        <v>728</v>
      </c>
      <c r="B591" s="109">
        <v>1.5690625652773134E-2</v>
      </c>
      <c r="C591" s="110">
        <v>0.17514589268509922</v>
      </c>
      <c r="D591" s="85">
        <v>0</v>
      </c>
      <c r="E591" s="86">
        <v>0.19083651833787235</v>
      </c>
      <c r="F591" s="107">
        <v>4.3768465454082195</v>
      </c>
      <c r="G591" s="108">
        <v>48.856349791617781</v>
      </c>
      <c r="H591" s="108">
        <v>0</v>
      </c>
      <c r="I591" s="86">
        <v>53.233196337025994</v>
      </c>
      <c r="BA591" s="81"/>
    </row>
    <row r="592" spans="1:53">
      <c r="A592" s="51" t="s">
        <v>640</v>
      </c>
      <c r="B592" s="104">
        <v>25.296513845363425</v>
      </c>
      <c r="C592" s="85">
        <v>373.65942332805326</v>
      </c>
      <c r="D592" s="85">
        <v>0.93357584208409783</v>
      </c>
      <c r="E592" s="86">
        <v>399.88951301550082</v>
      </c>
      <c r="F592" s="107">
        <v>7056.3763157131862</v>
      </c>
      <c r="G592" s="108">
        <v>104231.02254457079</v>
      </c>
      <c r="H592" s="108">
        <v>260.4177991194494</v>
      </c>
      <c r="I592" s="86">
        <v>111547.81665940344</v>
      </c>
      <c r="AV592" s="84"/>
    </row>
    <row r="593" spans="1:9">
      <c r="A593" s="51" t="s">
        <v>201</v>
      </c>
      <c r="B593" s="111">
        <v>1.1369209624598009</v>
      </c>
      <c r="C593" s="87">
        <v>0.57623417013416367</v>
      </c>
      <c r="D593" s="87">
        <v>8.6409950208849416E-4</v>
      </c>
      <c r="E593" s="88">
        <v>1.7140192320960532</v>
      </c>
      <c r="F593" s="112">
        <v>317.14022736020695</v>
      </c>
      <c r="G593" s="113">
        <v>160.73855770385654</v>
      </c>
      <c r="H593" s="113">
        <v>0.24103761088306627</v>
      </c>
      <c r="I593" s="88">
        <v>478.11982267494665</v>
      </c>
    </row>
    <row r="594" spans="1:9">
      <c r="A594" s="51" t="s">
        <v>200</v>
      </c>
      <c r="B594" s="111">
        <v>5.6167751002311082E-3</v>
      </c>
      <c r="C594" s="87">
        <v>3.3259333418660391E-3</v>
      </c>
      <c r="D594" s="87">
        <v>7.6166044833770605E-3</v>
      </c>
      <c r="E594" s="88">
        <v>1.6559312925474207E-2</v>
      </c>
      <c r="F594" s="112">
        <v>1.566780269812666</v>
      </c>
      <c r="G594" s="113">
        <v>0.92775776949541777</v>
      </c>
      <c r="H594" s="113">
        <v>2.1246258599584755</v>
      </c>
      <c r="I594" s="88">
        <v>4.6191638992665602</v>
      </c>
    </row>
    <row r="595" spans="1:9">
      <c r="A595" s="51" t="s">
        <v>667</v>
      </c>
      <c r="B595" s="104">
        <v>60.892588120718699</v>
      </c>
      <c r="C595" s="85">
        <v>391.82782076767268</v>
      </c>
      <c r="D595" s="85">
        <v>2.977899015241674</v>
      </c>
      <c r="E595" s="86">
        <v>455.69830790363307</v>
      </c>
      <c r="F595" s="107">
        <v>16985.779908019755</v>
      </c>
      <c r="G595" s="108">
        <v>109299.03508460277</v>
      </c>
      <c r="H595" s="108">
        <v>830.67478033493751</v>
      </c>
      <c r="I595" s="86">
        <v>127115.48977295747</v>
      </c>
    </row>
    <row r="596" spans="1:9">
      <c r="A596" s="51" t="s">
        <v>676</v>
      </c>
      <c r="B596" s="111">
        <v>3.8564026333301228E-2</v>
      </c>
      <c r="C596" s="87">
        <v>2.9713399645679046E-2</v>
      </c>
      <c r="D596" s="87">
        <v>2.6922692065873183E-2</v>
      </c>
      <c r="E596" s="88">
        <v>9.5200118044853455E-2</v>
      </c>
      <c r="F596" s="112">
        <v>10.757303702807391</v>
      </c>
      <c r="G596" s="113">
        <v>8.288451555055687</v>
      </c>
      <c r="H596" s="113">
        <v>7.5099931876062636</v>
      </c>
      <c r="I596" s="88">
        <v>26.555748445469341</v>
      </c>
    </row>
    <row r="597" spans="1:9">
      <c r="A597" s="51" t="s">
        <v>685</v>
      </c>
      <c r="B597" s="111">
        <v>0.12277331668696653</v>
      </c>
      <c r="C597" s="87">
        <v>0.11029631558132676</v>
      </c>
      <c r="D597" s="87">
        <v>0.54069704509256533</v>
      </c>
      <c r="E597" s="88">
        <v>0.77376667736085869</v>
      </c>
      <c r="F597" s="112">
        <v>34.2471982253102</v>
      </c>
      <c r="G597" s="113">
        <v>30.766781293903623</v>
      </c>
      <c r="H597" s="113">
        <v>150.82559779938202</v>
      </c>
      <c r="I597" s="88">
        <v>215.83957731859584</v>
      </c>
    </row>
    <row r="598" spans="1:9">
      <c r="A598" s="51" t="s">
        <v>690</v>
      </c>
      <c r="B598" s="111">
        <v>0.15353738155526694</v>
      </c>
      <c r="C598" s="87">
        <v>0.17641766780935514</v>
      </c>
      <c r="D598" s="87">
        <v>0.12003872770223388</v>
      </c>
      <c r="E598" s="88">
        <v>0.44999377706685595</v>
      </c>
      <c r="F598" s="112">
        <v>42.828729263094999</v>
      </c>
      <c r="G598" s="113">
        <v>49.21110712776975</v>
      </c>
      <c r="H598" s="113">
        <v>33.484393948680022</v>
      </c>
      <c r="I598" s="88">
        <v>125.52423033954477</v>
      </c>
    </row>
    <row r="599" spans="1:9">
      <c r="A599" s="51" t="s">
        <v>695</v>
      </c>
      <c r="B599" s="111">
        <v>1.8275955093104851E-3</v>
      </c>
      <c r="C599" s="87">
        <v>5.3634389842584958E-2</v>
      </c>
      <c r="D599" s="87">
        <v>1.8540619248051702E-2</v>
      </c>
      <c r="E599" s="88">
        <v>7.4002604599947147E-2</v>
      </c>
      <c r="F599" s="112">
        <v>0.50980153808687823</v>
      </c>
      <c r="G599" s="113">
        <v>14.96113023741067</v>
      </c>
      <c r="H599" s="113">
        <v>5.171842544801394</v>
      </c>
      <c r="I599" s="88">
        <v>20.64277432029894</v>
      </c>
    </row>
    <row r="600" spans="1:9">
      <c r="A600" s="51" t="s">
        <v>700</v>
      </c>
      <c r="B600" s="111">
        <v>1.6258841101380931E-3</v>
      </c>
      <c r="C600" s="87">
        <v>4.7929551784264064E-2</v>
      </c>
      <c r="D600" s="87">
        <v>5.0782423428200069E-3</v>
      </c>
      <c r="E600" s="88">
        <v>5.4633678237222164E-2</v>
      </c>
      <c r="F600" s="112">
        <v>0.4535348308073564</v>
      </c>
      <c r="G600" s="113">
        <v>13.369785105595476</v>
      </c>
      <c r="H600" s="113">
        <v>1.4165583926852008</v>
      </c>
      <c r="I600" s="88">
        <v>15.239878329088031</v>
      </c>
    </row>
    <row r="601" spans="1:9">
      <c r="A601" s="51" t="s">
        <v>703</v>
      </c>
      <c r="B601" s="111">
        <v>4.2150152424496497E-2</v>
      </c>
      <c r="C601" s="87">
        <v>0.14934100026694258</v>
      </c>
      <c r="D601" s="87">
        <v>0</v>
      </c>
      <c r="E601" s="88">
        <v>0.19149115269143907</v>
      </c>
      <c r="F601" s="112">
        <v>11.757641352878867</v>
      </c>
      <c r="G601" s="113">
        <v>41.658163005797789</v>
      </c>
      <c r="H601" s="113">
        <v>0</v>
      </c>
      <c r="I601" s="88">
        <v>53.415804358676652</v>
      </c>
    </row>
    <row r="602" spans="1:9">
      <c r="A602" s="51" t="s">
        <v>729</v>
      </c>
      <c r="B602" s="111">
        <v>5.5665427026309875E-4</v>
      </c>
      <c r="C602" s="87">
        <v>7.3665179595816391E-4</v>
      </c>
      <c r="D602" s="87">
        <v>7.65776744695641E-4</v>
      </c>
      <c r="E602" s="88">
        <v>2.0590828109169033E-3</v>
      </c>
      <c r="F602" s="112">
        <v>0.15527681137158311</v>
      </c>
      <c r="G602" s="113">
        <v>0.20548650765486898</v>
      </c>
      <c r="H602" s="113">
        <v>0.21361081283477673</v>
      </c>
      <c r="I602" s="88">
        <v>0.57437413186122876</v>
      </c>
    </row>
    <row r="603" spans="1:9">
      <c r="A603" s="51" t="s">
        <v>730</v>
      </c>
      <c r="B603" s="111">
        <v>5.5601330709747381E-4</v>
      </c>
      <c r="C603" s="87">
        <v>1.4875082593507078E-3</v>
      </c>
      <c r="D603" s="87">
        <v>1.0686542861236168E-3</v>
      </c>
      <c r="E603" s="88">
        <v>3.1121758525717988E-3</v>
      </c>
      <c r="F603" s="112">
        <v>0.15509801688121147</v>
      </c>
      <c r="G603" s="113">
        <v>0.41493535887491312</v>
      </c>
      <c r="H603" s="113">
        <v>0.29809747067856246</v>
      </c>
      <c r="I603" s="88">
        <v>0.86813084643468719</v>
      </c>
    </row>
    <row r="604" spans="1:9">
      <c r="A604" s="51" t="s">
        <v>712</v>
      </c>
      <c r="B604" s="111">
        <v>2.3436106967975184E-3</v>
      </c>
      <c r="C604" s="87">
        <v>6.7884657614568885E-3</v>
      </c>
      <c r="D604" s="87">
        <v>1.8576657525452494E-2</v>
      </c>
      <c r="E604" s="88">
        <v>2.77087339837069E-2</v>
      </c>
      <c r="F604" s="112">
        <v>0.65374221583363401</v>
      </c>
      <c r="G604" s="113">
        <v>1.893619386133484</v>
      </c>
      <c r="H604" s="113">
        <v>5.1818952994483203</v>
      </c>
      <c r="I604" s="88">
        <v>7.7292569014154395</v>
      </c>
    </row>
    <row r="605" spans="1:9">
      <c r="A605" s="51" t="s">
        <v>715</v>
      </c>
      <c r="B605" s="111">
        <v>1.1381093842073671E-2</v>
      </c>
      <c r="C605" s="87">
        <v>3.889304556962718E-2</v>
      </c>
      <c r="D605" s="87">
        <v>0.37308096111387007</v>
      </c>
      <c r="E605" s="88">
        <v>0.4233551005255709</v>
      </c>
      <c r="F605" s="112">
        <v>3.1747173355603566</v>
      </c>
      <c r="G605" s="113">
        <v>10.849082497340774</v>
      </c>
      <c r="H605" s="113">
        <v>104.0696624815736</v>
      </c>
      <c r="I605" s="88">
        <v>118.09346231447472</v>
      </c>
    </row>
    <row r="606" spans="1:9">
      <c r="A606" s="51" t="s">
        <v>716</v>
      </c>
      <c r="B606" s="111">
        <v>1.3619957065829035E-2</v>
      </c>
      <c r="C606" s="87">
        <v>6.5272986709779351E-2</v>
      </c>
      <c r="D606" s="87">
        <v>8.2826722114541368E-2</v>
      </c>
      <c r="E606" s="88">
        <v>0.16171966589014974</v>
      </c>
      <c r="F606" s="112">
        <v>3.799240600813536</v>
      </c>
      <c r="G606" s="113">
        <v>18.207677164146865</v>
      </c>
      <c r="H606" s="113">
        <v>23.104231824589213</v>
      </c>
      <c r="I606" s="88">
        <v>45.111149589549605</v>
      </c>
    </row>
    <row r="607" spans="1:9">
      <c r="A607" s="51" t="s">
        <v>717</v>
      </c>
      <c r="B607" s="111">
        <v>6.5407653469877852E-5</v>
      </c>
      <c r="C607" s="87">
        <v>3.2094478491292329E-2</v>
      </c>
      <c r="D607" s="87">
        <v>1.2793027281155674E-2</v>
      </c>
      <c r="E607" s="88">
        <v>4.4952913425917881E-2</v>
      </c>
      <c r="F607" s="112">
        <v>1.8245241997873824E-2</v>
      </c>
      <c r="G607" s="113">
        <v>8.9526453832938362</v>
      </c>
      <c r="H607" s="113">
        <v>3.5685713559129613</v>
      </c>
      <c r="I607" s="88">
        <v>12.539461981204672</v>
      </c>
    </row>
    <row r="608" spans="1:9">
      <c r="A608" s="51" t="s">
        <v>718</v>
      </c>
      <c r="B608" s="111">
        <v>5.35002647402241E-5</v>
      </c>
      <c r="C608" s="87">
        <v>3.1407466126968688E-2</v>
      </c>
      <c r="D608" s="87">
        <v>3.5039872165458044E-3</v>
      </c>
      <c r="E608" s="88">
        <v>3.496495360825471E-2</v>
      </c>
      <c r="F608" s="112">
        <v>1.4923716497263418E-2</v>
      </c>
      <c r="G608" s="113">
        <v>8.7610056259007827</v>
      </c>
      <c r="H608" s="113">
        <v>0.97742529095278841</v>
      </c>
      <c r="I608" s="88">
        <v>9.753354633350833</v>
      </c>
    </row>
    <row r="609" spans="1:53">
      <c r="A609" s="51" t="s">
        <v>719</v>
      </c>
      <c r="B609" s="111">
        <v>1.1482982236281987E-3</v>
      </c>
      <c r="C609" s="87">
        <v>4.7710894531143438E-2</v>
      </c>
      <c r="D609" s="87">
        <v>0</v>
      </c>
      <c r="E609" s="87">
        <v>4.8859192754771637E-2</v>
      </c>
      <c r="F609" s="112">
        <v>0.3203138755845088</v>
      </c>
      <c r="G609" s="113">
        <v>13.308791410115887</v>
      </c>
      <c r="H609" s="113">
        <v>0</v>
      </c>
      <c r="I609" s="88">
        <v>13.629105285700396</v>
      </c>
    </row>
    <row r="610" spans="1:53">
      <c r="A610" s="51" t="s">
        <v>720</v>
      </c>
      <c r="B610" s="111">
        <v>1.0380187968052395E-5</v>
      </c>
      <c r="C610" s="87">
        <v>2.311209630325935E-4</v>
      </c>
      <c r="D610" s="87">
        <v>5.2838595383999226E-4</v>
      </c>
      <c r="E610" s="87">
        <v>7.6988710484063815E-4</v>
      </c>
      <c r="F610" s="112">
        <v>2.8955180535218767E-3</v>
      </c>
      <c r="G610" s="113">
        <v>6.4470404877822227E-2</v>
      </c>
      <c r="H610" s="113">
        <v>0.14739146085599594</v>
      </c>
      <c r="I610" s="88">
        <v>0.21475738378734005</v>
      </c>
    </row>
    <row r="611" spans="1:53" ht="14.25">
      <c r="A611" s="89" t="s">
        <v>721</v>
      </c>
      <c r="B611" s="114">
        <v>1.6440766584093152E-5</v>
      </c>
      <c r="C611" s="90">
        <v>5.9159013737179712E-4</v>
      </c>
      <c r="D611" s="90">
        <v>7.3737145742529557E-4</v>
      </c>
      <c r="E611" s="90">
        <v>1.3454023613811857E-3</v>
      </c>
      <c r="F611" s="115">
        <v>4.5860958013954753E-3</v>
      </c>
      <c r="G611" s="116">
        <v>0.16502205242502208</v>
      </c>
      <c r="H611" s="116">
        <v>0.20568725476820807</v>
      </c>
      <c r="I611" s="91">
        <v>0.37529540299462555</v>
      </c>
      <c r="AY611" s="81"/>
    </row>
    <row r="613" spans="1:53" ht="14.25">
      <c r="A613" s="52" t="s">
        <v>748</v>
      </c>
    </row>
    <row r="614" spans="1:53" ht="14.25">
      <c r="A614" s="77"/>
      <c r="B614" s="93" t="s">
        <v>723</v>
      </c>
      <c r="C614" s="94"/>
      <c r="D614" s="94"/>
      <c r="E614" s="95"/>
      <c r="F614" s="96" t="s">
        <v>724</v>
      </c>
      <c r="G614" s="97"/>
      <c r="H614" s="98"/>
      <c r="I614" s="98"/>
    </row>
    <row r="615" spans="1:53" ht="25.5">
      <c r="A615" s="89" t="s">
        <v>725</v>
      </c>
      <c r="B615" s="99" t="s">
        <v>726</v>
      </c>
      <c r="C615" s="100" t="s">
        <v>362</v>
      </c>
      <c r="D615" s="100" t="s">
        <v>401</v>
      </c>
      <c r="E615" s="101" t="s">
        <v>727</v>
      </c>
      <c r="F615" s="102" t="s">
        <v>726</v>
      </c>
      <c r="G615" s="102" t="s">
        <v>362</v>
      </c>
      <c r="H615" s="100" t="s">
        <v>401</v>
      </c>
      <c r="I615" s="101" t="s">
        <v>727</v>
      </c>
    </row>
    <row r="616" spans="1:53">
      <c r="A616" s="51" t="s">
        <v>540</v>
      </c>
      <c r="B616" s="104">
        <v>304.49885966626368</v>
      </c>
      <c r="C616" s="85">
        <v>4718.7637980497193</v>
      </c>
      <c r="D616" s="85">
        <v>3584.9156441717796</v>
      </c>
      <c r="E616" s="86">
        <v>8608.1783018877613</v>
      </c>
      <c r="F616" s="105">
        <v>84938.919040202934</v>
      </c>
      <c r="G616" s="106">
        <v>1316283.0778797565</v>
      </c>
      <c r="H616" s="106">
        <v>1000000</v>
      </c>
      <c r="I616" s="79">
        <v>2401221.9969199593</v>
      </c>
    </row>
    <row r="617" spans="1:53">
      <c r="A617" s="51" t="s">
        <v>558</v>
      </c>
      <c r="B617" s="104">
        <v>302.79737676603588</v>
      </c>
      <c r="C617" s="85">
        <v>4190.9472206675246</v>
      </c>
      <c r="D617" s="85">
        <v>3584.9156441717796</v>
      </c>
      <c r="E617" s="86">
        <v>8078.6602416053402</v>
      </c>
      <c r="F617" s="107">
        <v>84464.296184573381</v>
      </c>
      <c r="G617" s="108">
        <v>1169050.4426459821</v>
      </c>
      <c r="H617" s="108">
        <v>1000000</v>
      </c>
      <c r="I617" s="86">
        <v>2253514.7388305557</v>
      </c>
    </row>
    <row r="618" spans="1:53">
      <c r="A618" s="51" t="s">
        <v>575</v>
      </c>
      <c r="B618" s="104">
        <v>4.8021183970553203</v>
      </c>
      <c r="C618" s="85">
        <v>1491.1772582557155</v>
      </c>
      <c r="D618" s="85">
        <v>0</v>
      </c>
      <c r="E618" s="86">
        <v>1495.9793766527707</v>
      </c>
      <c r="F618" s="107">
        <v>1339.5345591638743</v>
      </c>
      <c r="G618" s="108">
        <v>415958.81361393124</v>
      </c>
      <c r="H618" s="108">
        <v>0</v>
      </c>
      <c r="I618" s="86">
        <v>417298.34817309509</v>
      </c>
    </row>
    <row r="619" spans="1:53" ht="14.25">
      <c r="A619" s="51" t="s">
        <v>267</v>
      </c>
      <c r="B619" s="104">
        <v>283.27896649852067</v>
      </c>
      <c r="C619" s="85">
        <v>2612.4905410802821</v>
      </c>
      <c r="D619" s="85">
        <v>3584.9156441717796</v>
      </c>
      <c r="E619" s="86">
        <v>6480.685151750582</v>
      </c>
      <c r="F619" s="107">
        <v>79019.702167626994</v>
      </c>
      <c r="G619" s="108">
        <v>728745.33193760668</v>
      </c>
      <c r="H619" s="108">
        <v>1000000</v>
      </c>
      <c r="I619" s="86">
        <v>1807765.0341052334</v>
      </c>
      <c r="AZ619" s="81"/>
    </row>
    <row r="620" spans="1:53" ht="14.25">
      <c r="A620" s="51" t="s">
        <v>608</v>
      </c>
      <c r="B620" s="104">
        <v>14.716291870459868</v>
      </c>
      <c r="C620" s="85">
        <v>87.279421331527118</v>
      </c>
      <c r="D620" s="85">
        <v>0</v>
      </c>
      <c r="E620" s="86">
        <v>101.99571320198699</v>
      </c>
      <c r="F620" s="107">
        <v>4105.0594577825168</v>
      </c>
      <c r="G620" s="108">
        <v>24346.29709444425</v>
      </c>
      <c r="H620" s="108">
        <v>0</v>
      </c>
      <c r="I620" s="86">
        <v>28451.356552226764</v>
      </c>
      <c r="AX620" s="81"/>
    </row>
    <row r="621" spans="1:53" ht="14.25">
      <c r="A621" s="51" t="s">
        <v>728</v>
      </c>
      <c r="B621" s="109">
        <v>1.5405193856472188E-2</v>
      </c>
      <c r="C621" s="110">
        <v>0.33022679119232046</v>
      </c>
      <c r="D621" s="85">
        <v>0</v>
      </c>
      <c r="E621" s="86">
        <v>0.34563198504879267</v>
      </c>
      <c r="F621" s="107">
        <v>4.29722631870498</v>
      </c>
      <c r="G621" s="108">
        <v>92.115637847487619</v>
      </c>
      <c r="H621" s="108">
        <v>0</v>
      </c>
      <c r="I621" s="86">
        <v>96.41286416619262</v>
      </c>
      <c r="BA621" s="81"/>
    </row>
    <row r="622" spans="1:53">
      <c r="A622" s="51" t="s">
        <v>640</v>
      </c>
      <c r="B622" s="104">
        <v>19.612904127980986</v>
      </c>
      <c r="C622" s="85">
        <v>530.89523237249728</v>
      </c>
      <c r="D622" s="85">
        <v>0.93357584208409783</v>
      </c>
      <c r="E622" s="86">
        <v>551.44171234256237</v>
      </c>
      <c r="F622" s="107">
        <v>5470.9527572474135</v>
      </c>
      <c r="G622" s="108">
        <v>148091.41554993257</v>
      </c>
      <c r="H622" s="108">
        <v>260.4177991194494</v>
      </c>
      <c r="I622" s="86">
        <v>153822.78610629946</v>
      </c>
      <c r="AV622" s="84"/>
    </row>
    <row r="623" spans="1:53">
      <c r="A623" s="51" t="s">
        <v>201</v>
      </c>
      <c r="B623" s="111">
        <v>0.76795937863186681</v>
      </c>
      <c r="C623" s="87">
        <v>0.76388217873817565</v>
      </c>
      <c r="D623" s="87">
        <v>8.6409950208849416E-4</v>
      </c>
      <c r="E623" s="88">
        <v>1.5327056568721311</v>
      </c>
      <c r="F623" s="112">
        <v>214.21965113192726</v>
      </c>
      <c r="G623" s="113">
        <v>213.08233011844126</v>
      </c>
      <c r="H623" s="113">
        <v>0.24103761088306627</v>
      </c>
      <c r="I623" s="88">
        <v>427.5430188612516</v>
      </c>
    </row>
    <row r="624" spans="1:53">
      <c r="A624" s="51" t="s">
        <v>200</v>
      </c>
      <c r="B624" s="111">
        <v>8.8904035509105271E-4</v>
      </c>
      <c r="C624" s="87">
        <v>4.3816100709399867E-3</v>
      </c>
      <c r="D624" s="87">
        <v>7.6166044833770605E-3</v>
      </c>
      <c r="E624" s="88">
        <v>1.28872549094081E-2</v>
      </c>
      <c r="F624" s="112">
        <v>0.24799477681892484</v>
      </c>
      <c r="G624" s="113">
        <v>1.2222351948680978</v>
      </c>
      <c r="H624" s="113">
        <v>2.1246258599584755</v>
      </c>
      <c r="I624" s="88">
        <v>3.5948558316454986</v>
      </c>
    </row>
    <row r="625" spans="1:9">
      <c r="A625" s="51" t="s">
        <v>667</v>
      </c>
      <c r="B625" s="104">
        <v>42.887281181036116</v>
      </c>
      <c r="C625" s="85">
        <v>554.97282440344168</v>
      </c>
      <c r="D625" s="85">
        <v>2.977899015241674</v>
      </c>
      <c r="E625" s="86">
        <v>600.8380045997194</v>
      </c>
      <c r="F625" s="107">
        <v>11963.260907062246</v>
      </c>
      <c r="G625" s="108">
        <v>154807.77778012591</v>
      </c>
      <c r="H625" s="108">
        <v>830.67478033493751</v>
      </c>
      <c r="I625" s="86">
        <v>167601.71346752305</v>
      </c>
    </row>
    <row r="626" spans="1:9">
      <c r="A626" s="51" t="s">
        <v>676</v>
      </c>
      <c r="B626" s="111">
        <v>2.6053163335751139E-2</v>
      </c>
      <c r="C626" s="87">
        <v>4.3038593278727645E-2</v>
      </c>
      <c r="D626" s="87">
        <v>2.6922692065873183E-2</v>
      </c>
      <c r="E626" s="88">
        <v>9.6014448680351958E-2</v>
      </c>
      <c r="F626" s="112">
        <v>7.2674411120683944</v>
      </c>
      <c r="G626" s="113">
        <v>12.005468900976279</v>
      </c>
      <c r="H626" s="113">
        <v>7.5099931876062636</v>
      </c>
      <c r="I626" s="88">
        <v>26.782903200650935</v>
      </c>
    </row>
    <row r="627" spans="1:9">
      <c r="A627" s="51" t="s">
        <v>685</v>
      </c>
      <c r="B627" s="111">
        <v>5.6203619893128887E-2</v>
      </c>
      <c r="C627" s="87">
        <v>0.14398089629795477</v>
      </c>
      <c r="D627" s="87">
        <v>0.54069704509256533</v>
      </c>
      <c r="E627" s="88">
        <v>0.74088156128364901</v>
      </c>
      <c r="F627" s="112">
        <v>15.677808202963606</v>
      </c>
      <c r="G627" s="113">
        <v>40.16298027319931</v>
      </c>
      <c r="H627" s="113">
        <v>150.82559779938202</v>
      </c>
      <c r="I627" s="88">
        <v>206.66638627554494</v>
      </c>
    </row>
    <row r="628" spans="1:9">
      <c r="A628" s="51" t="s">
        <v>690</v>
      </c>
      <c r="B628" s="111">
        <v>7.4942257486389982E-2</v>
      </c>
      <c r="C628" s="87">
        <v>0.27822373941313994</v>
      </c>
      <c r="D628" s="87">
        <v>0.12003872770223388</v>
      </c>
      <c r="E628" s="88">
        <v>0.47320472460176383</v>
      </c>
      <c r="F628" s="112">
        <v>20.90488729022907</v>
      </c>
      <c r="G628" s="113">
        <v>77.609563802558526</v>
      </c>
      <c r="H628" s="113">
        <v>33.484393948680022</v>
      </c>
      <c r="I628" s="88">
        <v>131.99884504146763</v>
      </c>
    </row>
    <row r="629" spans="1:9">
      <c r="A629" s="51" t="s">
        <v>695</v>
      </c>
      <c r="B629" s="111">
        <v>1.6833569098918422E-3</v>
      </c>
      <c r="C629" s="87">
        <v>7.6264521476719138E-2</v>
      </c>
      <c r="D629" s="87">
        <v>1.8540619248051702E-2</v>
      </c>
      <c r="E629" s="88">
        <v>9.6488497634662676E-2</v>
      </c>
      <c r="F629" s="112">
        <v>0.46956667240652661</v>
      </c>
      <c r="G629" s="113">
        <v>21.273728323484299</v>
      </c>
      <c r="H629" s="113">
        <v>5.171842544801394</v>
      </c>
      <c r="I629" s="88">
        <v>26.915137540692214</v>
      </c>
    </row>
    <row r="630" spans="1:9">
      <c r="A630" s="51" t="s">
        <v>700</v>
      </c>
      <c r="B630" s="111">
        <v>1.5031548074571177E-3</v>
      </c>
      <c r="C630" s="87">
        <v>5.9324968507826294E-2</v>
      </c>
      <c r="D630" s="87">
        <v>5.0782423428200069E-3</v>
      </c>
      <c r="E630" s="88">
        <v>6.5906365658103414E-2</v>
      </c>
      <c r="F630" s="112">
        <v>0.4192999101389987</v>
      </c>
      <c r="G630" s="113">
        <v>16.548497760128498</v>
      </c>
      <c r="H630" s="113">
        <v>1.4165583926852008</v>
      </c>
      <c r="I630" s="88">
        <v>18.384356062952694</v>
      </c>
    </row>
    <row r="631" spans="1:9">
      <c r="A631" s="51" t="s">
        <v>703</v>
      </c>
      <c r="B631" s="111">
        <v>4.1794780770946033E-2</v>
      </c>
      <c r="C631" s="87">
        <v>0.41839392234408873</v>
      </c>
      <c r="D631" s="87">
        <v>0</v>
      </c>
      <c r="E631" s="88">
        <v>0.46018870311503479</v>
      </c>
      <c r="F631" s="112">
        <v>11.658511641381132</v>
      </c>
      <c r="G631" s="113">
        <v>116.70955857058945</v>
      </c>
      <c r="H631" s="113">
        <v>0</v>
      </c>
      <c r="I631" s="88">
        <v>128.3680702119706</v>
      </c>
    </row>
    <row r="632" spans="1:9">
      <c r="A632" s="51" t="s">
        <v>729</v>
      </c>
      <c r="B632" s="111">
        <v>5.3531979420389333E-4</v>
      </c>
      <c r="C632" s="87">
        <v>1.6683392199729164E-3</v>
      </c>
      <c r="D632" s="87">
        <v>7.65776744695641E-4</v>
      </c>
      <c r="E632" s="88">
        <v>2.9694357588724504E-3</v>
      </c>
      <c r="F632" s="112">
        <v>0.14932563199198173</v>
      </c>
      <c r="G632" s="113">
        <v>0.46537753899041928</v>
      </c>
      <c r="H632" s="113">
        <v>0.21361081283477673</v>
      </c>
      <c r="I632" s="88">
        <v>0.82831398381717769</v>
      </c>
    </row>
    <row r="633" spans="1:9">
      <c r="A633" s="51" t="s">
        <v>730</v>
      </c>
      <c r="B633" s="111">
        <v>5.0710801518096601E-4</v>
      </c>
      <c r="C633" s="87">
        <v>3.7822273445134867E-3</v>
      </c>
      <c r="D633" s="87">
        <v>1.0686542861236168E-3</v>
      </c>
      <c r="E633" s="88">
        <v>5.3579896458180697E-3</v>
      </c>
      <c r="F633" s="112">
        <v>0.14145605239147066</v>
      </c>
      <c r="G633" s="113">
        <v>1.0550394262867773</v>
      </c>
      <c r="H633" s="113">
        <v>0.29809747067856246</v>
      </c>
      <c r="I633" s="88">
        <v>1.4945929493568104</v>
      </c>
    </row>
    <row r="634" spans="1:9">
      <c r="A634" s="51" t="s">
        <v>712</v>
      </c>
      <c r="B634" s="111">
        <v>5.7940659088188734E-4</v>
      </c>
      <c r="C634" s="87">
        <v>3.0731715198216523E-3</v>
      </c>
      <c r="D634" s="87">
        <v>1.8576657525452494E-2</v>
      </c>
      <c r="E634" s="88">
        <v>2.2229235636156034E-2</v>
      </c>
      <c r="F634" s="112">
        <v>0.16162349365845322</v>
      </c>
      <c r="G634" s="113">
        <v>0.85725072075765529</v>
      </c>
      <c r="H634" s="113">
        <v>5.1818952994483203</v>
      </c>
      <c r="I634" s="88">
        <v>6.2007695138644294</v>
      </c>
    </row>
    <row r="635" spans="1:9">
      <c r="A635" s="51" t="s">
        <v>715</v>
      </c>
      <c r="B635" s="111">
        <v>2.0269911700284983E-3</v>
      </c>
      <c r="C635" s="87">
        <v>2.0930336948076275E-2</v>
      </c>
      <c r="D635" s="87">
        <v>0.37308096111387007</v>
      </c>
      <c r="E635" s="88">
        <v>0.39603828923197482</v>
      </c>
      <c r="F635" s="112">
        <v>0.56542227801758849</v>
      </c>
      <c r="G635" s="113">
        <v>5.8384461520326223</v>
      </c>
      <c r="H635" s="113">
        <v>104.0696624815736</v>
      </c>
      <c r="I635" s="88">
        <v>110.4735309116238</v>
      </c>
    </row>
    <row r="636" spans="1:9">
      <c r="A636" s="51" t="s">
        <v>716</v>
      </c>
      <c r="B636" s="111">
        <v>2.5605823586088154E-3</v>
      </c>
      <c r="C636" s="87">
        <v>4.6985295492252672E-2</v>
      </c>
      <c r="D636" s="87">
        <v>8.2826722114541368E-2</v>
      </c>
      <c r="E636" s="88">
        <v>0.13237259996540285</v>
      </c>
      <c r="F636" s="112">
        <v>0.71426572136270872</v>
      </c>
      <c r="G636" s="113">
        <v>13.106388031372395</v>
      </c>
      <c r="H636" s="113">
        <v>23.104231824589213</v>
      </c>
      <c r="I636" s="88">
        <v>36.924885577324318</v>
      </c>
    </row>
    <row r="637" spans="1:9">
      <c r="A637" s="51" t="s">
        <v>717</v>
      </c>
      <c r="B637" s="111">
        <v>4.2385652808685609E-5</v>
      </c>
      <c r="C637" s="87">
        <v>1.0200232356675176E-2</v>
      </c>
      <c r="D637" s="87">
        <v>1.2793027281155674E-2</v>
      </c>
      <c r="E637" s="88">
        <v>2.3035645290639534E-2</v>
      </c>
      <c r="F637" s="112">
        <v>1.1823333382361341E-2</v>
      </c>
      <c r="G637" s="113">
        <v>2.8453200490946915</v>
      </c>
      <c r="H637" s="113">
        <v>3.5685713559129613</v>
      </c>
      <c r="I637" s="88">
        <v>6.4257147383900142</v>
      </c>
    </row>
    <row r="638" spans="1:9">
      <c r="A638" s="51" t="s">
        <v>718</v>
      </c>
      <c r="B638" s="111">
        <v>3.3146741705359258E-5</v>
      </c>
      <c r="C638" s="87">
        <v>8.1495018627352183E-3</v>
      </c>
      <c r="D638" s="87">
        <v>3.5039872165458044E-3</v>
      </c>
      <c r="E638" s="88">
        <v>1.1686635820986382E-2</v>
      </c>
      <c r="F638" s="112">
        <v>9.2461706202900413E-3</v>
      </c>
      <c r="G638" s="113">
        <v>2.2732757675858766</v>
      </c>
      <c r="H638" s="113">
        <v>0.97742529095278841</v>
      </c>
      <c r="I638" s="88">
        <v>3.2599472291589549</v>
      </c>
    </row>
    <row r="639" spans="1:9">
      <c r="A639" s="51" t="s">
        <v>719</v>
      </c>
      <c r="B639" s="111">
        <v>9.6172826188532659E-4</v>
      </c>
      <c r="C639" s="87">
        <v>0.14212001148079983</v>
      </c>
      <c r="D639" s="87">
        <v>0</v>
      </c>
      <c r="E639" s="87">
        <v>0.14308173974268515</v>
      </c>
      <c r="F639" s="112">
        <v>0.2682708206673895</v>
      </c>
      <c r="G639" s="113">
        <v>39.643892796153573</v>
      </c>
      <c r="H639" s="113">
        <v>0</v>
      </c>
      <c r="I639" s="88">
        <v>39.912163616820955</v>
      </c>
    </row>
    <row r="640" spans="1:9">
      <c r="A640" s="51" t="s">
        <v>720</v>
      </c>
      <c r="B640" s="111">
        <v>6.9568225056252118E-6</v>
      </c>
      <c r="C640" s="87">
        <v>2.7062184832529193E-4</v>
      </c>
      <c r="D640" s="87">
        <v>5.2838595383999226E-4</v>
      </c>
      <c r="E640" s="87">
        <v>8.0596462467090934E-4</v>
      </c>
      <c r="F640" s="112">
        <v>1.9405819260866993E-3</v>
      </c>
      <c r="G640" s="113">
        <v>7.5489042194133271E-2</v>
      </c>
      <c r="H640" s="113">
        <v>0.14739146085599594</v>
      </c>
      <c r="I640" s="88">
        <v>0.22482108497621589</v>
      </c>
    </row>
    <row r="641" spans="1:53" ht="14.25">
      <c r="A641" s="89" t="s">
        <v>721</v>
      </c>
      <c r="B641" s="114">
        <v>8.975320445172299E-6</v>
      </c>
      <c r="C641" s="90">
        <v>6.9644957938912622E-4</v>
      </c>
      <c r="D641" s="90">
        <v>7.3737145742529557E-4</v>
      </c>
      <c r="E641" s="90">
        <v>1.442796357259594E-3</v>
      </c>
      <c r="F641" s="115">
        <v>2.5036350464100977E-3</v>
      </c>
      <c r="G641" s="116">
        <v>0.19427223636946317</v>
      </c>
      <c r="H641" s="116">
        <v>0.20568725476820807</v>
      </c>
      <c r="I641" s="91">
        <v>0.40246312618408131</v>
      </c>
      <c r="AY641" s="81"/>
    </row>
    <row r="643" spans="1:53" ht="14.25">
      <c r="A643" s="52" t="s">
        <v>749</v>
      </c>
    </row>
    <row r="644" spans="1:53" ht="14.25">
      <c r="A644" s="77"/>
      <c r="B644" s="93" t="s">
        <v>723</v>
      </c>
      <c r="C644" s="94"/>
      <c r="D644" s="94"/>
      <c r="E644" s="95"/>
      <c r="F644" s="96" t="s">
        <v>724</v>
      </c>
      <c r="G644" s="97"/>
      <c r="H644" s="98"/>
      <c r="I644" s="98"/>
    </row>
    <row r="645" spans="1:53" ht="25.5">
      <c r="A645" s="89" t="s">
        <v>725</v>
      </c>
      <c r="B645" s="99" t="s">
        <v>726</v>
      </c>
      <c r="C645" s="100" t="s">
        <v>362</v>
      </c>
      <c r="D645" s="100" t="s">
        <v>401</v>
      </c>
      <c r="E645" s="101" t="s">
        <v>727</v>
      </c>
      <c r="F645" s="102" t="s">
        <v>726</v>
      </c>
      <c r="G645" s="102" t="s">
        <v>362</v>
      </c>
      <c r="H645" s="100" t="s">
        <v>401</v>
      </c>
      <c r="I645" s="101" t="s">
        <v>727</v>
      </c>
    </row>
    <row r="646" spans="1:53">
      <c r="A646" s="51" t="s">
        <v>540</v>
      </c>
      <c r="B646" s="104">
        <v>252.65340896229046</v>
      </c>
      <c r="C646" s="85">
        <v>803.49580971174964</v>
      </c>
      <c r="D646" s="85">
        <v>3740.7815417444658</v>
      </c>
      <c r="E646" s="86">
        <v>4796.930760418506</v>
      </c>
      <c r="F646" s="105">
        <v>67540.273641445732</v>
      </c>
      <c r="G646" s="106">
        <v>214793.56673072377</v>
      </c>
      <c r="H646" s="106">
        <v>1000000</v>
      </c>
      <c r="I646" s="79">
        <v>1282333.8403721696</v>
      </c>
    </row>
    <row r="647" spans="1:53">
      <c r="A647" s="51" t="s">
        <v>558</v>
      </c>
      <c r="B647" s="104">
        <v>241.20069578624603</v>
      </c>
      <c r="C647" s="85">
        <v>761.61796719832012</v>
      </c>
      <c r="D647" s="85">
        <v>3491.3703654307819</v>
      </c>
      <c r="E647" s="86">
        <v>4494.1890284153478</v>
      </c>
      <c r="F647" s="107">
        <v>64478.690641144785</v>
      </c>
      <c r="G647" s="108">
        <v>203598.62202569289</v>
      </c>
      <c r="H647" s="108">
        <v>933326.45236551983</v>
      </c>
      <c r="I647" s="86">
        <v>1201403.7650323575</v>
      </c>
    </row>
    <row r="648" spans="1:53">
      <c r="A648" s="51" t="s">
        <v>575</v>
      </c>
      <c r="B648" s="104">
        <v>31.321080963744826</v>
      </c>
      <c r="C648" s="85">
        <v>45.869813274532326</v>
      </c>
      <c r="D648" s="85">
        <v>0</v>
      </c>
      <c r="E648" s="86">
        <v>77.190894238277153</v>
      </c>
      <c r="F648" s="107">
        <v>8372.870913263394</v>
      </c>
      <c r="G648" s="108">
        <v>12262.09356591872</v>
      </c>
      <c r="H648" s="108">
        <v>0</v>
      </c>
      <c r="I648" s="86">
        <v>20634.964479182112</v>
      </c>
    </row>
    <row r="649" spans="1:53" ht="14.25">
      <c r="A649" s="51" t="s">
        <v>267</v>
      </c>
      <c r="B649" s="104">
        <v>161.86527128695801</v>
      </c>
      <c r="C649" s="85">
        <v>466.95577233175391</v>
      </c>
      <c r="D649" s="85">
        <v>0</v>
      </c>
      <c r="E649" s="86">
        <v>628.82104361871188</v>
      </c>
      <c r="F649" s="107">
        <v>43270.442147090529</v>
      </c>
      <c r="G649" s="108">
        <v>124828.39939217489</v>
      </c>
      <c r="H649" s="108">
        <v>0</v>
      </c>
      <c r="I649" s="86">
        <v>168098.84153926541</v>
      </c>
      <c r="AZ649" s="81"/>
    </row>
    <row r="650" spans="1:53" ht="14.25">
      <c r="A650" s="51" t="s">
        <v>608</v>
      </c>
      <c r="B650" s="104">
        <v>48.01434353554319</v>
      </c>
      <c r="C650" s="85">
        <v>248.79238159203382</v>
      </c>
      <c r="D650" s="85">
        <v>3491.3703654307819</v>
      </c>
      <c r="E650" s="86">
        <v>3788.1770905583589</v>
      </c>
      <c r="F650" s="107">
        <v>12835.377580790862</v>
      </c>
      <c r="G650" s="108">
        <v>66508.12906759925</v>
      </c>
      <c r="H650" s="108">
        <v>933326.45236551983</v>
      </c>
      <c r="I650" s="86">
        <v>1012669.9590139099</v>
      </c>
      <c r="AX650" s="81"/>
    </row>
    <row r="651" spans="1:53" ht="14.25">
      <c r="A651" s="51" t="s">
        <v>728</v>
      </c>
      <c r="B651" s="109">
        <v>5.4890311403906843E-2</v>
      </c>
      <c r="C651" s="110">
        <v>0.1538695644368806</v>
      </c>
      <c r="D651" s="85">
        <v>0</v>
      </c>
      <c r="E651" s="86">
        <v>0.20875987584078745</v>
      </c>
      <c r="F651" s="107">
        <v>14.673487556375571</v>
      </c>
      <c r="G651" s="108">
        <v>41.132999272960888</v>
      </c>
      <c r="H651" s="108">
        <v>0</v>
      </c>
      <c r="I651" s="86">
        <v>55.806486829336457</v>
      </c>
      <c r="BA651" s="81"/>
    </row>
    <row r="652" spans="1:53">
      <c r="A652" s="51" t="s">
        <v>640</v>
      </c>
      <c r="B652" s="104">
        <v>0.29495882857770228</v>
      </c>
      <c r="C652" s="85">
        <v>55.091394104168778</v>
      </c>
      <c r="D652" s="85">
        <v>286.93728512089905</v>
      </c>
      <c r="E652" s="86">
        <v>342.32363805364554</v>
      </c>
      <c r="F652" s="107">
        <v>78.849519889405784</v>
      </c>
      <c r="G652" s="108">
        <v>14727.241751326012</v>
      </c>
      <c r="H652" s="108">
        <v>76705.170274949953</v>
      </c>
      <c r="I652" s="86">
        <v>91511.261546165377</v>
      </c>
      <c r="AV652" s="84"/>
    </row>
    <row r="653" spans="1:53">
      <c r="A653" s="51" t="s">
        <v>201</v>
      </c>
      <c r="B653" s="111">
        <v>0.45150352003764965</v>
      </c>
      <c r="C653" s="87">
        <v>0.21789526848868748</v>
      </c>
      <c r="D653" s="87">
        <v>8.6409950208849416E-3</v>
      </c>
      <c r="E653" s="88">
        <v>0.67803978354722205</v>
      </c>
      <c r="F653" s="112">
        <v>120.69764432891657</v>
      </c>
      <c r="G653" s="113">
        <v>58.248594861028643</v>
      </c>
      <c r="H653" s="113">
        <v>2.3099437709627182</v>
      </c>
      <c r="I653" s="88">
        <v>181.25618296090792</v>
      </c>
    </row>
    <row r="654" spans="1:53">
      <c r="A654" s="51" t="s">
        <v>200</v>
      </c>
      <c r="B654" s="111">
        <v>3.2620962322311064E-4</v>
      </c>
      <c r="C654" s="87">
        <v>1.0291065299838567E-2</v>
      </c>
      <c r="D654" s="87">
        <v>7.6166044833770605E-3</v>
      </c>
      <c r="E654" s="88">
        <v>1.8233879406438738E-2</v>
      </c>
      <c r="F654" s="112">
        <v>8.7203601595774269E-2</v>
      </c>
      <c r="G654" s="113">
        <v>2.7510468561175214</v>
      </c>
      <c r="H654" s="113">
        <v>2.0360997824602061</v>
      </c>
      <c r="I654" s="88">
        <v>4.8743502401735013</v>
      </c>
    </row>
    <row r="655" spans="1:53">
      <c r="A655" s="51" t="s">
        <v>667</v>
      </c>
      <c r="B655" s="104">
        <v>13.926509979861315</v>
      </c>
      <c r="C655" s="85">
        <v>64.355384463286626</v>
      </c>
      <c r="D655" s="85">
        <v>289.21491515962055</v>
      </c>
      <c r="E655" s="86">
        <v>367.49680960276845</v>
      </c>
      <c r="F655" s="107">
        <v>3722.8878041797825</v>
      </c>
      <c r="G655" s="108">
        <v>17203.727014028012</v>
      </c>
      <c r="H655" s="108">
        <v>77314.035030430809</v>
      </c>
      <c r="I655" s="86">
        <v>98240.649848638583</v>
      </c>
    </row>
    <row r="656" spans="1:53">
      <c r="A656" s="51" t="s">
        <v>676</v>
      </c>
      <c r="B656" s="111">
        <v>1.2106174821976314E-2</v>
      </c>
      <c r="C656" s="87">
        <v>9.9319286960240089E-2</v>
      </c>
      <c r="D656" s="87">
        <v>0.23889051384286944</v>
      </c>
      <c r="E656" s="88">
        <v>0.35031597562508587</v>
      </c>
      <c r="F656" s="112">
        <v>3.2362688617017592</v>
      </c>
      <c r="G656" s="113">
        <v>26.550410883904171</v>
      </c>
      <c r="H656" s="113">
        <v>63.86112398626355</v>
      </c>
      <c r="I656" s="88">
        <v>93.647803731869487</v>
      </c>
    </row>
    <row r="657" spans="1:51">
      <c r="A657" s="51" t="s">
        <v>685</v>
      </c>
      <c r="B657" s="111">
        <v>2.6916422215932437E-2</v>
      </c>
      <c r="C657" s="87">
        <v>4.2224168596593253E-2</v>
      </c>
      <c r="D657" s="87">
        <v>2.7034852254628263</v>
      </c>
      <c r="E657" s="88">
        <v>2.7726258162753519</v>
      </c>
      <c r="F657" s="112">
        <v>7.1954007245716651</v>
      </c>
      <c r="G657" s="113">
        <v>11.2875259154809</v>
      </c>
      <c r="H657" s="113">
        <v>722.70598945537211</v>
      </c>
      <c r="I657" s="88">
        <v>741.18891609542459</v>
      </c>
    </row>
    <row r="658" spans="1:51">
      <c r="A658" s="51" t="s">
        <v>690</v>
      </c>
      <c r="B658" s="111">
        <v>6.6529699271675263E-2</v>
      </c>
      <c r="C658" s="87">
        <v>8.9955454064513871E-2</v>
      </c>
      <c r="D658" s="87">
        <v>0.12003872770223388</v>
      </c>
      <c r="E658" s="88">
        <v>0.27652388103842301</v>
      </c>
      <c r="F658" s="112">
        <v>17.784973147790389</v>
      </c>
      <c r="G658" s="113">
        <v>24.047235333225125</v>
      </c>
      <c r="H658" s="113">
        <v>32.089210867485015</v>
      </c>
      <c r="I658" s="88">
        <v>73.921419348500535</v>
      </c>
    </row>
    <row r="659" spans="1:51">
      <c r="A659" s="51" t="s">
        <v>695</v>
      </c>
      <c r="B659" s="111">
        <v>3.763188522772183E-3</v>
      </c>
      <c r="C659" s="87">
        <v>8.8794094049290759E-3</v>
      </c>
      <c r="D659" s="87">
        <v>2.3406192480517039E-2</v>
      </c>
      <c r="E659" s="88">
        <v>3.6048790408218297E-2</v>
      </c>
      <c r="F659" s="112">
        <v>1.0059899196939655</v>
      </c>
      <c r="G659" s="113">
        <v>2.3736776141138347</v>
      </c>
      <c r="H659" s="113">
        <v>6.2570327134371659</v>
      </c>
      <c r="I659" s="88">
        <v>9.6367002472449652</v>
      </c>
    </row>
    <row r="660" spans="1:51">
      <c r="A660" s="51" t="s">
        <v>700</v>
      </c>
      <c r="B660" s="111">
        <v>3.1895751607196464E-3</v>
      </c>
      <c r="C660" s="87">
        <v>5.2649137713497857E-3</v>
      </c>
      <c r="D660" s="87">
        <v>9.38242342820007E-3</v>
      </c>
      <c r="E660" s="88">
        <v>1.7836912360269502E-2</v>
      </c>
      <c r="F660" s="112">
        <v>0.85264940631422947</v>
      </c>
      <c r="G660" s="113">
        <v>1.4074368451076564</v>
      </c>
      <c r="H660" s="113">
        <v>2.5081452427785176</v>
      </c>
      <c r="I660" s="88">
        <v>4.7682314942004034</v>
      </c>
    </row>
    <row r="661" spans="1:51">
      <c r="A661" s="51" t="s">
        <v>703</v>
      </c>
      <c r="B661" s="111">
        <v>2.9326670741039267E-2</v>
      </c>
      <c r="C661" s="87">
        <v>0.10298809517256619</v>
      </c>
      <c r="D661" s="87">
        <v>4.3349378976268943E-3</v>
      </c>
      <c r="E661" s="88">
        <v>0.13664970381123234</v>
      </c>
      <c r="F661" s="112">
        <v>7.8397175600270828</v>
      </c>
      <c r="G661" s="113">
        <v>27.531170698767671</v>
      </c>
      <c r="H661" s="113">
        <v>1.1588321449012904</v>
      </c>
      <c r="I661" s="88">
        <v>36.529720403696047</v>
      </c>
    </row>
    <row r="662" spans="1:51">
      <c r="A662" s="51" t="s">
        <v>729</v>
      </c>
      <c r="B662" s="111">
        <v>5.8264155081163378E-4</v>
      </c>
      <c r="C662" s="87">
        <v>6.1136395109908585E-4</v>
      </c>
      <c r="D662" s="87">
        <v>1.7385376043784653E-3</v>
      </c>
      <c r="E662" s="88">
        <v>2.932543106289185E-3</v>
      </c>
      <c r="F662" s="112">
        <v>0.15575396325868479</v>
      </c>
      <c r="G662" s="113">
        <v>0.16343214493460745</v>
      </c>
      <c r="H662" s="113">
        <v>0.46475250826000403</v>
      </c>
      <c r="I662" s="88">
        <v>0.78393861645329632</v>
      </c>
    </row>
    <row r="663" spans="1:51">
      <c r="A663" s="51" t="s">
        <v>730</v>
      </c>
      <c r="B663" s="111">
        <v>1.1505800878018368E-3</v>
      </c>
      <c r="C663" s="87">
        <v>1.2961603923931676E-3</v>
      </c>
      <c r="D663" s="87">
        <v>3.2861410505826863E-3</v>
      </c>
      <c r="E663" s="88">
        <v>5.7328815307776913E-3</v>
      </c>
      <c r="F663" s="112">
        <v>0.30757746074240905</v>
      </c>
      <c r="G663" s="113">
        <v>0.34649454343402253</v>
      </c>
      <c r="H663" s="113">
        <v>0.87846376857661579</v>
      </c>
      <c r="I663" s="88">
        <v>1.5325357727530475</v>
      </c>
    </row>
    <row r="664" spans="1:51">
      <c r="A664" s="51" t="s">
        <v>712</v>
      </c>
      <c r="B664" s="111">
        <v>2.0592718413111953E-3</v>
      </c>
      <c r="C664" s="87">
        <v>5.7862140041331375E-2</v>
      </c>
      <c r="D664" s="87">
        <v>0.16483445455157991</v>
      </c>
      <c r="E664" s="88">
        <v>0.22475586643422249</v>
      </c>
      <c r="F664" s="112">
        <v>0.55049240869352678</v>
      </c>
      <c r="G664" s="113">
        <v>15.467928130961667</v>
      </c>
      <c r="H664" s="113">
        <v>44.064175550521853</v>
      </c>
      <c r="I664" s="88">
        <v>60.082596090177042</v>
      </c>
    </row>
    <row r="665" spans="1:51">
      <c r="A665" s="51" t="s">
        <v>715</v>
      </c>
      <c r="B665" s="111">
        <v>1.0757630096802178E-3</v>
      </c>
      <c r="C665" s="87">
        <v>1.303737442130669E-2</v>
      </c>
      <c r="D665" s="87">
        <v>1.86540480556935</v>
      </c>
      <c r="E665" s="88">
        <v>1.8795179430003368</v>
      </c>
      <c r="F665" s="112">
        <v>0.28757707384819625</v>
      </c>
      <c r="G665" s="113">
        <v>3.4852006929083799</v>
      </c>
      <c r="H665" s="113">
        <v>498.66713272420668</v>
      </c>
      <c r="I665" s="88">
        <v>502.43991049096326</v>
      </c>
    </row>
    <row r="666" spans="1:51">
      <c r="A666" s="51" t="s">
        <v>716</v>
      </c>
      <c r="B666" s="111">
        <v>3.3087495049421095E-3</v>
      </c>
      <c r="C666" s="87">
        <v>2.6589066989782462E-2</v>
      </c>
      <c r="D666" s="87">
        <v>8.2826722114541368E-2</v>
      </c>
      <c r="E666" s="88">
        <v>0.11272453860926594</v>
      </c>
      <c r="F666" s="112">
        <v>0.88450754689062028</v>
      </c>
      <c r="G666" s="113">
        <v>7.107890876028808</v>
      </c>
      <c r="H666" s="113">
        <v>22.141555498564664</v>
      </c>
      <c r="I666" s="88">
        <v>30.133953921484089</v>
      </c>
    </row>
    <row r="667" spans="1:51">
      <c r="A667" s="51" t="s">
        <v>717</v>
      </c>
      <c r="B667" s="111">
        <v>2.6019934129794126E-4</v>
      </c>
      <c r="C667" s="87">
        <v>2.3618197707277696E-3</v>
      </c>
      <c r="D667" s="87">
        <v>1.6150272811556756E-2</v>
      </c>
      <c r="E667" s="88">
        <v>1.8772291923582467E-2</v>
      </c>
      <c r="F667" s="112">
        <v>6.9557481075625871E-2</v>
      </c>
      <c r="G667" s="113">
        <v>0.63137067598616436</v>
      </c>
      <c r="H667" s="113">
        <v>4.3173525722716439</v>
      </c>
      <c r="I667" s="88">
        <v>5.0182807293334344</v>
      </c>
    </row>
    <row r="668" spans="1:51">
      <c r="A668" s="51" t="s">
        <v>718</v>
      </c>
      <c r="B668" s="111">
        <v>2.0373116731497038E-4</v>
      </c>
      <c r="C668" s="87">
        <v>1.8374761325744401E-3</v>
      </c>
      <c r="D668" s="87">
        <v>6.4738721654580477E-3</v>
      </c>
      <c r="E668" s="88">
        <v>8.5150794653474585E-3</v>
      </c>
      <c r="F668" s="112">
        <v>5.4462193272040944E-2</v>
      </c>
      <c r="G668" s="113">
        <v>0.49120113325771936</v>
      </c>
      <c r="H668" s="113">
        <v>1.730620217517177</v>
      </c>
      <c r="I668" s="88">
        <v>2.2762835440469371</v>
      </c>
    </row>
    <row r="669" spans="1:51">
      <c r="A669" s="51" t="s">
        <v>719</v>
      </c>
      <c r="B669" s="111">
        <v>4.1466219692294611E-3</v>
      </c>
      <c r="C669" s="87">
        <v>5.2838103954855505E-2</v>
      </c>
      <c r="D669" s="87">
        <v>2.9911071493625568E-3</v>
      </c>
      <c r="E669" s="87">
        <v>5.9975833073447525E-2</v>
      </c>
      <c r="F669" s="112">
        <v>1.1084908121354065</v>
      </c>
      <c r="G669" s="113">
        <v>14.124883627985163</v>
      </c>
      <c r="H669" s="113">
        <v>0.7995941799818902</v>
      </c>
      <c r="I669" s="88">
        <v>16.032968620102462</v>
      </c>
    </row>
    <row r="670" spans="1:51">
      <c r="A670" s="51" t="s">
        <v>720</v>
      </c>
      <c r="B670" s="111">
        <v>2.6202244054980968E-5</v>
      </c>
      <c r="C670" s="87">
        <v>1.8469796856051456E-4</v>
      </c>
      <c r="D670" s="87">
        <v>1.1995909470211409E-3</v>
      </c>
      <c r="E670" s="87">
        <v>1.4104911596366364E-3</v>
      </c>
      <c r="F670" s="112">
        <v>7.0044838926257864E-3</v>
      </c>
      <c r="G670" s="113">
        <v>4.9374165932818147E-2</v>
      </c>
      <c r="H670" s="113">
        <v>0.32067923069940274</v>
      </c>
      <c r="I670" s="88">
        <v>0.37705788052484668</v>
      </c>
    </row>
    <row r="671" spans="1:51" ht="14.25">
      <c r="A671" s="89" t="s">
        <v>721</v>
      </c>
      <c r="B671" s="114">
        <v>6.1797637757942043E-5</v>
      </c>
      <c r="C671" s="90">
        <v>4.7272362471296423E-4</v>
      </c>
      <c r="D671" s="90">
        <v>2.2674373249020534E-3</v>
      </c>
      <c r="E671" s="90">
        <v>2.8019585873729595E-3</v>
      </c>
      <c r="F671" s="115">
        <v>1.6519980402042805E-2</v>
      </c>
      <c r="G671" s="116">
        <v>0.1263702837061465</v>
      </c>
      <c r="H671" s="116">
        <v>0.60614000031786486</v>
      </c>
      <c r="I671" s="91">
        <v>0.74903026442605414</v>
      </c>
      <c r="AY671" s="81"/>
    </row>
    <row r="673" spans="1:53" ht="14.25">
      <c r="A673" s="52" t="s">
        <v>750</v>
      </c>
    </row>
    <row r="674" spans="1:53" ht="14.25">
      <c r="A674" s="77"/>
      <c r="B674" s="93" t="s">
        <v>723</v>
      </c>
      <c r="C674" s="94"/>
      <c r="D674" s="94"/>
      <c r="E674" s="95"/>
      <c r="F674" s="96" t="s">
        <v>724</v>
      </c>
      <c r="G674" s="97"/>
      <c r="H674" s="98"/>
      <c r="I674" s="98"/>
    </row>
    <row r="675" spans="1:53" ht="25.5">
      <c r="A675" s="89" t="s">
        <v>725</v>
      </c>
      <c r="B675" s="99" t="s">
        <v>726</v>
      </c>
      <c r="C675" s="100" t="s">
        <v>362</v>
      </c>
      <c r="D675" s="100" t="s">
        <v>401</v>
      </c>
      <c r="E675" s="101" t="s">
        <v>727</v>
      </c>
      <c r="F675" s="102" t="s">
        <v>726</v>
      </c>
      <c r="G675" s="102" t="s">
        <v>362</v>
      </c>
      <c r="H675" s="100" t="s">
        <v>401</v>
      </c>
      <c r="I675" s="101" t="s">
        <v>727</v>
      </c>
    </row>
    <row r="676" spans="1:53">
      <c r="A676" s="51" t="s">
        <v>540</v>
      </c>
      <c r="B676" s="104">
        <v>128.66976653762578</v>
      </c>
      <c r="C676" s="85">
        <v>817.22117804647394</v>
      </c>
      <c r="D676" s="85">
        <v>3740.7815417444658</v>
      </c>
      <c r="E676" s="86">
        <v>4686.6724863285654</v>
      </c>
      <c r="F676" s="105">
        <v>34396.493112939781</v>
      </c>
      <c r="G676" s="106">
        <v>218462.68458258413</v>
      </c>
      <c r="H676" s="106">
        <v>1000000</v>
      </c>
      <c r="I676" s="79">
        <v>1252859.1776955239</v>
      </c>
    </row>
    <row r="677" spans="1:53">
      <c r="A677" s="51" t="s">
        <v>558</v>
      </c>
      <c r="B677" s="104">
        <v>123.92714657892357</v>
      </c>
      <c r="C677" s="85">
        <v>773.80128811069198</v>
      </c>
      <c r="D677" s="85">
        <v>3491.3703654307819</v>
      </c>
      <c r="E677" s="86">
        <v>4389.0988001203978</v>
      </c>
      <c r="F677" s="107">
        <v>33128.677843382357</v>
      </c>
      <c r="G677" s="108">
        <v>206855.51387473955</v>
      </c>
      <c r="H677" s="108">
        <v>933326.45236551983</v>
      </c>
      <c r="I677" s="86">
        <v>1173310.6440836419</v>
      </c>
    </row>
    <row r="678" spans="1:53">
      <c r="A678" s="51" t="s">
        <v>575</v>
      </c>
      <c r="B678" s="104">
        <v>13.385279985938169</v>
      </c>
      <c r="C678" s="85">
        <v>50.42958174831108</v>
      </c>
      <c r="D678" s="85">
        <v>0</v>
      </c>
      <c r="E678" s="86">
        <v>63.814861734249249</v>
      </c>
      <c r="F678" s="107">
        <v>3578.2041363730946</v>
      </c>
      <c r="G678" s="108">
        <v>13481.028278597068</v>
      </c>
      <c r="H678" s="108">
        <v>0</v>
      </c>
      <c r="I678" s="86">
        <v>17059.232414970164</v>
      </c>
    </row>
    <row r="679" spans="1:53" ht="14.25">
      <c r="A679" s="51" t="s">
        <v>267</v>
      </c>
      <c r="B679" s="104">
        <v>69.115884689889924</v>
      </c>
      <c r="C679" s="85">
        <v>535.75891912264319</v>
      </c>
      <c r="D679" s="85">
        <v>0</v>
      </c>
      <c r="E679" s="86">
        <v>604.87480381253317</v>
      </c>
      <c r="F679" s="107">
        <v>18476.322105048297</v>
      </c>
      <c r="G679" s="108">
        <v>143221.11920836705</v>
      </c>
      <c r="H679" s="108">
        <v>0</v>
      </c>
      <c r="I679" s="86">
        <v>161697.44131341536</v>
      </c>
      <c r="AZ679" s="81"/>
    </row>
    <row r="680" spans="1:53" ht="14.25">
      <c r="A680" s="51" t="s">
        <v>608</v>
      </c>
      <c r="B680" s="104">
        <v>41.425981903095469</v>
      </c>
      <c r="C680" s="85">
        <v>187.61278723973777</v>
      </c>
      <c r="D680" s="85">
        <v>3491.3703654307819</v>
      </c>
      <c r="E680" s="86">
        <v>3720.4091345736151</v>
      </c>
      <c r="F680" s="107">
        <v>11074.151601960961</v>
      </c>
      <c r="G680" s="108">
        <v>50153.366387775466</v>
      </c>
      <c r="H680" s="108">
        <v>933326.45236551983</v>
      </c>
      <c r="I680" s="86">
        <v>994553.97035525623</v>
      </c>
      <c r="AX680" s="81"/>
    </row>
    <row r="681" spans="1:53" ht="14.25">
      <c r="A681" s="51" t="s">
        <v>728</v>
      </c>
      <c r="B681" s="109">
        <v>5.4536103337346195E-2</v>
      </c>
      <c r="C681" s="110">
        <v>0.16406221286606748</v>
      </c>
      <c r="D681" s="85">
        <v>0</v>
      </c>
      <c r="E681" s="86">
        <v>0.21859831620341369</v>
      </c>
      <c r="F681" s="107">
        <v>14.578799304039011</v>
      </c>
      <c r="G681" s="108">
        <v>43.857736955566551</v>
      </c>
      <c r="H681" s="108">
        <v>0</v>
      </c>
      <c r="I681" s="86">
        <v>58.436536259605568</v>
      </c>
      <c r="BA681" s="81"/>
    </row>
    <row r="682" spans="1:53">
      <c r="A682" s="51" t="s">
        <v>640</v>
      </c>
      <c r="B682" s="104">
        <v>-9.5673442862446887</v>
      </c>
      <c r="C682" s="85">
        <v>57.036428756450782</v>
      </c>
      <c r="D682" s="85">
        <v>286.93728512089905</v>
      </c>
      <c r="E682" s="86">
        <v>334.40636959110515</v>
      </c>
      <c r="F682" s="107">
        <v>-2557.5789923789775</v>
      </c>
      <c r="G682" s="108">
        <v>15247.195838614134</v>
      </c>
      <c r="H682" s="108">
        <v>76705.170274949953</v>
      </c>
      <c r="I682" s="86">
        <v>89394.787121185116</v>
      </c>
      <c r="AV682" s="84"/>
    </row>
    <row r="683" spans="1:53">
      <c r="A683" s="51" t="s">
        <v>201</v>
      </c>
      <c r="B683" s="111">
        <v>0.43211468512960327</v>
      </c>
      <c r="C683" s="87">
        <v>0.30198746157845691</v>
      </c>
      <c r="D683" s="87">
        <v>8.6409950208849416E-3</v>
      </c>
      <c r="E683" s="88">
        <v>0.74274314172894507</v>
      </c>
      <c r="F683" s="112">
        <v>115.51454697568147</v>
      </c>
      <c r="G683" s="113">
        <v>80.728440890891733</v>
      </c>
      <c r="H683" s="113">
        <v>2.3099437709627182</v>
      </c>
      <c r="I683" s="88">
        <v>198.55293163753589</v>
      </c>
    </row>
    <row r="684" spans="1:53">
      <c r="A684" s="51" t="s">
        <v>200</v>
      </c>
      <c r="B684" s="111">
        <v>1.573375980135643E-4</v>
      </c>
      <c r="C684" s="87">
        <v>1.0409779990665743E-2</v>
      </c>
      <c r="D684" s="87">
        <v>7.6166044833770605E-3</v>
      </c>
      <c r="E684" s="88">
        <v>1.8183722072056367E-2</v>
      </c>
      <c r="F684" s="112">
        <v>4.20600872458839E-2</v>
      </c>
      <c r="G684" s="113">
        <v>2.7827821203938239</v>
      </c>
      <c r="H684" s="113">
        <v>2.0360997824602061</v>
      </c>
      <c r="I684" s="88">
        <v>4.8609419900999145</v>
      </c>
    </row>
    <row r="685" spans="1:53">
      <c r="A685" s="51" t="s">
        <v>667</v>
      </c>
      <c r="B685" s="104">
        <v>3.4377907311170048</v>
      </c>
      <c r="C685" s="85">
        <v>68.854644301330907</v>
      </c>
      <c r="D685" s="85">
        <v>289.21491515962055</v>
      </c>
      <c r="E685" s="86">
        <v>361.50735019206843</v>
      </c>
      <c r="F685" s="107">
        <v>919.00334001162628</v>
      </c>
      <c r="G685" s="108">
        <v>18406.486327245249</v>
      </c>
      <c r="H685" s="108">
        <v>77314.035030430809</v>
      </c>
      <c r="I685" s="86">
        <v>96639.524697687666</v>
      </c>
    </row>
    <row r="686" spans="1:53">
      <c r="A686" s="51" t="s">
        <v>676</v>
      </c>
      <c r="B686" s="111">
        <v>1.1808477461498174E-2</v>
      </c>
      <c r="C686" s="87">
        <v>0.10194978949023824</v>
      </c>
      <c r="D686" s="87">
        <v>0.23889051384286944</v>
      </c>
      <c r="E686" s="88">
        <v>0.35264878079460582</v>
      </c>
      <c r="F686" s="112">
        <v>3.1566872670119737</v>
      </c>
      <c r="G686" s="113">
        <v>27.253606860638875</v>
      </c>
      <c r="H686" s="113">
        <v>63.86112398626355</v>
      </c>
      <c r="I686" s="88">
        <v>94.271418113914393</v>
      </c>
    </row>
    <row r="687" spans="1:53">
      <c r="A687" s="51" t="s">
        <v>685</v>
      </c>
      <c r="B687" s="111">
        <v>2.3706131350012975E-2</v>
      </c>
      <c r="C687" s="87">
        <v>4.6649644543825544E-2</v>
      </c>
      <c r="D687" s="87">
        <v>2.7034852254628263</v>
      </c>
      <c r="E687" s="88">
        <v>2.773841001356665</v>
      </c>
      <c r="F687" s="112">
        <v>6.3372135168732475</v>
      </c>
      <c r="G687" s="113">
        <v>12.470561037379124</v>
      </c>
      <c r="H687" s="113">
        <v>722.70598945537211</v>
      </c>
      <c r="I687" s="88">
        <v>741.51376400962454</v>
      </c>
    </row>
    <row r="688" spans="1:53">
      <c r="A688" s="51" t="s">
        <v>690</v>
      </c>
      <c r="B688" s="111">
        <v>8.5811558217072273E-2</v>
      </c>
      <c r="C688" s="87">
        <v>0.10281378549455253</v>
      </c>
      <c r="D688" s="87">
        <v>0.12003872770223388</v>
      </c>
      <c r="E688" s="88">
        <v>0.30866407141385871</v>
      </c>
      <c r="F688" s="112">
        <v>22.939473278371434</v>
      </c>
      <c r="G688" s="113">
        <v>27.484573570315106</v>
      </c>
      <c r="H688" s="113">
        <v>32.089210867485015</v>
      </c>
      <c r="I688" s="88">
        <v>82.513257716171566</v>
      </c>
    </row>
    <row r="689" spans="1:51">
      <c r="A689" s="51" t="s">
        <v>695</v>
      </c>
      <c r="B689" s="111">
        <v>5.8943404324822476E-3</v>
      </c>
      <c r="C689" s="87">
        <v>9.9183411262833629E-3</v>
      </c>
      <c r="D689" s="87">
        <v>2.3406192480517039E-2</v>
      </c>
      <c r="E689" s="88">
        <v>3.9218874039282647E-2</v>
      </c>
      <c r="F689" s="112">
        <v>1.5756975826322905</v>
      </c>
      <c r="G689" s="113">
        <v>2.651408807384692</v>
      </c>
      <c r="H689" s="113">
        <v>6.2570327134371659</v>
      </c>
      <c r="I689" s="88">
        <v>10.484139103454149</v>
      </c>
    </row>
    <row r="690" spans="1:51">
      <c r="A690" s="51" t="s">
        <v>700</v>
      </c>
      <c r="B690" s="111">
        <v>5.2794115287493597E-3</v>
      </c>
      <c r="C690" s="87">
        <v>6.1247900258583577E-3</v>
      </c>
      <c r="D690" s="87">
        <v>9.38242342820007E-3</v>
      </c>
      <c r="E690" s="88">
        <v>2.0786624982807787E-2</v>
      </c>
      <c r="F690" s="112">
        <v>1.4113124409524791</v>
      </c>
      <c r="G690" s="113">
        <v>1.6373022475410688</v>
      </c>
      <c r="H690" s="113">
        <v>2.5081452427785176</v>
      </c>
      <c r="I690" s="88">
        <v>5.5567599312720652</v>
      </c>
    </row>
    <row r="691" spans="1:51">
      <c r="A691" s="51" t="s">
        <v>703</v>
      </c>
      <c r="B691" s="111">
        <v>4.4734261496487689E-2</v>
      </c>
      <c r="C691" s="87">
        <v>0.11010403388472648</v>
      </c>
      <c r="D691" s="87">
        <v>4.3349378976268943E-3</v>
      </c>
      <c r="E691" s="88">
        <v>0.15917323327884106</v>
      </c>
      <c r="F691" s="112">
        <v>11.95853353030245</v>
      </c>
      <c r="G691" s="113">
        <v>29.433430596265417</v>
      </c>
      <c r="H691" s="113">
        <v>1.1588321449012904</v>
      </c>
      <c r="I691" s="88">
        <v>42.55079627146916</v>
      </c>
    </row>
    <row r="692" spans="1:51">
      <c r="A692" s="51" t="s">
        <v>729</v>
      </c>
      <c r="B692" s="111">
        <v>9.2926328475745584E-4</v>
      </c>
      <c r="C692" s="87">
        <v>7.9855673001673615E-4</v>
      </c>
      <c r="D692" s="87">
        <v>1.7385376043784653E-3</v>
      </c>
      <c r="E692" s="88">
        <v>3.4663576191526573E-3</v>
      </c>
      <c r="F692" s="112">
        <v>0.24841420820423152</v>
      </c>
      <c r="G692" s="113">
        <v>0.21347323309458469</v>
      </c>
      <c r="H692" s="113">
        <v>0.46475250826000403</v>
      </c>
      <c r="I692" s="88">
        <v>0.92663994955882023</v>
      </c>
    </row>
    <row r="693" spans="1:51">
      <c r="A693" s="51" t="s">
        <v>730</v>
      </c>
      <c r="B693" s="111">
        <v>1.9936441067140275E-3</v>
      </c>
      <c r="C693" s="87">
        <v>1.6946321875852557E-3</v>
      </c>
      <c r="D693" s="87">
        <v>3.2861410505826863E-3</v>
      </c>
      <c r="E693" s="88">
        <v>6.9744173448819695E-3</v>
      </c>
      <c r="F693" s="112">
        <v>0.53294855218525194</v>
      </c>
      <c r="G693" s="113">
        <v>0.45301554465941513</v>
      </c>
      <c r="H693" s="113">
        <v>0.87846376857661579</v>
      </c>
      <c r="I693" s="88">
        <v>1.8644278654212827</v>
      </c>
    </row>
    <row r="694" spans="1:51">
      <c r="A694" s="51" t="s">
        <v>712</v>
      </c>
      <c r="B694" s="111">
        <v>2.3849209705109928E-3</v>
      </c>
      <c r="C694" s="87">
        <v>6.063698607036181E-2</v>
      </c>
      <c r="D694" s="87">
        <v>0.19593799945392151</v>
      </c>
      <c r="E694" s="88">
        <v>0.25895990649479433</v>
      </c>
      <c r="F694" s="112">
        <v>0.6375461768876286</v>
      </c>
      <c r="G694" s="113">
        <v>16.209710562805153</v>
      </c>
      <c r="H694" s="113">
        <v>52.378893893533366</v>
      </c>
      <c r="I694" s="88">
        <v>69.226150633226155</v>
      </c>
    </row>
    <row r="695" spans="1:51">
      <c r="A695" s="51" t="s">
        <v>715</v>
      </c>
      <c r="B695" s="111">
        <v>9.7738321356209083E-4</v>
      </c>
      <c r="C695" s="87">
        <v>1.6674503685648424E-2</v>
      </c>
      <c r="D695" s="87">
        <v>2.2173985819246105</v>
      </c>
      <c r="E695" s="88">
        <v>2.2350504688238209</v>
      </c>
      <c r="F695" s="112">
        <v>0.26127781124216642</v>
      </c>
      <c r="G695" s="113">
        <v>4.4574919704807145</v>
      </c>
      <c r="H695" s="113">
        <v>592.76345255129638</v>
      </c>
      <c r="I695" s="88">
        <v>597.48222233301908</v>
      </c>
    </row>
    <row r="696" spans="1:51">
      <c r="A696" s="51" t="s">
        <v>716</v>
      </c>
      <c r="B696" s="111">
        <v>5.1077695644268159E-3</v>
      </c>
      <c r="C696" s="87">
        <v>3.3357556209743629E-2</v>
      </c>
      <c r="D696" s="87">
        <v>9.8455764461372233E-2</v>
      </c>
      <c r="E696" s="88">
        <v>0.13692109023554266</v>
      </c>
      <c r="F696" s="112">
        <v>1.3654284559062684</v>
      </c>
      <c r="G696" s="113">
        <v>8.9172692490852477</v>
      </c>
      <c r="H696" s="113">
        <v>26.319570753511215</v>
      </c>
      <c r="I696" s="88">
        <v>36.602268458502728</v>
      </c>
    </row>
    <row r="697" spans="1:51">
      <c r="A697" s="51" t="s">
        <v>717</v>
      </c>
      <c r="B697" s="111">
        <v>4.2346766848818556E-4</v>
      </c>
      <c r="C697" s="87">
        <v>3.0585528722569541E-3</v>
      </c>
      <c r="D697" s="87">
        <v>1.9197759072520075E-2</v>
      </c>
      <c r="E697" s="88">
        <v>2.2679779613265214E-2</v>
      </c>
      <c r="F697" s="112">
        <v>0.1132029934821339</v>
      </c>
      <c r="G697" s="113">
        <v>0.81762402806089474</v>
      </c>
      <c r="H697" s="113">
        <v>5.1320182315611635</v>
      </c>
      <c r="I697" s="88">
        <v>6.0628452531041912</v>
      </c>
    </row>
    <row r="698" spans="1:51">
      <c r="A698" s="51" t="s">
        <v>718</v>
      </c>
      <c r="B698" s="111">
        <v>3.7336771072975266E-4</v>
      </c>
      <c r="C698" s="87">
        <v>2.3714792751654899E-3</v>
      </c>
      <c r="D698" s="87">
        <v>7.6954636958096977E-3</v>
      </c>
      <c r="E698" s="88">
        <v>1.044031068170494E-2</v>
      </c>
      <c r="F698" s="112">
        <v>9.9810081546659213E-2</v>
      </c>
      <c r="G698" s="113">
        <v>0.63395289158200363</v>
      </c>
      <c r="H698" s="113">
        <v>2.0571807281269403</v>
      </c>
      <c r="I698" s="88">
        <v>2.7909437012556033</v>
      </c>
    </row>
    <row r="699" spans="1:51">
      <c r="A699" s="51" t="s">
        <v>719</v>
      </c>
      <c r="B699" s="111">
        <v>4.3098967338514385E-3</v>
      </c>
      <c r="C699" s="87">
        <v>6.4619780306103838E-2</v>
      </c>
      <c r="D699" s="87">
        <v>3.5555160636335788E-3</v>
      </c>
      <c r="E699" s="87">
        <v>7.2485193103588863E-2</v>
      </c>
      <c r="F699" s="112">
        <v>1.1521380454207368</v>
      </c>
      <c r="G699" s="113">
        <v>17.274406319907477</v>
      </c>
      <c r="H699" s="113">
        <v>0.9504741252480382</v>
      </c>
      <c r="I699" s="88">
        <v>19.377018490576255</v>
      </c>
    </row>
    <row r="700" spans="1:51">
      <c r="A700" s="51" t="s">
        <v>720</v>
      </c>
      <c r="B700" s="111">
        <v>5.5567319088628247E-5</v>
      </c>
      <c r="C700" s="87">
        <v>2.4986988051910815E-4</v>
      </c>
      <c r="D700" s="87">
        <v>1.4259485431112173E-3</v>
      </c>
      <c r="E700" s="87">
        <v>1.7313857427189536E-3</v>
      </c>
      <c r="F700" s="112">
        <v>1.4854467834738923E-2</v>
      </c>
      <c r="G700" s="113">
        <v>6.6796170193511098E-2</v>
      </c>
      <c r="H700" s="113">
        <v>0.3811900072748553</v>
      </c>
      <c r="I700" s="88">
        <v>0.46284064530310531</v>
      </c>
    </row>
    <row r="701" spans="1:51" ht="14.25">
      <c r="A701" s="89" t="s">
        <v>721</v>
      </c>
      <c r="B701" s="114">
        <v>1.3667013883784736E-4</v>
      </c>
      <c r="C701" s="90">
        <v>6.3971570886922364E-4</v>
      </c>
      <c r="D701" s="90">
        <v>2.6952928896879194E-3</v>
      </c>
      <c r="E701" s="90">
        <v>3.4716787373949903E-3</v>
      </c>
      <c r="F701" s="115">
        <v>3.6535183173009612E-2</v>
      </c>
      <c r="G701" s="116">
        <v>0.17101124503808912</v>
      </c>
      <c r="H701" s="116">
        <v>0.72051598298654029</v>
      </c>
      <c r="I701" s="91">
        <v>0.9280624111976391</v>
      </c>
      <c r="AY701" s="81"/>
    </row>
    <row r="703" spans="1:51" ht="14.25">
      <c r="A703" s="52" t="s">
        <v>751</v>
      </c>
    </row>
    <row r="704" spans="1:51" ht="14.25">
      <c r="A704" s="77"/>
      <c r="B704" s="93" t="s">
        <v>723</v>
      </c>
      <c r="C704" s="94"/>
      <c r="D704" s="94"/>
      <c r="E704" s="95"/>
      <c r="F704" s="96" t="s">
        <v>724</v>
      </c>
      <c r="G704" s="97"/>
      <c r="H704" s="98"/>
      <c r="I704" s="98"/>
    </row>
    <row r="705" spans="1:53" ht="25.5">
      <c r="A705" s="89" t="s">
        <v>725</v>
      </c>
      <c r="B705" s="99" t="s">
        <v>726</v>
      </c>
      <c r="C705" s="100" t="s">
        <v>362</v>
      </c>
      <c r="D705" s="100" t="s">
        <v>401</v>
      </c>
      <c r="E705" s="101" t="s">
        <v>727</v>
      </c>
      <c r="F705" s="102" t="s">
        <v>726</v>
      </c>
      <c r="G705" s="102" t="s">
        <v>362</v>
      </c>
      <c r="H705" s="100" t="s">
        <v>401</v>
      </c>
      <c r="I705" s="101" t="s">
        <v>727</v>
      </c>
    </row>
    <row r="706" spans="1:53">
      <c r="A706" s="51" t="s">
        <v>540</v>
      </c>
      <c r="B706" s="104">
        <v>252.65340896229054</v>
      </c>
      <c r="C706" s="85">
        <v>803.49580971174987</v>
      </c>
      <c r="D706" s="85">
        <v>3740.7815417444658</v>
      </c>
      <c r="E706" s="86">
        <v>4796.930760418506</v>
      </c>
      <c r="F706" s="105">
        <v>67540.273641445761</v>
      </c>
      <c r="G706" s="106">
        <v>214793.56673072383</v>
      </c>
      <c r="H706" s="106">
        <v>1000000</v>
      </c>
      <c r="I706" s="79">
        <v>1282333.8403721696</v>
      </c>
    </row>
    <row r="707" spans="1:53">
      <c r="A707" s="51" t="s">
        <v>558</v>
      </c>
      <c r="B707" s="104">
        <v>241.20069578624609</v>
      </c>
      <c r="C707" s="85">
        <v>761.61796719832023</v>
      </c>
      <c r="D707" s="85">
        <v>3491.3703654307824</v>
      </c>
      <c r="E707" s="86">
        <v>4494.1890284153487</v>
      </c>
      <c r="F707" s="107">
        <v>64478.6906411448</v>
      </c>
      <c r="G707" s="108">
        <v>203598.62202569292</v>
      </c>
      <c r="H707" s="108">
        <v>933326.45236551994</v>
      </c>
      <c r="I707" s="86">
        <v>1201403.7650323578</v>
      </c>
    </row>
    <row r="708" spans="1:53">
      <c r="A708" s="51" t="s">
        <v>575</v>
      </c>
      <c r="B708" s="104">
        <v>31.321080963744826</v>
      </c>
      <c r="C708" s="85">
        <v>45.869813274532326</v>
      </c>
      <c r="D708" s="85">
        <v>0</v>
      </c>
      <c r="E708" s="86">
        <v>77.190894238277153</v>
      </c>
      <c r="F708" s="107">
        <v>8372.870913263394</v>
      </c>
      <c r="G708" s="108">
        <v>12262.09356591872</v>
      </c>
      <c r="H708" s="108">
        <v>0</v>
      </c>
      <c r="I708" s="86">
        <v>20634.964479182112</v>
      </c>
    </row>
    <row r="709" spans="1:53" ht="14.25">
      <c r="A709" s="51" t="s">
        <v>267</v>
      </c>
      <c r="B709" s="104">
        <v>161.86527128695806</v>
      </c>
      <c r="C709" s="85">
        <v>466.95577233175396</v>
      </c>
      <c r="D709" s="85">
        <v>0</v>
      </c>
      <c r="E709" s="86">
        <v>628.821043618712</v>
      </c>
      <c r="F709" s="107">
        <v>43270.442147090544</v>
      </c>
      <c r="G709" s="108">
        <v>124828.39939217491</v>
      </c>
      <c r="H709" s="108">
        <v>0</v>
      </c>
      <c r="I709" s="86">
        <v>168098.84153926544</v>
      </c>
      <c r="AZ709" s="81"/>
    </row>
    <row r="710" spans="1:53" ht="14.25">
      <c r="A710" s="51" t="s">
        <v>608</v>
      </c>
      <c r="B710" s="104">
        <v>48.014343535543198</v>
      </c>
      <c r="C710" s="85">
        <v>248.79238159203391</v>
      </c>
      <c r="D710" s="85">
        <v>3491.3703654307824</v>
      </c>
      <c r="E710" s="86">
        <v>3788.1770905583594</v>
      </c>
      <c r="F710" s="107">
        <v>12835.377580790864</v>
      </c>
      <c r="G710" s="108">
        <v>66508.129067599279</v>
      </c>
      <c r="H710" s="108">
        <v>933326.45236551994</v>
      </c>
      <c r="I710" s="86">
        <v>1012669.9590139101</v>
      </c>
      <c r="AX710" s="81"/>
    </row>
    <row r="711" spans="1:53" ht="14.25">
      <c r="A711" s="51" t="s">
        <v>728</v>
      </c>
      <c r="B711" s="109">
        <v>5.489031140390685E-2</v>
      </c>
      <c r="C711" s="110">
        <v>0.15386956443688063</v>
      </c>
      <c r="D711" s="85">
        <v>0</v>
      </c>
      <c r="E711" s="86">
        <v>0.20875987584078748</v>
      </c>
      <c r="F711" s="107">
        <v>14.673487556375573</v>
      </c>
      <c r="G711" s="108">
        <v>41.132999272960895</v>
      </c>
      <c r="H711" s="108">
        <v>0</v>
      </c>
      <c r="I711" s="86">
        <v>55.806486829336464</v>
      </c>
      <c r="BA711" s="81"/>
    </row>
    <row r="712" spans="1:53">
      <c r="A712" s="51" t="s">
        <v>640</v>
      </c>
      <c r="B712" s="104">
        <v>0.29495882857769873</v>
      </c>
      <c r="C712" s="85">
        <v>55.091394104168792</v>
      </c>
      <c r="D712" s="85">
        <v>286.93728512089899</v>
      </c>
      <c r="E712" s="86">
        <v>342.32363805364548</v>
      </c>
      <c r="F712" s="107">
        <v>78.849519889404831</v>
      </c>
      <c r="G712" s="108">
        <v>14727.241751326015</v>
      </c>
      <c r="H712" s="108">
        <v>76705.170274949938</v>
      </c>
      <c r="I712" s="86">
        <v>91511.261546165362</v>
      </c>
      <c r="AV712" s="84"/>
    </row>
    <row r="713" spans="1:53">
      <c r="A713" s="51" t="s">
        <v>201</v>
      </c>
      <c r="B713" s="111">
        <v>0.45150352003764965</v>
      </c>
      <c r="C713" s="87">
        <v>0.21789526848868757</v>
      </c>
      <c r="D713" s="87">
        <v>8.6409950208849416E-3</v>
      </c>
      <c r="E713" s="88">
        <v>0.67803978354722216</v>
      </c>
      <c r="F713" s="112">
        <v>120.69764432891657</v>
      </c>
      <c r="G713" s="113">
        <v>58.248594861028664</v>
      </c>
      <c r="H713" s="113">
        <v>2.3099437709627182</v>
      </c>
      <c r="I713" s="88">
        <v>181.25618296090792</v>
      </c>
    </row>
    <row r="714" spans="1:53">
      <c r="A714" s="51" t="s">
        <v>200</v>
      </c>
      <c r="B714" s="111">
        <v>3.2620962322311075E-4</v>
      </c>
      <c r="C714" s="87">
        <v>1.0291065299838567E-2</v>
      </c>
      <c r="D714" s="87">
        <v>7.6166044833770605E-3</v>
      </c>
      <c r="E714" s="88">
        <v>1.8233879406438738E-2</v>
      </c>
      <c r="F714" s="112">
        <v>8.720360159577431E-2</v>
      </c>
      <c r="G714" s="113">
        <v>2.7510468561175214</v>
      </c>
      <c r="H714" s="113">
        <v>2.0360997824602061</v>
      </c>
      <c r="I714" s="88">
        <v>4.8743502401735013</v>
      </c>
    </row>
    <row r="715" spans="1:53">
      <c r="A715" s="51" t="s">
        <v>667</v>
      </c>
      <c r="B715" s="104">
        <v>13.926509979861311</v>
      </c>
      <c r="C715" s="85">
        <v>64.35538446328664</v>
      </c>
      <c r="D715" s="85">
        <v>289.21491515962049</v>
      </c>
      <c r="E715" s="86">
        <v>367.49680960276839</v>
      </c>
      <c r="F715" s="107">
        <v>3722.8878041797811</v>
      </c>
      <c r="G715" s="108">
        <v>17203.727014028016</v>
      </c>
      <c r="H715" s="108">
        <v>77314.035030430794</v>
      </c>
      <c r="I715" s="86">
        <v>98240.649848638568</v>
      </c>
    </row>
    <row r="716" spans="1:53">
      <c r="A716" s="51" t="s">
        <v>676</v>
      </c>
      <c r="B716" s="111">
        <v>1.2106174821976316E-2</v>
      </c>
      <c r="C716" s="87">
        <v>9.9319286960240102E-2</v>
      </c>
      <c r="D716" s="87">
        <v>0.23889051384286944</v>
      </c>
      <c r="E716" s="88">
        <v>0.35031597562508587</v>
      </c>
      <c r="F716" s="112">
        <v>3.2362688617017601</v>
      </c>
      <c r="G716" s="113">
        <v>26.550410883904174</v>
      </c>
      <c r="H716" s="113">
        <v>63.86112398626355</v>
      </c>
      <c r="I716" s="88">
        <v>93.647803731869487</v>
      </c>
    </row>
    <row r="717" spans="1:53">
      <c r="A717" s="51" t="s">
        <v>685</v>
      </c>
      <c r="B717" s="111">
        <v>2.6916422215932444E-2</v>
      </c>
      <c r="C717" s="87">
        <v>4.2224168596593267E-2</v>
      </c>
      <c r="D717" s="87">
        <v>2.7034852254628263</v>
      </c>
      <c r="E717" s="88">
        <v>2.7726258162753519</v>
      </c>
      <c r="F717" s="112">
        <v>7.1954007245716669</v>
      </c>
      <c r="G717" s="113">
        <v>11.287525915480904</v>
      </c>
      <c r="H717" s="113">
        <v>722.70598945537211</v>
      </c>
      <c r="I717" s="88">
        <v>741.18891609542459</v>
      </c>
    </row>
    <row r="718" spans="1:53">
      <c r="A718" s="51" t="s">
        <v>690</v>
      </c>
      <c r="B718" s="111">
        <v>6.6529699271675277E-2</v>
      </c>
      <c r="C718" s="87">
        <v>8.9955454064513898E-2</v>
      </c>
      <c r="D718" s="87">
        <v>0.12003872770223388</v>
      </c>
      <c r="E718" s="88">
        <v>0.27652388103842307</v>
      </c>
      <c r="F718" s="112">
        <v>17.784973147790396</v>
      </c>
      <c r="G718" s="113">
        <v>24.047235333225132</v>
      </c>
      <c r="H718" s="113">
        <v>32.089210867485015</v>
      </c>
      <c r="I718" s="88">
        <v>73.92141934850055</v>
      </c>
    </row>
    <row r="719" spans="1:53">
      <c r="A719" s="51" t="s">
        <v>695</v>
      </c>
      <c r="B719" s="111">
        <v>3.763188522772183E-3</v>
      </c>
      <c r="C719" s="87">
        <v>8.8794094049290777E-3</v>
      </c>
      <c r="D719" s="87">
        <v>2.3406192480517039E-2</v>
      </c>
      <c r="E719" s="88">
        <v>3.6048790408218304E-2</v>
      </c>
      <c r="F719" s="112">
        <v>1.0059899196939655</v>
      </c>
      <c r="G719" s="113">
        <v>2.3736776141138352</v>
      </c>
      <c r="H719" s="113">
        <v>6.2570327134371659</v>
      </c>
      <c r="I719" s="88">
        <v>9.636700247244967</v>
      </c>
    </row>
    <row r="720" spans="1:53">
      <c r="A720" s="51" t="s">
        <v>700</v>
      </c>
      <c r="B720" s="111">
        <v>3.1895751607196464E-3</v>
      </c>
      <c r="C720" s="87">
        <v>5.2649137713497865E-3</v>
      </c>
      <c r="D720" s="87">
        <v>9.38242342820007E-3</v>
      </c>
      <c r="E720" s="88">
        <v>1.7836912360269505E-2</v>
      </c>
      <c r="F720" s="112">
        <v>0.85264940631422947</v>
      </c>
      <c r="G720" s="113">
        <v>1.4074368451076567</v>
      </c>
      <c r="H720" s="113">
        <v>2.5081452427785176</v>
      </c>
      <c r="I720" s="88">
        <v>4.7682314942004043</v>
      </c>
    </row>
    <row r="721" spans="1:51">
      <c r="A721" s="51" t="s">
        <v>703</v>
      </c>
      <c r="B721" s="111">
        <v>2.9326670741039271E-2</v>
      </c>
      <c r="C721" s="87">
        <v>0.10298809517256621</v>
      </c>
      <c r="D721" s="87">
        <v>4.3349378976268943E-3</v>
      </c>
      <c r="E721" s="88">
        <v>0.13664970381123237</v>
      </c>
      <c r="F721" s="112">
        <v>7.8397175600270828</v>
      </c>
      <c r="G721" s="113">
        <v>27.531170698767678</v>
      </c>
      <c r="H721" s="113">
        <v>1.1588321449012904</v>
      </c>
      <c r="I721" s="88">
        <v>36.529720403696054</v>
      </c>
    </row>
    <row r="722" spans="1:51">
      <c r="A722" s="51" t="s">
        <v>729</v>
      </c>
      <c r="B722" s="111">
        <v>5.8264155081163378E-4</v>
      </c>
      <c r="C722" s="87">
        <v>6.1136395109908585E-4</v>
      </c>
      <c r="D722" s="87">
        <v>1.7385376043784653E-3</v>
      </c>
      <c r="E722" s="88">
        <v>2.932543106289185E-3</v>
      </c>
      <c r="F722" s="112">
        <v>0.15575396325868479</v>
      </c>
      <c r="G722" s="113">
        <v>0.16343214493460745</v>
      </c>
      <c r="H722" s="113">
        <v>0.46475250826000403</v>
      </c>
      <c r="I722" s="88">
        <v>0.78393861645329632</v>
      </c>
    </row>
    <row r="723" spans="1:51">
      <c r="A723" s="51" t="s">
        <v>730</v>
      </c>
      <c r="B723" s="111">
        <v>1.150580087801837E-3</v>
      </c>
      <c r="C723" s="87">
        <v>1.2961603923931678E-3</v>
      </c>
      <c r="D723" s="87">
        <v>3.2861410505826863E-3</v>
      </c>
      <c r="E723" s="88">
        <v>5.7328815307776913E-3</v>
      </c>
      <c r="F723" s="112">
        <v>0.3075774607424091</v>
      </c>
      <c r="G723" s="113">
        <v>0.34649454343402258</v>
      </c>
      <c r="H723" s="113">
        <v>0.87846376857661579</v>
      </c>
      <c r="I723" s="88">
        <v>1.5325357727530475</v>
      </c>
    </row>
    <row r="724" spans="1:51">
      <c r="A724" s="51" t="s">
        <v>712</v>
      </c>
      <c r="B724" s="111">
        <v>2.0592718413111957E-3</v>
      </c>
      <c r="C724" s="87">
        <v>5.7862140041331382E-2</v>
      </c>
      <c r="D724" s="87">
        <v>0.16483445455157991</v>
      </c>
      <c r="E724" s="88">
        <v>0.22475586643422249</v>
      </c>
      <c r="F724" s="112">
        <v>0.55049240869352678</v>
      </c>
      <c r="G724" s="113">
        <v>15.467928130961671</v>
      </c>
      <c r="H724" s="113">
        <v>44.064175550521853</v>
      </c>
      <c r="I724" s="88">
        <v>60.082596090177042</v>
      </c>
    </row>
    <row r="725" spans="1:51">
      <c r="A725" s="51" t="s">
        <v>715</v>
      </c>
      <c r="B725" s="111">
        <v>1.075763009680218E-3</v>
      </c>
      <c r="C725" s="87">
        <v>1.3037374421306692E-2</v>
      </c>
      <c r="D725" s="87">
        <v>1.86540480556935</v>
      </c>
      <c r="E725" s="88">
        <v>1.8795179430003368</v>
      </c>
      <c r="F725" s="112">
        <v>0.28757707384819636</v>
      </c>
      <c r="G725" s="113">
        <v>3.4852006929083803</v>
      </c>
      <c r="H725" s="113">
        <v>498.66713272420668</v>
      </c>
      <c r="I725" s="88">
        <v>502.43991049096326</v>
      </c>
    </row>
    <row r="726" spans="1:51">
      <c r="A726" s="51" t="s">
        <v>716</v>
      </c>
      <c r="B726" s="111">
        <v>3.30874950494211E-3</v>
      </c>
      <c r="C726" s="87">
        <v>2.6589066989782466E-2</v>
      </c>
      <c r="D726" s="87">
        <v>8.2826722114541368E-2</v>
      </c>
      <c r="E726" s="88">
        <v>0.11272453860926594</v>
      </c>
      <c r="F726" s="112">
        <v>0.88450754689062039</v>
      </c>
      <c r="G726" s="113">
        <v>7.1078908760288089</v>
      </c>
      <c r="H726" s="113">
        <v>22.141555498564664</v>
      </c>
      <c r="I726" s="88">
        <v>30.133953921484089</v>
      </c>
    </row>
    <row r="727" spans="1:51">
      <c r="A727" s="51" t="s">
        <v>717</v>
      </c>
      <c r="B727" s="111">
        <v>2.6019934129794132E-4</v>
      </c>
      <c r="C727" s="87">
        <v>2.36181977072777E-3</v>
      </c>
      <c r="D727" s="87">
        <v>1.6150272811556756E-2</v>
      </c>
      <c r="E727" s="88">
        <v>1.8772291923582467E-2</v>
      </c>
      <c r="F727" s="112">
        <v>6.9557481075625885E-2</v>
      </c>
      <c r="G727" s="113">
        <v>0.63137067598616448</v>
      </c>
      <c r="H727" s="113">
        <v>4.3173525722716439</v>
      </c>
      <c r="I727" s="88">
        <v>5.0182807293334344</v>
      </c>
    </row>
    <row r="728" spans="1:51">
      <c r="A728" s="51" t="s">
        <v>718</v>
      </c>
      <c r="B728" s="111">
        <v>2.0373116731497041E-4</v>
      </c>
      <c r="C728" s="87">
        <v>1.8374761325744404E-3</v>
      </c>
      <c r="D728" s="87">
        <v>6.4738721654580477E-3</v>
      </c>
      <c r="E728" s="88">
        <v>8.5150794653474585E-3</v>
      </c>
      <c r="F728" s="112">
        <v>5.4462193272040951E-2</v>
      </c>
      <c r="G728" s="113">
        <v>0.49120113325771936</v>
      </c>
      <c r="H728" s="113">
        <v>1.730620217517177</v>
      </c>
      <c r="I728" s="88">
        <v>2.2762835440469371</v>
      </c>
    </row>
    <row r="729" spans="1:51">
      <c r="A729" s="51" t="s">
        <v>719</v>
      </c>
      <c r="B729" s="111">
        <v>4.1466219692294611E-3</v>
      </c>
      <c r="C729" s="87">
        <v>5.2838103954855511E-2</v>
      </c>
      <c r="D729" s="87">
        <v>2.9911071493625568E-3</v>
      </c>
      <c r="E729" s="87">
        <v>5.9975833073447532E-2</v>
      </c>
      <c r="F729" s="112">
        <v>1.1084908121354065</v>
      </c>
      <c r="G729" s="113">
        <v>14.124883627985167</v>
      </c>
      <c r="H729" s="113">
        <v>0.7995941799818902</v>
      </c>
      <c r="I729" s="88">
        <v>16.032968620102462</v>
      </c>
    </row>
    <row r="730" spans="1:51">
      <c r="A730" s="51" t="s">
        <v>720</v>
      </c>
      <c r="B730" s="111">
        <v>2.6202244054980975E-5</v>
      </c>
      <c r="C730" s="87">
        <v>1.8469796856051458E-4</v>
      </c>
      <c r="D730" s="87">
        <v>1.1995909470211409E-3</v>
      </c>
      <c r="E730" s="87">
        <v>1.4104911596366364E-3</v>
      </c>
      <c r="F730" s="112">
        <v>7.004483892625789E-3</v>
      </c>
      <c r="G730" s="113">
        <v>4.9374165932818154E-2</v>
      </c>
      <c r="H730" s="113">
        <v>0.32067923069940274</v>
      </c>
      <c r="I730" s="88">
        <v>0.37705788052484668</v>
      </c>
    </row>
    <row r="731" spans="1:51" ht="14.25">
      <c r="A731" s="89" t="s">
        <v>721</v>
      </c>
      <c r="B731" s="114">
        <v>6.1797637757942056E-5</v>
      </c>
      <c r="C731" s="90">
        <v>4.7272362471296428E-4</v>
      </c>
      <c r="D731" s="90">
        <v>2.2674373249020534E-3</v>
      </c>
      <c r="E731" s="90">
        <v>2.8019585873729595E-3</v>
      </c>
      <c r="F731" s="115">
        <v>1.6519980402042809E-2</v>
      </c>
      <c r="G731" s="116">
        <v>0.12637028370614653</v>
      </c>
      <c r="H731" s="116">
        <v>0.60614000031786486</v>
      </c>
      <c r="I731" s="91">
        <v>0.74903026442605414</v>
      </c>
      <c r="AY731" s="81"/>
    </row>
    <row r="733" spans="1:51" ht="14.25" customHeight="1">
      <c r="A733" s="52" t="s">
        <v>752</v>
      </c>
    </row>
    <row r="734" spans="1:51" ht="14.25">
      <c r="A734" s="77"/>
      <c r="B734" s="93" t="s">
        <v>723</v>
      </c>
      <c r="C734" s="94"/>
      <c r="D734" s="94"/>
      <c r="E734" s="95"/>
      <c r="F734" s="96" t="s">
        <v>724</v>
      </c>
      <c r="G734" s="97"/>
      <c r="H734" s="98"/>
      <c r="I734" s="98"/>
    </row>
    <row r="735" spans="1:51" ht="25.5">
      <c r="A735" s="89" t="s">
        <v>725</v>
      </c>
      <c r="B735" s="99" t="s">
        <v>726</v>
      </c>
      <c r="C735" s="100" t="s">
        <v>362</v>
      </c>
      <c r="D735" s="100" t="s">
        <v>401</v>
      </c>
      <c r="E735" s="101" t="s">
        <v>727</v>
      </c>
      <c r="F735" s="102" t="s">
        <v>726</v>
      </c>
      <c r="G735" s="102" t="s">
        <v>362</v>
      </c>
      <c r="H735" s="100" t="s">
        <v>401</v>
      </c>
      <c r="I735" s="101" t="s">
        <v>727</v>
      </c>
    </row>
    <row r="736" spans="1:51">
      <c r="A736" s="51" t="s">
        <v>540</v>
      </c>
      <c r="B736" s="104">
        <v>300.1978339487116</v>
      </c>
      <c r="C736" s="85">
        <v>1539.6346230355198</v>
      </c>
      <c r="D736" s="85">
        <v>3740.7815417444658</v>
      </c>
      <c r="E736" s="86">
        <v>5580.613998728697</v>
      </c>
      <c r="F736" s="105">
        <v>80250.030802044159</v>
      </c>
      <c r="G736" s="106">
        <v>411581.00409080047</v>
      </c>
      <c r="H736" s="106">
        <v>1000000</v>
      </c>
      <c r="I736" s="79">
        <v>1491831.0348928445</v>
      </c>
    </row>
    <row r="737" spans="1:53">
      <c r="A737" s="51" t="s">
        <v>558</v>
      </c>
      <c r="B737" s="104">
        <v>296.54217617111385</v>
      </c>
      <c r="C737" s="85">
        <v>1489.1737980028124</v>
      </c>
      <c r="D737" s="85">
        <v>3740.7815417444658</v>
      </c>
      <c r="E737" s="86">
        <v>5526.4975159183923</v>
      </c>
      <c r="F737" s="107">
        <v>79272.786411586392</v>
      </c>
      <c r="G737" s="108">
        <v>398091.62373816548</v>
      </c>
      <c r="H737" s="108">
        <v>1000000</v>
      </c>
      <c r="I737" s="86">
        <v>1477364.4101497519</v>
      </c>
    </row>
    <row r="738" spans="1:53">
      <c r="A738" s="51" t="s">
        <v>575</v>
      </c>
      <c r="B738" s="104">
        <v>10.119991070195397</v>
      </c>
      <c r="C738" s="85">
        <v>142.50081990166328</v>
      </c>
      <c r="D738" s="85">
        <v>0</v>
      </c>
      <c r="E738" s="86">
        <v>152.62081097185867</v>
      </c>
      <c r="F738" s="107">
        <v>2705.3146400727983</v>
      </c>
      <c r="G738" s="108">
        <v>38093.863090227351</v>
      </c>
      <c r="H738" s="108">
        <v>0</v>
      </c>
      <c r="I738" s="86">
        <v>40799.177730300151</v>
      </c>
    </row>
    <row r="739" spans="1:53" ht="14.25">
      <c r="A739" s="51" t="s">
        <v>267</v>
      </c>
      <c r="B739" s="104">
        <v>264.85991232527078</v>
      </c>
      <c r="C739" s="85">
        <v>1249.0805789637504</v>
      </c>
      <c r="D739" s="85">
        <v>3052.9313672250073</v>
      </c>
      <c r="E739" s="86">
        <v>4566.8718585140286</v>
      </c>
      <c r="F739" s="107">
        <v>70803.362711674621</v>
      </c>
      <c r="G739" s="108">
        <v>333908.9880082272</v>
      </c>
      <c r="H739" s="108">
        <v>816121.26587892429</v>
      </c>
      <c r="I739" s="86">
        <v>1220833.6165988261</v>
      </c>
      <c r="AZ739" s="81"/>
    </row>
    <row r="740" spans="1:53" ht="14.25">
      <c r="A740" s="51" t="s">
        <v>608</v>
      </c>
      <c r="B740" s="104">
        <v>21.562272775647664</v>
      </c>
      <c r="C740" s="85">
        <v>97.59239913739853</v>
      </c>
      <c r="D740" s="85">
        <v>687.85017451945851</v>
      </c>
      <c r="E740" s="86">
        <v>807.00484643250468</v>
      </c>
      <c r="F740" s="107">
        <v>5764.1090598389701</v>
      </c>
      <c r="G740" s="108">
        <v>26088.772639710889</v>
      </c>
      <c r="H740" s="108">
        <v>183878.73412107577</v>
      </c>
      <c r="I740" s="86">
        <v>215731.61582062562</v>
      </c>
      <c r="AX740" s="81"/>
    </row>
    <row r="741" spans="1:53" ht="14.25">
      <c r="A741" s="51" t="s">
        <v>728</v>
      </c>
      <c r="B741" s="109">
        <v>2.3483493985796081E-2</v>
      </c>
      <c r="C741" s="110">
        <v>3.7224637240259345E-2</v>
      </c>
      <c r="D741" s="85">
        <v>0</v>
      </c>
      <c r="E741" s="86">
        <v>6.0708131226055423E-2</v>
      </c>
      <c r="F741" s="107">
        <v>6.2776972468819583</v>
      </c>
      <c r="G741" s="108">
        <v>9.951032110498522</v>
      </c>
      <c r="H741" s="108">
        <v>0</v>
      </c>
      <c r="I741" s="86">
        <v>16.22872935738048</v>
      </c>
      <c r="BA741" s="81"/>
    </row>
    <row r="742" spans="1:53">
      <c r="A742" s="51" t="s">
        <v>640</v>
      </c>
      <c r="B742" s="104">
        <v>19.86950579101703</v>
      </c>
      <c r="C742" s="85">
        <v>57.803554161223275</v>
      </c>
      <c r="D742" s="85">
        <v>273.24103200542595</v>
      </c>
      <c r="E742" s="86">
        <v>350.91409195766624</v>
      </c>
      <c r="F742" s="107">
        <v>5311.5921283527132</v>
      </c>
      <c r="G742" s="108">
        <v>15452.2667298736</v>
      </c>
      <c r="H742" s="108">
        <v>73043.835614630283</v>
      </c>
      <c r="I742" s="86">
        <v>93807.694472856587</v>
      </c>
      <c r="AV742" s="84"/>
    </row>
    <row r="743" spans="1:53">
      <c r="A743" s="51" t="s">
        <v>201</v>
      </c>
      <c r="B743" s="111">
        <v>0.72052655694175383</v>
      </c>
      <c r="C743" s="87">
        <v>0.29280403935033072</v>
      </c>
      <c r="D743" s="87">
        <v>8.6409950208849416E-3</v>
      </c>
      <c r="E743" s="88">
        <v>1.0219715913129694</v>
      </c>
      <c r="F743" s="112">
        <v>192.61390939331503</v>
      </c>
      <c r="G743" s="113">
        <v>78.273493408488449</v>
      </c>
      <c r="H743" s="113">
        <v>2.3099437709627182</v>
      </c>
      <c r="I743" s="88">
        <v>273.19734657276621</v>
      </c>
    </row>
    <row r="744" spans="1:53">
      <c r="A744" s="51" t="s">
        <v>200</v>
      </c>
      <c r="B744" s="111">
        <v>7.9541949515387364E-4</v>
      </c>
      <c r="C744" s="87">
        <v>4.6895829518853481E-4</v>
      </c>
      <c r="D744" s="87">
        <v>7.6166044833770605E-3</v>
      </c>
      <c r="E744" s="88">
        <v>8.8809822737194698E-3</v>
      </c>
      <c r="F744" s="112">
        <v>0.2126345754964723</v>
      </c>
      <c r="G744" s="113">
        <v>0.12536372144571747</v>
      </c>
      <c r="H744" s="113">
        <v>2.0360997824602061</v>
      </c>
      <c r="I744" s="88">
        <v>2.3740980794023958</v>
      </c>
    </row>
    <row r="745" spans="1:53">
      <c r="A745" s="51" t="s">
        <v>667</v>
      </c>
      <c r="B745" s="104">
        <v>41.696088665485419</v>
      </c>
      <c r="C745" s="85">
        <v>66.711949289958156</v>
      </c>
      <c r="D745" s="85">
        <v>275.51866204414745</v>
      </c>
      <c r="E745" s="86">
        <v>383.92669999959099</v>
      </c>
      <c r="F745" s="107">
        <v>11146.35757265873</v>
      </c>
      <c r="G745" s="108">
        <v>17833.692918311368</v>
      </c>
      <c r="H745" s="108">
        <v>73652.70037011111</v>
      </c>
      <c r="I745" s="86">
        <v>102632.75086108121</v>
      </c>
    </row>
    <row r="746" spans="1:53">
      <c r="A746" s="51" t="s">
        <v>676</v>
      </c>
      <c r="B746" s="111">
        <v>2.3811350391015906E-2</v>
      </c>
      <c r="C746" s="87">
        <v>6.8103404039131996E-2</v>
      </c>
      <c r="D746" s="87">
        <v>0.22324895581584392</v>
      </c>
      <c r="E746" s="88">
        <v>0.31516371024599182</v>
      </c>
      <c r="F746" s="112">
        <v>6.3653410725267285</v>
      </c>
      <c r="G746" s="113">
        <v>18.205661912930857</v>
      </c>
      <c r="H746" s="113">
        <v>59.679762991916022</v>
      </c>
      <c r="I746" s="88">
        <v>84.250765977373618</v>
      </c>
    </row>
    <row r="747" spans="1:53">
      <c r="A747" s="51" t="s">
        <v>685</v>
      </c>
      <c r="B747" s="111">
        <v>5.1525077666048559E-2</v>
      </c>
      <c r="C747" s="87">
        <v>2.748437631145639E-2</v>
      </c>
      <c r="D747" s="87">
        <v>2.7034852254628263</v>
      </c>
      <c r="E747" s="88">
        <v>2.7824946794403314</v>
      </c>
      <c r="F747" s="112">
        <v>13.773880428746047</v>
      </c>
      <c r="G747" s="113">
        <v>7.347228381222016</v>
      </c>
      <c r="H747" s="113">
        <v>722.70598945537211</v>
      </c>
      <c r="I747" s="88">
        <v>743.82709826534017</v>
      </c>
    </row>
    <row r="748" spans="1:53">
      <c r="A748" s="51" t="s">
        <v>690</v>
      </c>
      <c r="B748" s="111">
        <v>7.474021799862049E-2</v>
      </c>
      <c r="C748" s="87">
        <v>5.6322793681468759E-2</v>
      </c>
      <c r="D748" s="87">
        <v>0.12003872770223388</v>
      </c>
      <c r="E748" s="88">
        <v>0.25110173938232311</v>
      </c>
      <c r="F748" s="112">
        <v>19.979840352763915</v>
      </c>
      <c r="G748" s="113">
        <v>15.056424186482525</v>
      </c>
      <c r="H748" s="113">
        <v>32.089210867485015</v>
      </c>
      <c r="I748" s="88">
        <v>67.125475406731454</v>
      </c>
    </row>
    <row r="749" spans="1:53">
      <c r="A749" s="51" t="s">
        <v>695</v>
      </c>
      <c r="B749" s="111">
        <v>2.1258039202686069E-3</v>
      </c>
      <c r="C749" s="87">
        <v>4.1534738450537401E-2</v>
      </c>
      <c r="D749" s="87">
        <v>2.3406192480517039E-2</v>
      </c>
      <c r="E749" s="88">
        <v>6.7066734851323043E-2</v>
      </c>
      <c r="F749" s="112">
        <v>0.56827801798799127</v>
      </c>
      <c r="G749" s="113">
        <v>11.103224817338091</v>
      </c>
      <c r="H749" s="113">
        <v>6.2570327134371659</v>
      </c>
      <c r="I749" s="88">
        <v>17.928535548763247</v>
      </c>
    </row>
    <row r="750" spans="1:53">
      <c r="A750" s="51" t="s">
        <v>700</v>
      </c>
      <c r="B750" s="111">
        <v>1.8645946725760858E-3</v>
      </c>
      <c r="C750" s="87">
        <v>3.972765482748708E-2</v>
      </c>
      <c r="D750" s="87">
        <v>9.38242342820007E-3</v>
      </c>
      <c r="E750" s="88">
        <v>5.0974672928263243E-2</v>
      </c>
      <c r="F750" s="112">
        <v>0.4984505648802352</v>
      </c>
      <c r="G750" s="113">
        <v>10.620148325732114</v>
      </c>
      <c r="H750" s="113">
        <v>2.5081452427785176</v>
      </c>
      <c r="I750" s="88">
        <v>13.626744133390867</v>
      </c>
    </row>
    <row r="751" spans="1:53">
      <c r="A751" s="51" t="s">
        <v>703</v>
      </c>
      <c r="B751" s="111">
        <v>4.0150025500070241E-2</v>
      </c>
      <c r="C751" s="87">
        <v>6.6587933787361844E-2</v>
      </c>
      <c r="D751" s="87">
        <v>8.5185228478325465E-4</v>
      </c>
      <c r="E751" s="88">
        <v>0.10758981157221534</v>
      </c>
      <c r="F751" s="112">
        <v>10.733058066081771</v>
      </c>
      <c r="G751" s="113">
        <v>17.800540620800167</v>
      </c>
      <c r="H751" s="113">
        <v>0.22772040421959638</v>
      </c>
      <c r="I751" s="88">
        <v>28.761319091101537</v>
      </c>
    </row>
    <row r="752" spans="1:53">
      <c r="A752" s="51" t="s">
        <v>729</v>
      </c>
      <c r="B752" s="111">
        <v>5.5503860572079285E-4</v>
      </c>
      <c r="C752" s="87">
        <v>1.638145117631058E-4</v>
      </c>
      <c r="D752" s="87">
        <v>1.7385376043784653E-3</v>
      </c>
      <c r="E752" s="88">
        <v>2.457390721862364E-3</v>
      </c>
      <c r="F752" s="112">
        <v>0.14837503861879026</v>
      </c>
      <c r="G752" s="113">
        <v>4.379152055126774E-2</v>
      </c>
      <c r="H752" s="113">
        <v>0.46475250826000403</v>
      </c>
      <c r="I752" s="88">
        <v>0.65691906743006201</v>
      </c>
    </row>
    <row r="753" spans="1:51">
      <c r="A753" s="51" t="s">
        <v>730</v>
      </c>
      <c r="B753" s="111">
        <v>6.437291486991397E-4</v>
      </c>
      <c r="C753" s="87">
        <v>3.0627336816142325E-4</v>
      </c>
      <c r="D753" s="87">
        <v>3.2861410505826863E-3</v>
      </c>
      <c r="E753" s="88">
        <v>4.236143567443249E-3</v>
      </c>
      <c r="F753" s="112">
        <v>0.17208413309239781</v>
      </c>
      <c r="G753" s="113">
        <v>8.187416579760938E-2</v>
      </c>
      <c r="H753" s="113">
        <v>0.87846376857661579</v>
      </c>
      <c r="I753" s="88">
        <v>1.132422067466623</v>
      </c>
    </row>
    <row r="754" spans="1:51">
      <c r="A754" s="51" t="s">
        <v>712</v>
      </c>
      <c r="B754" s="111">
        <v>8.8221322533520348E-4</v>
      </c>
      <c r="C754" s="87">
        <v>3.8242942561215437E-2</v>
      </c>
      <c r="D754" s="87">
        <v>0.1540417795129323</v>
      </c>
      <c r="E754" s="88">
        <v>0.19316693529948292</v>
      </c>
      <c r="F754" s="112">
        <v>0.23583660673320009</v>
      </c>
      <c r="G754" s="113">
        <v>10.223249375685629</v>
      </c>
      <c r="H754" s="113">
        <v>41.179036464422055</v>
      </c>
      <c r="I754" s="88">
        <v>51.638122446840882</v>
      </c>
    </row>
    <row r="755" spans="1:51">
      <c r="A755" s="51" t="s">
        <v>715</v>
      </c>
      <c r="B755" s="111">
        <v>1.8789490837732132E-3</v>
      </c>
      <c r="C755" s="87">
        <v>4.9242313102212014E-3</v>
      </c>
      <c r="D755" s="87">
        <v>1.86540480556935</v>
      </c>
      <c r="E755" s="88">
        <v>1.8722079859633445</v>
      </c>
      <c r="F755" s="112">
        <v>0.50228784087107881</v>
      </c>
      <c r="G755" s="113">
        <v>1.3163643092413382</v>
      </c>
      <c r="H755" s="113">
        <v>498.66713272420668</v>
      </c>
      <c r="I755" s="88">
        <v>500.48578487431917</v>
      </c>
    </row>
    <row r="756" spans="1:51">
      <c r="A756" s="51" t="s">
        <v>716</v>
      </c>
      <c r="B756" s="111">
        <v>2.7577077642001531E-3</v>
      </c>
      <c r="C756" s="87">
        <v>1.1559566826533496E-2</v>
      </c>
      <c r="D756" s="87">
        <v>8.2826722114541368E-2</v>
      </c>
      <c r="E756" s="88">
        <v>9.7143996705275015E-2</v>
      </c>
      <c r="F756" s="112">
        <v>0.73720096547368319</v>
      </c>
      <c r="G756" s="113">
        <v>3.0901475260014357</v>
      </c>
      <c r="H756" s="113">
        <v>22.141555498564664</v>
      </c>
      <c r="I756" s="88">
        <v>25.968903990039781</v>
      </c>
    </row>
    <row r="757" spans="1:51">
      <c r="A757" s="51" t="s">
        <v>717</v>
      </c>
      <c r="B757" s="111">
        <v>8.6121198287514213E-5</v>
      </c>
      <c r="C757" s="87">
        <v>4.7439037498877542E-3</v>
      </c>
      <c r="D757" s="87">
        <v>1.6150272811556756E-2</v>
      </c>
      <c r="E757" s="88">
        <v>2.0980297759732022E-2</v>
      </c>
      <c r="F757" s="112">
        <v>2.3022247443873104E-2</v>
      </c>
      <c r="G757" s="113">
        <v>1.2681584575172746</v>
      </c>
      <c r="H757" s="113">
        <v>4.3173525722716439</v>
      </c>
      <c r="I757" s="88">
        <v>5.6085332772327909</v>
      </c>
    </row>
    <row r="758" spans="1:51">
      <c r="A758" s="51" t="s">
        <v>718</v>
      </c>
      <c r="B758" s="111">
        <v>6.7398026353437059E-5</v>
      </c>
      <c r="C758" s="87">
        <v>4.4472660865516392E-3</v>
      </c>
      <c r="D758" s="87">
        <v>6.4738721654580477E-3</v>
      </c>
      <c r="E758" s="88">
        <v>1.0988536278363124E-2</v>
      </c>
      <c r="F758" s="112">
        <v>1.8017097657621259E-2</v>
      </c>
      <c r="G758" s="113">
        <v>1.1888601451122733</v>
      </c>
      <c r="H758" s="113">
        <v>1.730620217517177</v>
      </c>
      <c r="I758" s="88">
        <v>2.9374974602870716</v>
      </c>
    </row>
    <row r="759" spans="1:51">
      <c r="A759" s="51" t="s">
        <v>719</v>
      </c>
      <c r="B759" s="111">
        <v>1.6078745925361059E-3</v>
      </c>
      <c r="C759" s="87">
        <v>2.3888200716115051E-2</v>
      </c>
      <c r="D759" s="87">
        <v>5.8777807650044569E-4</v>
      </c>
      <c r="E759" s="87">
        <v>2.6083853385151602E-2</v>
      </c>
      <c r="F759" s="112">
        <v>0.42982317320414659</v>
      </c>
      <c r="G759" s="113">
        <v>6.3858849947637131</v>
      </c>
      <c r="H759" s="113">
        <v>0.15712707891152147</v>
      </c>
      <c r="I759" s="88">
        <v>6.9728352468793808</v>
      </c>
    </row>
    <row r="760" spans="1:51">
      <c r="A760" s="51" t="s">
        <v>720</v>
      </c>
      <c r="B760" s="111">
        <v>1.0883546678609512E-5</v>
      </c>
      <c r="C760" s="87">
        <v>4.3867624323649018E-5</v>
      </c>
      <c r="D760" s="87">
        <v>1.1995909470211409E-3</v>
      </c>
      <c r="E760" s="87">
        <v>1.2543421180233995E-3</v>
      </c>
      <c r="F760" s="112">
        <v>2.9094312397441174E-3</v>
      </c>
      <c r="G760" s="113">
        <v>1.1726860773375158E-2</v>
      </c>
      <c r="H760" s="113">
        <v>0.32067923069940274</v>
      </c>
      <c r="I760" s="88">
        <v>0.33531552271252202</v>
      </c>
    </row>
    <row r="761" spans="1:51" ht="14.25">
      <c r="A761" s="89" t="s">
        <v>721</v>
      </c>
      <c r="B761" s="114">
        <v>1.9556374588900453E-5</v>
      </c>
      <c r="C761" s="90">
        <v>1.2980777586861047E-4</v>
      </c>
      <c r="D761" s="90">
        <v>2.2674373249020534E-3</v>
      </c>
      <c r="E761" s="90">
        <v>2.4168014753595643E-3</v>
      </c>
      <c r="F761" s="115">
        <v>5.227884700206414E-3</v>
      </c>
      <c r="G761" s="116">
        <v>3.470071011098827E-2</v>
      </c>
      <c r="H761" s="116">
        <v>0.60614000031786486</v>
      </c>
      <c r="I761" s="91">
        <v>0.64606859512905956</v>
      </c>
      <c r="AY761" s="81"/>
    </row>
    <row r="763" spans="1:51" ht="14.25">
      <c r="A763" s="52" t="s">
        <v>753</v>
      </c>
    </row>
    <row r="764" spans="1:51" ht="14.25">
      <c r="A764" s="77"/>
      <c r="B764" s="93" t="s">
        <v>723</v>
      </c>
      <c r="C764" s="94"/>
      <c r="D764" s="94"/>
      <c r="E764" s="95"/>
      <c r="F764" s="96" t="s">
        <v>724</v>
      </c>
      <c r="G764" s="97"/>
      <c r="H764" s="98"/>
      <c r="I764" s="98"/>
    </row>
    <row r="765" spans="1:51" ht="25.5">
      <c r="A765" s="89" t="s">
        <v>725</v>
      </c>
      <c r="B765" s="99" t="s">
        <v>726</v>
      </c>
      <c r="C765" s="100" t="s">
        <v>362</v>
      </c>
      <c r="D765" s="100" t="s">
        <v>401</v>
      </c>
      <c r="E765" s="101" t="s">
        <v>727</v>
      </c>
      <c r="F765" s="102" t="s">
        <v>726</v>
      </c>
      <c r="G765" s="102" t="s">
        <v>362</v>
      </c>
      <c r="H765" s="100" t="s">
        <v>401</v>
      </c>
      <c r="I765" s="101" t="s">
        <v>727</v>
      </c>
    </row>
    <row r="766" spans="1:51">
      <c r="A766" s="51" t="s">
        <v>540</v>
      </c>
      <c r="B766" s="104">
        <v>-1613.8084306832209</v>
      </c>
      <c r="C766" s="85">
        <v>3832.3789850695257</v>
      </c>
      <c r="D766" s="85">
        <v>3740.7815417444658</v>
      </c>
      <c r="E766" s="86">
        <v>5959.3520961307713</v>
      </c>
      <c r="F766" s="105">
        <v>-431409.42946661403</v>
      </c>
      <c r="G766" s="106">
        <v>1024486.1781696946</v>
      </c>
      <c r="H766" s="106">
        <v>1000000</v>
      </c>
      <c r="I766" s="79">
        <v>1593076.7487030809</v>
      </c>
      <c r="N766" s="85"/>
      <c r="O766" s="119"/>
    </row>
    <row r="767" spans="1:51">
      <c r="A767" s="51" t="s">
        <v>558</v>
      </c>
      <c r="B767" s="104">
        <v>318.29809018408577</v>
      </c>
      <c r="C767" s="85">
        <v>1523.2088042028495</v>
      </c>
      <c r="D767" s="85">
        <v>874.08357116948196</v>
      </c>
      <c r="E767" s="86">
        <v>2715.5904655564173</v>
      </c>
      <c r="F767" s="107">
        <v>85088.660386099829</v>
      </c>
      <c r="G767" s="108">
        <v>407189.9915044278</v>
      </c>
      <c r="H767" s="108">
        <v>233663.35655138639</v>
      </c>
      <c r="I767" s="86">
        <v>725942.00844191411</v>
      </c>
      <c r="N767" s="85"/>
      <c r="O767" s="119"/>
    </row>
    <row r="768" spans="1:51">
      <c r="A768" s="51" t="s">
        <v>575</v>
      </c>
      <c r="B768" s="104">
        <v>3.8842148228029445</v>
      </c>
      <c r="C768" s="85">
        <v>231.08338416515491</v>
      </c>
      <c r="D768" s="85">
        <v>0</v>
      </c>
      <c r="E768" s="86">
        <v>234.96759898795784</v>
      </c>
      <c r="F768" s="107">
        <v>1038.3431321657961</v>
      </c>
      <c r="G768" s="108">
        <v>61774.092281633784</v>
      </c>
      <c r="H768" s="108">
        <v>0</v>
      </c>
      <c r="I768" s="86">
        <v>62812.435413799583</v>
      </c>
      <c r="N768" s="85"/>
      <c r="O768" s="119"/>
    </row>
    <row r="769" spans="1:53" ht="14.25">
      <c r="A769" s="51" t="s">
        <v>267</v>
      </c>
      <c r="B769" s="104">
        <v>199.19004235100994</v>
      </c>
      <c r="C769" s="85">
        <v>1185.9881921438416</v>
      </c>
      <c r="D769" s="85">
        <v>0</v>
      </c>
      <c r="E769" s="86">
        <v>1385.1782344948515</v>
      </c>
      <c r="F769" s="107">
        <v>53248.242413567998</v>
      </c>
      <c r="G769" s="108">
        <v>317042.89034498692</v>
      </c>
      <c r="H769" s="108">
        <v>0</v>
      </c>
      <c r="I769" s="86">
        <v>370291.13275855489</v>
      </c>
      <c r="N769" s="85"/>
      <c r="O769" s="119"/>
      <c r="AZ769" s="81"/>
    </row>
    <row r="770" spans="1:53" ht="14.25">
      <c r="A770" s="51" t="s">
        <v>608</v>
      </c>
      <c r="B770" s="104">
        <v>115.22383301027287</v>
      </c>
      <c r="C770" s="85">
        <v>106.13722789385294</v>
      </c>
      <c r="D770" s="85">
        <v>874.08357116948196</v>
      </c>
      <c r="E770" s="86">
        <v>1095.4446320736079</v>
      </c>
      <c r="F770" s="107">
        <v>30802.074840366033</v>
      </c>
      <c r="G770" s="108">
        <v>28373.008877807177</v>
      </c>
      <c r="H770" s="108">
        <v>233663.35655138639</v>
      </c>
      <c r="I770" s="86">
        <v>292838.44026955962</v>
      </c>
      <c r="N770" s="85"/>
      <c r="O770" s="119"/>
      <c r="AX770" s="81"/>
    </row>
    <row r="771" spans="1:53" ht="14.25">
      <c r="A771" s="51" t="s">
        <v>728</v>
      </c>
      <c r="B771" s="109">
        <v>1.1952860494345514</v>
      </c>
      <c r="C771" s="110">
        <v>0.16104718588786909</v>
      </c>
      <c r="D771" s="85">
        <v>0</v>
      </c>
      <c r="E771" s="86">
        <v>1.3563332353224204</v>
      </c>
      <c r="F771" s="107">
        <v>319.52842904510936</v>
      </c>
      <c r="G771" s="108">
        <v>43.051748435640221</v>
      </c>
      <c r="H771" s="108">
        <v>0</v>
      </c>
      <c r="I771" s="86">
        <v>362.58017748074963</v>
      </c>
      <c r="N771" s="85"/>
      <c r="O771" s="119"/>
      <c r="BA771" s="81"/>
    </row>
    <row r="772" spans="1:53">
      <c r="A772" s="51" t="s">
        <v>640</v>
      </c>
      <c r="B772" s="104">
        <v>-169.35907930261095</v>
      </c>
      <c r="C772" s="85">
        <v>103.14982090635648</v>
      </c>
      <c r="D772" s="85">
        <v>281.92766539078633</v>
      </c>
      <c r="E772" s="86">
        <v>215.71840699453185</v>
      </c>
      <c r="F772" s="107">
        <v>-45273.715509094523</v>
      </c>
      <c r="G772" s="108">
        <v>27574.40383921855</v>
      </c>
      <c r="H772" s="108">
        <v>75365.979607382527</v>
      </c>
      <c r="I772" s="86">
        <v>57666.667937506536</v>
      </c>
      <c r="N772" s="85"/>
      <c r="O772" s="119"/>
      <c r="AV772" s="84"/>
    </row>
    <row r="773" spans="1:53">
      <c r="A773" s="51" t="s">
        <v>201</v>
      </c>
      <c r="B773" s="111">
        <v>0.16929406415296866</v>
      </c>
      <c r="C773" s="87">
        <v>0.3699850851242717</v>
      </c>
      <c r="D773" s="87">
        <v>8.6409950208849416E-3</v>
      </c>
      <c r="E773" s="88">
        <v>0.5479201442981253</v>
      </c>
      <c r="F773" s="112">
        <v>45.256335411134579</v>
      </c>
      <c r="G773" s="113">
        <v>98.905825158593444</v>
      </c>
      <c r="H773" s="113">
        <v>2.3099437709627182</v>
      </c>
      <c r="I773" s="88">
        <v>146.47210434069072</v>
      </c>
      <c r="N773" s="87"/>
      <c r="O773" s="119"/>
    </row>
    <row r="774" spans="1:53">
      <c r="A774" s="51" t="s">
        <v>200</v>
      </c>
      <c r="B774" s="111">
        <v>0.10653943536762261</v>
      </c>
      <c r="C774" s="87">
        <v>2.5758598326600397E-3</v>
      </c>
      <c r="D774" s="87">
        <v>7.6166044833770605E-3</v>
      </c>
      <c r="E774" s="88">
        <v>0.11673189968365971</v>
      </c>
      <c r="F774" s="112">
        <v>28.480528514888714</v>
      </c>
      <c r="G774" s="113">
        <v>0.68858868231551973</v>
      </c>
      <c r="H774" s="113">
        <v>2.0360997824602061</v>
      </c>
      <c r="I774" s="88">
        <v>31.205216979664439</v>
      </c>
      <c r="N774" s="87"/>
      <c r="O774" s="119"/>
    </row>
    <row r="775" spans="1:53">
      <c r="A775" s="51" t="s">
        <v>667</v>
      </c>
      <c r="B775" s="104">
        <v>-136.04730700560191</v>
      </c>
      <c r="C775" s="85">
        <v>114.93197631573955</v>
      </c>
      <c r="D775" s="85">
        <v>284.20529542950783</v>
      </c>
      <c r="E775" s="86">
        <v>263.08996473964544</v>
      </c>
      <c r="F775" s="107">
        <v>-36368.685390314982</v>
      </c>
      <c r="G775" s="108">
        <v>30724.054594789966</v>
      </c>
      <c r="H775" s="108">
        <v>75974.844362863369</v>
      </c>
      <c r="I775" s="86">
        <v>70330.213567338331</v>
      </c>
      <c r="N775" s="85"/>
      <c r="O775" s="119"/>
    </row>
    <row r="776" spans="1:53">
      <c r="A776" s="51" t="s">
        <v>676</v>
      </c>
      <c r="B776" s="111">
        <v>8.7281736712807624E-3</v>
      </c>
      <c r="C776" s="87">
        <v>0.18107503377950498</v>
      </c>
      <c r="D776" s="87">
        <v>0.22324895581584392</v>
      </c>
      <c r="E776" s="88">
        <v>0.41305216326662963</v>
      </c>
      <c r="F776" s="112">
        <v>2.333248700540393</v>
      </c>
      <c r="G776" s="113">
        <v>48.40566917870936</v>
      </c>
      <c r="H776" s="113">
        <v>59.679762991916022</v>
      </c>
      <c r="I776" s="88">
        <v>110.41868087116576</v>
      </c>
      <c r="N776" s="87"/>
      <c r="O776" s="119"/>
    </row>
    <row r="777" spans="1:53">
      <c r="A777" s="51" t="s">
        <v>685</v>
      </c>
      <c r="B777" s="111">
        <v>5.9532131351022338E-2</v>
      </c>
      <c r="C777" s="87">
        <v>7.4850480592175639E-2</v>
      </c>
      <c r="D777" s="87">
        <v>2.7034852254628263</v>
      </c>
      <c r="E777" s="88">
        <v>2.8378678374060242</v>
      </c>
      <c r="F777" s="112">
        <v>15.914356582090139</v>
      </c>
      <c r="G777" s="113">
        <v>20.009316170136486</v>
      </c>
      <c r="H777" s="113">
        <v>722.70598945537211</v>
      </c>
      <c r="I777" s="88">
        <v>758.6296622075987</v>
      </c>
      <c r="N777" s="87"/>
      <c r="O777" s="119"/>
    </row>
    <row r="778" spans="1:53">
      <c r="A778" s="51" t="s">
        <v>690</v>
      </c>
      <c r="B778" s="111">
        <v>0.17028328895114364</v>
      </c>
      <c r="C778" s="87">
        <v>0.14513069794058345</v>
      </c>
      <c r="D778" s="87">
        <v>0.12003872770223388</v>
      </c>
      <c r="E778" s="88">
        <v>0.43545271459396095</v>
      </c>
      <c r="F778" s="112">
        <v>45.52077875997383</v>
      </c>
      <c r="G778" s="113">
        <v>38.796892125623458</v>
      </c>
      <c r="H778" s="113">
        <v>32.089210867485015</v>
      </c>
      <c r="I778" s="88">
        <v>116.4068817530823</v>
      </c>
      <c r="N778" s="87"/>
      <c r="O778" s="119"/>
    </row>
    <row r="779" spans="1:53">
      <c r="A779" s="51" t="s">
        <v>695</v>
      </c>
      <c r="B779" s="111">
        <v>8.2742183646892977E-3</v>
      </c>
      <c r="C779" s="87">
        <v>4.1357035776611775E-2</v>
      </c>
      <c r="D779" s="87">
        <v>2.3406192480517039E-2</v>
      </c>
      <c r="E779" s="88">
        <v>7.3037446621818117E-2</v>
      </c>
      <c r="F779" s="112">
        <v>2.2118956352716395</v>
      </c>
      <c r="G779" s="113">
        <v>11.055720660267548</v>
      </c>
      <c r="H779" s="113">
        <v>6.2570327134371659</v>
      </c>
      <c r="I779" s="88">
        <v>19.524649008976354</v>
      </c>
      <c r="N779" s="87"/>
      <c r="O779" s="119"/>
    </row>
    <row r="780" spans="1:53">
      <c r="A780" s="51" t="s">
        <v>700</v>
      </c>
      <c r="B780" s="111">
        <v>6.9168116393408269E-3</v>
      </c>
      <c r="C780" s="87">
        <v>1.2255372985679112E-2</v>
      </c>
      <c r="D780" s="87">
        <v>9.38242342820007E-3</v>
      </c>
      <c r="E780" s="88">
        <v>2.855460805322001E-2</v>
      </c>
      <c r="F780" s="112">
        <v>1.8490284883397015</v>
      </c>
      <c r="G780" s="113">
        <v>3.2761530843001263</v>
      </c>
      <c r="H780" s="113">
        <v>2.5081452427785176</v>
      </c>
      <c r="I780" s="88">
        <v>7.6333268154183456</v>
      </c>
      <c r="N780" s="87"/>
      <c r="O780" s="119"/>
    </row>
    <row r="781" spans="1:53">
      <c r="A781" s="51" t="s">
        <v>703</v>
      </c>
      <c r="B781" s="111">
        <v>0.14274539449460399</v>
      </c>
      <c r="C781" s="87">
        <v>0.13169839105926026</v>
      </c>
      <c r="D781" s="87">
        <v>1.2104187098700024E-3</v>
      </c>
      <c r="E781" s="88">
        <v>0.27565420426373427</v>
      </c>
      <c r="F781" s="112">
        <v>38.159243703933726</v>
      </c>
      <c r="G781" s="113">
        <v>35.206116580078181</v>
      </c>
      <c r="H781" s="113">
        <v>0.32357374959285623</v>
      </c>
      <c r="I781" s="88">
        <v>73.688934033604767</v>
      </c>
      <c r="N781" s="87"/>
      <c r="O781" s="119"/>
    </row>
    <row r="782" spans="1:53">
      <c r="A782" s="51" t="s">
        <v>729</v>
      </c>
      <c r="B782" s="111">
        <v>1.1571442624793468E-3</v>
      </c>
      <c r="C782" s="87">
        <v>9.6322759854133605E-4</v>
      </c>
      <c r="D782" s="87">
        <v>1.7385376043784653E-3</v>
      </c>
      <c r="E782" s="88">
        <v>3.8589094653991482E-3</v>
      </c>
      <c r="F782" s="112">
        <v>0.30933222097212537</v>
      </c>
      <c r="G782" s="113">
        <v>0.25749367820397961</v>
      </c>
      <c r="H782" s="113">
        <v>0.46475250826000403</v>
      </c>
      <c r="I782" s="88">
        <v>1.031578407436109</v>
      </c>
      <c r="N782" s="87"/>
      <c r="O782" s="119"/>
    </row>
    <row r="783" spans="1:53">
      <c r="A783" s="51" t="s">
        <v>730</v>
      </c>
      <c r="B783" s="111">
        <v>1.2257841306401928E-3</v>
      </c>
      <c r="C783" s="87">
        <v>2.6026570375800809E-3</v>
      </c>
      <c r="D783" s="87">
        <v>3.2861410505826863E-3</v>
      </c>
      <c r="E783" s="88">
        <v>7.1145822188029596E-3</v>
      </c>
      <c r="F783" s="112">
        <v>0.32768129252171302</v>
      </c>
      <c r="G783" s="113">
        <v>0.69575221341751092</v>
      </c>
      <c r="H783" s="113">
        <v>0.87846376857661579</v>
      </c>
      <c r="I783" s="88">
        <v>1.9018972745158396</v>
      </c>
      <c r="N783" s="87"/>
      <c r="O783" s="119"/>
    </row>
    <row r="784" spans="1:53">
      <c r="A784" s="51" t="s">
        <v>712</v>
      </c>
      <c r="B784" s="111">
        <v>1.039205417848951E-3</v>
      </c>
      <c r="C784" s="87">
        <v>5.2493878333816878E-2</v>
      </c>
      <c r="D784" s="87">
        <v>0.1540417795129323</v>
      </c>
      <c r="E784" s="88">
        <v>0.20757486326459812</v>
      </c>
      <c r="F784" s="112">
        <v>0.27780435886248811</v>
      </c>
      <c r="G784" s="113">
        <v>14.032863921087738</v>
      </c>
      <c r="H784" s="113">
        <v>41.179036464422055</v>
      </c>
      <c r="I784" s="88">
        <v>55.489704744372276</v>
      </c>
      <c r="N784" s="87"/>
      <c r="O784" s="119"/>
    </row>
    <row r="785" spans="1:52">
      <c r="A785" s="51" t="s">
        <v>715</v>
      </c>
      <c r="B785" s="111">
        <v>1.1588739450294049E-3</v>
      </c>
      <c r="C785" s="87">
        <v>7.5251308628309322E-3</v>
      </c>
      <c r="D785" s="87">
        <v>1.86540480556935</v>
      </c>
      <c r="E785" s="88">
        <v>1.8740888103772102</v>
      </c>
      <c r="F785" s="112">
        <v>0.30979460631346539</v>
      </c>
      <c r="G785" s="113">
        <v>2.0116467050683968</v>
      </c>
      <c r="H785" s="113">
        <v>498.66713272420668</v>
      </c>
      <c r="I785" s="88">
        <v>500.98857403558856</v>
      </c>
      <c r="N785" s="87"/>
      <c r="O785" s="119"/>
    </row>
    <row r="786" spans="1:52">
      <c r="A786" s="51" t="s">
        <v>716</v>
      </c>
      <c r="B786" s="111">
        <v>3.1389351147266395E-3</v>
      </c>
      <c r="C786" s="87">
        <v>1.5629035717310918E-2</v>
      </c>
      <c r="D786" s="87">
        <v>8.2826722114541368E-2</v>
      </c>
      <c r="E786" s="88">
        <v>0.10159469294657893</v>
      </c>
      <c r="F786" s="112">
        <v>0.83911211593041524</v>
      </c>
      <c r="G786" s="113">
        <v>4.1780134827179767</v>
      </c>
      <c r="H786" s="113">
        <v>22.141555498564664</v>
      </c>
      <c r="I786" s="88">
        <v>27.158681097213055</v>
      </c>
      <c r="N786" s="87"/>
      <c r="O786" s="119"/>
    </row>
    <row r="787" spans="1:52">
      <c r="A787" s="51" t="s">
        <v>717</v>
      </c>
      <c r="B787" s="111">
        <v>2.0657244467791737E-4</v>
      </c>
      <c r="C787" s="87">
        <v>1.0681205222319624E-3</v>
      </c>
      <c r="D787" s="87">
        <v>1.6150272811556756E-2</v>
      </c>
      <c r="E787" s="88">
        <v>1.7424965778466635E-2</v>
      </c>
      <c r="F787" s="112">
        <v>5.5221734381630035E-2</v>
      </c>
      <c r="G787" s="113">
        <v>0.28553405493277162</v>
      </c>
      <c r="H787" s="113">
        <v>4.3173525722716439</v>
      </c>
      <c r="I787" s="88">
        <v>4.6581083615860459</v>
      </c>
      <c r="N787" s="87"/>
      <c r="O787" s="119"/>
    </row>
    <row r="788" spans="1:52">
      <c r="A788" s="51" t="s">
        <v>718</v>
      </c>
      <c r="B788" s="111">
        <v>1.6627506024368544E-4</v>
      </c>
      <c r="C788" s="87">
        <v>8.7792786452689953E-4</v>
      </c>
      <c r="D788" s="87">
        <v>6.4738721654580477E-3</v>
      </c>
      <c r="E788" s="88">
        <v>7.5180750902286327E-3</v>
      </c>
      <c r="F788" s="112">
        <v>4.4449283762811015E-2</v>
      </c>
      <c r="G788" s="113">
        <v>0.23469102772504838</v>
      </c>
      <c r="H788" s="113">
        <v>1.730620217517177</v>
      </c>
      <c r="I788" s="88">
        <v>2.0097605290050362</v>
      </c>
      <c r="N788" s="87"/>
      <c r="O788" s="119"/>
    </row>
    <row r="789" spans="1:52">
      <c r="A789" s="51" t="s">
        <v>719</v>
      </c>
      <c r="B789" s="111">
        <v>3.0524845138821094E-3</v>
      </c>
      <c r="C789" s="87">
        <v>2.2867639667749719E-2</v>
      </c>
      <c r="D789" s="87">
        <v>8.3518890981030159E-4</v>
      </c>
      <c r="E789" s="87">
        <v>2.6755313091442127E-2</v>
      </c>
      <c r="F789" s="112">
        <v>0.81600181133769767</v>
      </c>
      <c r="G789" s="113">
        <v>6.1130647199156378</v>
      </c>
      <c r="H789" s="113">
        <v>0.22326588721907079</v>
      </c>
      <c r="I789" s="88">
        <v>7.1523324184724055</v>
      </c>
      <c r="N789" s="87"/>
      <c r="O789" s="119"/>
    </row>
    <row r="790" spans="1:52">
      <c r="A790" s="51" t="s">
        <v>720</v>
      </c>
      <c r="B790" s="111">
        <v>2.0232197206126092E-5</v>
      </c>
      <c r="C790" s="87">
        <v>9.659251401596514E-5</v>
      </c>
      <c r="D790" s="87">
        <v>1.1995909470211409E-3</v>
      </c>
      <c r="E790" s="87">
        <v>1.3164156582432321E-3</v>
      </c>
      <c r="F790" s="112">
        <v>5.4085481818034915E-3</v>
      </c>
      <c r="G790" s="113">
        <v>2.5821479532568602E-2</v>
      </c>
      <c r="H790" s="113">
        <v>0.32067923069940274</v>
      </c>
      <c r="I790" s="88">
        <v>0.35190925841377479</v>
      </c>
      <c r="N790" s="87"/>
      <c r="O790" s="119"/>
    </row>
    <row r="791" spans="1:52" ht="14.25">
      <c r="A791" s="89" t="s">
        <v>721</v>
      </c>
      <c r="B791" s="114">
        <v>5.4855182765449404E-5</v>
      </c>
      <c r="C791" s="90">
        <v>2.3936229218721698E-4</v>
      </c>
      <c r="D791" s="90">
        <v>2.2674373249020534E-3</v>
      </c>
      <c r="E791" s="90">
        <v>2.5616547998547198E-3</v>
      </c>
      <c r="F791" s="115">
        <v>1.4664096834659954E-2</v>
      </c>
      <c r="G791" s="116">
        <v>6.398724157401435E-2</v>
      </c>
      <c r="H791" s="116">
        <v>0.60614000031786486</v>
      </c>
      <c r="I791" s="91">
        <v>0.68479133872653919</v>
      </c>
      <c r="N791" s="87"/>
      <c r="O791" s="119"/>
      <c r="AY791" s="81"/>
    </row>
    <row r="793" spans="1:52" ht="14.25">
      <c r="A793" s="52" t="s">
        <v>403</v>
      </c>
    </row>
    <row r="794" spans="1:52" ht="14.25">
      <c r="A794" s="77"/>
      <c r="B794" s="93" t="s">
        <v>723</v>
      </c>
      <c r="C794" s="94"/>
      <c r="D794" s="94"/>
      <c r="E794" s="95"/>
      <c r="F794" s="96" t="s">
        <v>724</v>
      </c>
      <c r="G794" s="97"/>
      <c r="H794" s="98"/>
      <c r="I794" s="98"/>
    </row>
    <row r="795" spans="1:52" ht="25.5">
      <c r="A795" s="89" t="s">
        <v>725</v>
      </c>
      <c r="B795" s="99" t="s">
        <v>726</v>
      </c>
      <c r="C795" s="100" t="s">
        <v>362</v>
      </c>
      <c r="D795" s="100" t="s">
        <v>401</v>
      </c>
      <c r="E795" s="101" t="s">
        <v>727</v>
      </c>
      <c r="F795" s="102" t="s">
        <v>726</v>
      </c>
      <c r="G795" s="102" t="s">
        <v>362</v>
      </c>
      <c r="H795" s="100" t="s">
        <v>401</v>
      </c>
      <c r="I795" s="101" t="s">
        <v>727</v>
      </c>
    </row>
    <row r="796" spans="1:52">
      <c r="A796" s="51" t="s">
        <v>540</v>
      </c>
      <c r="B796" s="104">
        <v>300.71956443996908</v>
      </c>
      <c r="C796" s="85">
        <v>454.9545186232599</v>
      </c>
      <c r="D796" s="85">
        <v>3584.9156441717796</v>
      </c>
      <c r="E796" s="86">
        <v>4340.5897272350085</v>
      </c>
      <c r="F796" s="105">
        <v>83884.697518299377</v>
      </c>
      <c r="G796" s="106">
        <v>126908.01228835266</v>
      </c>
      <c r="H796" s="106">
        <v>1000000</v>
      </c>
      <c r="I796" s="79">
        <v>1210792.709806652</v>
      </c>
    </row>
    <row r="797" spans="1:52">
      <c r="A797" s="51" t="s">
        <v>558</v>
      </c>
      <c r="B797" s="104">
        <v>287.08802496420429</v>
      </c>
      <c r="C797" s="85">
        <v>448.92563286965947</v>
      </c>
      <c r="D797" s="85">
        <v>3584.9156441717796</v>
      </c>
      <c r="E797" s="86">
        <v>4320.929302005643</v>
      </c>
      <c r="F797" s="107">
        <v>80082.226043712129</v>
      </c>
      <c r="G797" s="108">
        <v>125226.27515643381</v>
      </c>
      <c r="H797" s="108">
        <v>1000000</v>
      </c>
      <c r="I797" s="86">
        <v>1205308.501200146</v>
      </c>
    </row>
    <row r="798" spans="1:52">
      <c r="A798" s="51" t="s">
        <v>575</v>
      </c>
      <c r="B798" s="104">
        <v>37.279773361823707</v>
      </c>
      <c r="C798" s="85">
        <v>16.988207999038256</v>
      </c>
      <c r="D798" s="85">
        <v>0</v>
      </c>
      <c r="E798" s="86">
        <v>54.267981360861967</v>
      </c>
      <c r="F798" s="107">
        <v>10399.065713702847</v>
      </c>
      <c r="G798" s="108">
        <v>4738.8027181774951</v>
      </c>
      <c r="H798" s="108">
        <v>0</v>
      </c>
      <c r="I798" s="86">
        <v>15137.868431880343</v>
      </c>
    </row>
    <row r="799" spans="1:52" ht="14.25">
      <c r="A799" s="51" t="s">
        <v>267</v>
      </c>
      <c r="B799" s="104">
        <v>192.65939881553913</v>
      </c>
      <c r="C799" s="85">
        <v>296.32463609421779</v>
      </c>
      <c r="D799" s="85">
        <v>0</v>
      </c>
      <c r="E799" s="86">
        <v>488.98403490975693</v>
      </c>
      <c r="F799" s="107">
        <v>53741.682633106728</v>
      </c>
      <c r="G799" s="108">
        <v>82658.747236067109</v>
      </c>
      <c r="H799" s="108">
        <v>0</v>
      </c>
      <c r="I799" s="86">
        <v>136400.42986917385</v>
      </c>
      <c r="AZ799" s="81"/>
    </row>
    <row r="800" spans="1:52" ht="14.25">
      <c r="A800" s="51" t="s">
        <v>608</v>
      </c>
      <c r="B800" s="104">
        <v>57.148852786841452</v>
      </c>
      <c r="C800" s="85">
        <v>135.61278877640345</v>
      </c>
      <c r="D800" s="85">
        <v>3584.9156441717796</v>
      </c>
      <c r="E800" s="86">
        <v>3777.6772857350243</v>
      </c>
      <c r="F800" s="107">
        <v>15941.47769690255</v>
      </c>
      <c r="G800" s="108">
        <v>37828.725202189235</v>
      </c>
      <c r="H800" s="108">
        <v>1000000</v>
      </c>
      <c r="I800" s="86">
        <v>1053770.2028990916</v>
      </c>
      <c r="AX800" s="81"/>
    </row>
    <row r="801" spans="1:53" ht="14.25">
      <c r="A801" s="51" t="s">
        <v>728</v>
      </c>
      <c r="B801" s="109">
        <v>6.5332942093097993E-2</v>
      </c>
      <c r="C801" s="110">
        <v>1.6245436270116213E-2</v>
      </c>
      <c r="D801" s="85">
        <v>0</v>
      </c>
      <c r="E801" s="86">
        <v>8.1578378363214202E-2</v>
      </c>
      <c r="F801" s="107">
        <v>18.224401513969742</v>
      </c>
      <c r="G801" s="108">
        <v>4.5316090760817289</v>
      </c>
      <c r="H801" s="108">
        <v>0</v>
      </c>
      <c r="I801" s="86">
        <v>22.756010590051471</v>
      </c>
      <c r="BA801" s="81"/>
    </row>
    <row r="802" spans="1:53">
      <c r="A802" s="51" t="s">
        <v>640</v>
      </c>
      <c r="B802" s="104">
        <v>22.593373499603068</v>
      </c>
      <c r="C802" s="85">
        <v>28.640778372787466</v>
      </c>
      <c r="D802" s="85">
        <v>283.18168171860088</v>
      </c>
      <c r="E802" s="86">
        <v>334.41583359099144</v>
      </c>
      <c r="F802" s="107">
        <v>6302.3445297337812</v>
      </c>
      <c r="G802" s="108">
        <v>7989.2475069394068</v>
      </c>
      <c r="H802" s="108">
        <v>78992.564909856941</v>
      </c>
      <c r="I802" s="86">
        <v>93284.156946530129</v>
      </c>
      <c r="AV802" s="84"/>
    </row>
    <row r="803" spans="1:53">
      <c r="A803" s="51" t="s">
        <v>201</v>
      </c>
      <c r="B803" s="111">
        <v>0.53739999965367546</v>
      </c>
      <c r="C803" s="87">
        <v>9.2572624804669865E-2</v>
      </c>
      <c r="D803" s="87">
        <v>0.10387670695584854</v>
      </c>
      <c r="E803" s="88">
        <v>0.73384933141419384</v>
      </c>
      <c r="F803" s="112">
        <v>149.90589821195937</v>
      </c>
      <c r="G803" s="113">
        <v>25.822818161752547</v>
      </c>
      <c r="H803" s="113">
        <v>28.97605334862687</v>
      </c>
      <c r="I803" s="88">
        <v>204.70476972233877</v>
      </c>
    </row>
    <row r="804" spans="1:53">
      <c r="A804" s="51" t="s">
        <v>200</v>
      </c>
      <c r="B804" s="111">
        <v>3.8826951203504924E-4</v>
      </c>
      <c r="C804" s="87">
        <v>5.4600639348762229E-4</v>
      </c>
      <c r="D804" s="87">
        <v>6.5031902520787995E-4</v>
      </c>
      <c r="E804" s="88">
        <v>1.5845949307305516E-3</v>
      </c>
      <c r="F804" s="112">
        <v>0.10830645699189133</v>
      </c>
      <c r="G804" s="113">
        <v>0.15230662243762941</v>
      </c>
      <c r="H804" s="113">
        <v>0.18140427551346824</v>
      </c>
      <c r="I804" s="88">
        <v>0.44201735494298899</v>
      </c>
    </row>
    <row r="805" spans="1:53">
      <c r="A805" s="51" t="s">
        <v>667</v>
      </c>
      <c r="B805" s="104">
        <v>38.818264909902624</v>
      </c>
      <c r="C805" s="85">
        <v>31.562648811201782</v>
      </c>
      <c r="D805" s="85">
        <v>286.47031746895641</v>
      </c>
      <c r="E805" s="86">
        <v>356.85123119006084</v>
      </c>
      <c r="F805" s="107">
        <v>10828.222687195414</v>
      </c>
      <c r="G805" s="108">
        <v>8804.2933067379545</v>
      </c>
      <c r="H805" s="108">
        <v>79909.918643326804</v>
      </c>
      <c r="I805" s="86">
        <v>99542.434637260172</v>
      </c>
    </row>
    <row r="806" spans="1:53">
      <c r="A806" s="51" t="s">
        <v>676</v>
      </c>
      <c r="B806" s="111">
        <v>1.4409319211054877E-2</v>
      </c>
      <c r="C806" s="87">
        <v>1.4636022320823474E-2</v>
      </c>
      <c r="D806" s="87">
        <v>0.12273211263503211</v>
      </c>
      <c r="E806" s="88">
        <v>0.15177745416691046</v>
      </c>
      <c r="F806" s="112">
        <v>4.0194304807369745</v>
      </c>
      <c r="G806" s="113">
        <v>4.0826685405047582</v>
      </c>
      <c r="H806" s="113">
        <v>34.235704495464304</v>
      </c>
      <c r="I806" s="88">
        <v>42.337803516706039</v>
      </c>
    </row>
    <row r="807" spans="1:53">
      <c r="A807" s="51" t="s">
        <v>685</v>
      </c>
      <c r="B807" s="111">
        <v>3.2037148433115399E-2</v>
      </c>
      <c r="C807" s="87">
        <v>2.0347685819385838E-2</v>
      </c>
      <c r="D807" s="87">
        <v>2.8062825183831279</v>
      </c>
      <c r="E807" s="88">
        <v>2.8586673526356292</v>
      </c>
      <c r="F807" s="112">
        <v>8.9366533589709949</v>
      </c>
      <c r="G807" s="113">
        <v>5.6759176056112608</v>
      </c>
      <c r="H807" s="113">
        <v>782.80294347943061</v>
      </c>
      <c r="I807" s="88">
        <v>797.41551444401284</v>
      </c>
    </row>
    <row r="808" spans="1:53">
      <c r="A808" s="51" t="s">
        <v>690</v>
      </c>
      <c r="B808" s="111">
        <v>7.9186670266880907E-2</v>
      </c>
      <c r="C808" s="87">
        <v>3.8941305066336709E-2</v>
      </c>
      <c r="D808" s="87">
        <v>0.13143131209328698</v>
      </c>
      <c r="E808" s="88">
        <v>0.2495592874265046</v>
      </c>
      <c r="F808" s="112">
        <v>22.088851768554054</v>
      </c>
      <c r="G808" s="113">
        <v>10.862544319458678</v>
      </c>
      <c r="H808" s="113">
        <v>36.662316533713437</v>
      </c>
      <c r="I808" s="88">
        <v>69.613712621726165</v>
      </c>
    </row>
    <row r="809" spans="1:53">
      <c r="A809" s="51" t="s">
        <v>695</v>
      </c>
      <c r="B809" s="111">
        <v>4.479117927288472E-3</v>
      </c>
      <c r="C809" s="87">
        <v>3.2210650232988246E-3</v>
      </c>
      <c r="D809" s="87">
        <v>2.3540318599747506E-2</v>
      </c>
      <c r="E809" s="88">
        <v>3.1240501550334802E-2</v>
      </c>
      <c r="F809" s="112">
        <v>1.2494346790475956</v>
      </c>
      <c r="G809" s="113">
        <v>0.89850510946764139</v>
      </c>
      <c r="H809" s="113">
        <v>6.5664916378209535</v>
      </c>
      <c r="I809" s="88">
        <v>8.7144314263361888</v>
      </c>
    </row>
    <row r="810" spans="1:53">
      <c r="A810" s="51" t="s">
        <v>700</v>
      </c>
      <c r="B810" s="111">
        <v>3.7963772466783371E-3</v>
      </c>
      <c r="C810" s="87">
        <v>2.5362757422733137E-3</v>
      </c>
      <c r="D810" s="87">
        <v>9.6970706765192559E-3</v>
      </c>
      <c r="E810" s="88">
        <v>1.6029723665470907E-2</v>
      </c>
      <c r="F810" s="112">
        <v>1.0589864932666808</v>
      </c>
      <c r="G810" s="113">
        <v>0.70748547358337299</v>
      </c>
      <c r="H810" s="113">
        <v>2.7049648134076425</v>
      </c>
      <c r="I810" s="88">
        <v>4.4714367802576964</v>
      </c>
    </row>
    <row r="811" spans="1:53">
      <c r="A811" s="51" t="s">
        <v>703</v>
      </c>
      <c r="B811" s="111">
        <v>3.4905935716212706E-2</v>
      </c>
      <c r="C811" s="87">
        <v>4.1181915780705826E-2</v>
      </c>
      <c r="D811" s="87">
        <v>1.9527027049097323E-3</v>
      </c>
      <c r="E811" s="88">
        <v>7.8040554201828261E-2</v>
      </c>
      <c r="F811" s="112">
        <v>9.7368917935241956</v>
      </c>
      <c r="G811" s="113">
        <v>11.487555041262361</v>
      </c>
      <c r="H811" s="113">
        <v>0.54469976387990127</v>
      </c>
      <c r="I811" s="88">
        <v>21.769146598666456</v>
      </c>
    </row>
    <row r="812" spans="1:53">
      <c r="A812" s="51" t="s">
        <v>729</v>
      </c>
      <c r="B812" s="111">
        <v>6.9348644098783413E-4</v>
      </c>
      <c r="C812" s="87">
        <v>2.4926338354459929E-4</v>
      </c>
      <c r="D812" s="87">
        <v>1.6108518288684836E-3</v>
      </c>
      <c r="E812" s="88">
        <v>2.5536016534009171E-3</v>
      </c>
      <c r="F812" s="112">
        <v>0.1934456790120789</v>
      </c>
      <c r="G812" s="113">
        <v>6.9531171242436976E-2</v>
      </c>
      <c r="H812" s="113">
        <v>0.44934162718370951</v>
      </c>
      <c r="I812" s="88">
        <v>0.71231847743822552</v>
      </c>
    </row>
    <row r="813" spans="1:53">
      <c r="A813" s="51" t="s">
        <v>730</v>
      </c>
      <c r="B813" s="111">
        <v>1.3694726870228447E-3</v>
      </c>
      <c r="C813" s="87">
        <v>5.7860833442068601E-4</v>
      </c>
      <c r="D813" s="87">
        <v>1.4960457939777155E-3</v>
      </c>
      <c r="E813" s="88">
        <v>3.4441268154212462E-3</v>
      </c>
      <c r="F813" s="112">
        <v>0.38200973829029466</v>
      </c>
      <c r="G813" s="113">
        <v>0.16140082273940409</v>
      </c>
      <c r="H813" s="113">
        <v>0.41731687505950948</v>
      </c>
      <c r="I813" s="88">
        <v>0.9607274360892083</v>
      </c>
    </row>
    <row r="814" spans="1:53" ht="11.25" customHeight="1">
      <c r="A814" s="51" t="s">
        <v>712</v>
      </c>
      <c r="B814" s="111">
        <v>2.4510388904945392E-3</v>
      </c>
      <c r="C814" s="87">
        <v>8.4191248585958264E-3</v>
      </c>
      <c r="D814" s="87">
        <v>8.4685157718172158E-2</v>
      </c>
      <c r="E814" s="88">
        <v>9.5555321467262519E-2</v>
      </c>
      <c r="F814" s="112">
        <v>0.68370894430370921</v>
      </c>
      <c r="G814" s="113">
        <v>2.348486183289507</v>
      </c>
      <c r="H814" s="113">
        <v>23.62263610187037</v>
      </c>
      <c r="I814" s="88">
        <v>26.654831229463586</v>
      </c>
    </row>
    <row r="815" spans="1:53" ht="11.25" customHeight="1">
      <c r="A815" s="51" t="s">
        <v>715</v>
      </c>
      <c r="B815" s="111">
        <v>1.2804220019843441E-3</v>
      </c>
      <c r="C815" s="87">
        <v>8.1183841658850932E-3</v>
      </c>
      <c r="D815" s="87">
        <v>1.9363349376843582</v>
      </c>
      <c r="E815" s="88">
        <v>1.9457337438522275</v>
      </c>
      <c r="F815" s="112">
        <v>0.35716935322202237</v>
      </c>
      <c r="G815" s="113">
        <v>2.2645955921120922</v>
      </c>
      <c r="H815" s="113">
        <v>540.134031000807</v>
      </c>
      <c r="I815" s="88">
        <v>542.75579594614123</v>
      </c>
    </row>
    <row r="816" spans="1:53" ht="11.25" customHeight="1">
      <c r="A816" s="51" t="s">
        <v>716</v>
      </c>
      <c r="B816" s="111">
        <v>3.9382239648136424E-3</v>
      </c>
      <c r="C816" s="87">
        <v>1.5040274265106943E-2</v>
      </c>
      <c r="D816" s="87">
        <v>9.0687605344368011E-2</v>
      </c>
      <c r="E816" s="88">
        <v>0.1096661035742886</v>
      </c>
      <c r="F816" s="112">
        <v>1.0985541518156106</v>
      </c>
      <c r="G816" s="113">
        <v>4.1954332424973098</v>
      </c>
      <c r="H816" s="113">
        <v>25.296998408262269</v>
      </c>
      <c r="I816" s="88">
        <v>30.59098580257519</v>
      </c>
    </row>
    <row r="817" spans="1:53" ht="11.25" customHeight="1">
      <c r="A817" s="51" t="s">
        <v>717</v>
      </c>
      <c r="B817" s="111">
        <v>3.0970107588915375E-4</v>
      </c>
      <c r="C817" s="87">
        <v>1.5902197106759895E-3</v>
      </c>
      <c r="D817" s="87">
        <v>1.6242819833825778E-2</v>
      </c>
      <c r="E817" s="88">
        <v>1.814274062039092E-2</v>
      </c>
      <c r="F817" s="112">
        <v>8.6390059524177096E-2</v>
      </c>
      <c r="G817" s="113">
        <v>0.44358636813708818</v>
      </c>
      <c r="H817" s="113">
        <v>4.5308792300964571</v>
      </c>
      <c r="I817" s="88">
        <v>5.0608556577577222</v>
      </c>
    </row>
    <row r="818" spans="1:53" ht="11.25" customHeight="1">
      <c r="A818" s="51" t="s">
        <v>718</v>
      </c>
      <c r="B818" s="111">
        <v>2.4249009007809797E-4</v>
      </c>
      <c r="C818" s="87">
        <v>1.2123428993706139E-3</v>
      </c>
      <c r="D818" s="87">
        <v>6.6909787667982857E-3</v>
      </c>
      <c r="E818" s="88">
        <v>8.1458117562469984E-3</v>
      </c>
      <c r="F818" s="112">
        <v>6.7641784116267617E-2</v>
      </c>
      <c r="G818" s="113">
        <v>0.33817891959092405</v>
      </c>
      <c r="H818" s="113">
        <v>1.8664257212512732</v>
      </c>
      <c r="I818" s="88">
        <v>2.2722464249584653</v>
      </c>
    </row>
    <row r="819" spans="1:53" ht="11.25" customHeight="1">
      <c r="A819" s="51" t="s">
        <v>719</v>
      </c>
      <c r="B819" s="111">
        <v>4.9354978331996504E-3</v>
      </c>
      <c r="C819" s="87">
        <v>2.5210716803226747E-2</v>
      </c>
      <c r="D819" s="87">
        <v>1.3473648663877152E-3</v>
      </c>
      <c r="E819" s="87">
        <v>3.1493579502814111E-2</v>
      </c>
      <c r="F819" s="112">
        <v>1.3767402982615773</v>
      </c>
      <c r="G819" s="113">
        <v>7.0324435232425557</v>
      </c>
      <c r="H819" s="113">
        <v>0.37584283707713184</v>
      </c>
      <c r="I819" s="88">
        <v>8.7850266585812662</v>
      </c>
    </row>
    <row r="820" spans="1:53" ht="11.25" customHeight="1">
      <c r="A820" s="51" t="s">
        <v>720</v>
      </c>
      <c r="B820" s="111">
        <v>3.118710114352621E-5</v>
      </c>
      <c r="C820" s="87">
        <v>1.0801879706391371E-4</v>
      </c>
      <c r="D820" s="87">
        <v>1.1114877619192536E-3</v>
      </c>
      <c r="E820" s="87">
        <v>1.2506936601266935E-3</v>
      </c>
      <c r="F820" s="112">
        <v>8.6995355648685976E-3</v>
      </c>
      <c r="G820" s="113">
        <v>3.0131475266238581E-2</v>
      </c>
      <c r="H820" s="113">
        <v>0.31004572275675951</v>
      </c>
      <c r="I820" s="88">
        <v>0.34887673358786669</v>
      </c>
    </row>
    <row r="821" spans="1:53" ht="11.25" customHeight="1">
      <c r="A821" s="89" t="s">
        <v>721</v>
      </c>
      <c r="B821" s="114">
        <v>7.3554355693498751E-5</v>
      </c>
      <c r="C821" s="90">
        <v>2.7979197466007128E-4</v>
      </c>
      <c r="D821" s="90">
        <v>1.0322715978446236E-3</v>
      </c>
      <c r="E821" s="90">
        <v>1.3856179281981937E-3</v>
      </c>
      <c r="F821" s="115">
        <v>2.0517736815671143E-2</v>
      </c>
      <c r="G821" s="116">
        <v>7.8047017679466604E-2</v>
      </c>
      <c r="H821" s="116">
        <v>0.28794864379106155</v>
      </c>
      <c r="I821" s="91">
        <v>0.38651339828619929</v>
      </c>
      <c r="AY821" s="81"/>
    </row>
    <row r="822" spans="1:53" ht="11.25" customHeight="1"/>
    <row r="823" spans="1:53" ht="15.75" customHeight="1">
      <c r="A823" s="52" t="s">
        <v>754</v>
      </c>
    </row>
    <row r="824" spans="1:53" ht="14.25">
      <c r="A824" s="77"/>
      <c r="B824" s="93" t="s">
        <v>723</v>
      </c>
      <c r="C824" s="94"/>
      <c r="D824" s="94"/>
      <c r="E824" s="95"/>
      <c r="F824" s="96" t="s">
        <v>724</v>
      </c>
      <c r="G824" s="97"/>
      <c r="H824" s="98"/>
      <c r="I824" s="98"/>
    </row>
    <row r="825" spans="1:53" ht="25.5">
      <c r="A825" s="89" t="s">
        <v>725</v>
      </c>
      <c r="B825" s="99" t="s">
        <v>726</v>
      </c>
      <c r="C825" s="100" t="s">
        <v>362</v>
      </c>
      <c r="D825" s="100" t="s">
        <v>401</v>
      </c>
      <c r="E825" s="101" t="s">
        <v>727</v>
      </c>
      <c r="F825" s="102" t="s">
        <v>726</v>
      </c>
      <c r="G825" s="102" t="s">
        <v>362</v>
      </c>
      <c r="H825" s="100" t="s">
        <v>401</v>
      </c>
      <c r="I825" s="101" t="s">
        <v>727</v>
      </c>
    </row>
    <row r="826" spans="1:53">
      <c r="A826" s="51" t="s">
        <v>540</v>
      </c>
      <c r="B826" s="104">
        <v>293.99560438589532</v>
      </c>
      <c r="C826" s="85">
        <v>1994.3333971814411</v>
      </c>
      <c r="D826" s="85">
        <v>3584.9156441717796</v>
      </c>
      <c r="E826" s="86">
        <v>5873.2446457391161</v>
      </c>
      <c r="F826" s="105">
        <v>82009.071779377089</v>
      </c>
      <c r="G826" s="106">
        <v>556312.50359370466</v>
      </c>
      <c r="H826" s="106">
        <v>1000000</v>
      </c>
      <c r="I826" s="79">
        <v>1638321.5753730817</v>
      </c>
    </row>
    <row r="827" spans="1:53">
      <c r="A827" s="51" t="s">
        <v>558</v>
      </c>
      <c r="B827" s="104">
        <v>292.35281171943672</v>
      </c>
      <c r="C827" s="85">
        <v>1935.2378715937466</v>
      </c>
      <c r="D827" s="85">
        <v>3584.9156441717796</v>
      </c>
      <c r="E827" s="86">
        <v>5812.5063274849635</v>
      </c>
      <c r="F827" s="107">
        <v>81550.820364415791</v>
      </c>
      <c r="G827" s="108">
        <v>539828.00815410633</v>
      </c>
      <c r="H827" s="108">
        <v>1000000</v>
      </c>
      <c r="I827" s="86">
        <v>1621378.8285185222</v>
      </c>
    </row>
    <row r="828" spans="1:53">
      <c r="A828" s="51" t="s">
        <v>575</v>
      </c>
      <c r="B828" s="104">
        <v>4.6364761497703677</v>
      </c>
      <c r="C828" s="85">
        <v>166.94562206126253</v>
      </c>
      <c r="D828" s="85">
        <v>0</v>
      </c>
      <c r="E828" s="86">
        <v>171.5820982110329</v>
      </c>
      <c r="F828" s="107">
        <v>1293.3292188640969</v>
      </c>
      <c r="G828" s="108">
        <v>46568.912251164518</v>
      </c>
      <c r="H828" s="108">
        <v>0</v>
      </c>
      <c r="I828" s="86">
        <v>47862.241470028617</v>
      </c>
    </row>
    <row r="829" spans="1:53" ht="14.25">
      <c r="A829" s="51" t="s">
        <v>267</v>
      </c>
      <c r="B829" s="104">
        <v>273.50766126619919</v>
      </c>
      <c r="C829" s="85">
        <v>1729.1745256777888</v>
      </c>
      <c r="D829" s="85">
        <v>3584.9156441717796</v>
      </c>
      <c r="E829" s="86">
        <v>5587.5978311157678</v>
      </c>
      <c r="F829" s="107">
        <v>76294.029877901761</v>
      </c>
      <c r="G829" s="108">
        <v>482347.34016378195</v>
      </c>
      <c r="H829" s="108">
        <v>1000000</v>
      </c>
      <c r="I829" s="86">
        <v>1558641.3700416838</v>
      </c>
      <c r="AZ829" s="81"/>
    </row>
    <row r="830" spans="1:53" ht="14.25">
      <c r="A830" s="51" t="s">
        <v>608</v>
      </c>
      <c r="B830" s="104">
        <v>14.208674303467136</v>
      </c>
      <c r="C830" s="85">
        <v>39.117723854695278</v>
      </c>
      <c r="D830" s="85">
        <v>0</v>
      </c>
      <c r="E830" s="86">
        <v>53.326398158162412</v>
      </c>
      <c r="F830" s="107">
        <v>3963.4612676499273</v>
      </c>
      <c r="G830" s="108">
        <v>10911.755739159831</v>
      </c>
      <c r="H830" s="108">
        <v>0</v>
      </c>
      <c r="I830" s="86">
        <v>14875.217006809758</v>
      </c>
      <c r="AX830" s="81"/>
    </row>
    <row r="831" spans="1:53" ht="14.25">
      <c r="A831" s="51" t="s">
        <v>728</v>
      </c>
      <c r="B831" s="109">
        <v>1.4873813594833665E-2</v>
      </c>
      <c r="C831" s="110">
        <v>3.6833929680297063E-2</v>
      </c>
      <c r="D831" s="85">
        <v>0</v>
      </c>
      <c r="E831" s="86">
        <v>5.1707743275130724E-2</v>
      </c>
      <c r="F831" s="107">
        <v>4.1489996058944785</v>
      </c>
      <c r="G831" s="108">
        <v>10.274699138368925</v>
      </c>
      <c r="H831" s="108">
        <v>0</v>
      </c>
      <c r="I831" s="86">
        <v>14.423698744263403</v>
      </c>
      <c r="BA831" s="81"/>
    </row>
    <row r="832" spans="1:53">
      <c r="A832" s="51" t="s">
        <v>640</v>
      </c>
      <c r="B832" s="104">
        <v>18.936384882321562</v>
      </c>
      <c r="C832" s="85">
        <v>85.423135904582026</v>
      </c>
      <c r="D832" s="85">
        <v>250.07903167528519</v>
      </c>
      <c r="E832" s="86">
        <v>354.4385524621888</v>
      </c>
      <c r="F832" s="107">
        <v>5282.2400195406608</v>
      </c>
      <c r="G832" s="108">
        <v>23828.49260162083</v>
      </c>
      <c r="H832" s="108">
        <v>69758.693508410506</v>
      </c>
      <c r="I832" s="86">
        <v>98869.426129572006</v>
      </c>
      <c r="AV832" s="84"/>
    </row>
    <row r="833" spans="1:9">
      <c r="A833" s="51" t="s">
        <v>201</v>
      </c>
      <c r="B833" s="111">
        <v>0.74146971161779607</v>
      </c>
      <c r="C833" s="87">
        <v>0.36550063491885132</v>
      </c>
      <c r="D833" s="87">
        <v>0.20775341391169708</v>
      </c>
      <c r="E833" s="88">
        <v>1.3147237604483444</v>
      </c>
      <c r="F833" s="112">
        <v>206.83044880658477</v>
      </c>
      <c r="G833" s="113">
        <v>101.95515632650059</v>
      </c>
      <c r="H833" s="113">
        <v>57.95210669725374</v>
      </c>
      <c r="I833" s="88">
        <v>366.73771183033904</v>
      </c>
    </row>
    <row r="834" spans="1:9">
      <c r="A834" s="51" t="s">
        <v>200</v>
      </c>
      <c r="B834" s="111">
        <v>8.5837417192601527E-4</v>
      </c>
      <c r="C834" s="87">
        <v>7.6862328955022187E-4</v>
      </c>
      <c r="D834" s="87">
        <v>6.5031902520787995E-4</v>
      </c>
      <c r="E834" s="88">
        <v>2.2773164866841172E-3</v>
      </c>
      <c r="F834" s="112">
        <v>0.23944054954864211</v>
      </c>
      <c r="G834" s="113">
        <v>0.21440484681970709</v>
      </c>
      <c r="H834" s="113">
        <v>0.18140427551346824</v>
      </c>
      <c r="I834" s="88">
        <v>0.63524967188181747</v>
      </c>
    </row>
    <row r="835" spans="1:9">
      <c r="A835" s="51" t="s">
        <v>667</v>
      </c>
      <c r="B835" s="104">
        <v>41.40794538641584</v>
      </c>
      <c r="C835" s="85">
        <v>96.59184012387837</v>
      </c>
      <c r="D835" s="85">
        <v>256.48396863431617</v>
      </c>
      <c r="E835" s="86">
        <v>394.48375414461043</v>
      </c>
      <c r="F835" s="107">
        <v>11550.605229368593</v>
      </c>
      <c r="G835" s="108">
        <v>26943.964575823073</v>
      </c>
      <c r="H835" s="108">
        <v>71545.328842339179</v>
      </c>
      <c r="I835" s="86">
        <v>110039.89864753086</v>
      </c>
    </row>
    <row r="836" spans="1:9">
      <c r="A836" s="51" t="s">
        <v>676</v>
      </c>
      <c r="B836" s="111">
        <v>2.5154496504366464E-2</v>
      </c>
      <c r="C836" s="87">
        <v>2.0719168685040142E-2</v>
      </c>
      <c r="D836" s="87">
        <v>0.11573878940744488</v>
      </c>
      <c r="E836" s="88">
        <v>0.16161245459685147</v>
      </c>
      <c r="F836" s="112">
        <v>7.0167610624985546</v>
      </c>
      <c r="G836" s="113">
        <v>5.7795414848113884</v>
      </c>
      <c r="H836" s="113">
        <v>32.284940817396539</v>
      </c>
      <c r="I836" s="88">
        <v>45.081243364706481</v>
      </c>
    </row>
    <row r="837" spans="1:9">
      <c r="A837" s="51" t="s">
        <v>685</v>
      </c>
      <c r="B837" s="111">
        <v>5.4264955925502463E-2</v>
      </c>
      <c r="C837" s="87">
        <v>3.7171896277998044E-2</v>
      </c>
      <c r="D837" s="87">
        <v>2.8062825183831279</v>
      </c>
      <c r="E837" s="88">
        <v>2.8977193705866284</v>
      </c>
      <c r="F837" s="112">
        <v>15.137024496998801</v>
      </c>
      <c r="G837" s="113">
        <v>10.368973768861398</v>
      </c>
      <c r="H837" s="113">
        <v>782.80294347943061</v>
      </c>
      <c r="I837" s="88">
        <v>808.30894174529078</v>
      </c>
    </row>
    <row r="838" spans="1:9">
      <c r="A838" s="51" t="s">
        <v>690</v>
      </c>
      <c r="B838" s="111">
        <v>7.2357230854338317E-2</v>
      </c>
      <c r="C838" s="87">
        <v>6.6395205911525118E-2</v>
      </c>
      <c r="D838" s="87">
        <v>0.13143131209328698</v>
      </c>
      <c r="E838" s="88">
        <v>0.27018374885915042</v>
      </c>
      <c r="F838" s="112">
        <v>20.183802922106121</v>
      </c>
      <c r="G838" s="113">
        <v>18.520716385465846</v>
      </c>
      <c r="H838" s="113">
        <v>36.662316533713437</v>
      </c>
      <c r="I838" s="88">
        <v>75.366835841285393</v>
      </c>
    </row>
    <row r="839" spans="1:9">
      <c r="A839" s="51" t="s">
        <v>695</v>
      </c>
      <c r="B839" s="111">
        <v>1.625291906390862E-3</v>
      </c>
      <c r="C839" s="87">
        <v>4.4225820810165671E-3</v>
      </c>
      <c r="D839" s="87">
        <v>2.3540318599747506E-2</v>
      </c>
      <c r="E839" s="88">
        <v>2.9588192587154935E-2</v>
      </c>
      <c r="F839" s="112">
        <v>0.45336963759055254</v>
      </c>
      <c r="G839" s="113">
        <v>1.2336641974286435</v>
      </c>
      <c r="H839" s="113">
        <v>6.5664916378209535</v>
      </c>
      <c r="I839" s="88">
        <v>8.253525472840149</v>
      </c>
    </row>
    <row r="840" spans="1:9">
      <c r="A840" s="51" t="s">
        <v>700</v>
      </c>
      <c r="B840" s="111">
        <v>1.4513056192994376E-3</v>
      </c>
      <c r="C840" s="87">
        <v>2.4636546941912002E-3</v>
      </c>
      <c r="D840" s="87">
        <v>9.6970706765192559E-3</v>
      </c>
      <c r="E840" s="88">
        <v>1.3612030990009894E-2</v>
      </c>
      <c r="F840" s="112">
        <v>0.40483675582685341</v>
      </c>
      <c r="G840" s="113">
        <v>0.68722807974478195</v>
      </c>
      <c r="H840" s="113">
        <v>2.7049648134076425</v>
      </c>
      <c r="I840" s="88">
        <v>3.7970296489792781</v>
      </c>
    </row>
    <row r="841" spans="1:9">
      <c r="A841" s="51" t="s">
        <v>703</v>
      </c>
      <c r="B841" s="111">
        <v>4.0353129224843659E-2</v>
      </c>
      <c r="C841" s="87">
        <v>6.3425106854732294E-2</v>
      </c>
      <c r="D841" s="87">
        <v>0</v>
      </c>
      <c r="E841" s="88">
        <v>0.10377823607957595</v>
      </c>
      <c r="F841" s="112">
        <v>11.256367856367346</v>
      </c>
      <c r="G841" s="113">
        <v>17.692217376954584</v>
      </c>
      <c r="H841" s="113">
        <v>0</v>
      </c>
      <c r="I841" s="88">
        <v>28.948585233321928</v>
      </c>
    </row>
    <row r="842" spans="1:9">
      <c r="A842" s="51" t="s">
        <v>729</v>
      </c>
      <c r="B842" s="111">
        <v>5.1685469892793665E-4</v>
      </c>
      <c r="C842" s="87">
        <v>3.7221491489027449E-4</v>
      </c>
      <c r="D842" s="87">
        <v>1.6108518288684836E-3</v>
      </c>
      <c r="E842" s="88">
        <v>2.4999214426866946E-3</v>
      </c>
      <c r="F842" s="112">
        <v>0.14417485660177795</v>
      </c>
      <c r="G842" s="113">
        <v>0.1038280818393614</v>
      </c>
      <c r="H842" s="113">
        <v>0.44934162718370951</v>
      </c>
      <c r="I842" s="88">
        <v>0.69734456562484881</v>
      </c>
    </row>
    <row r="843" spans="1:9">
      <c r="A843" s="51" t="s">
        <v>730</v>
      </c>
      <c r="B843" s="111">
        <v>4.8961604511577679E-4</v>
      </c>
      <c r="C843" s="87">
        <v>7.5789775532117464E-4</v>
      </c>
      <c r="D843" s="87">
        <v>1.4960457939777155E-3</v>
      </c>
      <c r="E843" s="88">
        <v>2.7435595944146672E-3</v>
      </c>
      <c r="F843" s="112">
        <v>0.13657672696197917</v>
      </c>
      <c r="G843" s="113">
        <v>0.21141299560377</v>
      </c>
      <c r="H843" s="113">
        <v>0.41731687505950948</v>
      </c>
      <c r="I843" s="88">
        <v>0.76530659762525866</v>
      </c>
    </row>
    <row r="844" spans="1:9" ht="11.25" customHeight="1">
      <c r="A844" s="51" t="s">
        <v>712</v>
      </c>
      <c r="B844" s="111">
        <v>5.5942078422950646E-4</v>
      </c>
      <c r="C844" s="87">
        <v>4.0147677366465457E-3</v>
      </c>
      <c r="D844" s="87">
        <v>7.9859764691136953E-2</v>
      </c>
      <c r="E844" s="88">
        <v>8.443395321201301E-2</v>
      </c>
      <c r="F844" s="112">
        <v>0.1560485210130374</v>
      </c>
      <c r="G844" s="113">
        <v>1.1199057760741467</v>
      </c>
      <c r="H844" s="113">
        <v>22.276609164003606</v>
      </c>
      <c r="I844" s="88">
        <v>23.552563461090791</v>
      </c>
    </row>
    <row r="845" spans="1:9" ht="11.25" customHeight="1">
      <c r="A845" s="51" t="s">
        <v>715</v>
      </c>
      <c r="B845" s="111">
        <v>1.957072991243868E-3</v>
      </c>
      <c r="C845" s="87">
        <v>3.5501259734687022E-3</v>
      </c>
      <c r="D845" s="87">
        <v>1.9363349376843582</v>
      </c>
      <c r="E845" s="88">
        <v>1.9418421366490708</v>
      </c>
      <c r="F845" s="112">
        <v>0.5459188403569839</v>
      </c>
      <c r="G845" s="113">
        <v>0.99029553993560859</v>
      </c>
      <c r="H845" s="113">
        <v>540.134031000807</v>
      </c>
      <c r="I845" s="88">
        <v>541.67024538109968</v>
      </c>
    </row>
    <row r="846" spans="1:9" ht="11.25" customHeight="1">
      <c r="A846" s="51" t="s">
        <v>716</v>
      </c>
      <c r="B846" s="111">
        <v>2.4722587103417808E-3</v>
      </c>
      <c r="C846" s="87">
        <v>8.1132465553163564E-3</v>
      </c>
      <c r="D846" s="87">
        <v>9.0687605344368011E-2</v>
      </c>
      <c r="E846" s="88">
        <v>0.10127311061002614</v>
      </c>
      <c r="F846" s="112">
        <v>0.68962814072378131</v>
      </c>
      <c r="G846" s="113">
        <v>2.2631624731551399</v>
      </c>
      <c r="H846" s="113">
        <v>25.296998408262269</v>
      </c>
      <c r="I846" s="88">
        <v>28.249789022141186</v>
      </c>
    </row>
    <row r="847" spans="1:9" ht="11.25" customHeight="1">
      <c r="A847" s="51" t="s">
        <v>717</v>
      </c>
      <c r="B847" s="111">
        <v>4.092361997164109E-5</v>
      </c>
      <c r="C847" s="87">
        <v>6.9822057451296969E-4</v>
      </c>
      <c r="D847" s="87">
        <v>1.6242819833825778E-2</v>
      </c>
      <c r="E847" s="88">
        <v>1.6981964028310387E-2</v>
      </c>
      <c r="F847" s="112">
        <v>1.1415504305707491E-2</v>
      </c>
      <c r="G847" s="113">
        <v>0.19476624942294257</v>
      </c>
      <c r="H847" s="113">
        <v>4.5308792300964571</v>
      </c>
      <c r="I847" s="88">
        <v>4.7370609838251072</v>
      </c>
    </row>
    <row r="848" spans="1:9" ht="11.25" customHeight="1">
      <c r="A848" s="51" t="s">
        <v>718</v>
      </c>
      <c r="B848" s="111">
        <v>3.2003391972537929E-5</v>
      </c>
      <c r="C848" s="87">
        <v>4.6395638943521966E-4</v>
      </c>
      <c r="D848" s="87">
        <v>6.6909787667982857E-3</v>
      </c>
      <c r="E848" s="88">
        <v>7.1869385482060434E-3</v>
      </c>
      <c r="F848" s="112">
        <v>8.9272371093495149E-3</v>
      </c>
      <c r="G848" s="113">
        <v>0.129419053469083</v>
      </c>
      <c r="H848" s="113">
        <v>1.8664257212512732</v>
      </c>
      <c r="I848" s="88">
        <v>2.0047720118297057</v>
      </c>
    </row>
    <row r="849" spans="1:53" ht="11.25" customHeight="1">
      <c r="A849" s="51" t="s">
        <v>719</v>
      </c>
      <c r="B849" s="111">
        <v>9.2855481271051613E-4</v>
      </c>
      <c r="C849" s="87">
        <v>1.643910389045105E-2</v>
      </c>
      <c r="D849" s="87">
        <v>0</v>
      </c>
      <c r="E849" s="87">
        <v>1.7367658703161565E-2</v>
      </c>
      <c r="F849" s="112">
        <v>0.25901720008952661</v>
      </c>
      <c r="G849" s="113">
        <v>4.5856319986711895</v>
      </c>
      <c r="H849" s="113">
        <v>0</v>
      </c>
      <c r="I849" s="88">
        <v>4.8446491987607159</v>
      </c>
    </row>
    <row r="850" spans="1:53" ht="11.25" customHeight="1">
      <c r="A850" s="51" t="s">
        <v>720</v>
      </c>
      <c r="B850" s="111">
        <v>6.7168568033008129E-6</v>
      </c>
      <c r="C850" s="87">
        <v>3.3720421426782837E-5</v>
      </c>
      <c r="D850" s="87">
        <v>1.1114877619192536E-3</v>
      </c>
      <c r="E850" s="87">
        <v>1.1519250401493372E-3</v>
      </c>
      <c r="F850" s="112">
        <v>1.8736443113301215E-3</v>
      </c>
      <c r="G850" s="113">
        <v>9.4061966232327453E-3</v>
      </c>
      <c r="H850" s="113">
        <v>0.31004572275675951</v>
      </c>
      <c r="I850" s="88">
        <v>0.32132556369132237</v>
      </c>
    </row>
    <row r="851" spans="1:53" ht="11.25" customHeight="1">
      <c r="A851" s="89" t="s">
        <v>721</v>
      </c>
      <c r="B851" s="114">
        <v>8.6657295259745209E-6</v>
      </c>
      <c r="C851" s="90">
        <v>1.0269785252271638E-4</v>
      </c>
      <c r="D851" s="90">
        <v>1.0322715978446236E-3</v>
      </c>
      <c r="E851" s="90">
        <v>1.1436351798933145E-3</v>
      </c>
      <c r="F851" s="115">
        <v>2.4172757147195184E-3</v>
      </c>
      <c r="G851" s="116">
        <v>2.8647215922549998E-2</v>
      </c>
      <c r="H851" s="116">
        <v>0.28794864379106155</v>
      </c>
      <c r="I851" s="91">
        <v>0.31901313542833104</v>
      </c>
      <c r="AY851" s="81"/>
    </row>
    <row r="852" spans="1:53" ht="11.25" customHeight="1"/>
    <row r="853" spans="1:53" ht="15" customHeight="1">
      <c r="A853" s="52" t="s">
        <v>755</v>
      </c>
    </row>
    <row r="854" spans="1:53" ht="14.25">
      <c r="A854" s="77"/>
      <c r="B854" s="93" t="s">
        <v>723</v>
      </c>
      <c r="C854" s="94"/>
      <c r="D854" s="94"/>
      <c r="E854" s="95"/>
      <c r="F854" s="96" t="s">
        <v>724</v>
      </c>
      <c r="G854" s="97"/>
      <c r="H854" s="98"/>
      <c r="I854" s="98"/>
    </row>
    <row r="855" spans="1:53" ht="25.5">
      <c r="A855" s="89" t="s">
        <v>725</v>
      </c>
      <c r="B855" s="99" t="s">
        <v>726</v>
      </c>
      <c r="C855" s="100" t="s">
        <v>362</v>
      </c>
      <c r="D855" s="100" t="s">
        <v>401</v>
      </c>
      <c r="E855" s="101" t="s">
        <v>727</v>
      </c>
      <c r="F855" s="102" t="s">
        <v>726</v>
      </c>
      <c r="G855" s="102" t="s">
        <v>362</v>
      </c>
      <c r="H855" s="100" t="s">
        <v>401</v>
      </c>
      <c r="I855" s="101" t="s">
        <v>727</v>
      </c>
    </row>
    <row r="856" spans="1:53">
      <c r="A856" s="51" t="s">
        <v>540</v>
      </c>
      <c r="B856" s="104">
        <v>284.749253009055</v>
      </c>
      <c r="C856" s="85">
        <v>2335.0478638068794</v>
      </c>
      <c r="D856" s="85">
        <v>3584.9156441717796</v>
      </c>
      <c r="E856" s="86">
        <v>6204.7127609877134</v>
      </c>
      <c r="F856" s="105">
        <v>79429.833578368736</v>
      </c>
      <c r="G856" s="106">
        <v>651353.64275673043</v>
      </c>
      <c r="H856" s="106">
        <v>1000000</v>
      </c>
      <c r="I856" s="79">
        <v>1730783.476335099</v>
      </c>
    </row>
    <row r="857" spans="1:53">
      <c r="A857" s="51" t="s">
        <v>558</v>
      </c>
      <c r="B857" s="104">
        <v>283.16406677982388</v>
      </c>
      <c r="C857" s="85">
        <v>2350.5283643287885</v>
      </c>
      <c r="D857" s="85">
        <v>3584.9156441717796</v>
      </c>
      <c r="E857" s="86">
        <v>6218.6080752803919</v>
      </c>
      <c r="F857" s="107">
        <v>78987.65128272443</v>
      </c>
      <c r="G857" s="108">
        <v>655671.87561308139</v>
      </c>
      <c r="H857" s="108">
        <v>1000000</v>
      </c>
      <c r="I857" s="86">
        <v>1734659.526895806</v>
      </c>
    </row>
    <row r="858" spans="1:53">
      <c r="A858" s="51" t="s">
        <v>575</v>
      </c>
      <c r="B858" s="104">
        <v>4.4737373239035376</v>
      </c>
      <c r="C858" s="85">
        <v>-43.743012495549465</v>
      </c>
      <c r="D858" s="85">
        <v>0</v>
      </c>
      <c r="E858" s="86">
        <v>-39.26927517164593</v>
      </c>
      <c r="F858" s="107">
        <v>1247.9337780727897</v>
      </c>
      <c r="G858" s="108">
        <v>-12201.964240543624</v>
      </c>
      <c r="H858" s="108">
        <v>0</v>
      </c>
      <c r="I858" s="86">
        <v>-10954.030462470835</v>
      </c>
    </row>
    <row r="859" spans="1:53" ht="14.25">
      <c r="A859" s="51" t="s">
        <v>267</v>
      </c>
      <c r="B859" s="104">
        <v>264.52010382532796</v>
      </c>
      <c r="C859" s="85">
        <v>2373.7598837355195</v>
      </c>
      <c r="D859" s="85">
        <v>3584.9156441717796</v>
      </c>
      <c r="E859" s="86">
        <v>6223.1956317326276</v>
      </c>
      <c r="F859" s="107">
        <v>73786.981363250423</v>
      </c>
      <c r="G859" s="108">
        <v>662152.22876853147</v>
      </c>
      <c r="H859" s="108">
        <v>1000000</v>
      </c>
      <c r="I859" s="86">
        <v>1735939.2101317821</v>
      </c>
      <c r="AZ859" s="81"/>
    </row>
    <row r="860" spans="1:53" ht="14.25">
      <c r="A860" s="51" t="s">
        <v>608</v>
      </c>
      <c r="B860" s="104">
        <v>14.170225630592393</v>
      </c>
      <c r="C860" s="85">
        <v>20.511493088818412</v>
      </c>
      <c r="D860" s="85">
        <v>0</v>
      </c>
      <c r="E860" s="86">
        <v>34.681718719410803</v>
      </c>
      <c r="F860" s="107">
        <v>3952.7361414012103</v>
      </c>
      <c r="G860" s="108">
        <v>5721.6110850935147</v>
      </c>
      <c r="H860" s="108">
        <v>0</v>
      </c>
      <c r="I860" s="86">
        <v>9674.347226494725</v>
      </c>
      <c r="AX860" s="81"/>
    </row>
    <row r="861" spans="1:53" ht="14.25">
      <c r="A861" s="51" t="s">
        <v>728</v>
      </c>
      <c r="B861" s="109">
        <v>1.4812041822643417E-2</v>
      </c>
      <c r="C861" s="110">
        <v>9.4937584857786916E-2</v>
      </c>
      <c r="D861" s="85">
        <v>0</v>
      </c>
      <c r="E861" s="86">
        <v>0.10974962668043034</v>
      </c>
      <c r="F861" s="107">
        <v>4.1317685805869031</v>
      </c>
      <c r="G861" s="108">
        <v>26.482515707763682</v>
      </c>
      <c r="H861" s="108">
        <v>0</v>
      </c>
      <c r="I861" s="86">
        <v>30.614284288350589</v>
      </c>
      <c r="BA861" s="81"/>
    </row>
    <row r="862" spans="1:53">
      <c r="A862" s="51" t="s">
        <v>640</v>
      </c>
      <c r="B862" s="104">
        <v>18.4484213492244</v>
      </c>
      <c r="C862" s="85">
        <v>78.08572006729112</v>
      </c>
      <c r="D862" s="85">
        <v>273.24773154423804</v>
      </c>
      <c r="E862" s="86">
        <v>369.78187296075356</v>
      </c>
      <c r="F862" s="107">
        <v>5146.1242551737996</v>
      </c>
      <c r="G862" s="108">
        <v>21781.745462892533</v>
      </c>
      <c r="H862" s="108">
        <v>76221.523367913527</v>
      </c>
      <c r="I862" s="86">
        <v>103149.39308597986</v>
      </c>
      <c r="AV862" s="84"/>
    </row>
    <row r="863" spans="1:53">
      <c r="A863" s="51" t="s">
        <v>201</v>
      </c>
      <c r="B863" s="111">
        <v>0.7159801027245295</v>
      </c>
      <c r="C863" s="87">
        <v>0.43499200040011998</v>
      </c>
      <c r="D863" s="87">
        <v>0.10387670695584854</v>
      </c>
      <c r="E863" s="88">
        <v>1.2548488100804982</v>
      </c>
      <c r="F863" s="112">
        <v>199.72020928541036</v>
      </c>
      <c r="G863" s="113">
        <v>121.33953587089658</v>
      </c>
      <c r="H863" s="113">
        <v>28.97605334862687</v>
      </c>
      <c r="I863" s="88">
        <v>350.03579850493384</v>
      </c>
    </row>
    <row r="864" spans="1:53">
      <c r="A864" s="51" t="s">
        <v>200</v>
      </c>
      <c r="B864" s="111">
        <v>4.9234050064536237E-4</v>
      </c>
      <c r="C864" s="87">
        <v>2.2043458299596919E-4</v>
      </c>
      <c r="D864" s="87">
        <v>6.5031902520787995E-4</v>
      </c>
      <c r="E864" s="88">
        <v>1.3630941088492116E-3</v>
      </c>
      <c r="F864" s="112">
        <v>0.13733670454583527</v>
      </c>
      <c r="G864" s="113">
        <v>6.1489475590407107E-2</v>
      </c>
      <c r="H864" s="113">
        <v>0.18140427551346824</v>
      </c>
      <c r="I864" s="88">
        <v>0.38023045564971064</v>
      </c>
    </row>
    <row r="865" spans="1:9">
      <c r="A865" s="51" t="s">
        <v>667</v>
      </c>
      <c r="B865" s="104">
        <v>40.058294663631308</v>
      </c>
      <c r="C865" s="85">
        <v>91.193895243788646</v>
      </c>
      <c r="D865" s="85">
        <v>276.53636729459356</v>
      </c>
      <c r="E865" s="86">
        <v>407.78855720201352</v>
      </c>
      <c r="F865" s="107">
        <v>11174.124760440756</v>
      </c>
      <c r="G865" s="108">
        <v>25438.226250050888</v>
      </c>
      <c r="H865" s="108">
        <v>77138.87710138339</v>
      </c>
      <c r="I865" s="86">
        <v>113751.22811187504</v>
      </c>
    </row>
    <row r="866" spans="1:9">
      <c r="A866" s="51" t="s">
        <v>676</v>
      </c>
      <c r="B866" s="111">
        <v>2.4124623353094458E-2</v>
      </c>
      <c r="C866" s="87">
        <v>2.632316700151224E-2</v>
      </c>
      <c r="D866" s="87">
        <v>0.11573878940744488</v>
      </c>
      <c r="E866" s="88">
        <v>0.16618657976205159</v>
      </c>
      <c r="F866" s="112">
        <v>6.7294814572039812</v>
      </c>
      <c r="G866" s="113">
        <v>7.3427577143432794</v>
      </c>
      <c r="H866" s="113">
        <v>32.284940817396539</v>
      </c>
      <c r="I866" s="88">
        <v>46.357179988943798</v>
      </c>
    </row>
    <row r="867" spans="1:9">
      <c r="A867" s="51" t="s">
        <v>685</v>
      </c>
      <c r="B867" s="111">
        <v>4.8998058843538202E-2</v>
      </c>
      <c r="C867" s="87">
        <v>6.9151561287370225E-2</v>
      </c>
      <c r="D867" s="87">
        <v>2.8062825183831279</v>
      </c>
      <c r="E867" s="88">
        <v>2.9244321385140362</v>
      </c>
      <c r="F867" s="112">
        <v>13.667841507846187</v>
      </c>
      <c r="G867" s="113">
        <v>19.28959232270757</v>
      </c>
      <c r="H867" s="113">
        <v>782.80294347943061</v>
      </c>
      <c r="I867" s="88">
        <v>815.76037730998428</v>
      </c>
    </row>
    <row r="868" spans="1:9">
      <c r="A868" s="51" t="s">
        <v>690</v>
      </c>
      <c r="B868" s="111">
        <v>6.6116711334863978E-2</v>
      </c>
      <c r="C868" s="87">
        <v>0.10725034089171823</v>
      </c>
      <c r="D868" s="87">
        <v>0.13143131209328698</v>
      </c>
      <c r="E868" s="88">
        <v>0.30479836431986917</v>
      </c>
      <c r="F868" s="112">
        <v>18.443031272536089</v>
      </c>
      <c r="G868" s="113">
        <v>29.917117036235368</v>
      </c>
      <c r="H868" s="113">
        <v>36.662316533713437</v>
      </c>
      <c r="I868" s="88">
        <v>85.022464842484894</v>
      </c>
    </row>
    <row r="869" spans="1:9">
      <c r="A869" s="51" t="s">
        <v>695</v>
      </c>
      <c r="B869" s="111">
        <v>1.6098443752053325E-3</v>
      </c>
      <c r="C869" s="87">
        <v>4.8868606518496276E-2</v>
      </c>
      <c r="D869" s="87">
        <v>2.3540318599747506E-2</v>
      </c>
      <c r="E869" s="88">
        <v>7.4018769493449113E-2</v>
      </c>
      <c r="F869" s="112">
        <v>0.44906060141821097</v>
      </c>
      <c r="G869" s="113">
        <v>13.631731223005209</v>
      </c>
      <c r="H869" s="113">
        <v>6.5664916378209535</v>
      </c>
      <c r="I869" s="88">
        <v>20.647283462244371</v>
      </c>
    </row>
    <row r="870" spans="1:9">
      <c r="A870" s="51" t="s">
        <v>700</v>
      </c>
      <c r="B870" s="111">
        <v>1.4379786374195587E-3</v>
      </c>
      <c r="C870" s="87">
        <v>4.9278613702504144E-2</v>
      </c>
      <c r="D870" s="87">
        <v>7.9130959397375154E-3</v>
      </c>
      <c r="E870" s="88">
        <v>5.8629688279661224E-2</v>
      </c>
      <c r="F870" s="112">
        <v>0.40111923965557467</v>
      </c>
      <c r="G870" s="113">
        <v>13.746101329502537</v>
      </c>
      <c r="H870" s="113">
        <v>2.2073311411392145</v>
      </c>
      <c r="I870" s="88">
        <v>16.354551710297329</v>
      </c>
    </row>
    <row r="871" spans="1:9">
      <c r="A871" s="51" t="s">
        <v>703</v>
      </c>
      <c r="B871" s="111">
        <v>4.0217777972119784E-2</v>
      </c>
      <c r="C871" s="87">
        <v>1.4694910056459844E-2</v>
      </c>
      <c r="D871" s="87">
        <v>0</v>
      </c>
      <c r="E871" s="88">
        <v>5.4912688028579626E-2</v>
      </c>
      <c r="F871" s="112">
        <v>11.218612085755582</v>
      </c>
      <c r="G871" s="113">
        <v>4.0990950736456728</v>
      </c>
      <c r="H871" s="113">
        <v>0</v>
      </c>
      <c r="I871" s="88">
        <v>15.317707159401253</v>
      </c>
    </row>
    <row r="872" spans="1:9">
      <c r="A872" s="51" t="s">
        <v>729</v>
      </c>
      <c r="B872" s="111">
        <v>5.1382987000629199E-4</v>
      </c>
      <c r="C872" s="87">
        <v>3.2805933248012276E-4</v>
      </c>
      <c r="D872" s="87">
        <v>1.2772459087197043E-3</v>
      </c>
      <c r="E872" s="88">
        <v>2.1191351112061193E-3</v>
      </c>
      <c r="F872" s="112">
        <v>0.14333109088400928</v>
      </c>
      <c r="G872" s="113">
        <v>9.1511032627356034E-2</v>
      </c>
      <c r="H872" s="113">
        <v>0.35628339283134947</v>
      </c>
      <c r="I872" s="88">
        <v>0.59112551634271482</v>
      </c>
    </row>
    <row r="873" spans="1:9">
      <c r="A873" s="51" t="s">
        <v>730</v>
      </c>
      <c r="B873" s="111">
        <v>4.8454291730183375E-4</v>
      </c>
      <c r="C873" s="87">
        <v>3.425837105344352E-4</v>
      </c>
      <c r="D873" s="87">
        <v>1.260223138119884E-3</v>
      </c>
      <c r="E873" s="88">
        <v>2.0873497659561532E-3</v>
      </c>
      <c r="F873" s="112">
        <v>0.13516159524969168</v>
      </c>
      <c r="G873" s="113">
        <v>9.5562558380249449E-2</v>
      </c>
      <c r="H873" s="113">
        <v>0.35153494899348808</v>
      </c>
      <c r="I873" s="88">
        <v>0.58225910262342928</v>
      </c>
    </row>
    <row r="874" spans="1:9">
      <c r="A874" s="51" t="s">
        <v>712</v>
      </c>
      <c r="B874" s="111">
        <v>4.2219145159167257E-4</v>
      </c>
      <c r="C874" s="87">
        <v>3.7079072311745399E-3</v>
      </c>
      <c r="D874" s="87">
        <v>7.9859764691136953E-2</v>
      </c>
      <c r="E874" s="88">
        <v>8.398986337390317E-2</v>
      </c>
      <c r="F874" s="112">
        <v>0.11776886641058221</v>
      </c>
      <c r="G874" s="113">
        <v>1.0343080839859413</v>
      </c>
      <c r="H874" s="113">
        <v>22.276609164003606</v>
      </c>
      <c r="I874" s="88">
        <v>23.428686114400133</v>
      </c>
    </row>
    <row r="875" spans="1:9">
      <c r="A875" s="51" t="s">
        <v>715</v>
      </c>
      <c r="B875" s="111">
        <v>1.2321612145797768E-3</v>
      </c>
      <c r="C875" s="87">
        <v>4.6551731232778006E-3</v>
      </c>
      <c r="D875" s="87">
        <v>1.9363349376843582</v>
      </c>
      <c r="E875" s="88">
        <v>1.9422222720222158</v>
      </c>
      <c r="F875" s="112">
        <v>0.3437071710691374</v>
      </c>
      <c r="G875" s="113">
        <v>1.2985446758966297</v>
      </c>
      <c r="H875" s="113">
        <v>540.134031000807</v>
      </c>
      <c r="I875" s="88">
        <v>541.7762828477729</v>
      </c>
    </row>
    <row r="876" spans="1:9">
      <c r="A876" s="51" t="s">
        <v>716</v>
      </c>
      <c r="B876" s="111">
        <v>1.6147700384294401E-3</v>
      </c>
      <c r="C876" s="87">
        <v>7.7536209936043673E-3</v>
      </c>
      <c r="D876" s="87">
        <v>9.0687605344368011E-2</v>
      </c>
      <c r="E876" s="88">
        <v>0.10005599637640182</v>
      </c>
      <c r="F876" s="112">
        <v>0.45043459838578692</v>
      </c>
      <c r="G876" s="113">
        <v>2.1628461484749053</v>
      </c>
      <c r="H876" s="113">
        <v>25.296998408262269</v>
      </c>
      <c r="I876" s="88">
        <v>27.910279155122961</v>
      </c>
    </row>
    <row r="877" spans="1:9">
      <c r="A877" s="51" t="s">
        <v>717</v>
      </c>
      <c r="B877" s="111">
        <v>3.9042846972114788E-5</v>
      </c>
      <c r="C877" s="87">
        <v>4.7402892995758979E-3</v>
      </c>
      <c r="D877" s="87">
        <v>1.6242819833825778E-2</v>
      </c>
      <c r="E877" s="88">
        <v>2.1022151980373792E-2</v>
      </c>
      <c r="F877" s="112">
        <v>1.0890869087976778E-2</v>
      </c>
      <c r="G877" s="113">
        <v>1.3222875431622725</v>
      </c>
      <c r="H877" s="113">
        <v>4.5308792300964571</v>
      </c>
      <c r="I877" s="88">
        <v>5.8640576423467072</v>
      </c>
    </row>
    <row r="878" spans="1:9">
      <c r="A878" s="51" t="s">
        <v>718</v>
      </c>
      <c r="B878" s="111">
        <v>3.0351798826356366E-5</v>
      </c>
      <c r="C878" s="87">
        <v>4.7967147749609631E-3</v>
      </c>
      <c r="D878" s="87">
        <v>5.4600361984188852E-3</v>
      </c>
      <c r="E878" s="88">
        <v>1.0287102772206205E-2</v>
      </c>
      <c r="F878" s="112">
        <v>8.4665308305653369E-3</v>
      </c>
      <c r="G878" s="113">
        <v>1.3380272371985324</v>
      </c>
      <c r="H878" s="113">
        <v>1.5230584873860578</v>
      </c>
      <c r="I878" s="88">
        <v>2.8695522554151554</v>
      </c>
    </row>
    <row r="879" spans="1:9">
      <c r="A879" s="51" t="s">
        <v>719</v>
      </c>
      <c r="B879" s="111">
        <v>9.1171535089606829E-4</v>
      </c>
      <c r="C879" s="87">
        <v>-3.5371940359179483E-3</v>
      </c>
      <c r="D879" s="87">
        <v>0</v>
      </c>
      <c r="E879" s="87">
        <v>-2.62547868502188E-3</v>
      </c>
      <c r="F879" s="112">
        <v>0.25431988961254942</v>
      </c>
      <c r="G879" s="113">
        <v>-0.98668822003345746</v>
      </c>
      <c r="H879" s="113">
        <v>0</v>
      </c>
      <c r="I879" s="88">
        <v>-0.73236833042090799</v>
      </c>
    </row>
    <row r="880" spans="1:9">
      <c r="A880" s="51" t="s">
        <v>720</v>
      </c>
      <c r="B880" s="111">
        <v>6.4354959959053228E-6</v>
      </c>
      <c r="C880" s="87">
        <v>2.3880357006614393E-6</v>
      </c>
      <c r="D880" s="87">
        <v>8.8129967701659588E-4</v>
      </c>
      <c r="E880" s="87">
        <v>8.9012320871316268E-4</v>
      </c>
      <c r="F880" s="112">
        <v>1.7951596731063699E-3</v>
      </c>
      <c r="G880" s="113">
        <v>6.6613441924186342E-4</v>
      </c>
      <c r="H880" s="113">
        <v>0.24583554105363112</v>
      </c>
      <c r="I880" s="88">
        <v>0.24829683514597933</v>
      </c>
    </row>
    <row r="881" spans="1:53" ht="14.25">
      <c r="A881" s="89" t="s">
        <v>721</v>
      </c>
      <c r="B881" s="114">
        <v>8.0681681277912111E-6</v>
      </c>
      <c r="C881" s="90">
        <v>3.7111263832384618E-6</v>
      </c>
      <c r="D881" s="90">
        <v>8.6955396530271993E-4</v>
      </c>
      <c r="E881" s="90">
        <v>8.813332598137496E-4</v>
      </c>
      <c r="F881" s="115">
        <v>2.2505879994437622E-3</v>
      </c>
      <c r="G881" s="116">
        <v>1.0352060554819111E-3</v>
      </c>
      <c r="H881" s="116">
        <v>0.24255911480550679</v>
      </c>
      <c r="I881" s="91">
        <v>0.24584490886043245</v>
      </c>
      <c r="AY881" s="81"/>
    </row>
    <row r="883" spans="1:53" ht="14.25">
      <c r="A883" s="52" t="s">
        <v>405</v>
      </c>
    </row>
    <row r="884" spans="1:53" ht="14.25">
      <c r="A884" s="77"/>
      <c r="B884" s="93" t="s">
        <v>723</v>
      </c>
      <c r="C884" s="94"/>
      <c r="D884" s="94"/>
      <c r="E884" s="95"/>
      <c r="F884" s="96" t="s">
        <v>724</v>
      </c>
      <c r="G884" s="97"/>
      <c r="H884" s="98"/>
      <c r="I884" s="98"/>
    </row>
    <row r="885" spans="1:53" ht="25.5">
      <c r="A885" s="89" t="s">
        <v>725</v>
      </c>
      <c r="B885" s="99" t="s">
        <v>726</v>
      </c>
      <c r="C885" s="100" t="s">
        <v>362</v>
      </c>
      <c r="D885" s="100" t="s">
        <v>401</v>
      </c>
      <c r="E885" s="101" t="s">
        <v>727</v>
      </c>
      <c r="F885" s="102" t="s">
        <v>726</v>
      </c>
      <c r="G885" s="102" t="s">
        <v>362</v>
      </c>
      <c r="H885" s="100" t="s">
        <v>401</v>
      </c>
      <c r="I885" s="101" t="s">
        <v>727</v>
      </c>
    </row>
    <row r="886" spans="1:53">
      <c r="A886" s="51" t="s">
        <v>540</v>
      </c>
      <c r="B886" s="104">
        <v>278.69843822551849</v>
      </c>
      <c r="C886" s="85">
        <v>711.03221267780066</v>
      </c>
      <c r="D886" s="85">
        <v>3584.9156441717796</v>
      </c>
      <c r="E886" s="86">
        <v>4574.6462950750993</v>
      </c>
      <c r="F886" s="105">
        <v>77741.979418292831</v>
      </c>
      <c r="G886" s="106">
        <v>198340.01222142283</v>
      </c>
      <c r="H886" s="106">
        <v>1000000</v>
      </c>
      <c r="I886" s="79">
        <v>1276081.9916397159</v>
      </c>
    </row>
    <row r="887" spans="1:53">
      <c r="A887" s="51" t="s">
        <v>558</v>
      </c>
      <c r="B887" s="104">
        <v>266.79947846689424</v>
      </c>
      <c r="C887" s="85">
        <v>496.5255084944248</v>
      </c>
      <c r="D887" s="85">
        <v>2912.6399883395848</v>
      </c>
      <c r="E887" s="86">
        <v>3675.9649753009039</v>
      </c>
      <c r="F887" s="107">
        <v>74422.80515042154</v>
      </c>
      <c r="G887" s="108">
        <v>138504.09822101594</v>
      </c>
      <c r="H887" s="108">
        <v>812470.9972115648</v>
      </c>
      <c r="I887" s="86">
        <v>1025397.9005830024</v>
      </c>
    </row>
    <row r="888" spans="1:53">
      <c r="A888" s="51" t="s">
        <v>575</v>
      </c>
      <c r="B888" s="104">
        <v>32.608741529698619</v>
      </c>
      <c r="C888" s="85">
        <v>33.699519082872968</v>
      </c>
      <c r="D888" s="85">
        <v>0</v>
      </c>
      <c r="E888" s="86">
        <v>66.308260612571587</v>
      </c>
      <c r="F888" s="107">
        <v>9096.0973050265984</v>
      </c>
      <c r="G888" s="108">
        <v>9400.3659856433096</v>
      </c>
      <c r="H888" s="108">
        <v>0</v>
      </c>
      <c r="I888" s="86">
        <v>18496.463290669912</v>
      </c>
    </row>
    <row r="889" spans="1:53" ht="14.25">
      <c r="A889" s="51" t="s">
        <v>267</v>
      </c>
      <c r="B889" s="104">
        <v>166.37701737043187</v>
      </c>
      <c r="C889" s="85">
        <v>341.5540037664058</v>
      </c>
      <c r="D889" s="85">
        <v>0</v>
      </c>
      <c r="E889" s="86">
        <v>507.93102113683767</v>
      </c>
      <c r="F889" s="107">
        <v>46410.301910707814</v>
      </c>
      <c r="G889" s="108">
        <v>95275.325186993286</v>
      </c>
      <c r="H889" s="108">
        <v>0</v>
      </c>
      <c r="I889" s="86">
        <v>141685.6270977011</v>
      </c>
      <c r="AZ889" s="81"/>
    </row>
    <row r="890" spans="1:53" ht="14.25">
      <c r="A890" s="51" t="s">
        <v>608</v>
      </c>
      <c r="B890" s="104">
        <v>67.813719566763737</v>
      </c>
      <c r="C890" s="85">
        <v>121.27198564514603</v>
      </c>
      <c r="D890" s="85">
        <v>2912.6399883395848</v>
      </c>
      <c r="E890" s="86">
        <v>3101.7256935514947</v>
      </c>
      <c r="F890" s="107">
        <v>18916.405934687118</v>
      </c>
      <c r="G890" s="108">
        <v>33828.407048379355</v>
      </c>
      <c r="H890" s="108">
        <v>812470.9972115648</v>
      </c>
      <c r="I890" s="86">
        <v>865215.81019463122</v>
      </c>
      <c r="AX890" s="81"/>
    </row>
    <row r="891" spans="1:53" ht="14.25">
      <c r="A891" s="51" t="s">
        <v>728</v>
      </c>
      <c r="B891" s="109">
        <v>0.4723268603853284</v>
      </c>
      <c r="C891" s="110">
        <v>4.1923751617366903E-2</v>
      </c>
      <c r="D891" s="85">
        <v>0</v>
      </c>
      <c r="E891" s="86">
        <v>0.51425061200269528</v>
      </c>
      <c r="F891" s="107">
        <v>131.75396781043358</v>
      </c>
      <c r="G891" s="108">
        <v>11.694487619401857</v>
      </c>
      <c r="H891" s="108">
        <v>0</v>
      </c>
      <c r="I891" s="86">
        <v>143.44845542983543</v>
      </c>
      <c r="BA891" s="81"/>
    </row>
    <row r="892" spans="1:53">
      <c r="A892" s="51" t="s">
        <v>640</v>
      </c>
      <c r="B892" s="104">
        <v>-32.903553009075829</v>
      </c>
      <c r="C892" s="85">
        <v>32.210787487269684</v>
      </c>
      <c r="D892" s="85">
        <v>283.80069244067988</v>
      </c>
      <c r="E892" s="86">
        <v>283.10792691887372</v>
      </c>
      <c r="F892" s="107">
        <v>-9178.3339623539487</v>
      </c>
      <c r="G892" s="108">
        <v>8985.0893812903996</v>
      </c>
      <c r="H892" s="108">
        <v>79165.235840924841</v>
      </c>
      <c r="I892" s="86">
        <v>78971.991259861286</v>
      </c>
      <c r="AV892" s="84"/>
    </row>
    <row r="893" spans="1:53">
      <c r="A893" s="51" t="s">
        <v>201</v>
      </c>
      <c r="B893" s="111">
        <v>0.4426520953169038</v>
      </c>
      <c r="C893" s="87">
        <v>0.10216008817183531</v>
      </c>
      <c r="D893" s="87">
        <v>0.10387670695584854</v>
      </c>
      <c r="E893" s="88">
        <v>0.64868889044458766</v>
      </c>
      <c r="F893" s="112">
        <v>123.47629323901968</v>
      </c>
      <c r="G893" s="113">
        <v>28.497208389805021</v>
      </c>
      <c r="H893" s="113">
        <v>28.97605334862687</v>
      </c>
      <c r="I893" s="88">
        <v>180.94955497745158</v>
      </c>
    </row>
    <row r="894" spans="1:53">
      <c r="A894" s="51" t="s">
        <v>200</v>
      </c>
      <c r="B894" s="111">
        <v>1.5337697167819873E-2</v>
      </c>
      <c r="C894" s="87">
        <v>5.8017578334064901E-4</v>
      </c>
      <c r="D894" s="87">
        <v>6.5031902520787995E-4</v>
      </c>
      <c r="E894" s="88">
        <v>1.6568191976368402E-2</v>
      </c>
      <c r="F894" s="112">
        <v>4.2783983474633009</v>
      </c>
      <c r="G894" s="113">
        <v>0.16183805727308448</v>
      </c>
      <c r="H894" s="113">
        <v>0.18140427551346824</v>
      </c>
      <c r="I894" s="88">
        <v>4.6216406802498531</v>
      </c>
    </row>
    <row r="895" spans="1:53">
      <c r="A895" s="51" t="s">
        <v>667</v>
      </c>
      <c r="B895" s="104">
        <v>-15.559500400096447</v>
      </c>
      <c r="C895" s="85">
        <v>35.429336715010017</v>
      </c>
      <c r="D895" s="85">
        <v>287.08932819103541</v>
      </c>
      <c r="E895" s="86">
        <v>306.95916450594899</v>
      </c>
      <c r="F895" s="107">
        <v>-4340.2696031055839</v>
      </c>
      <c r="G895" s="108">
        <v>9882.8927181619165</v>
      </c>
      <c r="H895" s="108">
        <v>80082.589574394704</v>
      </c>
      <c r="I895" s="86">
        <v>85625.212689451029</v>
      </c>
    </row>
    <row r="896" spans="1:53">
      <c r="A896" s="51" t="s">
        <v>676</v>
      </c>
      <c r="B896" s="111">
        <v>1.3347130219027226E-2</v>
      </c>
      <c r="C896" s="87">
        <v>2.6579654821589707E-2</v>
      </c>
      <c r="D896" s="87">
        <v>0.11573878940744488</v>
      </c>
      <c r="E896" s="88">
        <v>0.15566557444806181</v>
      </c>
      <c r="F896" s="112">
        <v>3.7231364818099659</v>
      </c>
      <c r="G896" s="113">
        <v>7.4143041175325575</v>
      </c>
      <c r="H896" s="113">
        <v>32.284940817396539</v>
      </c>
      <c r="I896" s="88">
        <v>43.422381416739064</v>
      </c>
    </row>
    <row r="897" spans="1:51">
      <c r="A897" s="51" t="s">
        <v>685</v>
      </c>
      <c r="B897" s="111">
        <v>3.7011166935019942E-2</v>
      </c>
      <c r="C897" s="87">
        <v>2.1415629642456666E-2</v>
      </c>
      <c r="D897" s="87">
        <v>2.8062825183831279</v>
      </c>
      <c r="E897" s="88">
        <v>2.8647093149606047</v>
      </c>
      <c r="F897" s="112">
        <v>10.324138866472715</v>
      </c>
      <c r="G897" s="113">
        <v>5.9738168950428125</v>
      </c>
      <c r="H897" s="113">
        <v>782.80294347943061</v>
      </c>
      <c r="I897" s="88">
        <v>799.10089924094609</v>
      </c>
    </row>
    <row r="898" spans="1:51">
      <c r="A898" s="51" t="s">
        <v>690</v>
      </c>
      <c r="B898" s="111">
        <v>7.9333447864181519E-2</v>
      </c>
      <c r="C898" s="87">
        <v>4.402406057078289E-2</v>
      </c>
      <c r="D898" s="87">
        <v>0.13143131209328698</v>
      </c>
      <c r="E898" s="88">
        <v>0.25478882052825136</v>
      </c>
      <c r="F898" s="112">
        <v>22.129794879039579</v>
      </c>
      <c r="G898" s="113">
        <v>12.280361643196695</v>
      </c>
      <c r="H898" s="113">
        <v>36.662316533713437</v>
      </c>
      <c r="I898" s="88">
        <v>71.0724730559497</v>
      </c>
    </row>
    <row r="899" spans="1:51">
      <c r="A899" s="51" t="s">
        <v>695</v>
      </c>
      <c r="B899" s="111">
        <v>4.5746526640558505E-3</v>
      </c>
      <c r="C899" s="87">
        <v>3.7666152389788381E-3</v>
      </c>
      <c r="D899" s="87">
        <v>2.3540318599747506E-2</v>
      </c>
      <c r="E899" s="88">
        <v>3.1881586502782194E-2</v>
      </c>
      <c r="F899" s="112">
        <v>1.276083768245188</v>
      </c>
      <c r="G899" s="113">
        <v>1.0506844826606894</v>
      </c>
      <c r="H899" s="113">
        <v>6.5664916378209535</v>
      </c>
      <c r="I899" s="88">
        <v>8.8932598887268313</v>
      </c>
    </row>
    <row r="900" spans="1:51">
      <c r="A900" s="51" t="s">
        <v>700</v>
      </c>
      <c r="B900" s="111">
        <v>3.9103189761522054E-3</v>
      </c>
      <c r="C900" s="87">
        <v>2.9960147747514314E-3</v>
      </c>
      <c r="D900" s="87">
        <v>9.6970706765192559E-3</v>
      </c>
      <c r="E900" s="88">
        <v>1.6603404427422891E-2</v>
      </c>
      <c r="F900" s="112">
        <v>1.090770150340763</v>
      </c>
      <c r="G900" s="113">
        <v>0.83572810970384737</v>
      </c>
      <c r="H900" s="113">
        <v>2.7049648134076425</v>
      </c>
      <c r="I900" s="88">
        <v>4.6314630734522524</v>
      </c>
    </row>
    <row r="901" spans="1:51">
      <c r="A901" s="51" t="s">
        <v>703</v>
      </c>
      <c r="B901" s="111">
        <v>3.9228246168514835E-2</v>
      </c>
      <c r="C901" s="87">
        <v>4.4784148475020984E-2</v>
      </c>
      <c r="D901" s="87">
        <v>1.5865143139157302E-3</v>
      </c>
      <c r="E901" s="88">
        <v>8.559890895745155E-2</v>
      </c>
      <c r="F901" s="112">
        <v>10.94258556189199</v>
      </c>
      <c r="G901" s="113">
        <v>12.492385573375866</v>
      </c>
      <c r="H901" s="113">
        <v>0.44255276034040725</v>
      </c>
      <c r="I901" s="88">
        <v>23.87752389560826</v>
      </c>
    </row>
    <row r="902" spans="1:51">
      <c r="A902" s="51" t="s">
        <v>729</v>
      </c>
      <c r="B902" s="111">
        <v>1.0005493484212572E-3</v>
      </c>
      <c r="C902" s="87">
        <v>2.701179138072831E-4</v>
      </c>
      <c r="D902" s="87">
        <v>1.6108518288684836E-3</v>
      </c>
      <c r="E902" s="88">
        <v>2.8815190910970239E-3</v>
      </c>
      <c r="F902" s="112">
        <v>0.27909983043754816</v>
      </c>
      <c r="G902" s="113">
        <v>7.5348471377961315E-2</v>
      </c>
      <c r="H902" s="113">
        <v>0.44934162718370951</v>
      </c>
      <c r="I902" s="88">
        <v>0.80378992899921897</v>
      </c>
    </row>
    <row r="903" spans="1:51">
      <c r="A903" s="51" t="s">
        <v>730</v>
      </c>
      <c r="B903" s="111">
        <v>1.2854147356794094E-3</v>
      </c>
      <c r="C903" s="87">
        <v>6.381719550572029E-4</v>
      </c>
      <c r="D903" s="87">
        <v>1.4960457939777155E-3</v>
      </c>
      <c r="E903" s="88">
        <v>3.4196324847143278E-3</v>
      </c>
      <c r="F903" s="112">
        <v>0.35856205926886681</v>
      </c>
      <c r="G903" s="113">
        <v>0.17801589169740126</v>
      </c>
      <c r="H903" s="113">
        <v>0.41731687505950948</v>
      </c>
      <c r="I903" s="88">
        <v>0.95389482602577758</v>
      </c>
    </row>
    <row r="904" spans="1:51">
      <c r="A904" s="51" t="s">
        <v>712</v>
      </c>
      <c r="B904" s="111">
        <v>2.0926059448697684E-3</v>
      </c>
      <c r="C904" s="87">
        <v>7.4177419652696657E-3</v>
      </c>
      <c r="D904" s="87">
        <v>7.9859764691136953E-2</v>
      </c>
      <c r="E904" s="88">
        <v>8.9370112601276391E-2</v>
      </c>
      <c r="F904" s="112">
        <v>0.58372529581605304</v>
      </c>
      <c r="G904" s="113">
        <v>2.0691538383418173</v>
      </c>
      <c r="H904" s="113">
        <v>22.276609164003606</v>
      </c>
      <c r="I904" s="88">
        <v>24.929488298161477</v>
      </c>
    </row>
    <row r="905" spans="1:51">
      <c r="A905" s="51" t="s">
        <v>715</v>
      </c>
      <c r="B905" s="111">
        <v>1.1459308929015169E-3</v>
      </c>
      <c r="C905" s="87">
        <v>7.0447301791059158E-3</v>
      </c>
      <c r="D905" s="87">
        <v>1.9363349376843582</v>
      </c>
      <c r="E905" s="88">
        <v>1.9445255987563657</v>
      </c>
      <c r="F905" s="112">
        <v>0.31965351674718706</v>
      </c>
      <c r="G905" s="113">
        <v>1.9651034719768015</v>
      </c>
      <c r="H905" s="113">
        <v>540.134031000807</v>
      </c>
      <c r="I905" s="88">
        <v>542.4187879895311</v>
      </c>
    </row>
    <row r="906" spans="1:51">
      <c r="A906" s="51" t="s">
        <v>716</v>
      </c>
      <c r="B906" s="111">
        <v>3.4489911251362596E-3</v>
      </c>
      <c r="C906" s="87">
        <v>1.3482237838283321E-2</v>
      </c>
      <c r="D906" s="87">
        <v>9.0687605344368011E-2</v>
      </c>
      <c r="E906" s="88">
        <v>0.1076188343077876</v>
      </c>
      <c r="F906" s="112">
        <v>0.9620843187045417</v>
      </c>
      <c r="G906" s="113">
        <v>3.7608242916963008</v>
      </c>
      <c r="H906" s="113">
        <v>25.296998408262269</v>
      </c>
      <c r="I906" s="88">
        <v>30.019907018663115</v>
      </c>
    </row>
    <row r="907" spans="1:51">
      <c r="A907" s="51" t="s">
        <v>717</v>
      </c>
      <c r="B907" s="111">
        <v>2.7308406112496511E-4</v>
      </c>
      <c r="C907" s="87">
        <v>1.4035925596217983E-3</v>
      </c>
      <c r="D907" s="87">
        <v>1.6242819833825778E-2</v>
      </c>
      <c r="E907" s="88">
        <v>1.7919496454572543E-2</v>
      </c>
      <c r="F907" s="112">
        <v>7.6175868062316854E-2</v>
      </c>
      <c r="G907" s="113">
        <v>0.39152736045650227</v>
      </c>
      <c r="H907" s="113">
        <v>4.5308792300964571</v>
      </c>
      <c r="I907" s="88">
        <v>4.9985824586152772</v>
      </c>
    </row>
    <row r="908" spans="1:51">
      <c r="A908" s="51" t="s">
        <v>718</v>
      </c>
      <c r="B908" s="111">
        <v>2.1296131751624356E-4</v>
      </c>
      <c r="C908" s="87">
        <v>1.0803031008322194E-3</v>
      </c>
      <c r="D908" s="87">
        <v>6.6909787667982857E-3</v>
      </c>
      <c r="E908" s="88">
        <v>7.9842431851467489E-3</v>
      </c>
      <c r="F908" s="112">
        <v>5.9404833656955931E-2</v>
      </c>
      <c r="G908" s="113">
        <v>0.30134686783733261</v>
      </c>
      <c r="H908" s="113">
        <v>1.8664257212512732</v>
      </c>
      <c r="I908" s="88">
        <v>2.2271774227455614</v>
      </c>
    </row>
    <row r="909" spans="1:51">
      <c r="A909" s="51" t="s">
        <v>719</v>
      </c>
      <c r="B909" s="111">
        <v>4.4088028232568211E-3</v>
      </c>
      <c r="C909" s="87">
        <v>2.1739330607233327E-2</v>
      </c>
      <c r="D909" s="87">
        <v>1.0946948766018538E-3</v>
      </c>
      <c r="E909" s="87">
        <v>2.7242828307092001E-2</v>
      </c>
      <c r="F909" s="112">
        <v>1.2298205204422274</v>
      </c>
      <c r="G909" s="113">
        <v>6.0641121758544898</v>
      </c>
      <c r="H909" s="113">
        <v>0.30536140463488098</v>
      </c>
      <c r="I909" s="88">
        <v>7.5992941009315969</v>
      </c>
    </row>
    <row r="910" spans="1:51">
      <c r="A910" s="51" t="s">
        <v>720</v>
      </c>
      <c r="B910" s="111">
        <v>2.6844718083229691E-5</v>
      </c>
      <c r="C910" s="87">
        <v>9.2100978125317018E-5</v>
      </c>
      <c r="D910" s="87">
        <v>1.1114877619192536E-3</v>
      </c>
      <c r="E910" s="87">
        <v>1.2304334581278002E-3</v>
      </c>
      <c r="F910" s="112">
        <v>7.48824261091689E-3</v>
      </c>
      <c r="G910" s="113">
        <v>2.5691253928122777E-2</v>
      </c>
      <c r="H910" s="113">
        <v>0.31004572275675951</v>
      </c>
      <c r="I910" s="88">
        <v>0.34322521929579919</v>
      </c>
    </row>
    <row r="911" spans="1:51" ht="14.25">
      <c r="A911" s="89" t="s">
        <v>721</v>
      </c>
      <c r="B911" s="114">
        <v>6.391387791801057E-5</v>
      </c>
      <c r="C911" s="90">
        <v>2.4173793077375715E-4</v>
      </c>
      <c r="D911" s="90">
        <v>1.0322715978446236E-3</v>
      </c>
      <c r="E911" s="90">
        <v>1.3379234065363913E-3</v>
      </c>
      <c r="F911" s="115">
        <v>1.7828558399113056E-2</v>
      </c>
      <c r="G911" s="116">
        <v>6.7431971842005695E-2</v>
      </c>
      <c r="H911" s="116">
        <v>0.28794864379106155</v>
      </c>
      <c r="I911" s="91">
        <v>0.37320917403218029</v>
      </c>
      <c r="AY911" s="81"/>
    </row>
    <row r="913" spans="1:53" ht="14.25">
      <c r="A913" s="52" t="s">
        <v>756</v>
      </c>
    </row>
    <row r="914" spans="1:53" ht="14.25">
      <c r="A914" s="77"/>
      <c r="B914" s="93" t="s">
        <v>723</v>
      </c>
      <c r="C914" s="94"/>
      <c r="D914" s="94"/>
      <c r="E914" s="95"/>
      <c r="F914" s="96" t="s">
        <v>724</v>
      </c>
      <c r="G914" s="97"/>
      <c r="H914" s="98"/>
      <c r="I914" s="98"/>
    </row>
    <row r="915" spans="1:53" ht="25.5">
      <c r="A915" s="89" t="s">
        <v>725</v>
      </c>
      <c r="B915" s="99" t="s">
        <v>726</v>
      </c>
      <c r="C915" s="100" t="s">
        <v>362</v>
      </c>
      <c r="D915" s="100" t="s">
        <v>401</v>
      </c>
      <c r="E915" s="101" t="s">
        <v>727</v>
      </c>
      <c r="F915" s="102" t="s">
        <v>726</v>
      </c>
      <c r="G915" s="102" t="s">
        <v>362</v>
      </c>
      <c r="H915" s="100" t="s">
        <v>401</v>
      </c>
      <c r="I915" s="101" t="s">
        <v>727</v>
      </c>
    </row>
    <row r="916" spans="1:53">
      <c r="A916" s="51" t="s">
        <v>540</v>
      </c>
      <c r="B916" s="104">
        <v>176.03948574566493</v>
      </c>
      <c r="C916" s="85">
        <v>1502.4349571461373</v>
      </c>
      <c r="D916" s="85">
        <v>3584.9156441717796</v>
      </c>
      <c r="E916" s="86">
        <v>5263.3900870635816</v>
      </c>
      <c r="F916" s="105">
        <v>49105.61453011127</v>
      </c>
      <c r="G916" s="106">
        <v>419099.11034831166</v>
      </c>
      <c r="H916" s="106">
        <v>1000000</v>
      </c>
      <c r="I916" s="79">
        <v>1468204.7248784229</v>
      </c>
    </row>
    <row r="917" spans="1:53">
      <c r="A917" s="51" t="s">
        <v>558</v>
      </c>
      <c r="B917" s="104">
        <v>171.82074047557123</v>
      </c>
      <c r="C917" s="85">
        <v>752.44561692457319</v>
      </c>
      <c r="D917" s="85">
        <v>0</v>
      </c>
      <c r="E917" s="86">
        <v>924.26635740014444</v>
      </c>
      <c r="F917" s="107">
        <v>47928.809916325619</v>
      </c>
      <c r="G917" s="108">
        <v>209892.14018128178</v>
      </c>
      <c r="H917" s="108">
        <v>0</v>
      </c>
      <c r="I917" s="86">
        <v>257820.95009760742</v>
      </c>
    </row>
    <row r="918" spans="1:53">
      <c r="A918" s="51" t="s">
        <v>575</v>
      </c>
      <c r="B918" s="104">
        <v>11.881959580810619</v>
      </c>
      <c r="C918" s="85">
        <v>92.622683548594836</v>
      </c>
      <c r="D918" s="85">
        <v>0</v>
      </c>
      <c r="E918" s="86">
        <v>104.50464312940545</v>
      </c>
      <c r="F918" s="107">
        <v>3314.4321262141443</v>
      </c>
      <c r="G918" s="108">
        <v>25836.781877748588</v>
      </c>
      <c r="H918" s="108">
        <v>0</v>
      </c>
      <c r="I918" s="86">
        <v>29151.214003962734</v>
      </c>
    </row>
    <row r="919" spans="1:53" ht="14.25">
      <c r="A919" s="51" t="s">
        <v>267</v>
      </c>
      <c r="B919" s="104">
        <v>50.4307969307104</v>
      </c>
      <c r="C919" s="85">
        <v>600.86953021746876</v>
      </c>
      <c r="D919" s="85">
        <v>0</v>
      </c>
      <c r="E919" s="86">
        <v>651.30032714817912</v>
      </c>
      <c r="F919" s="107">
        <v>14067.498913872321</v>
      </c>
      <c r="G919" s="108">
        <v>167610.5074311413</v>
      </c>
      <c r="H919" s="108">
        <v>0</v>
      </c>
      <c r="I919" s="86">
        <v>181678.00634501362</v>
      </c>
      <c r="AZ919" s="81"/>
    </row>
    <row r="920" spans="1:53" ht="14.25">
      <c r="A920" s="51" t="s">
        <v>608</v>
      </c>
      <c r="B920" s="104">
        <v>109.50798396405021</v>
      </c>
      <c r="C920" s="85">
        <v>58.953403158509502</v>
      </c>
      <c r="D920" s="85">
        <v>0</v>
      </c>
      <c r="E920" s="86">
        <v>168.4613871225597</v>
      </c>
      <c r="F920" s="107">
        <v>30546.878876239156</v>
      </c>
      <c r="G920" s="108">
        <v>16444.850872391857</v>
      </c>
      <c r="H920" s="108">
        <v>0</v>
      </c>
      <c r="I920" s="86">
        <v>46991.729748631013</v>
      </c>
      <c r="AX920" s="81"/>
    </row>
    <row r="921" spans="1:53" ht="14.25">
      <c r="A921" s="51" t="s">
        <v>728</v>
      </c>
      <c r="B921" s="109">
        <v>2.1471750599495634</v>
      </c>
      <c r="C921" s="110">
        <v>1.5995879291525825E-2</v>
      </c>
      <c r="D921" s="85">
        <v>0</v>
      </c>
      <c r="E921" s="86">
        <v>2.1631709392410894</v>
      </c>
      <c r="F921" s="107">
        <v>598.94716447243593</v>
      </c>
      <c r="G921" s="108">
        <v>4.461996007501968</v>
      </c>
      <c r="H921" s="108">
        <v>0</v>
      </c>
      <c r="I921" s="86">
        <v>603.4091604799379</v>
      </c>
      <c r="BA921" s="81"/>
    </row>
    <row r="922" spans="1:53">
      <c r="A922" s="51" t="s">
        <v>640</v>
      </c>
      <c r="B922" s="104">
        <v>-261.76398403905392</v>
      </c>
      <c r="C922" s="85">
        <v>50.041691253870198</v>
      </c>
      <c r="D922" s="85">
        <v>274.37095412368535</v>
      </c>
      <c r="E922" s="86">
        <v>62.648661338501626</v>
      </c>
      <c r="F922" s="107">
        <v>-73018.171142916544</v>
      </c>
      <c r="G922" s="108">
        <v>13958.959211558044</v>
      </c>
      <c r="H922" s="108">
        <v>76534.842478022401</v>
      </c>
      <c r="I922" s="86">
        <v>17475.630546663895</v>
      </c>
      <c r="AV922" s="84"/>
    </row>
    <row r="923" spans="1:53">
      <c r="A923" s="51" t="s">
        <v>201</v>
      </c>
      <c r="B923" s="111">
        <v>3.0883690680655475E-2</v>
      </c>
      <c r="C923" s="87">
        <v>0.14717263693275831</v>
      </c>
      <c r="D923" s="87">
        <v>0.10387670695584854</v>
      </c>
      <c r="E923" s="88">
        <v>0.28193303456926233</v>
      </c>
      <c r="F923" s="112">
        <v>8.6149002504047782</v>
      </c>
      <c r="G923" s="113">
        <v>41.05330544444638</v>
      </c>
      <c r="H923" s="113">
        <v>28.97605334862687</v>
      </c>
      <c r="I923" s="88">
        <v>78.64425904347803</v>
      </c>
    </row>
    <row r="924" spans="1:53">
      <c r="A924" s="51" t="s">
        <v>200</v>
      </c>
      <c r="B924" s="111">
        <v>7.6936686129632836E-2</v>
      </c>
      <c r="C924" s="87">
        <v>5.9086997428764204E-4</v>
      </c>
      <c r="D924" s="87">
        <v>6.5031902520787995E-4</v>
      </c>
      <c r="E924" s="88">
        <v>7.8177875129128355E-2</v>
      </c>
      <c r="F924" s="112">
        <v>21.461226362386963</v>
      </c>
      <c r="G924" s="113">
        <v>0.16482116538732403</v>
      </c>
      <c r="H924" s="113">
        <v>0.18140427551346824</v>
      </c>
      <c r="I924" s="88">
        <v>21.807451803287755</v>
      </c>
    </row>
    <row r="925" spans="1:53">
      <c r="A925" s="51" t="s">
        <v>667</v>
      </c>
      <c r="B925" s="104">
        <v>-240.44925149428155</v>
      </c>
      <c r="C925" s="85">
        <v>54.613450905039173</v>
      </c>
      <c r="D925" s="85">
        <v>277.65958987404088</v>
      </c>
      <c r="E925" s="86">
        <v>91.823789284798508</v>
      </c>
      <c r="F925" s="107">
        <v>-67072.499149371855</v>
      </c>
      <c r="G925" s="108">
        <v>15234.235983719076</v>
      </c>
      <c r="H925" s="108">
        <v>77452.196211492279</v>
      </c>
      <c r="I925" s="86">
        <v>25613.933045839491</v>
      </c>
    </row>
    <row r="926" spans="1:53">
      <c r="A926" s="51" t="s">
        <v>676</v>
      </c>
      <c r="B926" s="111">
        <v>8.3991697776127708E-3</v>
      </c>
      <c r="C926" s="87">
        <v>7.3750901317995762E-2</v>
      </c>
      <c r="D926" s="87">
        <v>0.11573878940744488</v>
      </c>
      <c r="E926" s="88">
        <v>0.19788886050305343</v>
      </c>
      <c r="F926" s="112">
        <v>2.3429197814648233</v>
      </c>
      <c r="G926" s="113">
        <v>20.572562547712163</v>
      </c>
      <c r="H926" s="113">
        <v>32.284940817396539</v>
      </c>
      <c r="I926" s="88">
        <v>55.20042314657352</v>
      </c>
    </row>
    <row r="927" spans="1:53">
      <c r="A927" s="51" t="s">
        <v>685</v>
      </c>
      <c r="B927" s="111">
        <v>5.6244077080941104E-2</v>
      </c>
      <c r="C927" s="87">
        <v>2.7132062171806588E-2</v>
      </c>
      <c r="D927" s="87">
        <v>2.8062825183831279</v>
      </c>
      <c r="E927" s="88">
        <v>2.8896586576358758</v>
      </c>
      <c r="F927" s="112">
        <v>15.689093597608247</v>
      </c>
      <c r="G927" s="113">
        <v>7.5683962650325878</v>
      </c>
      <c r="H927" s="113">
        <v>782.80294347943061</v>
      </c>
      <c r="I927" s="88">
        <v>806.06043334207152</v>
      </c>
    </row>
    <row r="928" spans="1:53">
      <c r="A928" s="51" t="s">
        <v>690</v>
      </c>
      <c r="B928" s="111">
        <v>7.6805244679607754E-2</v>
      </c>
      <c r="C928" s="87">
        <v>6.7600617274049771E-2</v>
      </c>
      <c r="D928" s="87">
        <v>0.13143131209328698</v>
      </c>
      <c r="E928" s="88">
        <v>0.27583717404694452</v>
      </c>
      <c r="F928" s="112">
        <v>21.42456121791173</v>
      </c>
      <c r="G928" s="113">
        <v>18.85696177647926</v>
      </c>
      <c r="H928" s="113">
        <v>36.662316533713437</v>
      </c>
      <c r="I928" s="88">
        <v>76.943839528104419</v>
      </c>
    </row>
    <row r="929" spans="1:51">
      <c r="A929" s="51" t="s">
        <v>695</v>
      </c>
      <c r="B929" s="111">
        <v>4.7911772940674334E-3</v>
      </c>
      <c r="C929" s="87">
        <v>6.8070412224829112E-3</v>
      </c>
      <c r="D929" s="87">
        <v>2.3540318599747506E-2</v>
      </c>
      <c r="E929" s="88">
        <v>3.5138537116297851E-2</v>
      </c>
      <c r="F929" s="112">
        <v>1.3364825757774101</v>
      </c>
      <c r="G929" s="113">
        <v>1.8988009476734946</v>
      </c>
      <c r="H929" s="113">
        <v>6.5664916378209535</v>
      </c>
      <c r="I929" s="88">
        <v>9.8017751612718573</v>
      </c>
    </row>
    <row r="930" spans="1:51">
      <c r="A930" s="51" t="s">
        <v>700</v>
      </c>
      <c r="B930" s="111">
        <v>4.229722127372655E-3</v>
      </c>
      <c r="C930" s="87">
        <v>5.847683310296046E-3</v>
      </c>
      <c r="D930" s="87">
        <v>9.6970706765192559E-3</v>
      </c>
      <c r="E930" s="88">
        <v>1.9774476114187957E-2</v>
      </c>
      <c r="F930" s="112">
        <v>1.1798665707097398</v>
      </c>
      <c r="G930" s="113">
        <v>1.6311913279753147</v>
      </c>
      <c r="H930" s="113">
        <v>2.7049648134076425</v>
      </c>
      <c r="I930" s="88">
        <v>5.5160227120926972</v>
      </c>
    </row>
    <row r="931" spans="1:51">
      <c r="A931" s="51" t="s">
        <v>703</v>
      </c>
      <c r="B931" s="111">
        <v>5.5661620895260645E-2</v>
      </c>
      <c r="C931" s="87">
        <v>5.0539735329391003E-2</v>
      </c>
      <c r="D931" s="87">
        <v>0</v>
      </c>
      <c r="E931" s="88">
        <v>0.10620135622465166</v>
      </c>
      <c r="F931" s="112">
        <v>15.526619429875069</v>
      </c>
      <c r="G931" s="113">
        <v>14.097886908875136</v>
      </c>
      <c r="H931" s="113">
        <v>0</v>
      </c>
      <c r="I931" s="88">
        <v>29.624506338750205</v>
      </c>
    </row>
    <row r="932" spans="1:51">
      <c r="A932" s="51" t="s">
        <v>729</v>
      </c>
      <c r="B932" s="111">
        <v>2.2386760605482506E-3</v>
      </c>
      <c r="C932" s="87">
        <v>3.4791855147924146E-4</v>
      </c>
      <c r="D932" s="87">
        <v>1.6108518288684836E-3</v>
      </c>
      <c r="E932" s="88">
        <v>4.1974464408959756E-3</v>
      </c>
      <c r="F932" s="112">
        <v>0.62447105671448799</v>
      </c>
      <c r="G932" s="113">
        <v>9.7050694078359784E-2</v>
      </c>
      <c r="H932" s="113">
        <v>0.44934162718370951</v>
      </c>
      <c r="I932" s="88">
        <v>1.1708633779765574</v>
      </c>
    </row>
    <row r="933" spans="1:51">
      <c r="A933" s="51" t="s">
        <v>730</v>
      </c>
      <c r="B933" s="111">
        <v>8.8478286243776256E-4</v>
      </c>
      <c r="C933" s="87">
        <v>9.390485465107228E-4</v>
      </c>
      <c r="D933" s="87">
        <v>1.4960457939777155E-3</v>
      </c>
      <c r="E933" s="88">
        <v>3.3198772029262007E-3</v>
      </c>
      <c r="F933" s="112">
        <v>0.24680716375466438</v>
      </c>
      <c r="G933" s="113">
        <v>0.26194439136591474</v>
      </c>
      <c r="H933" s="113">
        <v>0.41731687505950948</v>
      </c>
      <c r="I933" s="88">
        <v>0.92606843018008855</v>
      </c>
    </row>
    <row r="934" spans="1:51">
      <c r="A934" s="51" t="s">
        <v>712</v>
      </c>
      <c r="B934" s="111">
        <v>5.1833836255642642E-4</v>
      </c>
      <c r="C934" s="87">
        <v>1.5288362145678112E-3</v>
      </c>
      <c r="D934" s="87">
        <v>7.9859764691136953E-2</v>
      </c>
      <c r="E934" s="88">
        <v>8.1906939268261189E-2</v>
      </c>
      <c r="F934" s="112">
        <v>0.14458871951397834</v>
      </c>
      <c r="G934" s="113">
        <v>0.4264636511191931</v>
      </c>
      <c r="H934" s="113">
        <v>22.276609164003606</v>
      </c>
      <c r="I934" s="88">
        <v>22.847661534636778</v>
      </c>
    </row>
    <row r="935" spans="1:51">
      <c r="A935" s="51" t="s">
        <v>715</v>
      </c>
      <c r="B935" s="111">
        <v>5.4096123292924454E-4</v>
      </c>
      <c r="C935" s="87">
        <v>3.0915781667683576E-3</v>
      </c>
      <c r="D935" s="87">
        <v>1.9363349376843582</v>
      </c>
      <c r="E935" s="88">
        <v>1.9399674770840558</v>
      </c>
      <c r="F935" s="112">
        <v>0.1508992920959574</v>
      </c>
      <c r="G935" s="113">
        <v>0.8623851921856317</v>
      </c>
      <c r="H935" s="113">
        <v>540.134031000807</v>
      </c>
      <c r="I935" s="88">
        <v>541.14731548508871</v>
      </c>
    </row>
    <row r="936" spans="1:51">
      <c r="A936" s="51" t="s">
        <v>716</v>
      </c>
      <c r="B936" s="111">
        <v>1.2767863776395876E-3</v>
      </c>
      <c r="C936" s="87">
        <v>7.7357128028686288E-3</v>
      </c>
      <c r="D936" s="87">
        <v>9.0687605344368011E-2</v>
      </c>
      <c r="E936" s="88">
        <v>9.9700104524876224E-2</v>
      </c>
      <c r="F936" s="112">
        <v>0.35615520820283136</v>
      </c>
      <c r="G936" s="113">
        <v>2.1578507197080241</v>
      </c>
      <c r="H936" s="113">
        <v>25.296998408262269</v>
      </c>
      <c r="I936" s="88">
        <v>27.811004336173124</v>
      </c>
    </row>
    <row r="937" spans="1:51">
      <c r="A937" s="51" t="s">
        <v>717</v>
      </c>
      <c r="B937" s="111">
        <v>1.0991250718153362E-4</v>
      </c>
      <c r="C937" s="87">
        <v>1.2307238533089539E-3</v>
      </c>
      <c r="D937" s="87">
        <v>1.6242819833825778E-2</v>
      </c>
      <c r="E937" s="88">
        <v>1.7583456194316265E-2</v>
      </c>
      <c r="F937" s="112">
        <v>3.0659719248966211E-2</v>
      </c>
      <c r="G937" s="113">
        <v>0.34330622404178973</v>
      </c>
      <c r="H937" s="113">
        <v>4.5308792300964571</v>
      </c>
      <c r="I937" s="88">
        <v>4.9048451733872129</v>
      </c>
    </row>
    <row r="938" spans="1:51">
      <c r="A938" s="51" t="s">
        <v>718</v>
      </c>
      <c r="B938" s="111">
        <v>8.1663401481720584E-5</v>
      </c>
      <c r="C938" s="87">
        <v>1.1581529934741783E-3</v>
      </c>
      <c r="D938" s="87">
        <v>6.6909787667982857E-3</v>
      </c>
      <c r="E938" s="88">
        <v>7.9307951617541839E-3</v>
      </c>
      <c r="F938" s="112">
        <v>2.2779727499163294E-2</v>
      </c>
      <c r="G938" s="113">
        <v>0.32306283004373049</v>
      </c>
      <c r="H938" s="113">
        <v>1.8664257212512732</v>
      </c>
      <c r="I938" s="88">
        <v>2.2122682787941668</v>
      </c>
    </row>
    <row r="939" spans="1:51">
      <c r="A939" s="51" t="s">
        <v>719</v>
      </c>
      <c r="B939" s="111">
        <v>2.0427382575239112E-3</v>
      </c>
      <c r="C939" s="87">
        <v>5.5272141290012185E-3</v>
      </c>
      <c r="D939" s="87">
        <v>0</v>
      </c>
      <c r="E939" s="87">
        <v>7.5699523865251292E-3</v>
      </c>
      <c r="F939" s="112">
        <v>0.56981487440155476</v>
      </c>
      <c r="G939" s="113">
        <v>1.5417975421505816</v>
      </c>
      <c r="H939" s="113">
        <v>0</v>
      </c>
      <c r="I939" s="88">
        <v>2.1116124165521364</v>
      </c>
    </row>
    <row r="940" spans="1:51">
      <c r="A940" s="51" t="s">
        <v>720</v>
      </c>
      <c r="B940" s="111">
        <v>7.713534842072871E-6</v>
      </c>
      <c r="C940" s="87">
        <v>3.0811358895875984E-5</v>
      </c>
      <c r="D940" s="87">
        <v>1.1114877619192536E-3</v>
      </c>
      <c r="E940" s="87">
        <v>1.1500126556572025E-3</v>
      </c>
      <c r="F940" s="112">
        <v>2.1516642531361221E-3</v>
      </c>
      <c r="G940" s="113">
        <v>8.5947235455785202E-3</v>
      </c>
      <c r="H940" s="113">
        <v>0.31004572275675951</v>
      </c>
      <c r="I940" s="88">
        <v>0.32079211055547419</v>
      </c>
    </row>
    <row r="941" spans="1:51" ht="14.25">
      <c r="A941" s="89" t="s">
        <v>721</v>
      </c>
      <c r="B941" s="114">
        <v>2.1270166587558887E-5</v>
      </c>
      <c r="C941" s="90">
        <v>1.0464908377611264E-4</v>
      </c>
      <c r="D941" s="90">
        <v>1.0322715978446236E-3</v>
      </c>
      <c r="E941" s="90">
        <v>1.1581908482082952E-3</v>
      </c>
      <c r="F941" s="115">
        <v>5.9332404716800303E-3</v>
      </c>
      <c r="G941" s="116">
        <v>2.9191505230045559E-2</v>
      </c>
      <c r="H941" s="116">
        <v>0.28794864379106155</v>
      </c>
      <c r="I941" s="91">
        <v>0.32307338949278713</v>
      </c>
      <c r="AY941" s="81"/>
    </row>
    <row r="943" spans="1:51" ht="14.25">
      <c r="A943" s="52" t="s">
        <v>757</v>
      </c>
    </row>
    <row r="944" spans="1:51" ht="14.25">
      <c r="A944" s="77"/>
      <c r="B944" s="93" t="s">
        <v>723</v>
      </c>
      <c r="C944" s="94"/>
      <c r="D944" s="94"/>
      <c r="E944" s="95"/>
      <c r="F944" s="96" t="s">
        <v>724</v>
      </c>
      <c r="G944" s="97"/>
      <c r="H944" s="98"/>
      <c r="I944" s="98"/>
    </row>
    <row r="945" spans="1:53" ht="25.5">
      <c r="A945" s="89" t="s">
        <v>725</v>
      </c>
      <c r="B945" s="99" t="s">
        <v>726</v>
      </c>
      <c r="C945" s="100" t="s">
        <v>362</v>
      </c>
      <c r="D945" s="100" t="s">
        <v>401</v>
      </c>
      <c r="E945" s="101" t="s">
        <v>727</v>
      </c>
      <c r="F945" s="102" t="s">
        <v>726</v>
      </c>
      <c r="G945" s="102" t="s">
        <v>362</v>
      </c>
      <c r="H945" s="100" t="s">
        <v>401</v>
      </c>
      <c r="I945" s="101" t="s">
        <v>727</v>
      </c>
    </row>
    <row r="946" spans="1:53">
      <c r="A946" s="51" t="s">
        <v>540</v>
      </c>
      <c r="B946" s="104">
        <v>170.08874182082494</v>
      </c>
      <c r="C946" s="85">
        <v>3416.1169483183335</v>
      </c>
      <c r="D946" s="85">
        <v>3584.9156441717796</v>
      </c>
      <c r="E946" s="86">
        <v>7171.1213343109375</v>
      </c>
      <c r="F946" s="105">
        <v>47445.674794984036</v>
      </c>
      <c r="G946" s="106">
        <v>952914.17913058226</v>
      </c>
      <c r="H946" s="106">
        <v>1000000</v>
      </c>
      <c r="I946" s="79">
        <v>2000359.8539255664</v>
      </c>
    </row>
    <row r="947" spans="1:53">
      <c r="A947" s="51" t="s">
        <v>558</v>
      </c>
      <c r="B947" s="104">
        <v>169.31845165103161</v>
      </c>
      <c r="C947" s="85">
        <v>1279.7725635155737</v>
      </c>
      <c r="D947" s="85">
        <v>0</v>
      </c>
      <c r="E947" s="86">
        <v>1449.0910151666053</v>
      </c>
      <c r="F947" s="107">
        <v>47230.804977601954</v>
      </c>
      <c r="G947" s="108">
        <v>356988.19457472581</v>
      </c>
      <c r="H947" s="108">
        <v>0</v>
      </c>
      <c r="I947" s="86">
        <v>404218.99955232779</v>
      </c>
    </row>
    <row r="948" spans="1:53">
      <c r="A948" s="51" t="s">
        <v>575</v>
      </c>
      <c r="B948" s="104">
        <v>2.126197181094462</v>
      </c>
      <c r="C948" s="85">
        <v>167.17361513809871</v>
      </c>
      <c r="D948" s="85">
        <v>0</v>
      </c>
      <c r="E948" s="86">
        <v>169.29981231919317</v>
      </c>
      <c r="F948" s="107">
        <v>593.09545666748204</v>
      </c>
      <c r="G948" s="108">
        <v>46632.510142849045</v>
      </c>
      <c r="H948" s="108">
        <v>0</v>
      </c>
      <c r="I948" s="86">
        <v>47225.605599516515</v>
      </c>
    </row>
    <row r="949" spans="1:53" ht="14.25">
      <c r="A949" s="51" t="s">
        <v>267</v>
      </c>
      <c r="B949" s="104">
        <v>19.161029519219852</v>
      </c>
      <c r="C949" s="85">
        <v>978.06486021254818</v>
      </c>
      <c r="D949" s="85">
        <v>0</v>
      </c>
      <c r="E949" s="86">
        <v>997.22588973176801</v>
      </c>
      <c r="F949" s="107">
        <v>5344.9038753174373</v>
      </c>
      <c r="G949" s="108">
        <v>272827.85908858111</v>
      </c>
      <c r="H949" s="108">
        <v>0</v>
      </c>
      <c r="I949" s="86">
        <v>278172.76296389854</v>
      </c>
      <c r="AZ949" s="81"/>
    </row>
    <row r="950" spans="1:53" ht="14.25">
      <c r="A950" s="51" t="s">
        <v>608</v>
      </c>
      <c r="B950" s="104">
        <v>148.0312249507173</v>
      </c>
      <c r="C950" s="85">
        <v>134.53408816492677</v>
      </c>
      <c r="D950" s="85">
        <v>0</v>
      </c>
      <c r="E950" s="86">
        <v>282.56531311564407</v>
      </c>
      <c r="F950" s="107">
        <v>41292.805645617045</v>
      </c>
      <c r="G950" s="108">
        <v>37527.825343295648</v>
      </c>
      <c r="H950" s="108">
        <v>0</v>
      </c>
      <c r="I950" s="86">
        <v>78820.630988912701</v>
      </c>
      <c r="AX950" s="81"/>
    </row>
    <row r="951" spans="1:53" ht="14.25">
      <c r="A951" s="51" t="s">
        <v>728</v>
      </c>
      <c r="B951" s="109">
        <v>3.1966526465491639E-3</v>
      </c>
      <c r="C951" s="110">
        <v>4.2764256347120284E-2</v>
      </c>
      <c r="D951" s="85">
        <v>0</v>
      </c>
      <c r="E951" s="86">
        <v>4.5960908993669447E-2</v>
      </c>
      <c r="F951" s="107">
        <v>0.89169536018125306</v>
      </c>
      <c r="G951" s="108">
        <v>11.928943548963222</v>
      </c>
      <c r="H951" s="108">
        <v>0</v>
      </c>
      <c r="I951" s="86">
        <v>12.820638909144476</v>
      </c>
      <c r="BA951" s="81"/>
    </row>
    <row r="952" spans="1:53">
      <c r="A952" s="51" t="s">
        <v>640</v>
      </c>
      <c r="B952" s="104">
        <v>-261.66910364334939</v>
      </c>
      <c r="C952" s="85">
        <v>84.590169894173101</v>
      </c>
      <c r="D952" s="85">
        <v>274.37095412368535</v>
      </c>
      <c r="E952" s="86">
        <v>97.292020374509065</v>
      </c>
      <c r="F952" s="107">
        <v>-72991.704579928148</v>
      </c>
      <c r="G952" s="108">
        <v>23596.139572125387</v>
      </c>
      <c r="H952" s="108">
        <v>76534.842478022401</v>
      </c>
      <c r="I952" s="86">
        <v>27139.277470219629</v>
      </c>
      <c r="AV952" s="84"/>
    </row>
    <row r="953" spans="1:53">
      <c r="A953" s="51" t="s">
        <v>201</v>
      </c>
      <c r="B953" s="111">
        <v>2.6615673028937789E-2</v>
      </c>
      <c r="C953" s="87">
        <v>0.29046825790794933</v>
      </c>
      <c r="D953" s="87">
        <v>0.10387670695584854</v>
      </c>
      <c r="E953" s="88">
        <v>0.42096063789273569</v>
      </c>
      <c r="F953" s="112">
        <v>7.424351273706689</v>
      </c>
      <c r="G953" s="113">
        <v>81.025130502075172</v>
      </c>
      <c r="H953" s="113">
        <v>28.97605334862687</v>
      </c>
      <c r="I953" s="88">
        <v>117.42553512440875</v>
      </c>
    </row>
    <row r="954" spans="1:53">
      <c r="A954" s="51" t="s">
        <v>200</v>
      </c>
      <c r="B954" s="111">
        <v>1.3207097143143725E-4</v>
      </c>
      <c r="C954" s="87">
        <v>1.608127201340703E-3</v>
      </c>
      <c r="D954" s="87">
        <v>6.5031902520787995E-4</v>
      </c>
      <c r="E954" s="88">
        <v>2.3905171979800204E-3</v>
      </c>
      <c r="F954" s="112">
        <v>3.6840747325855003E-2</v>
      </c>
      <c r="G954" s="113">
        <v>0.44858160162154315</v>
      </c>
      <c r="H954" s="113">
        <v>0.18140427551346824</v>
      </c>
      <c r="I954" s="88">
        <v>0.66682662446086649</v>
      </c>
    </row>
    <row r="955" spans="1:53">
      <c r="A955" s="51" t="s">
        <v>667</v>
      </c>
      <c r="B955" s="104">
        <v>-260.83563464505193</v>
      </c>
      <c r="C955" s="85">
        <v>93.730371339766862</v>
      </c>
      <c r="D955" s="85">
        <v>277.65958987404088</v>
      </c>
      <c r="E955" s="86">
        <v>110.55432656875584</v>
      </c>
      <c r="F955" s="107">
        <v>-72759.211243675614</v>
      </c>
      <c r="G955" s="108">
        <v>26145.767611617353</v>
      </c>
      <c r="H955" s="108">
        <v>77452.196211492279</v>
      </c>
      <c r="I955" s="86">
        <v>30838.752579434022</v>
      </c>
    </row>
    <row r="956" spans="1:53">
      <c r="A956" s="51" t="s">
        <v>676</v>
      </c>
      <c r="B956" s="111">
        <v>5.1380085050964138E-3</v>
      </c>
      <c r="C956" s="87">
        <v>2.2984349456495638E-2</v>
      </c>
      <c r="D956" s="87">
        <v>0.11573878940744488</v>
      </c>
      <c r="E956" s="88">
        <v>0.14386114736903693</v>
      </c>
      <c r="F956" s="112">
        <v>1.4332299599432958</v>
      </c>
      <c r="G956" s="113">
        <v>6.4114059402939434</v>
      </c>
      <c r="H956" s="113">
        <v>32.284940817396539</v>
      </c>
      <c r="I956" s="88">
        <v>40.129576717633775</v>
      </c>
    </row>
    <row r="957" spans="1:53">
      <c r="A957" s="51" t="s">
        <v>685</v>
      </c>
      <c r="B957" s="111">
        <v>2.2028414935201197E-2</v>
      </c>
      <c r="C957" s="87">
        <v>5.2882167038988043E-2</v>
      </c>
      <c r="D957" s="87">
        <v>2.8062825183831279</v>
      </c>
      <c r="E957" s="88">
        <v>2.8811931003573172</v>
      </c>
      <c r="F957" s="112">
        <v>6.1447512638168105</v>
      </c>
      <c r="G957" s="113">
        <v>14.751300250247695</v>
      </c>
      <c r="H957" s="113">
        <v>782.80294347943061</v>
      </c>
      <c r="I957" s="88">
        <v>803.69899499349515</v>
      </c>
    </row>
    <row r="958" spans="1:53">
      <c r="A958" s="51" t="s">
        <v>690</v>
      </c>
      <c r="B958" s="111">
        <v>5.0247046629332687E-2</v>
      </c>
      <c r="C958" s="87">
        <v>9.7999970375348078E-2</v>
      </c>
      <c r="D958" s="87">
        <v>0.13143131209328698</v>
      </c>
      <c r="E958" s="88">
        <v>0.27967832909796775</v>
      </c>
      <c r="F958" s="112">
        <v>14.016242393603443</v>
      </c>
      <c r="G958" s="113">
        <v>27.336757709954131</v>
      </c>
      <c r="H958" s="113">
        <v>36.662316533713437</v>
      </c>
      <c r="I958" s="88">
        <v>78.015316637271013</v>
      </c>
    </row>
    <row r="959" spans="1:53">
      <c r="A959" s="51" t="s">
        <v>695</v>
      </c>
      <c r="B959" s="111">
        <v>2.5319330756685054E-3</v>
      </c>
      <c r="C959" s="87">
        <v>1.8014357287206836E-2</v>
      </c>
      <c r="D959" s="87">
        <v>2.3540318599747506E-2</v>
      </c>
      <c r="E959" s="88">
        <v>4.4086608962622849E-2</v>
      </c>
      <c r="F959" s="112">
        <v>0.70627410153564607</v>
      </c>
      <c r="G959" s="113">
        <v>5.0250435645519014</v>
      </c>
      <c r="H959" s="113">
        <v>6.5664916378209535</v>
      </c>
      <c r="I959" s="88">
        <v>12.297809303908503</v>
      </c>
    </row>
    <row r="960" spans="1:53">
      <c r="A960" s="51" t="s">
        <v>700</v>
      </c>
      <c r="B960" s="111">
        <v>2.4113133139592592E-3</v>
      </c>
      <c r="C960" s="87">
        <v>1.5740569825110365E-2</v>
      </c>
      <c r="D960" s="87">
        <v>9.6970706765192559E-3</v>
      </c>
      <c r="E960" s="88">
        <v>2.784895381558888E-2</v>
      </c>
      <c r="F960" s="112">
        <v>0.67262763013112492</v>
      </c>
      <c r="G960" s="113">
        <v>4.390778302050367</v>
      </c>
      <c r="H960" s="113">
        <v>2.7049648134076425</v>
      </c>
      <c r="I960" s="88">
        <v>7.7683707455891353</v>
      </c>
    </row>
    <row r="961" spans="1:51">
      <c r="A961" s="51" t="s">
        <v>703</v>
      </c>
      <c r="B961" s="111">
        <v>3.0550170602423742E-3</v>
      </c>
      <c r="C961" s="87">
        <v>7.6979310153326388E-2</v>
      </c>
      <c r="D961" s="87">
        <v>0</v>
      </c>
      <c r="E961" s="88">
        <v>8.0034327213568762E-2</v>
      </c>
      <c r="F961" s="112">
        <v>0.85218659613625936</v>
      </c>
      <c r="G961" s="113">
        <v>21.473116188515185</v>
      </c>
      <c r="H961" s="113">
        <v>0</v>
      </c>
      <c r="I961" s="88">
        <v>22.325302784651445</v>
      </c>
    </row>
    <row r="962" spans="1:51">
      <c r="A962" s="51" t="s">
        <v>729</v>
      </c>
      <c r="B962" s="111">
        <v>1.6237416352279915E-3</v>
      </c>
      <c r="C962" s="87">
        <v>3.9063047427295651E-4</v>
      </c>
      <c r="D962" s="87">
        <v>1.6108518288684836E-3</v>
      </c>
      <c r="E962" s="88">
        <v>3.6252239383694311E-3</v>
      </c>
      <c r="F962" s="112">
        <v>0.45293719473366395</v>
      </c>
      <c r="G962" s="113">
        <v>0.10896503936097598</v>
      </c>
      <c r="H962" s="113">
        <v>0.44934162718370951</v>
      </c>
      <c r="I962" s="88">
        <v>1.0112438612783494</v>
      </c>
    </row>
    <row r="963" spans="1:51">
      <c r="A963" s="51" t="s">
        <v>730</v>
      </c>
      <c r="B963" s="111">
        <v>5.9218308235454119E-4</v>
      </c>
      <c r="C963" s="87">
        <v>1.0546125428867762E-3</v>
      </c>
      <c r="D963" s="87">
        <v>1.4960457939777155E-3</v>
      </c>
      <c r="E963" s="88">
        <v>3.1428414192190331E-3</v>
      </c>
      <c r="F963" s="112">
        <v>0.16518745240694577</v>
      </c>
      <c r="G963" s="113">
        <v>0.29418057426297478</v>
      </c>
      <c r="H963" s="113">
        <v>0.41731687505950948</v>
      </c>
      <c r="I963" s="88">
        <v>0.87668490172943014</v>
      </c>
    </row>
    <row r="964" spans="1:51">
      <c r="A964" s="51" t="s">
        <v>712</v>
      </c>
      <c r="B964" s="111">
        <v>0</v>
      </c>
      <c r="C964" s="87">
        <v>5.7347520530253151E-3</v>
      </c>
      <c r="D964" s="87">
        <v>7.9859764691136953E-2</v>
      </c>
      <c r="E964" s="88">
        <v>8.5594516744162269E-2</v>
      </c>
      <c r="F964" s="112">
        <v>0</v>
      </c>
      <c r="G964" s="113">
        <v>1.5996895386781718</v>
      </c>
      <c r="H964" s="113">
        <v>22.276609164003606</v>
      </c>
      <c r="I964" s="88">
        <v>23.87629870268178</v>
      </c>
    </row>
    <row r="965" spans="1:51">
      <c r="A965" s="51" t="s">
        <v>715</v>
      </c>
      <c r="B965" s="111">
        <v>0</v>
      </c>
      <c r="C965" s="87">
        <v>9.4764794345738573E-3</v>
      </c>
      <c r="D965" s="87">
        <v>1.9363349376843582</v>
      </c>
      <c r="E965" s="88">
        <v>1.945811417118932</v>
      </c>
      <c r="F965" s="112">
        <v>0</v>
      </c>
      <c r="G965" s="113">
        <v>2.6434316383372538</v>
      </c>
      <c r="H965" s="113">
        <v>540.134031000807</v>
      </c>
      <c r="I965" s="88">
        <v>542.77746263914423</v>
      </c>
    </row>
    <row r="966" spans="1:51">
      <c r="A966" s="51" t="s">
        <v>716</v>
      </c>
      <c r="B966" s="111">
        <v>0</v>
      </c>
      <c r="C966" s="87">
        <v>1.827971767025257E-2</v>
      </c>
      <c r="D966" s="87">
        <v>9.0687605344368011E-2</v>
      </c>
      <c r="E966" s="88">
        <v>0.10896732301462059</v>
      </c>
      <c r="F966" s="112">
        <v>0</v>
      </c>
      <c r="G966" s="113">
        <v>5.0990649389396498</v>
      </c>
      <c r="H966" s="113">
        <v>25.296998408262269</v>
      </c>
      <c r="I966" s="88">
        <v>30.39606334720192</v>
      </c>
    </row>
    <row r="967" spans="1:51">
      <c r="A967" s="51" t="s">
        <v>717</v>
      </c>
      <c r="B967" s="111">
        <v>0</v>
      </c>
      <c r="C967" s="87">
        <v>1.7450413510261369E-3</v>
      </c>
      <c r="D967" s="87">
        <v>1.6242819833825778E-2</v>
      </c>
      <c r="E967" s="88">
        <v>1.7987861184851916E-2</v>
      </c>
      <c r="F967" s="112">
        <v>0</v>
      </c>
      <c r="G967" s="113">
        <v>0.48677333701370606</v>
      </c>
      <c r="H967" s="113">
        <v>4.5308792300964571</v>
      </c>
      <c r="I967" s="88">
        <v>5.0176525671101633</v>
      </c>
    </row>
    <row r="968" spans="1:51">
      <c r="A968" s="51" t="s">
        <v>718</v>
      </c>
      <c r="B968" s="111">
        <v>0</v>
      </c>
      <c r="C968" s="87">
        <v>1.2611511373867379E-3</v>
      </c>
      <c r="D968" s="87">
        <v>6.6909787667982857E-3</v>
      </c>
      <c r="E968" s="88">
        <v>7.9521299041850242E-3</v>
      </c>
      <c r="F968" s="112">
        <v>0</v>
      </c>
      <c r="G968" s="113">
        <v>0.35179381122595449</v>
      </c>
      <c r="H968" s="113">
        <v>1.8664257212512732</v>
      </c>
      <c r="I968" s="88">
        <v>2.2182195324772276</v>
      </c>
    </row>
    <row r="969" spans="1:51">
      <c r="A969" s="51" t="s">
        <v>719</v>
      </c>
      <c r="B969" s="111">
        <v>0</v>
      </c>
      <c r="C969" s="87">
        <v>3.2721737711119532E-2</v>
      </c>
      <c r="D969" s="87">
        <v>0</v>
      </c>
      <c r="E969" s="87">
        <v>3.2721737711119532E-2</v>
      </c>
      <c r="F969" s="112">
        <v>0</v>
      </c>
      <c r="G969" s="113">
        <v>9.1276172046941451</v>
      </c>
      <c r="H969" s="113">
        <v>0</v>
      </c>
      <c r="I969" s="88">
        <v>9.1276172046941451</v>
      </c>
    </row>
    <row r="970" spans="1:51">
      <c r="A970" s="51" t="s">
        <v>720</v>
      </c>
      <c r="B970" s="111">
        <v>0</v>
      </c>
      <c r="C970" s="87">
        <v>1.0280369392252988E-4</v>
      </c>
      <c r="D970" s="87">
        <v>1.1114877619192536E-3</v>
      </c>
      <c r="E970" s="87">
        <v>1.2142914558417835E-3</v>
      </c>
      <c r="F970" s="112">
        <v>0</v>
      </c>
      <c r="G970" s="113">
        <v>2.8676740020274743E-2</v>
      </c>
      <c r="H970" s="113">
        <v>0.31004572275675951</v>
      </c>
      <c r="I970" s="88">
        <v>0.33872246277703433</v>
      </c>
    </row>
    <row r="971" spans="1:51" ht="14.25">
      <c r="A971" s="89" t="s">
        <v>721</v>
      </c>
      <c r="B971" s="114">
        <v>0</v>
      </c>
      <c r="C971" s="90">
        <v>2.8387015296085907E-4</v>
      </c>
      <c r="D971" s="90">
        <v>1.0322715978446236E-3</v>
      </c>
      <c r="E971" s="90">
        <v>1.3161417508054827E-3</v>
      </c>
      <c r="F971" s="115">
        <v>0</v>
      </c>
      <c r="G971" s="116">
        <v>7.9184611616277351E-2</v>
      </c>
      <c r="H971" s="116">
        <v>0.28794864379106155</v>
      </c>
      <c r="I971" s="91">
        <v>0.36713325540733888</v>
      </c>
      <c r="AY971" s="81"/>
    </row>
    <row r="973" spans="1:51" ht="14.25">
      <c r="A973" s="52" t="s">
        <v>758</v>
      </c>
    </row>
    <row r="974" spans="1:51" ht="14.25">
      <c r="A974" s="77"/>
      <c r="B974" s="93" t="s">
        <v>723</v>
      </c>
      <c r="C974" s="94"/>
      <c r="D974" s="94"/>
      <c r="E974" s="95"/>
      <c r="F974" s="96" t="s">
        <v>724</v>
      </c>
      <c r="G974" s="97"/>
      <c r="H974" s="98"/>
      <c r="I974" s="98"/>
    </row>
    <row r="975" spans="1:51" ht="25.5">
      <c r="A975" s="89" t="s">
        <v>725</v>
      </c>
      <c r="B975" s="99" t="s">
        <v>726</v>
      </c>
      <c r="C975" s="100" t="s">
        <v>362</v>
      </c>
      <c r="D975" s="100" t="s">
        <v>401</v>
      </c>
      <c r="E975" s="101" t="s">
        <v>727</v>
      </c>
      <c r="F975" s="102" t="s">
        <v>726</v>
      </c>
      <c r="G975" s="102" t="s">
        <v>362</v>
      </c>
      <c r="H975" s="100" t="s">
        <v>401</v>
      </c>
      <c r="I975" s="101" t="s">
        <v>727</v>
      </c>
    </row>
    <row r="976" spans="1:51">
      <c r="A976" s="51" t="s">
        <v>540</v>
      </c>
      <c r="B976" s="104">
        <v>164.33505055098735</v>
      </c>
      <c r="C976" s="85">
        <v>705.72652563845304</v>
      </c>
      <c r="D976" s="85">
        <v>3584.9156441717796</v>
      </c>
      <c r="E976" s="86">
        <v>4454.9772203612201</v>
      </c>
      <c r="F976" s="105">
        <v>45840.702226329107</v>
      </c>
      <c r="G976" s="106">
        <v>196860.00890587107</v>
      </c>
      <c r="H976" s="106">
        <v>1000000</v>
      </c>
      <c r="I976" s="79">
        <v>1242700.7111322002</v>
      </c>
    </row>
    <row r="977" spans="1:53">
      <c r="A977" s="51" t="s">
        <v>558</v>
      </c>
      <c r="B977" s="104">
        <v>299.82152502610643</v>
      </c>
      <c r="C977" s="85">
        <v>522.60524026666781</v>
      </c>
      <c r="D977" s="85">
        <v>3364.3087131878942</v>
      </c>
      <c r="E977" s="86">
        <v>4186.7354784806685</v>
      </c>
      <c r="F977" s="107">
        <v>83634.192484708794</v>
      </c>
      <c r="G977" s="108">
        <v>145778.95050788703</v>
      </c>
      <c r="H977" s="108">
        <v>938462.44852580014</v>
      </c>
      <c r="I977" s="86">
        <v>1167875.5915183958</v>
      </c>
    </row>
    <row r="978" spans="1:53">
      <c r="A978" s="51" t="s">
        <v>575</v>
      </c>
      <c r="B978" s="104">
        <v>36.463599775770312</v>
      </c>
      <c r="C978" s="85">
        <v>33.055582734523306</v>
      </c>
      <c r="D978" s="85">
        <v>0</v>
      </c>
      <c r="E978" s="86">
        <v>69.519182510293618</v>
      </c>
      <c r="F978" s="107">
        <v>10171.39687374554</v>
      </c>
      <c r="G978" s="108">
        <v>9220.7421360845201</v>
      </c>
      <c r="H978" s="108">
        <v>0</v>
      </c>
      <c r="I978" s="86">
        <v>19392.139009830058</v>
      </c>
    </row>
    <row r="979" spans="1:53" ht="14.25">
      <c r="A979" s="51" t="s">
        <v>267</v>
      </c>
      <c r="B979" s="104">
        <v>201.91117538144533</v>
      </c>
      <c r="C979" s="85">
        <v>359.71810108923273</v>
      </c>
      <c r="D979" s="85">
        <v>0</v>
      </c>
      <c r="E979" s="86">
        <v>561.62927647067806</v>
      </c>
      <c r="F979" s="107">
        <v>56322.434172113615</v>
      </c>
      <c r="G979" s="108">
        <v>100342.13822410267</v>
      </c>
      <c r="H979" s="108">
        <v>0</v>
      </c>
      <c r="I979" s="86">
        <v>156664.5723962163</v>
      </c>
      <c r="AZ979" s="81"/>
    </row>
    <row r="980" spans="1:53" ht="14.25">
      <c r="A980" s="51" t="s">
        <v>608</v>
      </c>
      <c r="B980" s="104">
        <v>61.446749868890784</v>
      </c>
      <c r="C980" s="85">
        <v>129.83155644291176</v>
      </c>
      <c r="D980" s="85">
        <v>3364.3087131878942</v>
      </c>
      <c r="E980" s="86">
        <v>3555.5870194996969</v>
      </c>
      <c r="F980" s="107">
        <v>17140.361438849643</v>
      </c>
      <c r="G980" s="108">
        <v>36216.070147699851</v>
      </c>
      <c r="H980" s="108">
        <v>938462.44852580014</v>
      </c>
      <c r="I980" s="86">
        <v>991818.88011234964</v>
      </c>
      <c r="AX980" s="81"/>
    </row>
    <row r="981" spans="1:53" ht="14.25">
      <c r="A981" s="51" t="s">
        <v>728</v>
      </c>
      <c r="B981" s="109">
        <v>0.1520547233085264</v>
      </c>
      <c r="C981" s="110">
        <v>2.6761644637184442E-2</v>
      </c>
      <c r="D981" s="85">
        <v>0</v>
      </c>
      <c r="E981" s="86">
        <v>0.17881636794571085</v>
      </c>
      <c r="F981" s="107">
        <v>42.415146798706751</v>
      </c>
      <c r="G981" s="108">
        <v>7.4650695562927725</v>
      </c>
      <c r="H981" s="108">
        <v>0</v>
      </c>
      <c r="I981" s="86">
        <v>49.880216354999519</v>
      </c>
      <c r="BA981" s="81"/>
    </row>
    <row r="982" spans="1:53">
      <c r="A982" s="51" t="s">
        <v>640</v>
      </c>
      <c r="B982" s="104">
        <v>8.4754923175894881</v>
      </c>
      <c r="C982" s="85">
        <v>33.727697665930968</v>
      </c>
      <c r="D982" s="85">
        <v>286.24806792553852</v>
      </c>
      <c r="E982" s="86">
        <v>328.451257909059</v>
      </c>
      <c r="F982" s="107">
        <v>2364.2096938511299</v>
      </c>
      <c r="G982" s="108">
        <v>9408.2263053425504</v>
      </c>
      <c r="H982" s="108">
        <v>79847.922890712871</v>
      </c>
      <c r="I982" s="86">
        <v>91620.358889906551</v>
      </c>
      <c r="AV982" s="84"/>
    </row>
    <row r="983" spans="1:53">
      <c r="A983" s="51" t="s">
        <v>201</v>
      </c>
      <c r="B983" s="111">
        <v>0.50674516647006729</v>
      </c>
      <c r="C983" s="87">
        <v>0.11095889501624592</v>
      </c>
      <c r="D983" s="87">
        <v>0.10387670695584854</v>
      </c>
      <c r="E983" s="88">
        <v>0.72158076844216168</v>
      </c>
      <c r="F983" s="112">
        <v>141.35483698031067</v>
      </c>
      <c r="G983" s="113">
        <v>30.95160556891728</v>
      </c>
      <c r="H983" s="113">
        <v>28.97605334862687</v>
      </c>
      <c r="I983" s="88">
        <v>201.2824958978548</v>
      </c>
    </row>
    <row r="984" spans="1:53">
      <c r="A984" s="51" t="s">
        <v>200</v>
      </c>
      <c r="B984" s="111">
        <v>8.5744105995022458E-3</v>
      </c>
      <c r="C984" s="87">
        <v>6.8973810157389455E-4</v>
      </c>
      <c r="D984" s="87">
        <v>6.5031902520787995E-4</v>
      </c>
      <c r="E984" s="88">
        <v>9.9144677262840188E-3</v>
      </c>
      <c r="F984" s="112">
        <v>2.3918026114344415</v>
      </c>
      <c r="G984" s="113">
        <v>0.19240009250852103</v>
      </c>
      <c r="H984" s="113">
        <v>0.18140427551346824</v>
      </c>
      <c r="I984" s="88">
        <v>2.7656069794564306</v>
      </c>
    </row>
    <row r="985" spans="1:53">
      <c r="A985" s="51" t="s">
        <v>667</v>
      </c>
      <c r="B985" s="104">
        <v>25.950066120559601</v>
      </c>
      <c r="C985" s="85">
        <v>37.239245113335429</v>
      </c>
      <c r="D985" s="85">
        <v>289.53670367589405</v>
      </c>
      <c r="E985" s="86">
        <v>352.72601490978911</v>
      </c>
      <c r="F985" s="107">
        <v>7238.6824952905772</v>
      </c>
      <c r="G985" s="108">
        <v>10387.760496924826</v>
      </c>
      <c r="H985" s="108">
        <v>80765.276624182748</v>
      </c>
      <c r="I985" s="86">
        <v>98391.719616398157</v>
      </c>
    </row>
    <row r="986" spans="1:53">
      <c r="A986" s="51" t="s">
        <v>676</v>
      </c>
      <c r="B986" s="111">
        <v>1.3969984661561779E-2</v>
      </c>
      <c r="C986" s="87">
        <v>2.5901822972844317E-2</v>
      </c>
      <c r="D986" s="87">
        <v>0.11573878940744488</v>
      </c>
      <c r="E986" s="88">
        <v>0.15561059704185098</v>
      </c>
      <c r="F986" s="112">
        <v>3.8968796055978761</v>
      </c>
      <c r="G986" s="113">
        <v>7.2252252336688931</v>
      </c>
      <c r="H986" s="113">
        <v>32.284940817396539</v>
      </c>
      <c r="I986" s="88">
        <v>43.407045656663307</v>
      </c>
    </row>
    <row r="987" spans="1:53">
      <c r="A987" s="51" t="s">
        <v>685</v>
      </c>
      <c r="B987" s="111">
        <v>3.4409841038872381E-2</v>
      </c>
      <c r="C987" s="87">
        <v>2.4068607856109373E-2</v>
      </c>
      <c r="D987" s="87">
        <v>2.8062825183831279</v>
      </c>
      <c r="E987" s="88">
        <v>2.8647609672781096</v>
      </c>
      <c r="F987" s="112">
        <v>9.5985078741851559</v>
      </c>
      <c r="G987" s="113">
        <v>6.7138561252450133</v>
      </c>
      <c r="H987" s="113">
        <v>782.80294347943061</v>
      </c>
      <c r="I987" s="88">
        <v>799.1153074788607</v>
      </c>
    </row>
    <row r="988" spans="1:53">
      <c r="A988" s="51" t="s">
        <v>690</v>
      </c>
      <c r="B988" s="111">
        <v>8.6291416799534504E-2</v>
      </c>
      <c r="C988" s="87">
        <v>4.6132897009044903E-2</v>
      </c>
      <c r="D988" s="87">
        <v>0.13143131209328698</v>
      </c>
      <c r="E988" s="88">
        <v>0.2638556259018664</v>
      </c>
      <c r="F988" s="112">
        <v>24.070696597791315</v>
      </c>
      <c r="G988" s="113">
        <v>12.868614379823979</v>
      </c>
      <c r="H988" s="113">
        <v>36.662316533713437</v>
      </c>
      <c r="I988" s="88">
        <v>73.601627511328729</v>
      </c>
    </row>
    <row r="989" spans="1:53">
      <c r="A989" s="51" t="s">
        <v>695</v>
      </c>
      <c r="B989" s="111">
        <v>4.8013352194824395E-3</v>
      </c>
      <c r="C989" s="87">
        <v>6.0845838221999168E-3</v>
      </c>
      <c r="D989" s="87">
        <v>2.3540318599747506E-2</v>
      </c>
      <c r="E989" s="88">
        <v>3.4426237641429866E-2</v>
      </c>
      <c r="F989" s="112">
        <v>1.3393160944493268</v>
      </c>
      <c r="G989" s="113">
        <v>1.6972739183115797</v>
      </c>
      <c r="H989" s="113">
        <v>6.5664916378209535</v>
      </c>
      <c r="I989" s="88">
        <v>9.6030816505818617</v>
      </c>
    </row>
    <row r="990" spans="1:53">
      <c r="A990" s="51" t="s">
        <v>700</v>
      </c>
      <c r="B990" s="111">
        <v>4.0491116768206067E-3</v>
      </c>
      <c r="C990" s="87">
        <v>3.2279819370661981E-3</v>
      </c>
      <c r="D990" s="87">
        <v>9.6970706765192559E-3</v>
      </c>
      <c r="E990" s="88">
        <v>1.697416429040606E-2</v>
      </c>
      <c r="F990" s="112">
        <v>1.1294859011267113</v>
      </c>
      <c r="G990" s="113">
        <v>0.90043455898721891</v>
      </c>
      <c r="H990" s="113">
        <v>2.7049648134076425</v>
      </c>
      <c r="I990" s="88">
        <v>4.7348852735215718</v>
      </c>
    </row>
    <row r="991" spans="1:53">
      <c r="A991" s="51" t="s">
        <v>703</v>
      </c>
      <c r="B991" s="111">
        <v>4.3523776955700727E-2</v>
      </c>
      <c r="C991" s="87">
        <v>4.6830705298048357E-2</v>
      </c>
      <c r="D991" s="87">
        <v>1.8570920754054688E-3</v>
      </c>
      <c r="E991" s="88">
        <v>9.2211574329154555E-2</v>
      </c>
      <c r="F991" s="112">
        <v>12.140809233952279</v>
      </c>
      <c r="G991" s="113">
        <v>13.063265623609288</v>
      </c>
      <c r="H991" s="113">
        <v>0.5180295046620299</v>
      </c>
      <c r="I991" s="88">
        <v>25.722104362223597</v>
      </c>
    </row>
    <row r="992" spans="1:53">
      <c r="A992" s="51" t="s">
        <v>729</v>
      </c>
      <c r="B992" s="111">
        <v>7.295900685458204E-4</v>
      </c>
      <c r="C992" s="87">
        <v>2.9715387831691728E-4</v>
      </c>
      <c r="D992" s="87">
        <v>1.6108518288684836E-3</v>
      </c>
      <c r="E992" s="88">
        <v>2.637595775731221E-3</v>
      </c>
      <c r="F992" s="112">
        <v>0.20351666286261447</v>
      </c>
      <c r="G992" s="113">
        <v>8.2890061527673281E-2</v>
      </c>
      <c r="H992" s="113">
        <v>0.44934162718370951</v>
      </c>
      <c r="I992" s="88">
        <v>0.73574835157399721</v>
      </c>
    </row>
    <row r="993" spans="1:51">
      <c r="A993" s="51" t="s">
        <v>730</v>
      </c>
      <c r="B993" s="111">
        <v>1.3615811597026903E-3</v>
      </c>
      <c r="C993" s="87">
        <v>7.1869758804028131E-4</v>
      </c>
      <c r="D993" s="87">
        <v>1.4960457939777155E-3</v>
      </c>
      <c r="E993" s="88">
        <v>3.5763245417206871E-3</v>
      </c>
      <c r="F993" s="112">
        <v>0.37980842364207301</v>
      </c>
      <c r="G993" s="113">
        <v>0.20047824255187502</v>
      </c>
      <c r="H993" s="113">
        <v>0.41731687505950948</v>
      </c>
      <c r="I993" s="88">
        <v>0.99760354125345752</v>
      </c>
    </row>
    <row r="994" spans="1:51">
      <c r="A994" s="51" t="s">
        <v>712</v>
      </c>
      <c r="B994" s="111">
        <v>2.3366081150037457E-3</v>
      </c>
      <c r="C994" s="87">
        <v>1.0815993983185165E-2</v>
      </c>
      <c r="D994" s="87">
        <v>7.9859764691136953E-2</v>
      </c>
      <c r="E994" s="88">
        <v>9.3012366789325868E-2</v>
      </c>
      <c r="F994" s="112">
        <v>0.65178886951008597</v>
      </c>
      <c r="G994" s="113">
        <v>3.0170846560279316</v>
      </c>
      <c r="H994" s="113">
        <v>22.276609164003606</v>
      </c>
      <c r="I994" s="88">
        <v>25.945482689541624</v>
      </c>
    </row>
    <row r="995" spans="1:51">
      <c r="A995" s="51" t="s">
        <v>715</v>
      </c>
      <c r="B995" s="111">
        <v>1.4043158586609936E-3</v>
      </c>
      <c r="C995" s="87">
        <v>7.8892566221231437E-3</v>
      </c>
      <c r="D995" s="87">
        <v>1.9363349376843582</v>
      </c>
      <c r="E995" s="88">
        <v>1.9456285101651423</v>
      </c>
      <c r="F995" s="112">
        <v>0.39172912225817014</v>
      </c>
      <c r="G995" s="113">
        <v>2.2006812447453816</v>
      </c>
      <c r="H995" s="113">
        <v>540.134031000807</v>
      </c>
      <c r="I995" s="88">
        <v>542.72644136781059</v>
      </c>
    </row>
    <row r="996" spans="1:51">
      <c r="A996" s="51" t="s">
        <v>716</v>
      </c>
      <c r="B996" s="111">
        <v>4.0797010646943469E-3</v>
      </c>
      <c r="C996" s="87">
        <v>1.4710252586842769E-2</v>
      </c>
      <c r="D996" s="87">
        <v>9.0687605344368011E-2</v>
      </c>
      <c r="E996" s="88">
        <v>0.10947755899590512</v>
      </c>
      <c r="F996" s="112">
        <v>1.138018706612238</v>
      </c>
      <c r="G996" s="113">
        <v>4.1033748202020162</v>
      </c>
      <c r="H996" s="113">
        <v>25.296998408262269</v>
      </c>
      <c r="I996" s="88">
        <v>30.538391935076522</v>
      </c>
    </row>
    <row r="997" spans="1:51">
      <c r="A997" s="51" t="s">
        <v>717</v>
      </c>
      <c r="B997" s="111">
        <v>3.2128412923213017E-4</v>
      </c>
      <c r="C997" s="87">
        <v>1.5155260464355374E-3</v>
      </c>
      <c r="D997" s="87">
        <v>1.6242819833825778E-2</v>
      </c>
      <c r="E997" s="88">
        <v>1.8079630009493447E-2</v>
      </c>
      <c r="F997" s="112">
        <v>8.9621112774149039E-2</v>
      </c>
      <c r="G997" s="113">
        <v>0.42275082508550021</v>
      </c>
      <c r="H997" s="113">
        <v>4.5308792300964571</v>
      </c>
      <c r="I997" s="88">
        <v>5.0432511679561074</v>
      </c>
    </row>
    <row r="998" spans="1:51">
      <c r="A998" s="51" t="s">
        <v>718</v>
      </c>
      <c r="B998" s="111">
        <v>2.5386376922192336E-4</v>
      </c>
      <c r="C998" s="87">
        <v>1.1597295665390357E-3</v>
      </c>
      <c r="D998" s="87">
        <v>6.6909787667982857E-3</v>
      </c>
      <c r="E998" s="88">
        <v>8.1045721025592449E-3</v>
      </c>
      <c r="F998" s="112">
        <v>7.0814433147024111E-2</v>
      </c>
      <c r="G998" s="113">
        <v>0.32350260972653017</v>
      </c>
      <c r="H998" s="113">
        <v>1.8664257212512732</v>
      </c>
      <c r="I998" s="88">
        <v>2.2607427641248274</v>
      </c>
    </row>
    <row r="999" spans="1:51">
      <c r="A999" s="51" t="s">
        <v>719</v>
      </c>
      <c r="B999" s="111">
        <v>4.9471304568272957E-3</v>
      </c>
      <c r="C999" s="87">
        <v>2.4186845864042763E-2</v>
      </c>
      <c r="D999" s="87">
        <v>1.2813935320297733E-3</v>
      </c>
      <c r="E999" s="87">
        <v>3.0415369852899832E-2</v>
      </c>
      <c r="F999" s="112">
        <v>1.3799851789735007</v>
      </c>
      <c r="G999" s="113">
        <v>6.7468382145518051</v>
      </c>
      <c r="H999" s="113">
        <v>0.35744035821680059</v>
      </c>
      <c r="I999" s="88">
        <v>8.4842637517421071</v>
      </c>
    </row>
    <row r="1000" spans="1:51">
      <c r="A1000" s="51" t="s">
        <v>720</v>
      </c>
      <c r="B1000" s="111">
        <v>3.2751690168719943E-5</v>
      </c>
      <c r="C1000" s="87">
        <v>1.0438235710113571E-4</v>
      </c>
      <c r="D1000" s="87">
        <v>1.1114877619192536E-3</v>
      </c>
      <c r="E1000" s="87">
        <v>1.2486218091891093E-3</v>
      </c>
      <c r="F1000" s="112">
        <v>9.1359723406508608E-3</v>
      </c>
      <c r="G1000" s="113">
        <v>2.9117102733180515E-2</v>
      </c>
      <c r="H1000" s="113">
        <v>0.31004572275675951</v>
      </c>
      <c r="I1000" s="88">
        <v>0.34829879783059092</v>
      </c>
    </row>
    <row r="1001" spans="1:51" ht="14.25">
      <c r="A1001" s="89" t="s">
        <v>721</v>
      </c>
      <c r="B1001" s="114">
        <v>7.84340105076647E-5</v>
      </c>
      <c r="C1001" s="90">
        <v>2.6968428401954574E-4</v>
      </c>
      <c r="D1001" s="90">
        <v>1.0322715978446236E-3</v>
      </c>
      <c r="E1001" s="90">
        <v>1.3803898923718341E-3</v>
      </c>
      <c r="F1001" s="115">
        <v>2.1878899894110411E-2</v>
      </c>
      <c r="G1001" s="116">
        <v>7.5227511826669702E-2</v>
      </c>
      <c r="H1001" s="116">
        <v>0.28794864379106155</v>
      </c>
      <c r="I1001" s="91">
        <v>0.38505505551184166</v>
      </c>
      <c r="AY1001" s="81"/>
    </row>
    <row r="1003" spans="1:51" ht="12.75" customHeight="1">
      <c r="A1003" s="52" t="s">
        <v>759</v>
      </c>
    </row>
    <row r="1004" spans="1:51" ht="14.25">
      <c r="A1004" s="77"/>
      <c r="B1004" s="93" t="s">
        <v>723</v>
      </c>
      <c r="C1004" s="94"/>
      <c r="D1004" s="94"/>
      <c r="E1004" s="95"/>
      <c r="F1004" s="96" t="s">
        <v>724</v>
      </c>
      <c r="G1004" s="97"/>
      <c r="H1004" s="98"/>
      <c r="I1004" s="98"/>
    </row>
    <row r="1005" spans="1:51" ht="25.5">
      <c r="A1005" s="89" t="s">
        <v>725</v>
      </c>
      <c r="B1005" s="99" t="s">
        <v>726</v>
      </c>
      <c r="C1005" s="100" t="s">
        <v>362</v>
      </c>
      <c r="D1005" s="100" t="s">
        <v>401</v>
      </c>
      <c r="E1005" s="101" t="s">
        <v>727</v>
      </c>
      <c r="F1005" s="102" t="s">
        <v>726</v>
      </c>
      <c r="G1005" s="102" t="s">
        <v>362</v>
      </c>
      <c r="H1005" s="100" t="s">
        <v>401</v>
      </c>
      <c r="I1005" s="101" t="s">
        <v>727</v>
      </c>
    </row>
    <row r="1006" spans="1:51">
      <c r="A1006" s="51" t="s">
        <v>540</v>
      </c>
      <c r="B1006" s="104">
        <v>207.53672879045291</v>
      </c>
      <c r="C1006" s="85">
        <v>660.01441512036581</v>
      </c>
      <c r="D1006" s="85">
        <v>3072.7848378615258</v>
      </c>
      <c r="E1006" s="86">
        <v>3940.3359817723444</v>
      </c>
      <c r="F1006" s="105">
        <v>67540.273641445732</v>
      </c>
      <c r="G1006" s="106">
        <v>214793.56673072377</v>
      </c>
      <c r="H1006" s="106">
        <v>1000000</v>
      </c>
      <c r="I1006" s="79">
        <v>1282333.8403721694</v>
      </c>
    </row>
    <row r="1007" spans="1:51">
      <c r="A1007" s="51" t="s">
        <v>558</v>
      </c>
      <c r="B1007" s="104">
        <v>198.12914296727354</v>
      </c>
      <c r="C1007" s="85">
        <v>625.61475877004875</v>
      </c>
      <c r="D1007" s="85">
        <v>2867.9113716038569</v>
      </c>
      <c r="E1007" s="86">
        <v>3691.6552733411791</v>
      </c>
      <c r="F1007" s="107">
        <v>64478.690641144785</v>
      </c>
      <c r="G1007" s="108">
        <v>203598.62202569289</v>
      </c>
      <c r="H1007" s="108">
        <v>933326.45236551983</v>
      </c>
      <c r="I1007" s="86">
        <v>1201403.7650323575</v>
      </c>
    </row>
    <row r="1008" spans="1:51">
      <c r="A1008" s="51" t="s">
        <v>575</v>
      </c>
      <c r="B1008" s="104">
        <v>25.728030791647537</v>
      </c>
      <c r="C1008" s="85">
        <v>37.678775189794408</v>
      </c>
      <c r="D1008" s="85">
        <v>0</v>
      </c>
      <c r="E1008" s="86">
        <v>63.406805981441948</v>
      </c>
      <c r="F1008" s="107">
        <v>8372.8709132633921</v>
      </c>
      <c r="G1008" s="108">
        <v>12262.093565918718</v>
      </c>
      <c r="H1008" s="108">
        <v>0</v>
      </c>
      <c r="I1008" s="86">
        <v>20634.964479182112</v>
      </c>
    </row>
    <row r="1009" spans="1:53" ht="14.25">
      <c r="A1009" s="51" t="s">
        <v>267</v>
      </c>
      <c r="B1009" s="104">
        <v>132.96075855714409</v>
      </c>
      <c r="C1009" s="85">
        <v>383.57081298679793</v>
      </c>
      <c r="D1009" s="85">
        <v>0</v>
      </c>
      <c r="E1009" s="86">
        <v>516.53157154394205</v>
      </c>
      <c r="F1009" s="107">
        <v>43270.442147090529</v>
      </c>
      <c r="G1009" s="108">
        <v>124828.39939217491</v>
      </c>
      <c r="H1009" s="108">
        <v>0</v>
      </c>
      <c r="I1009" s="86">
        <v>168098.84153926544</v>
      </c>
      <c r="AZ1009" s="81"/>
    </row>
    <row r="1010" spans="1:53" ht="14.25">
      <c r="A1010" s="51" t="s">
        <v>608</v>
      </c>
      <c r="B1010" s="104">
        <v>39.440353618481907</v>
      </c>
      <c r="C1010" s="85">
        <v>204.36517059345638</v>
      </c>
      <c r="D1010" s="85">
        <v>2867.9113716038569</v>
      </c>
      <c r="E1010" s="86">
        <v>3111.7168958157954</v>
      </c>
      <c r="F1010" s="107">
        <v>12835.377580790861</v>
      </c>
      <c r="G1010" s="108">
        <v>66508.12906759925</v>
      </c>
      <c r="H1010" s="108">
        <v>933326.45236551983</v>
      </c>
      <c r="I1010" s="86">
        <v>1012669.9590139099</v>
      </c>
      <c r="AX1010" s="81"/>
    </row>
    <row r="1011" spans="1:53" ht="14.25">
      <c r="A1011" s="51" t="s">
        <v>728</v>
      </c>
      <c r="B1011" s="109">
        <v>4.5088470081780622E-2</v>
      </c>
      <c r="C1011" s="110">
        <v>0.12639285650172338</v>
      </c>
      <c r="D1011" s="85">
        <v>0</v>
      </c>
      <c r="E1011" s="86">
        <v>0.17148132658350401</v>
      </c>
      <c r="F1011" s="107">
        <v>14.673487556375571</v>
      </c>
      <c r="G1011" s="108">
        <v>41.132999272960888</v>
      </c>
      <c r="H1011" s="108">
        <v>0</v>
      </c>
      <c r="I1011" s="86">
        <v>55.806486829336464</v>
      </c>
      <c r="BA1011" s="81"/>
    </row>
    <row r="1012" spans="1:53">
      <c r="A1012" s="51" t="s">
        <v>640</v>
      </c>
      <c r="B1012" s="104">
        <v>0.24228760918882639</v>
      </c>
      <c r="C1012" s="85">
        <v>45.25364515699578</v>
      </c>
      <c r="D1012" s="85">
        <v>235.70683511092653</v>
      </c>
      <c r="E1012" s="86">
        <v>281.20276787711111</v>
      </c>
      <c r="F1012" s="107">
        <v>78.849519889405627</v>
      </c>
      <c r="G1012" s="108">
        <v>14727.241751326008</v>
      </c>
      <c r="H1012" s="108">
        <v>76707.887974012658</v>
      </c>
      <c r="I1012" s="86">
        <v>91513.979245228053</v>
      </c>
      <c r="AV1012" s="84"/>
    </row>
    <row r="1013" spans="1:53">
      <c r="A1013" s="51" t="s">
        <v>201</v>
      </c>
      <c r="B1013" s="111">
        <v>0.37087789145949795</v>
      </c>
      <c r="C1013" s="87">
        <v>0.1789853991157076</v>
      </c>
      <c r="D1013" s="87">
        <v>4.0612676598159227E-3</v>
      </c>
      <c r="E1013" s="88">
        <v>0.55392455823502151</v>
      </c>
      <c r="F1013" s="112">
        <v>120.69764432891657</v>
      </c>
      <c r="G1013" s="113">
        <v>58.248594861028643</v>
      </c>
      <c r="H1013" s="113">
        <v>1.3216895663421466</v>
      </c>
      <c r="I1013" s="88">
        <v>180.26792875628738</v>
      </c>
    </row>
    <row r="1014" spans="1:53">
      <c r="A1014" s="51" t="s">
        <v>200</v>
      </c>
      <c r="B1014" s="111">
        <v>2.6795790479041233E-4</v>
      </c>
      <c r="C1014" s="87">
        <v>8.4533750677245386E-3</v>
      </c>
      <c r="D1014" s="87">
        <v>7.6166044833770605E-3</v>
      </c>
      <c r="E1014" s="88">
        <v>1.6337937455892012E-2</v>
      </c>
      <c r="F1014" s="112">
        <v>8.7203601595774269E-2</v>
      </c>
      <c r="G1014" s="113">
        <v>2.7510468561175214</v>
      </c>
      <c r="H1014" s="113">
        <v>2.4787301699515552</v>
      </c>
      <c r="I1014" s="88">
        <v>5.3169806276648508</v>
      </c>
    </row>
    <row r="1015" spans="1:53">
      <c r="A1015" s="51" t="s">
        <v>667</v>
      </c>
      <c r="B1015" s="104">
        <v>11.439633197743223</v>
      </c>
      <c r="C1015" s="85">
        <v>52.863351523414011</v>
      </c>
      <c r="D1015" s="85">
        <v>237.84707332881592</v>
      </c>
      <c r="E1015" s="86">
        <v>302.15005804997315</v>
      </c>
      <c r="F1015" s="107">
        <v>3722.8878041797821</v>
      </c>
      <c r="G1015" s="108">
        <v>17203.727014028012</v>
      </c>
      <c r="H1015" s="108">
        <v>77404.402156040072</v>
      </c>
      <c r="I1015" s="86">
        <v>98331.016974247861</v>
      </c>
    </row>
    <row r="1016" spans="1:53">
      <c r="A1016" s="51" t="s">
        <v>676</v>
      </c>
      <c r="B1016" s="111">
        <v>9.9443578894805439E-3</v>
      </c>
      <c r="C1016" s="87">
        <v>8.1583700003054357E-2</v>
      </c>
      <c r="D1016" s="87">
        <v>0.17696832209136112</v>
      </c>
      <c r="E1016" s="88">
        <v>0.26849637998389603</v>
      </c>
      <c r="F1016" s="112">
        <v>3.2362688617017592</v>
      </c>
      <c r="G1016" s="113">
        <v>26.550410883904167</v>
      </c>
      <c r="H1016" s="113">
        <v>57.592161973345483</v>
      </c>
      <c r="I1016" s="88">
        <v>87.378841718951406</v>
      </c>
    </row>
    <row r="1017" spans="1:53">
      <c r="A1017" s="51" t="s">
        <v>685</v>
      </c>
      <c r="B1017" s="111">
        <v>2.2109918248801649E-2</v>
      </c>
      <c r="C1017" s="87">
        <v>3.4684138490058747E-2</v>
      </c>
      <c r="D1017" s="87">
        <v>2.7034852254628263</v>
      </c>
      <c r="E1017" s="88">
        <v>2.7602792822016866</v>
      </c>
      <c r="F1017" s="112">
        <v>7.1954007245716651</v>
      </c>
      <c r="G1017" s="113">
        <v>11.287525915480899</v>
      </c>
      <c r="H1017" s="113">
        <v>879.81598716306155</v>
      </c>
      <c r="I1017" s="88">
        <v>898.29891380311415</v>
      </c>
    </row>
    <row r="1018" spans="1:53">
      <c r="A1018" s="51" t="s">
        <v>690</v>
      </c>
      <c r="B1018" s="111">
        <v>5.4649395830304676E-2</v>
      </c>
      <c r="C1018" s="87">
        <v>7.3891980124422121E-2</v>
      </c>
      <c r="D1018" s="87">
        <v>0.10083253126987646</v>
      </c>
      <c r="E1018" s="88">
        <v>0.22937390722460327</v>
      </c>
      <c r="F1018" s="112">
        <v>17.784973147790385</v>
      </c>
      <c r="G1018" s="113">
        <v>24.047235333225125</v>
      </c>
      <c r="H1018" s="113">
        <v>32.814706069706418</v>
      </c>
      <c r="I1018" s="88">
        <v>74.646914550721931</v>
      </c>
    </row>
    <row r="1019" spans="1:53">
      <c r="A1019" s="51" t="s">
        <v>695</v>
      </c>
      <c r="B1019" s="111">
        <v>3.0911905722771503E-3</v>
      </c>
      <c r="C1019" s="87">
        <v>7.2938005826203127E-3</v>
      </c>
      <c r="D1019" s="87">
        <v>2.3406192480517039E-2</v>
      </c>
      <c r="E1019" s="88">
        <v>3.3791183635414501E-2</v>
      </c>
      <c r="F1019" s="112">
        <v>1.0059899196939652</v>
      </c>
      <c r="G1019" s="113">
        <v>2.3736776141138347</v>
      </c>
      <c r="H1019" s="113">
        <v>7.6172572163582881</v>
      </c>
      <c r="I1019" s="88">
        <v>10.996924750166087</v>
      </c>
    </row>
    <row r="1020" spans="1:53">
      <c r="A1020" s="51" t="s">
        <v>700</v>
      </c>
      <c r="B1020" s="111">
        <v>2.6200081677339952E-3</v>
      </c>
      <c r="C1020" s="87">
        <v>4.324750597894467E-3</v>
      </c>
      <c r="D1020" s="87">
        <v>9.38242342820007E-3</v>
      </c>
      <c r="E1020" s="88">
        <v>1.6327182193828532E-2</v>
      </c>
      <c r="F1020" s="112">
        <v>0.85264940631422936</v>
      </c>
      <c r="G1020" s="113">
        <v>1.4074368451076562</v>
      </c>
      <c r="H1020" s="113">
        <v>3.0533942085999342</v>
      </c>
      <c r="I1020" s="88">
        <v>5.31348046002182</v>
      </c>
    </row>
    <row r="1021" spans="1:53">
      <c r="A1021" s="51" t="s">
        <v>703</v>
      </c>
      <c r="B1021" s="111">
        <v>2.408976525156797E-2</v>
      </c>
      <c r="C1021" s="87">
        <v>8.4597363891750807E-2</v>
      </c>
      <c r="D1021" s="87">
        <v>3.5608418444792356E-3</v>
      </c>
      <c r="E1021" s="88">
        <v>0.11224797098779801</v>
      </c>
      <c r="F1021" s="112">
        <v>7.839717560027081</v>
      </c>
      <c r="G1021" s="113">
        <v>27.531170698767671</v>
      </c>
      <c r="H1021" s="113">
        <v>1.1588321449012904</v>
      </c>
      <c r="I1021" s="88">
        <v>36.529720403696047</v>
      </c>
    </row>
    <row r="1022" spans="1:53">
      <c r="A1022" s="51" t="s">
        <v>729</v>
      </c>
      <c r="B1022" s="111">
        <v>4.7859841673812779E-4</v>
      </c>
      <c r="C1022" s="87">
        <v>5.0219181697424913E-4</v>
      </c>
      <c r="D1022" s="87">
        <v>1.7385376043784653E-3</v>
      </c>
      <c r="E1022" s="88">
        <v>2.7193278380908421E-3</v>
      </c>
      <c r="F1022" s="112">
        <v>0.15575396325868479</v>
      </c>
      <c r="G1022" s="113">
        <v>0.16343214493460745</v>
      </c>
      <c r="H1022" s="113">
        <v>0.56578566222957005</v>
      </c>
      <c r="I1022" s="88">
        <v>0.88497177042286224</v>
      </c>
    </row>
    <row r="1023" spans="1:53">
      <c r="A1023" s="51" t="s">
        <v>730</v>
      </c>
      <c r="B1023" s="111">
        <v>9.4511935783722298E-4</v>
      </c>
      <c r="C1023" s="87">
        <v>1.0647031794658165E-3</v>
      </c>
      <c r="D1023" s="87">
        <v>3.2861410505826863E-3</v>
      </c>
      <c r="E1023" s="88">
        <v>5.2959635878857252E-3</v>
      </c>
      <c r="F1023" s="112">
        <v>0.30757746074240899</v>
      </c>
      <c r="G1023" s="113">
        <v>0.34649454343402258</v>
      </c>
      <c r="H1023" s="113">
        <v>1.0694341530497931</v>
      </c>
      <c r="I1023" s="88">
        <v>1.7235061572262245</v>
      </c>
    </row>
    <row r="1024" spans="1:53">
      <c r="A1024" s="51" t="s">
        <v>712</v>
      </c>
      <c r="B1024" s="111">
        <v>1.691544726791339E-3</v>
      </c>
      <c r="C1024" s="87">
        <v>4.752961503395077E-2</v>
      </c>
      <c r="D1024" s="87">
        <v>0.12210814224303916</v>
      </c>
      <c r="E1024" s="88">
        <v>0.17132930200378127</v>
      </c>
      <c r="F1024" s="112">
        <v>0.55049240869352667</v>
      </c>
      <c r="G1024" s="113">
        <v>15.467928130961663</v>
      </c>
      <c r="H1024" s="113">
        <v>39.738591761608376</v>
      </c>
      <c r="I1024" s="88">
        <v>55.757012301263565</v>
      </c>
    </row>
    <row r="1025" spans="1:52">
      <c r="A1025" s="51" t="s">
        <v>715</v>
      </c>
      <c r="B1025" s="111">
        <v>8.8366247223732174E-4</v>
      </c>
      <c r="C1025" s="87">
        <v>1.0709271846073353E-2</v>
      </c>
      <c r="D1025" s="87">
        <v>1.86540480556935</v>
      </c>
      <c r="E1025" s="88">
        <v>1.8769977398876607</v>
      </c>
      <c r="F1025" s="112">
        <v>0.28757707384819625</v>
      </c>
      <c r="G1025" s="113">
        <v>3.4852006929083799</v>
      </c>
      <c r="H1025" s="113">
        <v>607.07303114251238</v>
      </c>
      <c r="I1025" s="88">
        <v>610.84580890926907</v>
      </c>
    </row>
    <row r="1026" spans="1:52">
      <c r="A1026" s="51" t="s">
        <v>716</v>
      </c>
      <c r="B1026" s="111">
        <v>2.7179013790595901E-3</v>
      </c>
      <c r="C1026" s="87">
        <v>2.1841019313035597E-2</v>
      </c>
      <c r="D1026" s="87">
        <v>6.9574446576214755E-2</v>
      </c>
      <c r="E1026" s="88">
        <v>9.4133367268309939E-2</v>
      </c>
      <c r="F1026" s="112">
        <v>0.88450754689062017</v>
      </c>
      <c r="G1026" s="113">
        <v>7.107890876028808</v>
      </c>
      <c r="H1026" s="113">
        <v>22.642147188097429</v>
      </c>
      <c r="I1026" s="88">
        <v>30.634545611016858</v>
      </c>
    </row>
    <row r="1027" spans="1:52">
      <c r="A1027" s="51" t="s">
        <v>717</v>
      </c>
      <c r="B1027" s="111">
        <v>2.1373517320902319E-4</v>
      </c>
      <c r="C1027" s="87">
        <v>1.9400662402406679E-3</v>
      </c>
      <c r="D1027" s="87">
        <v>1.6150272811556756E-2</v>
      </c>
      <c r="E1027" s="88">
        <v>1.8304074225006448E-2</v>
      </c>
      <c r="F1027" s="112">
        <v>6.9557481075625871E-2</v>
      </c>
      <c r="G1027" s="113">
        <v>0.63137067598616436</v>
      </c>
      <c r="H1027" s="113">
        <v>5.2559074792872185</v>
      </c>
      <c r="I1027" s="88">
        <v>5.9568356363490089</v>
      </c>
    </row>
    <row r="1028" spans="1:52">
      <c r="A1028" s="51" t="s">
        <v>718</v>
      </c>
      <c r="B1028" s="111">
        <v>1.673506017230114E-4</v>
      </c>
      <c r="C1028" s="87">
        <v>1.5093553946147187E-3</v>
      </c>
      <c r="D1028" s="87">
        <v>6.4738721654580477E-3</v>
      </c>
      <c r="E1028" s="88">
        <v>8.1505781617957785E-3</v>
      </c>
      <c r="F1028" s="112">
        <v>5.4462193272040937E-2</v>
      </c>
      <c r="G1028" s="113">
        <v>0.49120113325771936</v>
      </c>
      <c r="H1028" s="113">
        <v>2.1068420039339544</v>
      </c>
      <c r="I1028" s="88">
        <v>2.6525053304637147</v>
      </c>
    </row>
    <row r="1029" spans="1:52">
      <c r="A1029" s="51" t="s">
        <v>719</v>
      </c>
      <c r="B1029" s="111">
        <v>3.4061537604384859E-3</v>
      </c>
      <c r="C1029" s="87">
        <v>4.3402728248631305E-2</v>
      </c>
      <c r="D1029" s="87">
        <v>2.4569808726906724E-3</v>
      </c>
      <c r="E1029" s="87">
        <v>4.9265862881760464E-2</v>
      </c>
      <c r="F1029" s="112">
        <v>1.1084908121354065</v>
      </c>
      <c r="G1029" s="113">
        <v>14.124883627985161</v>
      </c>
      <c r="H1029" s="113">
        <v>0.79959417998189042</v>
      </c>
      <c r="I1029" s="88">
        <v>16.032968620102459</v>
      </c>
    </row>
    <row r="1030" spans="1:52">
      <c r="A1030" s="51" t="s">
        <v>720</v>
      </c>
      <c r="B1030" s="111">
        <v>2.1523271902305799E-5</v>
      </c>
      <c r="C1030" s="87">
        <v>1.5171618846042271E-4</v>
      </c>
      <c r="D1030" s="87">
        <v>1.1995909470211409E-3</v>
      </c>
      <c r="E1030" s="87">
        <v>1.3728304073838695E-3</v>
      </c>
      <c r="F1030" s="112">
        <v>7.0044838926257872E-3</v>
      </c>
      <c r="G1030" s="113">
        <v>4.9374165932818154E-2</v>
      </c>
      <c r="H1030" s="113">
        <v>0.39039210693840326</v>
      </c>
      <c r="I1030" s="88">
        <v>0.44677075676384725</v>
      </c>
    </row>
    <row r="1031" spans="1:52" ht="14.25">
      <c r="A1031" s="89" t="s">
        <v>721</v>
      </c>
      <c r="B1031" s="114">
        <v>5.0762345301166681E-5</v>
      </c>
      <c r="C1031" s="90">
        <v>3.8830869172850637E-4</v>
      </c>
      <c r="D1031" s="90">
        <v>2.2674373249020534E-3</v>
      </c>
      <c r="E1031" s="90">
        <v>2.7065083619317266E-3</v>
      </c>
      <c r="F1031" s="115">
        <v>1.6519980402042805E-2</v>
      </c>
      <c r="G1031" s="116">
        <v>0.1263702837061465</v>
      </c>
      <c r="H1031" s="116">
        <v>0.73790956560435716</v>
      </c>
      <c r="I1031" s="91">
        <v>0.88079982971254656</v>
      </c>
      <c r="AY1031" s="81"/>
    </row>
    <row r="1033" spans="1:52" ht="14.25">
      <c r="A1033" s="52" t="s">
        <v>760</v>
      </c>
    </row>
    <row r="1034" spans="1:52" ht="14.25">
      <c r="A1034" s="77"/>
      <c r="B1034" s="93" t="s">
        <v>723</v>
      </c>
      <c r="C1034" s="94"/>
      <c r="D1034" s="94"/>
      <c r="E1034" s="95"/>
      <c r="F1034" s="96" t="s">
        <v>724</v>
      </c>
      <c r="G1034" s="97"/>
      <c r="H1034" s="98"/>
      <c r="I1034" s="98"/>
    </row>
    <row r="1035" spans="1:52" ht="25.5">
      <c r="A1035" s="89" t="s">
        <v>725</v>
      </c>
      <c r="B1035" s="99" t="s">
        <v>726</v>
      </c>
      <c r="C1035" s="100" t="s">
        <v>362</v>
      </c>
      <c r="D1035" s="100" t="s">
        <v>401</v>
      </c>
      <c r="E1035" s="101" t="s">
        <v>727</v>
      </c>
      <c r="F1035" s="102" t="s">
        <v>726</v>
      </c>
      <c r="G1035" s="102" t="s">
        <v>362</v>
      </c>
      <c r="H1035" s="100" t="s">
        <v>401</v>
      </c>
      <c r="I1035" s="101" t="s">
        <v>727</v>
      </c>
    </row>
    <row r="1036" spans="1:52">
      <c r="A1036" s="51" t="s">
        <v>540</v>
      </c>
      <c r="B1036" s="104">
        <v>105.69302251304977</v>
      </c>
      <c r="C1036" s="85">
        <v>671.2888248238894</v>
      </c>
      <c r="D1036" s="85">
        <v>3072.7848378615258</v>
      </c>
      <c r="E1036" s="86">
        <v>3849.766685198465</v>
      </c>
      <c r="F1036" s="105">
        <v>34396.493112939781</v>
      </c>
      <c r="G1036" s="106">
        <v>218462.68458258413</v>
      </c>
      <c r="H1036" s="106">
        <v>1000000</v>
      </c>
      <c r="I1036" s="79">
        <v>1252859.1776955239</v>
      </c>
    </row>
    <row r="1037" spans="1:52">
      <c r="A1037" s="51" t="s">
        <v>558</v>
      </c>
      <c r="B1037" s="104">
        <v>101.79729897554435</v>
      </c>
      <c r="C1037" s="85">
        <v>635.62248666235416</v>
      </c>
      <c r="D1037" s="85">
        <v>2867.9113716038569</v>
      </c>
      <c r="E1037" s="86">
        <v>3605.3311572417551</v>
      </c>
      <c r="F1037" s="107">
        <v>33128.677843382349</v>
      </c>
      <c r="G1037" s="108">
        <v>206855.51387473955</v>
      </c>
      <c r="H1037" s="108">
        <v>933326.45236551983</v>
      </c>
      <c r="I1037" s="86">
        <v>1173310.6440836417</v>
      </c>
    </row>
    <row r="1038" spans="1:52">
      <c r="A1038" s="51" t="s">
        <v>575</v>
      </c>
      <c r="B1038" s="104">
        <v>10.99505141702064</v>
      </c>
      <c r="C1038" s="85">
        <v>41.42429929325553</v>
      </c>
      <c r="D1038" s="85">
        <v>0</v>
      </c>
      <c r="E1038" s="86">
        <v>52.41935071027617</v>
      </c>
      <c r="F1038" s="107">
        <v>3578.2041363730946</v>
      </c>
      <c r="G1038" s="108">
        <v>13481.028278597067</v>
      </c>
      <c r="H1038" s="108">
        <v>0</v>
      </c>
      <c r="I1038" s="86">
        <v>17059.23241497016</v>
      </c>
    </row>
    <row r="1039" spans="1:52" ht="14.25">
      <c r="A1039" s="51" t="s">
        <v>267</v>
      </c>
      <c r="B1039" s="104">
        <v>56.773762423838136</v>
      </c>
      <c r="C1039" s="85">
        <v>440.08768356502827</v>
      </c>
      <c r="D1039" s="85">
        <v>0</v>
      </c>
      <c r="E1039" s="86">
        <v>496.86144598886642</v>
      </c>
      <c r="F1039" s="107">
        <v>18476.32210504829</v>
      </c>
      <c r="G1039" s="108">
        <v>143221.11920836702</v>
      </c>
      <c r="H1039" s="108">
        <v>0</v>
      </c>
      <c r="I1039" s="86">
        <v>161697.4413134153</v>
      </c>
      <c r="AZ1039" s="81"/>
    </row>
    <row r="1040" spans="1:52" ht="14.25">
      <c r="A1040" s="51" t="s">
        <v>608</v>
      </c>
      <c r="B1040" s="104">
        <v>34.028485134685567</v>
      </c>
      <c r="C1040" s="85">
        <v>154.11050380407033</v>
      </c>
      <c r="D1040" s="85">
        <v>2867.9113716038569</v>
      </c>
      <c r="E1040" s="86">
        <v>3056.0503605426129</v>
      </c>
      <c r="F1040" s="107">
        <v>11074.151601960961</v>
      </c>
      <c r="G1040" s="108">
        <v>50153.366387775466</v>
      </c>
      <c r="H1040" s="108">
        <v>933326.45236551983</v>
      </c>
      <c r="I1040" s="86">
        <v>994553.97035525634</v>
      </c>
      <c r="AX1040" s="81"/>
    </row>
    <row r="1041" spans="1:53" ht="14.25">
      <c r="A1041" s="51" t="s">
        <v>728</v>
      </c>
      <c r="B1041" s="109">
        <v>4.4797513455677236E-2</v>
      </c>
      <c r="C1041" s="110">
        <v>0.13476538913998401</v>
      </c>
      <c r="D1041" s="85">
        <v>0</v>
      </c>
      <c r="E1041" s="86">
        <v>0.17956290259566124</v>
      </c>
      <c r="F1041" s="107">
        <v>14.578799304039011</v>
      </c>
      <c r="G1041" s="108">
        <v>43.857736955566551</v>
      </c>
      <c r="H1041" s="108">
        <v>0</v>
      </c>
      <c r="I1041" s="86">
        <v>58.43653625960556</v>
      </c>
      <c r="BA1041" s="81"/>
    </row>
    <row r="1042" spans="1:53">
      <c r="A1042" s="51" t="s">
        <v>640</v>
      </c>
      <c r="B1042" s="104">
        <v>-7.8588899494152793</v>
      </c>
      <c r="C1042" s="85">
        <v>46.851352192798863</v>
      </c>
      <c r="D1042" s="85">
        <v>235.70683511092653</v>
      </c>
      <c r="E1042" s="86">
        <v>274.69929735431015</v>
      </c>
      <c r="F1042" s="107">
        <v>-2557.5789923789771</v>
      </c>
      <c r="G1042" s="108">
        <v>15247.195838614136</v>
      </c>
      <c r="H1042" s="108">
        <v>76707.887974012658</v>
      </c>
      <c r="I1042" s="86">
        <v>89397.504820247821</v>
      </c>
      <c r="AV1042" s="84"/>
    </row>
    <row r="1043" spans="1:53">
      <c r="A1043" s="51" t="s">
        <v>201</v>
      </c>
      <c r="B1043" s="111">
        <v>0.35495134849931703</v>
      </c>
      <c r="C1043" s="87">
        <v>0.24806112915373246</v>
      </c>
      <c r="D1043" s="87">
        <v>4.0612676598159227E-3</v>
      </c>
      <c r="E1043" s="88">
        <v>0.6070737453128654</v>
      </c>
      <c r="F1043" s="112">
        <v>115.51454697568148</v>
      </c>
      <c r="G1043" s="113">
        <v>80.728440890891719</v>
      </c>
      <c r="H1043" s="113">
        <v>1.3216895663421466</v>
      </c>
      <c r="I1043" s="88">
        <v>197.56467743291535</v>
      </c>
    </row>
    <row r="1044" spans="1:53">
      <c r="A1044" s="51" t="s">
        <v>200</v>
      </c>
      <c r="B1044" s="111">
        <v>1.2924159836828498E-4</v>
      </c>
      <c r="C1044" s="87">
        <v>8.5508907066182901E-3</v>
      </c>
      <c r="D1044" s="87">
        <v>7.6166044833770605E-3</v>
      </c>
      <c r="E1044" s="88">
        <v>1.6296736788363634E-2</v>
      </c>
      <c r="F1044" s="112">
        <v>4.20600872458839E-2</v>
      </c>
      <c r="G1044" s="113">
        <v>2.7827821203938243</v>
      </c>
      <c r="H1044" s="113">
        <v>2.4787301699515552</v>
      </c>
      <c r="I1044" s="88">
        <v>5.3035723775912631</v>
      </c>
    </row>
    <row r="1045" spans="1:53">
      <c r="A1045" s="51" t="s">
        <v>667</v>
      </c>
      <c r="B1045" s="104">
        <v>2.8238995291318263</v>
      </c>
      <c r="C1045" s="85">
        <v>56.559172104664682</v>
      </c>
      <c r="D1045" s="85">
        <v>237.84707332881592</v>
      </c>
      <c r="E1045" s="86">
        <v>297.23014496261248</v>
      </c>
      <c r="F1045" s="107">
        <v>919.00334001162651</v>
      </c>
      <c r="G1045" s="108">
        <v>18406.486327245249</v>
      </c>
      <c r="H1045" s="108">
        <v>77404.402156040072</v>
      </c>
      <c r="I1045" s="86">
        <v>96729.891823296959</v>
      </c>
    </row>
    <row r="1046" spans="1:53">
      <c r="A1046" s="51" t="s">
        <v>676</v>
      </c>
      <c r="B1046" s="111">
        <v>9.6998207719449295E-3</v>
      </c>
      <c r="C1046" s="87">
        <v>8.3744469938409991E-2</v>
      </c>
      <c r="D1046" s="87">
        <v>0.17696832209136112</v>
      </c>
      <c r="E1046" s="88">
        <v>0.27041261280171602</v>
      </c>
      <c r="F1046" s="112">
        <v>3.1566872670119732</v>
      </c>
      <c r="G1046" s="113">
        <v>27.253606860638875</v>
      </c>
      <c r="H1046" s="113">
        <v>57.592161973345483</v>
      </c>
      <c r="I1046" s="88">
        <v>88.002456100996312</v>
      </c>
    </row>
    <row r="1047" spans="1:53">
      <c r="A1047" s="51" t="s">
        <v>685</v>
      </c>
      <c r="B1047" s="111">
        <v>1.9472893608939234E-2</v>
      </c>
      <c r="C1047" s="87">
        <v>3.8319350875285277E-2</v>
      </c>
      <c r="D1047" s="87">
        <v>2.7034852254628263</v>
      </c>
      <c r="E1047" s="88">
        <v>2.7612774699470508</v>
      </c>
      <c r="F1047" s="112">
        <v>6.3372135168732484</v>
      </c>
      <c r="G1047" s="113">
        <v>12.470561037379126</v>
      </c>
      <c r="H1047" s="113">
        <v>879.81598716306155</v>
      </c>
      <c r="I1047" s="88">
        <v>898.62376171731387</v>
      </c>
    </row>
    <row r="1048" spans="1:53">
      <c r="A1048" s="51" t="s">
        <v>690</v>
      </c>
      <c r="B1048" s="111">
        <v>7.048806567830937E-2</v>
      </c>
      <c r="C1048" s="87">
        <v>8.4454180941953866E-2</v>
      </c>
      <c r="D1048" s="87">
        <v>0.10083253126987646</v>
      </c>
      <c r="E1048" s="88">
        <v>0.25577477789013969</v>
      </c>
      <c r="F1048" s="112">
        <v>22.939473278371434</v>
      </c>
      <c r="G1048" s="113">
        <v>27.484573570315103</v>
      </c>
      <c r="H1048" s="113">
        <v>32.814706069706418</v>
      </c>
      <c r="I1048" s="88">
        <v>83.238752918392947</v>
      </c>
    </row>
    <row r="1049" spans="1:53">
      <c r="A1049" s="51" t="s">
        <v>695</v>
      </c>
      <c r="B1049" s="111">
        <v>4.8417796409675612E-3</v>
      </c>
      <c r="C1049" s="87">
        <v>8.1472087823041914E-3</v>
      </c>
      <c r="D1049" s="87">
        <v>2.3406192480517039E-2</v>
      </c>
      <c r="E1049" s="88">
        <v>3.6395180903788793E-2</v>
      </c>
      <c r="F1049" s="112">
        <v>1.5756975826322905</v>
      </c>
      <c r="G1049" s="113">
        <v>2.651408807384692</v>
      </c>
      <c r="H1049" s="113">
        <v>7.6172572163582881</v>
      </c>
      <c r="I1049" s="88">
        <v>11.844363606375271</v>
      </c>
    </row>
    <row r="1050" spans="1:53">
      <c r="A1050" s="51" t="s">
        <v>700</v>
      </c>
      <c r="B1050" s="111">
        <v>4.336659470044117E-3</v>
      </c>
      <c r="C1050" s="87">
        <v>5.0310775212407937E-3</v>
      </c>
      <c r="D1050" s="87">
        <v>9.38242342820007E-3</v>
      </c>
      <c r="E1050" s="88">
        <v>1.875016041948498E-2</v>
      </c>
      <c r="F1050" s="112">
        <v>1.4113124409524789</v>
      </c>
      <c r="G1050" s="113">
        <v>1.6373022475410683</v>
      </c>
      <c r="H1050" s="113">
        <v>3.0533942085999342</v>
      </c>
      <c r="I1050" s="88">
        <v>6.1020088970934809</v>
      </c>
    </row>
    <row r="1051" spans="1:53">
      <c r="A1051" s="51" t="s">
        <v>703</v>
      </c>
      <c r="B1051" s="111">
        <v>3.6746000514972031E-2</v>
      </c>
      <c r="C1051" s="87">
        <v>9.0442599262453904E-2</v>
      </c>
      <c r="D1051" s="87">
        <v>3.5608418444792356E-3</v>
      </c>
      <c r="E1051" s="88">
        <v>0.13074944162190519</v>
      </c>
      <c r="F1051" s="112">
        <v>11.958533530302448</v>
      </c>
      <c r="G1051" s="113">
        <v>29.433430596265421</v>
      </c>
      <c r="H1051" s="113">
        <v>1.1588321449012904</v>
      </c>
      <c r="I1051" s="88">
        <v>42.550796271469167</v>
      </c>
    </row>
    <row r="1052" spans="1:53">
      <c r="A1052" s="51" t="s">
        <v>729</v>
      </c>
      <c r="B1052" s="111">
        <v>7.6332341247933888E-4</v>
      </c>
      <c r="C1052" s="87">
        <v>6.5595731394231906E-4</v>
      </c>
      <c r="D1052" s="87">
        <v>1.7385376043784653E-3</v>
      </c>
      <c r="E1052" s="88">
        <v>3.1578183308001231E-3</v>
      </c>
      <c r="F1052" s="112">
        <v>0.24841420820423152</v>
      </c>
      <c r="G1052" s="113">
        <v>0.21347323309458469</v>
      </c>
      <c r="H1052" s="113">
        <v>0.56578566222957005</v>
      </c>
      <c r="I1052" s="88">
        <v>1.0276731035283864</v>
      </c>
    </row>
    <row r="1053" spans="1:53">
      <c r="A1053" s="51" t="s">
        <v>730</v>
      </c>
      <c r="B1053" s="111">
        <v>1.6376362305150942E-3</v>
      </c>
      <c r="C1053" s="87">
        <v>1.3920192969450315E-3</v>
      </c>
      <c r="D1053" s="87">
        <v>3.2861410505826863E-3</v>
      </c>
      <c r="E1053" s="88">
        <v>6.3157965780428118E-3</v>
      </c>
      <c r="F1053" s="112">
        <v>0.53294855218525194</v>
      </c>
      <c r="G1053" s="113">
        <v>0.45301554465941507</v>
      </c>
      <c r="H1053" s="113">
        <v>1.0694341530497931</v>
      </c>
      <c r="I1053" s="88">
        <v>2.0553982498944596</v>
      </c>
    </row>
    <row r="1054" spans="1:53">
      <c r="A1054" s="51" t="s">
        <v>712</v>
      </c>
      <c r="B1054" s="111">
        <v>1.959042225776887E-3</v>
      </c>
      <c r="C1054" s="87">
        <v>4.9808952843511493E-2</v>
      </c>
      <c r="D1054" s="87">
        <v>0.14514941777933441</v>
      </c>
      <c r="E1054" s="88">
        <v>0.1969174128486228</v>
      </c>
      <c r="F1054" s="112">
        <v>0.63754617688762849</v>
      </c>
      <c r="G1054" s="113">
        <v>16.209710562805153</v>
      </c>
      <c r="H1054" s="113">
        <v>47.237091250537965</v>
      </c>
      <c r="I1054" s="88">
        <v>64.084347990230754</v>
      </c>
    </row>
    <row r="1055" spans="1:53">
      <c r="A1055" s="51" t="s">
        <v>715</v>
      </c>
      <c r="B1055" s="111">
        <v>8.0285049685457455E-4</v>
      </c>
      <c r="C1055" s="87">
        <v>1.3696913741782632E-2</v>
      </c>
      <c r="D1055" s="87">
        <v>2.2173985819246105</v>
      </c>
      <c r="E1055" s="88">
        <v>2.2318983461632476</v>
      </c>
      <c r="F1055" s="112">
        <v>0.26127781124216637</v>
      </c>
      <c r="G1055" s="113">
        <v>4.4574919704807137</v>
      </c>
      <c r="H1055" s="113">
        <v>721.62507267114313</v>
      </c>
      <c r="I1055" s="88">
        <v>726.34384245286606</v>
      </c>
    </row>
    <row r="1056" spans="1:53">
      <c r="A1056" s="51" t="s">
        <v>716</v>
      </c>
      <c r="B1056" s="111">
        <v>4.1956678564934562E-3</v>
      </c>
      <c r="C1056" s="87">
        <v>2.7400849743717981E-2</v>
      </c>
      <c r="D1056" s="87">
        <v>8.2702842147552677E-2</v>
      </c>
      <c r="E1056" s="88">
        <v>0.11429935974776412</v>
      </c>
      <c r="F1056" s="112">
        <v>1.3654284559062684</v>
      </c>
      <c r="G1056" s="113">
        <v>8.9172692490852477</v>
      </c>
      <c r="H1056" s="113">
        <v>26.914621918373207</v>
      </c>
      <c r="I1056" s="88">
        <v>37.19731962336472</v>
      </c>
    </row>
    <row r="1057" spans="1:53">
      <c r="A1057" s="51" t="s">
        <v>717</v>
      </c>
      <c r="B1057" s="111">
        <v>3.4784844197243813E-4</v>
      </c>
      <c r="C1057" s="87">
        <v>2.5123827164967838E-3</v>
      </c>
      <c r="D1057" s="87">
        <v>1.9197759072520075E-2</v>
      </c>
      <c r="E1057" s="88">
        <v>2.2057990230989297E-2</v>
      </c>
      <c r="F1057" s="112">
        <v>0.11320299348213389</v>
      </c>
      <c r="G1057" s="113">
        <v>0.81762402806089463</v>
      </c>
      <c r="H1057" s="113">
        <v>6.2476743688570675</v>
      </c>
      <c r="I1057" s="88">
        <v>7.178501390400096</v>
      </c>
    </row>
    <row r="1058" spans="1:53">
      <c r="A1058" s="51" t="s">
        <v>718</v>
      </c>
      <c r="B1058" s="111">
        <v>3.0669490524229685E-4</v>
      </c>
      <c r="C1058" s="87">
        <v>1.9480008331716526E-3</v>
      </c>
      <c r="D1058" s="87">
        <v>7.6954636958096977E-3</v>
      </c>
      <c r="E1058" s="88">
        <v>9.9501594342236467E-3</v>
      </c>
      <c r="F1058" s="112">
        <v>9.9810081546659213E-2</v>
      </c>
      <c r="G1058" s="113">
        <v>0.63395289158200363</v>
      </c>
      <c r="H1058" s="113">
        <v>2.5043939298936659</v>
      </c>
      <c r="I1058" s="88">
        <v>3.2381569030223285</v>
      </c>
    </row>
    <row r="1059" spans="1:53">
      <c r="A1059" s="51" t="s">
        <v>719</v>
      </c>
      <c r="B1059" s="111">
        <v>3.5402723170922536E-3</v>
      </c>
      <c r="C1059" s="87">
        <v>5.3080533822871014E-2</v>
      </c>
      <c r="D1059" s="87">
        <v>2.9206024808418694E-3</v>
      </c>
      <c r="E1059" s="87">
        <v>5.9541408620805134E-2</v>
      </c>
      <c r="F1059" s="112">
        <v>1.1521380454207368</v>
      </c>
      <c r="G1059" s="113">
        <v>17.274406319907477</v>
      </c>
      <c r="H1059" s="113">
        <v>0.95047412524803854</v>
      </c>
      <c r="I1059" s="88">
        <v>19.377018490576251</v>
      </c>
    </row>
    <row r="1060" spans="1:53">
      <c r="A1060" s="51" t="s">
        <v>720</v>
      </c>
      <c r="B1060" s="111">
        <v>4.5644583537087492E-5</v>
      </c>
      <c r="C1060" s="87">
        <v>2.0525025899783888E-4</v>
      </c>
      <c r="D1060" s="87">
        <v>1.4259485431112173E-3</v>
      </c>
      <c r="E1060" s="87">
        <v>1.6768433856461436E-3</v>
      </c>
      <c r="F1060" s="112">
        <v>1.4854467834738923E-2</v>
      </c>
      <c r="G1060" s="113">
        <v>6.6796170193511098E-2</v>
      </c>
      <c r="H1060" s="113">
        <v>0.46405740016069336</v>
      </c>
      <c r="I1060" s="88">
        <v>0.54570803818894342</v>
      </c>
    </row>
    <row r="1061" spans="1:53" ht="14.25">
      <c r="A1061" s="89" t="s">
        <v>721</v>
      </c>
      <c r="B1061" s="114">
        <v>1.1226475690251749E-4</v>
      </c>
      <c r="C1061" s="90">
        <v>5.2548076085686226E-4</v>
      </c>
      <c r="D1061" s="90">
        <v>2.6952928896879194E-3</v>
      </c>
      <c r="E1061" s="90">
        <v>3.333038407447299E-3</v>
      </c>
      <c r="F1061" s="115">
        <v>3.6535183173009612E-2</v>
      </c>
      <c r="G1061" s="116">
        <v>0.17101124503808909</v>
      </c>
      <c r="H1061" s="116">
        <v>0.87714989233144025</v>
      </c>
      <c r="I1061" s="91">
        <v>1.0846963205425391</v>
      </c>
      <c r="AY1061" s="81"/>
    </row>
    <row r="1063" spans="1:53" ht="14.25">
      <c r="A1063" s="52" t="s">
        <v>761</v>
      </c>
    </row>
    <row r="1064" spans="1:53" ht="14.25">
      <c r="A1064" s="77"/>
      <c r="B1064" s="93" t="s">
        <v>723</v>
      </c>
      <c r="C1064" s="94"/>
      <c r="D1064" s="94"/>
      <c r="E1064" s="95"/>
      <c r="F1064" s="96" t="s">
        <v>724</v>
      </c>
      <c r="G1064" s="97"/>
      <c r="H1064" s="98"/>
      <c r="I1064" s="98"/>
    </row>
    <row r="1065" spans="1:53" ht="25.5">
      <c r="A1065" s="89" t="s">
        <v>725</v>
      </c>
      <c r="B1065" s="99" t="s">
        <v>726</v>
      </c>
      <c r="C1065" s="100" t="s">
        <v>362</v>
      </c>
      <c r="D1065" s="100" t="s">
        <v>401</v>
      </c>
      <c r="E1065" s="101" t="s">
        <v>727</v>
      </c>
      <c r="F1065" s="102" t="s">
        <v>726</v>
      </c>
      <c r="G1065" s="102" t="s">
        <v>362</v>
      </c>
      <c r="H1065" s="100" t="s">
        <v>401</v>
      </c>
      <c r="I1065" s="101" t="s">
        <v>727</v>
      </c>
    </row>
    <row r="1066" spans="1:53">
      <c r="A1066" s="51" t="s">
        <v>540</v>
      </c>
      <c r="B1066" s="104">
        <v>145.79030144151335</v>
      </c>
      <c r="C1066" s="85">
        <v>2817.8526827263418</v>
      </c>
      <c r="D1066" s="85">
        <v>3072.7848378615258</v>
      </c>
      <c r="E1066" s="86">
        <v>6036.4278220293809</v>
      </c>
      <c r="F1066" s="105">
        <v>47445.658949220364</v>
      </c>
      <c r="G1066" s="106">
        <v>917035.46828465827</v>
      </c>
      <c r="H1066" s="106">
        <v>1000000</v>
      </c>
      <c r="I1066" s="79">
        <v>1964481.1272338785</v>
      </c>
    </row>
    <row r="1067" spans="1:53">
      <c r="A1067" s="51" t="s">
        <v>558</v>
      </c>
      <c r="B1067" s="104">
        <v>145.13005294505552</v>
      </c>
      <c r="C1067" s="85">
        <v>984.92360341134668</v>
      </c>
      <c r="D1067" s="85">
        <v>0</v>
      </c>
      <c r="E1067" s="86">
        <v>1130.0536563564021</v>
      </c>
      <c r="F1067" s="107">
        <v>47230.789203599874</v>
      </c>
      <c r="G1067" s="108">
        <v>320531.26248071261</v>
      </c>
      <c r="H1067" s="108">
        <v>0</v>
      </c>
      <c r="I1067" s="86">
        <v>367762.05168431246</v>
      </c>
    </row>
    <row r="1068" spans="1:53">
      <c r="A1068" s="51" t="s">
        <v>575</v>
      </c>
      <c r="B1068" s="104">
        <v>1.822454117994452</v>
      </c>
      <c r="C1068" s="85">
        <v>148.28740021685917</v>
      </c>
      <c r="D1068" s="85">
        <v>0</v>
      </c>
      <c r="E1068" s="86">
        <v>150.10985433485362</v>
      </c>
      <c r="F1068" s="107">
        <v>593.09525858724658</v>
      </c>
      <c r="G1068" s="108">
        <v>48258.309006776508</v>
      </c>
      <c r="H1068" s="108">
        <v>0</v>
      </c>
      <c r="I1068" s="86">
        <v>48851.404265363759</v>
      </c>
    </row>
    <row r="1069" spans="1:53" ht="14.25">
      <c r="A1069" s="51" t="s">
        <v>267</v>
      </c>
      <c r="B1069" s="104">
        <v>16.423734102751638</v>
      </c>
      <c r="C1069" s="85">
        <v>748.53244619741315</v>
      </c>
      <c r="D1069" s="85">
        <v>0</v>
      </c>
      <c r="E1069" s="86">
        <v>764.95618030016476</v>
      </c>
      <c r="F1069" s="107">
        <v>5344.9020902425355</v>
      </c>
      <c r="G1069" s="108">
        <v>243600.67030217024</v>
      </c>
      <c r="H1069" s="108">
        <v>0</v>
      </c>
      <c r="I1069" s="86">
        <v>248945.57239241275</v>
      </c>
      <c r="AZ1069" s="81"/>
    </row>
    <row r="1070" spans="1:53" ht="14.25">
      <c r="A1070" s="51" t="s">
        <v>608</v>
      </c>
      <c r="B1070" s="104">
        <v>126.88386472430943</v>
      </c>
      <c r="C1070" s="85">
        <v>88.103756997074356</v>
      </c>
      <c r="D1070" s="85">
        <v>0</v>
      </c>
      <c r="E1070" s="86">
        <v>214.98762172138379</v>
      </c>
      <c r="F1070" s="107">
        <v>41292.791854770083</v>
      </c>
      <c r="G1070" s="108">
        <v>28672.283171765874</v>
      </c>
      <c r="H1070" s="108">
        <v>0</v>
      </c>
      <c r="I1070" s="86">
        <v>69965.075026535953</v>
      </c>
      <c r="AX1070" s="81"/>
    </row>
    <row r="1071" spans="1:53" ht="14.25">
      <c r="A1071" s="51" t="s">
        <v>728</v>
      </c>
      <c r="B1071" s="109">
        <v>2.7399870676634874E-3</v>
      </c>
      <c r="C1071" s="110">
        <v>3.727568718858866E-2</v>
      </c>
      <c r="D1071" s="85">
        <v>0</v>
      </c>
      <c r="E1071" s="86">
        <v>4.0015674256252146E-2</v>
      </c>
      <c r="F1071" s="107">
        <v>0.89169506237552076</v>
      </c>
      <c r="G1071" s="108">
        <v>12.130913537874102</v>
      </c>
      <c r="H1071" s="108">
        <v>0</v>
      </c>
      <c r="I1071" s="86">
        <v>13.022608600249622</v>
      </c>
      <c r="BA1071" s="81"/>
    </row>
    <row r="1072" spans="1:53">
      <c r="A1072" s="51" t="s">
        <v>640</v>
      </c>
      <c r="B1072" s="104">
        <v>-219.79498487878129</v>
      </c>
      <c r="C1072" s="85">
        <v>66.606115309946901</v>
      </c>
      <c r="D1072" s="85">
        <v>230.91596532437498</v>
      </c>
      <c r="E1072" s="86">
        <v>77.727095755540603</v>
      </c>
      <c r="F1072" s="107">
        <v>-71529.572188251695</v>
      </c>
      <c r="G1072" s="108">
        <v>21676.140317166097</v>
      </c>
      <c r="H1072" s="108">
        <v>75148.758376808008</v>
      </c>
      <c r="I1072" s="86">
        <v>25295.326505722413</v>
      </c>
      <c r="AV1072" s="84"/>
    </row>
    <row r="1073" spans="1:9">
      <c r="A1073" s="51" t="s">
        <v>201</v>
      </c>
      <c r="B1073" s="111">
        <v>2.2813426405641792E-2</v>
      </c>
      <c r="C1073" s="87">
        <v>0.23869967664921243</v>
      </c>
      <c r="D1073" s="87">
        <v>4.0612676598159227E-3</v>
      </c>
      <c r="E1073" s="88">
        <v>0.2655743707146701</v>
      </c>
      <c r="F1073" s="112">
        <v>7.4243487941441977</v>
      </c>
      <c r="G1073" s="113">
        <v>77.681871411254789</v>
      </c>
      <c r="H1073" s="113">
        <v>1.3216895663421466</v>
      </c>
      <c r="I1073" s="88">
        <v>86.427909771741113</v>
      </c>
    </row>
    <row r="1074" spans="1:9">
      <c r="A1074" s="51" t="s">
        <v>200</v>
      </c>
      <c r="B1074" s="111">
        <v>1.1320365199094719E-4</v>
      </c>
      <c r="C1074" s="87">
        <v>1.265404451907023E-3</v>
      </c>
      <c r="D1074" s="87">
        <v>7.6166044833770605E-3</v>
      </c>
      <c r="E1074" s="88">
        <v>8.9952125872750314E-3</v>
      </c>
      <c r="F1074" s="112">
        <v>3.6840735021893084E-2</v>
      </c>
      <c r="G1074" s="113">
        <v>0.41181030194996299</v>
      </c>
      <c r="H1074" s="113">
        <v>2.4787301699515552</v>
      </c>
      <c r="I1074" s="88">
        <v>2.9273812069234113</v>
      </c>
    </row>
    <row r="1075" spans="1:9">
      <c r="A1075" s="51" t="s">
        <v>667</v>
      </c>
      <c r="B1075" s="104">
        <v>-219.08058311883443</v>
      </c>
      <c r="C1075" s="85">
        <v>74.102437789178637</v>
      </c>
      <c r="D1075" s="85">
        <v>233.05620354226437</v>
      </c>
      <c r="E1075" s="86">
        <v>88.078058212608596</v>
      </c>
      <c r="F1075" s="107">
        <v>-71297.078929646566</v>
      </c>
      <c r="G1075" s="108">
        <v>24115.726189520479</v>
      </c>
      <c r="H1075" s="108">
        <v>75845.272558835437</v>
      </c>
      <c r="I1075" s="86">
        <v>28663.919818709353</v>
      </c>
    </row>
    <row r="1076" spans="1:9">
      <c r="A1076" s="51" t="s">
        <v>676</v>
      </c>
      <c r="B1076" s="111">
        <v>4.404005819245542E-3</v>
      </c>
      <c r="C1076" s="87">
        <v>1.7081412161140987E-2</v>
      </c>
      <c r="D1076" s="87">
        <v>0.17696832209136112</v>
      </c>
      <c r="E1076" s="88">
        <v>0.19845374007174765</v>
      </c>
      <c r="F1076" s="112">
        <v>1.4332294812774677</v>
      </c>
      <c r="G1076" s="113">
        <v>5.5589353184353207</v>
      </c>
      <c r="H1076" s="113">
        <v>57.592161973345483</v>
      </c>
      <c r="I1076" s="88">
        <v>64.584326773058265</v>
      </c>
    </row>
    <row r="1077" spans="1:9">
      <c r="A1077" s="51" t="s">
        <v>685</v>
      </c>
      <c r="B1077" s="111">
        <v>1.8881492209900697E-2</v>
      </c>
      <c r="C1077" s="87">
        <v>4.1214261643435363E-2</v>
      </c>
      <c r="D1077" s="87">
        <v>2.7034852254628263</v>
      </c>
      <c r="E1077" s="88">
        <v>2.7635809793161625</v>
      </c>
      <c r="F1077" s="112">
        <v>6.144749211611277</v>
      </c>
      <c r="G1077" s="113">
        <v>13.412674110992432</v>
      </c>
      <c r="H1077" s="113">
        <v>879.81598716306155</v>
      </c>
      <c r="I1077" s="88">
        <v>899.37341048566532</v>
      </c>
    </row>
    <row r="1078" spans="1:9">
      <c r="A1078" s="51" t="s">
        <v>690</v>
      </c>
      <c r="B1078" s="111">
        <v>4.3068882726835962E-2</v>
      </c>
      <c r="C1078" s="87">
        <v>7.9007651518089028E-2</v>
      </c>
      <c r="D1078" s="87">
        <v>0.10083253126987646</v>
      </c>
      <c r="E1078" s="88">
        <v>0.22290906551480144</v>
      </c>
      <c r="F1078" s="112">
        <v>14.016237712500992</v>
      </c>
      <c r="G1078" s="113">
        <v>25.712067615210451</v>
      </c>
      <c r="H1078" s="113">
        <v>32.814706069706418</v>
      </c>
      <c r="I1078" s="88">
        <v>72.543011397417857</v>
      </c>
    </row>
    <row r="1079" spans="1:9">
      <c r="A1079" s="51" t="s">
        <v>695</v>
      </c>
      <c r="B1079" s="111">
        <v>2.1702276257666727E-3</v>
      </c>
      <c r="C1079" s="87">
        <v>1.4876204801094039E-2</v>
      </c>
      <c r="D1079" s="87">
        <v>2.3406192480517039E-2</v>
      </c>
      <c r="E1079" s="88">
        <v>4.0452624907377749E-2</v>
      </c>
      <c r="F1079" s="112">
        <v>0.70627386565634753</v>
      </c>
      <c r="G1079" s="113">
        <v>4.8412777288523028</v>
      </c>
      <c r="H1079" s="113">
        <v>7.6172572163582881</v>
      </c>
      <c r="I1079" s="88">
        <v>13.164808810866939</v>
      </c>
    </row>
    <row r="1080" spans="1:9">
      <c r="A1080" s="51" t="s">
        <v>700</v>
      </c>
      <c r="B1080" s="111">
        <v>2.0668392931166542E-3</v>
      </c>
      <c r="C1080" s="87">
        <v>1.3003173486999177E-2</v>
      </c>
      <c r="D1080" s="87">
        <v>9.38242342820007E-3</v>
      </c>
      <c r="E1080" s="88">
        <v>2.44524362083159E-2</v>
      </c>
      <c r="F1080" s="112">
        <v>0.67262740548897348</v>
      </c>
      <c r="G1080" s="113">
        <v>4.2317227443912433</v>
      </c>
      <c r="H1080" s="113">
        <v>3.0533942085999342</v>
      </c>
      <c r="I1080" s="88">
        <v>7.9577443584801513</v>
      </c>
    </row>
    <row r="1081" spans="1:9">
      <c r="A1081" s="51" t="s">
        <v>703</v>
      </c>
      <c r="B1081" s="111">
        <v>2.6185851770888333E-3</v>
      </c>
      <c r="C1081" s="87">
        <v>6.325737122577256E-2</v>
      </c>
      <c r="D1081" s="87">
        <v>0</v>
      </c>
      <c r="E1081" s="88">
        <v>6.5875956402861396E-2</v>
      </c>
      <c r="F1081" s="112">
        <v>0.85218631152554503</v>
      </c>
      <c r="G1081" s="113">
        <v>20.586332777467067</v>
      </c>
      <c r="H1081" s="113">
        <v>0</v>
      </c>
      <c r="I1081" s="88">
        <v>21.438519088992617</v>
      </c>
    </row>
    <row r="1082" spans="1:9">
      <c r="A1082" s="51" t="s">
        <v>729</v>
      </c>
      <c r="B1082" s="111">
        <v>1.3917780796591263E-3</v>
      </c>
      <c r="C1082" s="87">
        <v>3.0813607497583373E-4</v>
      </c>
      <c r="D1082" s="87">
        <v>1.7385376043784653E-3</v>
      </c>
      <c r="E1082" s="88">
        <v>3.4384517590134254E-3</v>
      </c>
      <c r="F1082" s="112">
        <v>0.45293704346306279</v>
      </c>
      <c r="G1082" s="113">
        <v>0.10027909249587355</v>
      </c>
      <c r="H1082" s="113">
        <v>0.56578566222957005</v>
      </c>
      <c r="I1082" s="88">
        <v>1.1190017981885063</v>
      </c>
    </row>
    <row r="1083" spans="1:9">
      <c r="A1083" s="51" t="s">
        <v>730</v>
      </c>
      <c r="B1083" s="111">
        <v>5.0758532963915805E-4</v>
      </c>
      <c r="C1083" s="87">
        <v>8.4606149100543071E-4</v>
      </c>
      <c r="D1083" s="87">
        <v>3.2861410505826863E-3</v>
      </c>
      <c r="E1083" s="88">
        <v>4.6397878712272755E-3</v>
      </c>
      <c r="F1083" s="112">
        <v>0.16518739723813761</v>
      </c>
      <c r="G1083" s="113">
        <v>0.27534029736824622</v>
      </c>
      <c r="H1083" s="113">
        <v>1.0694341530497931</v>
      </c>
      <c r="I1083" s="88">
        <v>1.5099618476561769</v>
      </c>
    </row>
    <row r="1084" spans="1:9">
      <c r="A1084" s="51" t="s">
        <v>712</v>
      </c>
      <c r="B1084" s="111">
        <v>0</v>
      </c>
      <c r="C1084" s="87">
        <v>3.3446270469608091E-3</v>
      </c>
      <c r="D1084" s="87">
        <v>0.12210814224303916</v>
      </c>
      <c r="E1084" s="88">
        <v>0.12545276928999996</v>
      </c>
      <c r="F1084" s="112">
        <v>0</v>
      </c>
      <c r="G1084" s="113">
        <v>1.0884677006179415</v>
      </c>
      <c r="H1084" s="113">
        <v>39.738591761608376</v>
      </c>
      <c r="I1084" s="88">
        <v>40.827059462226316</v>
      </c>
    </row>
    <row r="1085" spans="1:9">
      <c r="A1085" s="51" t="s">
        <v>715</v>
      </c>
      <c r="B1085" s="111">
        <v>0</v>
      </c>
      <c r="C1085" s="87">
        <v>6.3510253669827954E-3</v>
      </c>
      <c r="D1085" s="87">
        <v>1.86540480556935</v>
      </c>
      <c r="E1085" s="88">
        <v>1.8717558309363327</v>
      </c>
      <c r="F1085" s="112">
        <v>0</v>
      </c>
      <c r="G1085" s="113">
        <v>2.0668630255943103</v>
      </c>
      <c r="H1085" s="113">
        <v>607.07303114251238</v>
      </c>
      <c r="I1085" s="88">
        <v>609.13989416810671</v>
      </c>
    </row>
    <row r="1086" spans="1:9">
      <c r="A1086" s="51" t="s">
        <v>716</v>
      </c>
      <c r="B1086" s="111">
        <v>0</v>
      </c>
      <c r="C1086" s="87">
        <v>1.3248224455419507E-2</v>
      </c>
      <c r="D1086" s="87">
        <v>6.9574446576214755E-2</v>
      </c>
      <c r="E1086" s="88">
        <v>8.2822671031634265E-2</v>
      </c>
      <c r="F1086" s="112">
        <v>0</v>
      </c>
      <c r="G1086" s="113">
        <v>4.3114715655260385</v>
      </c>
      <c r="H1086" s="113">
        <v>22.642147188097429</v>
      </c>
      <c r="I1086" s="88">
        <v>26.953618753623466</v>
      </c>
    </row>
    <row r="1087" spans="1:9">
      <c r="A1087" s="51" t="s">
        <v>717</v>
      </c>
      <c r="B1087" s="111">
        <v>0</v>
      </c>
      <c r="C1087" s="87">
        <v>1.1155479034302062E-3</v>
      </c>
      <c r="D1087" s="87">
        <v>1.6150272811556756E-2</v>
      </c>
      <c r="E1087" s="88">
        <v>1.7265820714986963E-2</v>
      </c>
      <c r="F1087" s="112">
        <v>0</v>
      </c>
      <c r="G1087" s="113">
        <v>0.36304133295794339</v>
      </c>
      <c r="H1087" s="113">
        <v>5.2559074792872185</v>
      </c>
      <c r="I1087" s="88">
        <v>5.6189488122451623</v>
      </c>
    </row>
    <row r="1088" spans="1:9">
      <c r="A1088" s="51" t="s">
        <v>718</v>
      </c>
      <c r="B1088" s="111">
        <v>0</v>
      </c>
      <c r="C1088" s="87">
        <v>7.9675242913709431E-4</v>
      </c>
      <c r="D1088" s="87">
        <v>6.4738721654580477E-3</v>
      </c>
      <c r="E1088" s="88">
        <v>7.2706245945951421E-3</v>
      </c>
      <c r="F1088" s="112">
        <v>0</v>
      </c>
      <c r="G1088" s="113">
        <v>0.25929327016973513</v>
      </c>
      <c r="H1088" s="113">
        <v>2.1068420039339544</v>
      </c>
      <c r="I1088" s="88">
        <v>2.3661352741036894</v>
      </c>
    </row>
    <row r="1089" spans="1:53">
      <c r="A1089" s="51" t="s">
        <v>719</v>
      </c>
      <c r="B1089" s="111">
        <v>0</v>
      </c>
      <c r="C1089" s="87">
        <v>2.5766592252763617E-2</v>
      </c>
      <c r="D1089" s="87">
        <v>0</v>
      </c>
      <c r="E1089" s="87">
        <v>2.5766592252763617E-2</v>
      </c>
      <c r="F1089" s="112">
        <v>0</v>
      </c>
      <c r="G1089" s="113">
        <v>8.3854202660983006</v>
      </c>
      <c r="H1089" s="113">
        <v>0</v>
      </c>
      <c r="I1089" s="88">
        <v>8.3854202660983006</v>
      </c>
    </row>
    <row r="1090" spans="1:53">
      <c r="A1090" s="51" t="s">
        <v>720</v>
      </c>
      <c r="B1090" s="111">
        <v>0</v>
      </c>
      <c r="C1090" s="87">
        <v>6.745709491829935E-5</v>
      </c>
      <c r="D1090" s="87">
        <v>1.1995909470211409E-3</v>
      </c>
      <c r="E1090" s="87">
        <v>1.2670480419394402E-3</v>
      </c>
      <c r="F1090" s="112">
        <v>0</v>
      </c>
      <c r="G1090" s="113">
        <v>2.1953081155283702E-2</v>
      </c>
      <c r="H1090" s="113">
        <v>0.39039210693840326</v>
      </c>
      <c r="I1090" s="88">
        <v>0.41234518809368698</v>
      </c>
    </row>
    <row r="1091" spans="1:53" ht="14.25">
      <c r="A1091" s="89" t="s">
        <v>721</v>
      </c>
      <c r="B1091" s="114">
        <v>0</v>
      </c>
      <c r="C1091" s="90">
        <v>1.8977568992901582E-4</v>
      </c>
      <c r="D1091" s="90">
        <v>2.2674373249020534E-3</v>
      </c>
      <c r="E1091" s="90">
        <v>2.4572130148310693E-3</v>
      </c>
      <c r="F1091" s="115">
        <v>0</v>
      </c>
      <c r="G1091" s="116">
        <v>6.1760162179493296E-2</v>
      </c>
      <c r="H1091" s="116">
        <v>0.73790956560435716</v>
      </c>
      <c r="I1091" s="91">
        <v>0.79966972778385048</v>
      </c>
      <c r="AY1091" s="81"/>
    </row>
    <row r="1093" spans="1:53" ht="14.25">
      <c r="A1093" s="52" t="s">
        <v>762</v>
      </c>
    </row>
    <row r="1094" spans="1:53" ht="14.25">
      <c r="A1094" s="77"/>
      <c r="B1094" s="93" t="s">
        <v>723</v>
      </c>
      <c r="C1094" s="94"/>
      <c r="D1094" s="94"/>
      <c r="E1094" s="95"/>
      <c r="F1094" s="96" t="s">
        <v>724</v>
      </c>
      <c r="G1094" s="97"/>
      <c r="H1094" s="98"/>
      <c r="I1094" s="98"/>
    </row>
    <row r="1095" spans="1:53" ht="25.5">
      <c r="A1095" s="89" t="s">
        <v>725</v>
      </c>
      <c r="B1095" s="99" t="s">
        <v>726</v>
      </c>
      <c r="C1095" s="100" t="s">
        <v>362</v>
      </c>
      <c r="D1095" s="100" t="s">
        <v>401</v>
      </c>
      <c r="E1095" s="101" t="s">
        <v>727</v>
      </c>
      <c r="F1095" s="102" t="s">
        <v>726</v>
      </c>
      <c r="G1095" s="102" t="s">
        <v>362</v>
      </c>
      <c r="H1095" s="100" t="s">
        <v>401</v>
      </c>
      <c r="I1095" s="101" t="s">
        <v>727</v>
      </c>
    </row>
    <row r="1096" spans="1:53">
      <c r="A1096" s="51" t="s">
        <v>540</v>
      </c>
      <c r="B1096" s="104">
        <v>207.53672879045294</v>
      </c>
      <c r="C1096" s="85">
        <v>660.01441512036592</v>
      </c>
      <c r="D1096" s="85">
        <v>3072.7848378615258</v>
      </c>
      <c r="E1096" s="86">
        <v>3940.3359817723449</v>
      </c>
      <c r="F1096" s="105">
        <v>67540.273641445747</v>
      </c>
      <c r="G1096" s="106">
        <v>214793.56673072377</v>
      </c>
      <c r="H1096" s="106">
        <v>1000000</v>
      </c>
      <c r="I1096" s="79">
        <v>1282333.8403721696</v>
      </c>
    </row>
    <row r="1097" spans="1:53">
      <c r="A1097" s="51" t="s">
        <v>558</v>
      </c>
      <c r="B1097" s="104">
        <v>198.12914296727357</v>
      </c>
      <c r="C1097" s="85">
        <v>625.61475877004875</v>
      </c>
      <c r="D1097" s="85">
        <v>2867.9113716038569</v>
      </c>
      <c r="E1097" s="86">
        <v>3691.6552733411791</v>
      </c>
      <c r="F1097" s="107">
        <v>64478.690641144785</v>
      </c>
      <c r="G1097" s="108">
        <v>203598.62202569289</v>
      </c>
      <c r="H1097" s="108">
        <v>933326.45236551983</v>
      </c>
      <c r="I1097" s="86">
        <v>1201403.7650323575</v>
      </c>
    </row>
    <row r="1098" spans="1:53">
      <c r="A1098" s="51" t="s">
        <v>575</v>
      </c>
      <c r="B1098" s="104">
        <v>25.728030791647537</v>
      </c>
      <c r="C1098" s="85">
        <v>37.678775189794408</v>
      </c>
      <c r="D1098" s="85">
        <v>0</v>
      </c>
      <c r="E1098" s="86">
        <v>63.406805981441948</v>
      </c>
      <c r="F1098" s="107">
        <v>8372.8709132633921</v>
      </c>
      <c r="G1098" s="108">
        <v>12262.093565918718</v>
      </c>
      <c r="H1098" s="108">
        <v>0</v>
      </c>
      <c r="I1098" s="86">
        <v>20634.964479182112</v>
      </c>
    </row>
    <row r="1099" spans="1:53" ht="14.25">
      <c r="A1099" s="51" t="s">
        <v>267</v>
      </c>
      <c r="B1099" s="104">
        <v>132.96075855714412</v>
      </c>
      <c r="C1099" s="85">
        <v>383.57081298679782</v>
      </c>
      <c r="D1099" s="85">
        <v>0</v>
      </c>
      <c r="E1099" s="86">
        <v>516.53157154394194</v>
      </c>
      <c r="F1099" s="107">
        <v>43270.442147090536</v>
      </c>
      <c r="G1099" s="108">
        <v>124828.39939217486</v>
      </c>
      <c r="H1099" s="108">
        <v>0</v>
      </c>
      <c r="I1099" s="86">
        <v>168098.84153926538</v>
      </c>
      <c r="AZ1099" s="81"/>
    </row>
    <row r="1100" spans="1:53" ht="14.25">
      <c r="A1100" s="51" t="s">
        <v>608</v>
      </c>
      <c r="B1100" s="104">
        <v>39.440353618481915</v>
      </c>
      <c r="C1100" s="85">
        <v>204.36517059345644</v>
      </c>
      <c r="D1100" s="85">
        <v>2867.9113716038569</v>
      </c>
      <c r="E1100" s="86">
        <v>3111.7168958157954</v>
      </c>
      <c r="F1100" s="107">
        <v>12835.377580790862</v>
      </c>
      <c r="G1100" s="108">
        <v>66508.129067599264</v>
      </c>
      <c r="H1100" s="108">
        <v>933326.45236551983</v>
      </c>
      <c r="I1100" s="86">
        <v>1012669.9590139099</v>
      </c>
      <c r="AX1100" s="81"/>
    </row>
    <row r="1101" spans="1:53" ht="14.25">
      <c r="A1101" s="51" t="s">
        <v>728</v>
      </c>
      <c r="B1101" s="109">
        <v>4.5088470081780629E-2</v>
      </c>
      <c r="C1101" s="110">
        <v>0.12639285650172338</v>
      </c>
      <c r="D1101" s="85">
        <v>0</v>
      </c>
      <c r="E1101" s="86">
        <v>0.17148132658350401</v>
      </c>
      <c r="F1101" s="107">
        <v>14.673487556375573</v>
      </c>
      <c r="G1101" s="108">
        <v>41.132999272960888</v>
      </c>
      <c r="H1101" s="108">
        <v>0</v>
      </c>
      <c r="I1101" s="86">
        <v>55.806486829336464</v>
      </c>
      <c r="BA1101" s="81"/>
    </row>
    <row r="1102" spans="1:53">
      <c r="A1102" s="51" t="s">
        <v>640</v>
      </c>
      <c r="B1102" s="104">
        <v>0.24228760918882283</v>
      </c>
      <c r="C1102" s="85">
        <v>45.253645156995788</v>
      </c>
      <c r="D1102" s="85">
        <v>235.70683511092653</v>
      </c>
      <c r="E1102" s="86">
        <v>281.20276787711111</v>
      </c>
      <c r="F1102" s="107">
        <v>78.849519889404462</v>
      </c>
      <c r="G1102" s="108">
        <v>14727.241751326012</v>
      </c>
      <c r="H1102" s="108">
        <v>76707.887974012658</v>
      </c>
      <c r="I1102" s="86">
        <v>91513.979245228053</v>
      </c>
      <c r="AV1102" s="84"/>
    </row>
    <row r="1103" spans="1:53">
      <c r="A1103" s="51" t="s">
        <v>201</v>
      </c>
      <c r="B1103" s="111">
        <v>0.37087789145949795</v>
      </c>
      <c r="C1103" s="87">
        <v>0.17898539911570763</v>
      </c>
      <c r="D1103" s="87">
        <v>4.0612676598159227E-3</v>
      </c>
      <c r="E1103" s="88">
        <v>0.55392455823502151</v>
      </c>
      <c r="F1103" s="112">
        <v>120.69764432891657</v>
      </c>
      <c r="G1103" s="113">
        <v>58.24859486102865</v>
      </c>
      <c r="H1103" s="113">
        <v>1.3216895663421466</v>
      </c>
      <c r="I1103" s="88">
        <v>180.26792875628738</v>
      </c>
    </row>
    <row r="1104" spans="1:53">
      <c r="A1104" s="51" t="s">
        <v>200</v>
      </c>
      <c r="B1104" s="111">
        <v>2.6795790479041239E-4</v>
      </c>
      <c r="C1104" s="87">
        <v>8.4533750677245386E-3</v>
      </c>
      <c r="D1104" s="87">
        <v>7.6166044833770605E-3</v>
      </c>
      <c r="E1104" s="88">
        <v>1.6337937455892012E-2</v>
      </c>
      <c r="F1104" s="112">
        <v>8.7203601595774283E-2</v>
      </c>
      <c r="G1104" s="113">
        <v>2.7510468561175214</v>
      </c>
      <c r="H1104" s="113">
        <v>2.4787301699515552</v>
      </c>
      <c r="I1104" s="88">
        <v>5.3169806276648508</v>
      </c>
    </row>
    <row r="1105" spans="1:9">
      <c r="A1105" s="51" t="s">
        <v>667</v>
      </c>
      <c r="B1105" s="104">
        <v>11.43963319774322</v>
      </c>
      <c r="C1105" s="85">
        <v>52.863351523414018</v>
      </c>
      <c r="D1105" s="85">
        <v>237.84707332881592</v>
      </c>
      <c r="E1105" s="86">
        <v>302.15005804997315</v>
      </c>
      <c r="F1105" s="107">
        <v>3722.8878041797807</v>
      </c>
      <c r="G1105" s="108">
        <v>17203.727014028012</v>
      </c>
      <c r="H1105" s="108">
        <v>77404.402156040072</v>
      </c>
      <c r="I1105" s="86">
        <v>98331.016974247861</v>
      </c>
    </row>
    <row r="1106" spans="1:9">
      <c r="A1106" s="51" t="s">
        <v>676</v>
      </c>
      <c r="B1106" s="111">
        <v>9.9443578894805457E-3</v>
      </c>
      <c r="C1106" s="87">
        <v>8.1583700003054371E-2</v>
      </c>
      <c r="D1106" s="87">
        <v>0.17696832209136112</v>
      </c>
      <c r="E1106" s="88">
        <v>0.26849637998389603</v>
      </c>
      <c r="F1106" s="112">
        <v>3.2362688617017596</v>
      </c>
      <c r="G1106" s="113">
        <v>26.550410883904174</v>
      </c>
      <c r="H1106" s="113">
        <v>57.592161973345483</v>
      </c>
      <c r="I1106" s="88">
        <v>87.378841718951406</v>
      </c>
    </row>
    <row r="1107" spans="1:9">
      <c r="A1107" s="51" t="s">
        <v>685</v>
      </c>
      <c r="B1107" s="111">
        <v>2.2109918248801652E-2</v>
      </c>
      <c r="C1107" s="87">
        <v>3.4684138490058754E-2</v>
      </c>
      <c r="D1107" s="87">
        <v>2.7034852254628263</v>
      </c>
      <c r="E1107" s="88">
        <v>2.7602792822016866</v>
      </c>
      <c r="F1107" s="112">
        <v>7.1954007245716669</v>
      </c>
      <c r="G1107" s="113">
        <v>11.287525915480902</v>
      </c>
      <c r="H1107" s="113">
        <v>879.81598716306155</v>
      </c>
      <c r="I1107" s="88">
        <v>898.29891380311415</v>
      </c>
    </row>
    <row r="1108" spans="1:9">
      <c r="A1108" s="51" t="s">
        <v>690</v>
      </c>
      <c r="B1108" s="111">
        <v>5.464939583030469E-2</v>
      </c>
      <c r="C1108" s="87">
        <v>7.3891980124422121E-2</v>
      </c>
      <c r="D1108" s="87">
        <v>0.10083253126987646</v>
      </c>
      <c r="E1108" s="88">
        <v>0.22937390722460327</v>
      </c>
      <c r="F1108" s="112">
        <v>17.784973147790392</v>
      </c>
      <c r="G1108" s="113">
        <v>24.047235333225125</v>
      </c>
      <c r="H1108" s="113">
        <v>32.814706069706418</v>
      </c>
      <c r="I1108" s="88">
        <v>74.646914550721931</v>
      </c>
    </row>
    <row r="1109" spans="1:9">
      <c r="A1109" s="51" t="s">
        <v>695</v>
      </c>
      <c r="B1109" s="111">
        <v>3.0911905722771503E-3</v>
      </c>
      <c r="C1109" s="87">
        <v>7.2938005826203144E-3</v>
      </c>
      <c r="D1109" s="87">
        <v>2.3406192480517039E-2</v>
      </c>
      <c r="E1109" s="88">
        <v>3.3791183635414501E-2</v>
      </c>
      <c r="F1109" s="112">
        <v>1.0059899196939652</v>
      </c>
      <c r="G1109" s="113">
        <v>2.3736776141138352</v>
      </c>
      <c r="H1109" s="113">
        <v>7.6172572163582881</v>
      </c>
      <c r="I1109" s="88">
        <v>10.996924750166087</v>
      </c>
    </row>
    <row r="1110" spans="1:9">
      <c r="A1110" s="51" t="s">
        <v>700</v>
      </c>
      <c r="B1110" s="111">
        <v>2.6200081677339956E-3</v>
      </c>
      <c r="C1110" s="87">
        <v>4.324750597894467E-3</v>
      </c>
      <c r="D1110" s="87">
        <v>9.38242342820007E-3</v>
      </c>
      <c r="E1110" s="88">
        <v>1.6327182193828532E-2</v>
      </c>
      <c r="F1110" s="112">
        <v>0.85264940631422947</v>
      </c>
      <c r="G1110" s="113">
        <v>1.4074368451076562</v>
      </c>
      <c r="H1110" s="113">
        <v>3.0533942085999342</v>
      </c>
      <c r="I1110" s="88">
        <v>5.31348046002182</v>
      </c>
    </row>
    <row r="1111" spans="1:9">
      <c r="A1111" s="51" t="s">
        <v>703</v>
      </c>
      <c r="B1111" s="111">
        <v>2.4089765251567974E-2</v>
      </c>
      <c r="C1111" s="87">
        <v>8.4597363891750821E-2</v>
      </c>
      <c r="D1111" s="87">
        <v>3.5608418444792352E-3</v>
      </c>
      <c r="E1111" s="88">
        <v>0.11224797098779803</v>
      </c>
      <c r="F1111" s="112">
        <v>7.8397175600270828</v>
      </c>
      <c r="G1111" s="113">
        <v>27.531170698767678</v>
      </c>
      <c r="H1111" s="113">
        <v>1.1588321449012904</v>
      </c>
      <c r="I1111" s="88">
        <v>36.529720403696047</v>
      </c>
    </row>
    <row r="1112" spans="1:9">
      <c r="A1112" s="51" t="s">
        <v>729</v>
      </c>
      <c r="B1112" s="111">
        <v>4.7859841673812779E-4</v>
      </c>
      <c r="C1112" s="87">
        <v>5.0219181697424913E-4</v>
      </c>
      <c r="D1112" s="87">
        <v>1.7385376043784653E-3</v>
      </c>
      <c r="E1112" s="88">
        <v>2.7193278380908421E-3</v>
      </c>
      <c r="F1112" s="112">
        <v>0.15575396325868479</v>
      </c>
      <c r="G1112" s="113">
        <v>0.16343214493460745</v>
      </c>
      <c r="H1112" s="113">
        <v>0.56578566222957005</v>
      </c>
      <c r="I1112" s="88">
        <v>0.88497177042286224</v>
      </c>
    </row>
    <row r="1113" spans="1:9">
      <c r="A1113" s="51" t="s">
        <v>730</v>
      </c>
      <c r="B1113" s="111">
        <v>9.4511935783722319E-4</v>
      </c>
      <c r="C1113" s="87">
        <v>1.0647031794658165E-3</v>
      </c>
      <c r="D1113" s="87">
        <v>3.2861410505826863E-3</v>
      </c>
      <c r="E1113" s="88">
        <v>5.2959635878857261E-3</v>
      </c>
      <c r="F1113" s="112">
        <v>0.30757746074240905</v>
      </c>
      <c r="G1113" s="113">
        <v>0.34649454343402258</v>
      </c>
      <c r="H1113" s="113">
        <v>1.0694341530497931</v>
      </c>
      <c r="I1113" s="88">
        <v>1.7235061572262247</v>
      </c>
    </row>
    <row r="1114" spans="1:9">
      <c r="A1114" s="51" t="s">
        <v>712</v>
      </c>
      <c r="B1114" s="111">
        <v>1.6915447267913395E-3</v>
      </c>
      <c r="C1114" s="87">
        <v>4.7529615033950777E-2</v>
      </c>
      <c r="D1114" s="87">
        <v>0.12210814224303916</v>
      </c>
      <c r="E1114" s="88">
        <v>0.17132930200378127</v>
      </c>
      <c r="F1114" s="112">
        <v>0.55049240869352678</v>
      </c>
      <c r="G1114" s="113">
        <v>15.467928130961667</v>
      </c>
      <c r="H1114" s="113">
        <v>39.738591761608376</v>
      </c>
      <c r="I1114" s="88">
        <v>55.757012301263565</v>
      </c>
    </row>
    <row r="1115" spans="1:9">
      <c r="A1115" s="51" t="s">
        <v>715</v>
      </c>
      <c r="B1115" s="111">
        <v>8.8366247223732185E-4</v>
      </c>
      <c r="C1115" s="87">
        <v>1.0709271846073355E-2</v>
      </c>
      <c r="D1115" s="87">
        <v>1.86540480556935</v>
      </c>
      <c r="E1115" s="88">
        <v>1.8769977398876607</v>
      </c>
      <c r="F1115" s="112">
        <v>0.28757707384819631</v>
      </c>
      <c r="G1115" s="113">
        <v>3.4852006929083803</v>
      </c>
      <c r="H1115" s="113">
        <v>607.07303114251238</v>
      </c>
      <c r="I1115" s="88">
        <v>610.84580890926907</v>
      </c>
    </row>
    <row r="1116" spans="1:9">
      <c r="A1116" s="51" t="s">
        <v>716</v>
      </c>
      <c r="B1116" s="111">
        <v>2.7179013790595906E-3</v>
      </c>
      <c r="C1116" s="87">
        <v>2.1841019313035597E-2</v>
      </c>
      <c r="D1116" s="87">
        <v>6.9574446576214755E-2</v>
      </c>
      <c r="E1116" s="88">
        <v>9.4133367268309939E-2</v>
      </c>
      <c r="F1116" s="112">
        <v>0.88450754689062039</v>
      </c>
      <c r="G1116" s="113">
        <v>7.107890876028808</v>
      </c>
      <c r="H1116" s="113">
        <v>22.642147188097429</v>
      </c>
      <c r="I1116" s="88">
        <v>30.634545611016858</v>
      </c>
    </row>
    <row r="1117" spans="1:9">
      <c r="A1117" s="51" t="s">
        <v>717</v>
      </c>
      <c r="B1117" s="111">
        <v>2.1373517320902321E-4</v>
      </c>
      <c r="C1117" s="87">
        <v>1.9400662402406683E-3</v>
      </c>
      <c r="D1117" s="87">
        <v>1.6150272811556756E-2</v>
      </c>
      <c r="E1117" s="88">
        <v>1.8304074225006448E-2</v>
      </c>
      <c r="F1117" s="112">
        <v>6.9557481075625885E-2</v>
      </c>
      <c r="G1117" s="113">
        <v>0.63137067598616448</v>
      </c>
      <c r="H1117" s="113">
        <v>5.2559074792872185</v>
      </c>
      <c r="I1117" s="88">
        <v>5.9568356363490089</v>
      </c>
    </row>
    <row r="1118" spans="1:9">
      <c r="A1118" s="51" t="s">
        <v>718</v>
      </c>
      <c r="B1118" s="111">
        <v>1.673506017230114E-4</v>
      </c>
      <c r="C1118" s="87">
        <v>1.5093553946147189E-3</v>
      </c>
      <c r="D1118" s="87">
        <v>6.4738721654580477E-3</v>
      </c>
      <c r="E1118" s="88">
        <v>8.1505781617957785E-3</v>
      </c>
      <c r="F1118" s="112">
        <v>5.4462193272040937E-2</v>
      </c>
      <c r="G1118" s="113">
        <v>0.49120113325771936</v>
      </c>
      <c r="H1118" s="113">
        <v>2.1068420039339544</v>
      </c>
      <c r="I1118" s="88">
        <v>2.6525053304637147</v>
      </c>
    </row>
    <row r="1119" spans="1:9">
      <c r="A1119" s="51" t="s">
        <v>719</v>
      </c>
      <c r="B1119" s="111">
        <v>3.4061537604384859E-3</v>
      </c>
      <c r="C1119" s="87">
        <v>4.3402728248631312E-2</v>
      </c>
      <c r="D1119" s="87">
        <v>2.456980872690672E-3</v>
      </c>
      <c r="E1119" s="87">
        <v>4.9265862881760471E-2</v>
      </c>
      <c r="F1119" s="112">
        <v>1.1084908121354065</v>
      </c>
      <c r="G1119" s="113">
        <v>14.124883627985163</v>
      </c>
      <c r="H1119" s="113">
        <v>0.7995941799818902</v>
      </c>
      <c r="I1119" s="88">
        <v>16.032968620102459</v>
      </c>
    </row>
    <row r="1120" spans="1:9">
      <c r="A1120" s="51" t="s">
        <v>720</v>
      </c>
      <c r="B1120" s="111">
        <v>2.1523271902305799E-5</v>
      </c>
      <c r="C1120" s="87">
        <v>1.5171618846042271E-4</v>
      </c>
      <c r="D1120" s="87">
        <v>1.1995909470211409E-3</v>
      </c>
      <c r="E1120" s="87">
        <v>1.3728304073838695E-3</v>
      </c>
      <c r="F1120" s="112">
        <v>7.0044838926257872E-3</v>
      </c>
      <c r="G1120" s="113">
        <v>4.9374165932818154E-2</v>
      </c>
      <c r="H1120" s="113">
        <v>0.39039210693840326</v>
      </c>
      <c r="I1120" s="88">
        <v>0.44677075676384725</v>
      </c>
    </row>
    <row r="1121" spans="1:53" ht="14.25">
      <c r="A1121" s="89" t="s">
        <v>721</v>
      </c>
      <c r="B1121" s="114">
        <v>5.0762345301166694E-5</v>
      </c>
      <c r="C1121" s="90">
        <v>3.8830869172850637E-4</v>
      </c>
      <c r="D1121" s="90">
        <v>2.2674373249020534E-3</v>
      </c>
      <c r="E1121" s="90">
        <v>2.7065083619317266E-3</v>
      </c>
      <c r="F1121" s="115">
        <v>1.6519980402042809E-2</v>
      </c>
      <c r="G1121" s="116">
        <v>0.1263702837061465</v>
      </c>
      <c r="H1121" s="116">
        <v>0.73790956560435716</v>
      </c>
      <c r="I1121" s="91">
        <v>0.88079982971254656</v>
      </c>
      <c r="AY1121" s="81"/>
    </row>
    <row r="1123" spans="1:53" ht="13.5" customHeight="1">
      <c r="A1123" s="52" t="s">
        <v>763</v>
      </c>
    </row>
    <row r="1124" spans="1:53" ht="14.25">
      <c r="A1124" s="77"/>
      <c r="B1124" s="93" t="s">
        <v>723</v>
      </c>
      <c r="C1124" s="94"/>
      <c r="D1124" s="94"/>
      <c r="E1124" s="95"/>
      <c r="F1124" s="96" t="s">
        <v>724</v>
      </c>
      <c r="G1124" s="97"/>
      <c r="H1124" s="98"/>
      <c r="I1124" s="98"/>
    </row>
    <row r="1125" spans="1:53" ht="25.5">
      <c r="A1125" s="89" t="s">
        <v>725</v>
      </c>
      <c r="B1125" s="99" t="s">
        <v>726</v>
      </c>
      <c r="C1125" s="100" t="s">
        <v>362</v>
      </c>
      <c r="D1125" s="100" t="s">
        <v>401</v>
      </c>
      <c r="E1125" s="101" t="s">
        <v>727</v>
      </c>
      <c r="F1125" s="102" t="s">
        <v>726</v>
      </c>
      <c r="G1125" s="102" t="s">
        <v>362</v>
      </c>
      <c r="H1125" s="100" t="s">
        <v>401</v>
      </c>
      <c r="I1125" s="101" t="s">
        <v>727</v>
      </c>
    </row>
    <row r="1126" spans="1:53">
      <c r="A1126" s="51" t="s">
        <v>540</v>
      </c>
      <c r="B1126" s="104">
        <v>357.88142646375888</v>
      </c>
      <c r="C1126" s="85">
        <v>146.01777629347734</v>
      </c>
      <c r="D1126" s="85">
        <v>3072.7848378615258</v>
      </c>
      <c r="E1126" s="86">
        <v>3576.6840406187621</v>
      </c>
      <c r="F1126" s="105">
        <v>116468.10478042548</v>
      </c>
      <c r="G1126" s="106">
        <v>47519.687839613587</v>
      </c>
      <c r="H1126" s="106">
        <v>1000000</v>
      </c>
      <c r="I1126" s="79">
        <v>1163987.7926200391</v>
      </c>
    </row>
    <row r="1127" spans="1:53">
      <c r="A1127" s="51" t="s">
        <v>558</v>
      </c>
      <c r="B1127" s="104">
        <v>355.83021361398863</v>
      </c>
      <c r="C1127" s="85">
        <v>121.70184444396519</v>
      </c>
      <c r="D1127" s="85">
        <v>3072.7848378615258</v>
      </c>
      <c r="E1127" s="86">
        <v>3550.3168959194795</v>
      </c>
      <c r="F1127" s="107">
        <v>115800.5628085646</v>
      </c>
      <c r="G1127" s="108">
        <v>39606.367144359639</v>
      </c>
      <c r="H1127" s="108">
        <v>1000000</v>
      </c>
      <c r="I1127" s="86">
        <v>1155406.9299529241</v>
      </c>
    </row>
    <row r="1128" spans="1:53">
      <c r="A1128" s="51" t="s">
        <v>575</v>
      </c>
      <c r="B1128" s="104">
        <v>5.7908972128329443</v>
      </c>
      <c r="C1128" s="85">
        <v>68.697365469115724</v>
      </c>
      <c r="D1128" s="85">
        <v>0</v>
      </c>
      <c r="E1128" s="86">
        <v>74.488262681948669</v>
      </c>
      <c r="F1128" s="107">
        <v>1884.5762129127995</v>
      </c>
      <c r="G1128" s="108">
        <v>22356.711938517954</v>
      </c>
      <c r="H1128" s="108">
        <v>0</v>
      </c>
      <c r="I1128" s="86">
        <v>24241.288151430756</v>
      </c>
    </row>
    <row r="1129" spans="1:53" ht="14.25">
      <c r="A1129" s="51" t="s">
        <v>267</v>
      </c>
      <c r="B1129" s="104">
        <v>337.42070175864632</v>
      </c>
      <c r="C1129" s="85">
        <v>50.349369315256851</v>
      </c>
      <c r="D1129" s="85">
        <v>3072.7848378615258</v>
      </c>
      <c r="E1129" s="86">
        <v>3460.554908935429</v>
      </c>
      <c r="F1129" s="107">
        <v>109809.41379334289</v>
      </c>
      <c r="G1129" s="108">
        <v>16385.582451095732</v>
      </c>
      <c r="H1129" s="108">
        <v>1000000</v>
      </c>
      <c r="I1129" s="86">
        <v>1126194.9962444387</v>
      </c>
      <c r="AZ1129" s="81"/>
    </row>
    <row r="1130" spans="1:53" ht="14.25">
      <c r="A1130" s="51" t="s">
        <v>608</v>
      </c>
      <c r="B1130" s="104">
        <v>12.618614642509403</v>
      </c>
      <c r="C1130" s="85">
        <v>2.6551096595926111</v>
      </c>
      <c r="D1130" s="85">
        <v>0</v>
      </c>
      <c r="E1130" s="86">
        <v>15.273724302102014</v>
      </c>
      <c r="F1130" s="107">
        <v>4106.5728023089323</v>
      </c>
      <c r="G1130" s="108">
        <v>864.07275474595508</v>
      </c>
      <c r="H1130" s="108">
        <v>0</v>
      </c>
      <c r="I1130" s="86">
        <v>4970.6455570548869</v>
      </c>
      <c r="AX1130" s="81"/>
    </row>
    <row r="1131" spans="1:53" ht="14.25">
      <c r="A1131" s="51" t="s">
        <v>728</v>
      </c>
      <c r="B1131" s="109">
        <v>1.3449107702376974E-2</v>
      </c>
      <c r="C1131" s="110">
        <v>1.25491189194339E-2</v>
      </c>
      <c r="D1131" s="85">
        <v>0</v>
      </c>
      <c r="E1131" s="86">
        <v>2.5998226621810873E-2</v>
      </c>
      <c r="F1131" s="107">
        <v>4.3768465454082195</v>
      </c>
      <c r="G1131" s="108">
        <v>4.0839562747150673</v>
      </c>
      <c r="H1131" s="108">
        <v>0</v>
      </c>
      <c r="I1131" s="86">
        <v>8.4608028201232859</v>
      </c>
      <c r="BA1131" s="81"/>
    </row>
    <row r="1132" spans="1:53">
      <c r="A1132" s="51" t="s">
        <v>640</v>
      </c>
      <c r="B1132" s="104">
        <v>21.682726153168652</v>
      </c>
      <c r="C1132" s="85">
        <v>10.1010382626317</v>
      </c>
      <c r="D1132" s="85">
        <v>182.44357555957583</v>
      </c>
      <c r="E1132" s="86">
        <v>214.2273399753762</v>
      </c>
      <c r="F1132" s="107">
        <v>7056.3763157131852</v>
      </c>
      <c r="G1132" s="108">
        <v>3287.2585604338697</v>
      </c>
      <c r="H1132" s="108">
        <v>59374.015815095481</v>
      </c>
      <c r="I1132" s="86">
        <v>69717.650691242539</v>
      </c>
      <c r="AV1132" s="84"/>
    </row>
    <row r="1133" spans="1:53">
      <c r="A1133" s="51" t="s">
        <v>201</v>
      </c>
      <c r="B1133" s="111">
        <v>0.97450368210840088</v>
      </c>
      <c r="C1133" s="87">
        <v>2.1849035385877975E-2</v>
      </c>
      <c r="D1133" s="87">
        <v>4.3204975104424712E-2</v>
      </c>
      <c r="E1133" s="88">
        <v>1.0395576925987036</v>
      </c>
      <c r="F1133" s="112">
        <v>317.14022736020695</v>
      </c>
      <c r="G1133" s="113">
        <v>7.1104996082588059</v>
      </c>
      <c r="H1133" s="113">
        <v>14.060527301512197</v>
      </c>
      <c r="I1133" s="88">
        <v>338.31125426997795</v>
      </c>
    </row>
    <row r="1134" spans="1:53">
      <c r="A1134" s="51" t="s">
        <v>200</v>
      </c>
      <c r="B1134" s="111">
        <v>4.8143786573409501E-3</v>
      </c>
      <c r="C1134" s="87">
        <v>1.5567248670515441E-4</v>
      </c>
      <c r="D1134" s="87">
        <v>7.6166044833770605E-3</v>
      </c>
      <c r="E1134" s="88">
        <v>1.2586655627423164E-2</v>
      </c>
      <c r="F1134" s="112">
        <v>1.566780269812666</v>
      </c>
      <c r="G1134" s="113">
        <v>5.0661694495177587E-2</v>
      </c>
      <c r="H1134" s="113">
        <v>2.4787301699515552</v>
      </c>
      <c r="I1134" s="88">
        <v>4.0961721342593975</v>
      </c>
    </row>
    <row r="1135" spans="1:53">
      <c r="A1135" s="51" t="s">
        <v>667</v>
      </c>
      <c r="B1135" s="104">
        <v>52.193646960616036</v>
      </c>
      <c r="C1135" s="85">
        <v>10.797762533184905</v>
      </c>
      <c r="D1135" s="85">
        <v>185.75812500080349</v>
      </c>
      <c r="E1135" s="86">
        <v>248.74953449460443</v>
      </c>
      <c r="F1135" s="107">
        <v>16985.779908019755</v>
      </c>
      <c r="G1135" s="108">
        <v>3513.9988977228554</v>
      </c>
      <c r="H1135" s="108">
        <v>60452.695129178006</v>
      </c>
      <c r="I1135" s="86">
        <v>80952.473934920621</v>
      </c>
    </row>
    <row r="1136" spans="1:53">
      <c r="A1136" s="51" t="s">
        <v>676</v>
      </c>
      <c r="B1136" s="111">
        <v>3.3054879714258197E-2</v>
      </c>
      <c r="C1136" s="87">
        <v>1.0908806066474996E-3</v>
      </c>
      <c r="D1136" s="87">
        <v>0.12482979533460936</v>
      </c>
      <c r="E1136" s="88">
        <v>0.15897555565551505</v>
      </c>
      <c r="F1136" s="112">
        <v>10.757303702807389</v>
      </c>
      <c r="G1136" s="113">
        <v>0.35501366487042652</v>
      </c>
      <c r="H1136" s="113">
        <v>40.624320257152604</v>
      </c>
      <c r="I1136" s="88">
        <v>51.736637624830422</v>
      </c>
    </row>
    <row r="1137" spans="1:51">
      <c r="A1137" s="51" t="s">
        <v>685</v>
      </c>
      <c r="B1137" s="111">
        <v>0.10523427144597133</v>
      </c>
      <c r="C1137" s="87">
        <v>3.0773220128434888E-3</v>
      </c>
      <c r="D1137" s="87">
        <v>2.7034852254628263</v>
      </c>
      <c r="E1137" s="88">
        <v>2.8117968189216413</v>
      </c>
      <c r="F1137" s="112">
        <v>34.2471982253102</v>
      </c>
      <c r="G1137" s="113">
        <v>1.0014765677459931</v>
      </c>
      <c r="H1137" s="113">
        <v>879.81598716306155</v>
      </c>
      <c r="I1137" s="88">
        <v>915.06466195611779</v>
      </c>
    </row>
    <row r="1138" spans="1:51">
      <c r="A1138" s="51" t="s">
        <v>690</v>
      </c>
      <c r="B1138" s="111">
        <v>0.13160346990451455</v>
      </c>
      <c r="C1138" s="87">
        <v>6.9597596445383153E-3</v>
      </c>
      <c r="D1138" s="87">
        <v>0.10083253126987646</v>
      </c>
      <c r="E1138" s="88">
        <v>0.23939576081892933</v>
      </c>
      <c r="F1138" s="112">
        <v>42.828729263094999</v>
      </c>
      <c r="G1138" s="113">
        <v>2.2649681028047159</v>
      </c>
      <c r="H1138" s="113">
        <v>32.814706069706418</v>
      </c>
      <c r="I1138" s="88">
        <v>77.908403435606132</v>
      </c>
    </row>
    <row r="1139" spans="1:51">
      <c r="A1139" s="51" t="s">
        <v>695</v>
      </c>
      <c r="B1139" s="111">
        <v>1.5665104365518445E-3</v>
      </c>
      <c r="C1139" s="87">
        <v>1.3515656224212587E-3</v>
      </c>
      <c r="D1139" s="87">
        <v>2.3406192480517039E-2</v>
      </c>
      <c r="E1139" s="88">
        <v>2.6324268539490141E-2</v>
      </c>
      <c r="F1139" s="112">
        <v>0.50980153808687823</v>
      </c>
      <c r="G1139" s="113">
        <v>0.439850394263813</v>
      </c>
      <c r="H1139" s="113">
        <v>7.6172572163582881</v>
      </c>
      <c r="I1139" s="88">
        <v>8.5669091487089801</v>
      </c>
    </row>
    <row r="1140" spans="1:51">
      <c r="A1140" s="51" t="s">
        <v>700</v>
      </c>
      <c r="B1140" s="111">
        <v>1.3936149515469372E-3</v>
      </c>
      <c r="C1140" s="87">
        <v>5.7398569948888245E-4</v>
      </c>
      <c r="D1140" s="87">
        <v>9.38242342820007E-3</v>
      </c>
      <c r="E1140" s="88">
        <v>1.1350024079235889E-2</v>
      </c>
      <c r="F1140" s="112">
        <v>0.4535348308073564</v>
      </c>
      <c r="G1140" s="113">
        <v>0.18679658022796744</v>
      </c>
      <c r="H1140" s="113">
        <v>3.0533942085999342</v>
      </c>
      <c r="I1140" s="88">
        <v>3.6937256196352575</v>
      </c>
    </row>
    <row r="1141" spans="1:51">
      <c r="A1141" s="51" t="s">
        <v>703</v>
      </c>
      <c r="B1141" s="111">
        <v>3.6128702078139861E-2</v>
      </c>
      <c r="C1141" s="87">
        <v>1.8470898065939979E-2</v>
      </c>
      <c r="D1141" s="87">
        <v>8.2524435116525208E-4</v>
      </c>
      <c r="E1141" s="88">
        <v>5.5424844495245096E-2</v>
      </c>
      <c r="F1141" s="112">
        <v>11.757641352878867</v>
      </c>
      <c r="G1141" s="113">
        <v>6.011126401806453</v>
      </c>
      <c r="H1141" s="113">
        <v>0.26856561546286878</v>
      </c>
      <c r="I1141" s="88">
        <v>18.037333370148193</v>
      </c>
    </row>
    <row r="1142" spans="1:51">
      <c r="A1142" s="51" t="s">
        <v>729</v>
      </c>
      <c r="B1142" s="111">
        <v>4.7713223165408471E-4</v>
      </c>
      <c r="C1142" s="87">
        <v>4.2548527055179258E-5</v>
      </c>
      <c r="D1142" s="87">
        <v>1.7385376043784653E-3</v>
      </c>
      <c r="E1142" s="88">
        <v>2.2582183630877294E-3</v>
      </c>
      <c r="F1142" s="112">
        <v>0.15527681137158311</v>
      </c>
      <c r="G1142" s="113">
        <v>1.384689436465408E-2</v>
      </c>
      <c r="H1142" s="113">
        <v>0.56578566222957005</v>
      </c>
      <c r="I1142" s="88">
        <v>0.7349093679658073</v>
      </c>
    </row>
    <row r="1143" spans="1:51">
      <c r="A1143" s="51" t="s">
        <v>730</v>
      </c>
      <c r="B1143" s="111">
        <v>4.7658283465497765E-4</v>
      </c>
      <c r="C1143" s="87">
        <v>9.6948359528591368E-5</v>
      </c>
      <c r="D1143" s="87">
        <v>3.2861410505826863E-3</v>
      </c>
      <c r="E1143" s="88">
        <v>3.8596722447662552E-3</v>
      </c>
      <c r="F1143" s="112">
        <v>0.1550980168812115</v>
      </c>
      <c r="G1143" s="113">
        <v>3.1550650190028152E-2</v>
      </c>
      <c r="H1143" s="113">
        <v>1.0694341530497931</v>
      </c>
      <c r="I1143" s="88">
        <v>1.2560828201210326</v>
      </c>
    </row>
    <row r="1144" spans="1:51">
      <c r="A1144" s="51" t="s">
        <v>712</v>
      </c>
      <c r="B1144" s="111">
        <v>2.0088091686835878E-3</v>
      </c>
      <c r="C1144" s="87">
        <v>7.9190051730072881E-5</v>
      </c>
      <c r="D1144" s="87">
        <v>8.6132558780880455E-2</v>
      </c>
      <c r="E1144" s="88">
        <v>8.8220558001294122E-2</v>
      </c>
      <c r="F1144" s="112">
        <v>0.65374221583363412</v>
      </c>
      <c r="G1144" s="113">
        <v>2.5771427518883627E-2</v>
      </c>
      <c r="H1144" s="113">
        <v>28.030780977435295</v>
      </c>
      <c r="I1144" s="88">
        <v>28.710294620787813</v>
      </c>
    </row>
    <row r="1145" spans="1:51">
      <c r="A1145" s="51" t="s">
        <v>715</v>
      </c>
      <c r="B1145" s="111">
        <v>9.755223293206005E-3</v>
      </c>
      <c r="C1145" s="87">
        <v>6.451050291461848E-4</v>
      </c>
      <c r="D1145" s="87">
        <v>1.86540480556935</v>
      </c>
      <c r="E1145" s="88">
        <v>1.8758051338917021</v>
      </c>
      <c r="F1145" s="112">
        <v>3.1747173355603566</v>
      </c>
      <c r="G1145" s="113">
        <v>0.20994149059754516</v>
      </c>
      <c r="H1145" s="113">
        <v>607.07303114251238</v>
      </c>
      <c r="I1145" s="88">
        <v>610.45768996867037</v>
      </c>
    </row>
    <row r="1146" spans="1:51">
      <c r="A1146" s="51" t="s">
        <v>716</v>
      </c>
      <c r="B1146" s="111">
        <v>1.1674248913567746E-2</v>
      </c>
      <c r="C1146" s="87">
        <v>1.5927982357641906E-3</v>
      </c>
      <c r="D1146" s="87">
        <v>6.9574446576214755E-2</v>
      </c>
      <c r="E1146" s="88">
        <v>8.2841493725546694E-2</v>
      </c>
      <c r="F1146" s="112">
        <v>3.799240600813536</v>
      </c>
      <c r="G1146" s="113">
        <v>0.51835657874199959</v>
      </c>
      <c r="H1146" s="113">
        <v>22.642147188097429</v>
      </c>
      <c r="I1146" s="88">
        <v>26.959744367652963</v>
      </c>
    </row>
    <row r="1147" spans="1:51">
      <c r="A1147" s="51" t="s">
        <v>717</v>
      </c>
      <c r="B1147" s="111">
        <v>5.6063702974181031E-5</v>
      </c>
      <c r="C1147" s="87">
        <v>2.5510701667818007E-4</v>
      </c>
      <c r="D1147" s="87">
        <v>1.6150272811556756E-2</v>
      </c>
      <c r="E1147" s="88">
        <v>1.6461443531209118E-2</v>
      </c>
      <c r="F1147" s="112">
        <v>1.8245241997873828E-2</v>
      </c>
      <c r="G1147" s="113">
        <v>8.3021438251992707E-2</v>
      </c>
      <c r="H1147" s="113">
        <v>5.2559074792872185</v>
      </c>
      <c r="I1147" s="88">
        <v>5.3571741595370854</v>
      </c>
    </row>
    <row r="1148" spans="1:51">
      <c r="A1148" s="51" t="s">
        <v>718</v>
      </c>
      <c r="B1148" s="111">
        <v>4.5857369777334951E-5</v>
      </c>
      <c r="C1148" s="87">
        <v>1.6083779943897115E-4</v>
      </c>
      <c r="D1148" s="87">
        <v>6.4738721654580477E-3</v>
      </c>
      <c r="E1148" s="88">
        <v>6.6805673346743534E-3</v>
      </c>
      <c r="F1148" s="112">
        <v>1.4923716497263418E-2</v>
      </c>
      <c r="G1148" s="113">
        <v>5.2342681940237841E-2</v>
      </c>
      <c r="H1148" s="113">
        <v>2.1068420039339544</v>
      </c>
      <c r="I1148" s="88">
        <v>2.1741084023714556</v>
      </c>
    </row>
    <row r="1149" spans="1:51">
      <c r="A1149" s="51" t="s">
        <v>719</v>
      </c>
      <c r="B1149" s="111">
        <v>9.8425562025274203E-4</v>
      </c>
      <c r="C1149" s="87">
        <v>6.520352792159163E-3</v>
      </c>
      <c r="D1149" s="87">
        <v>5.6941860230402385E-4</v>
      </c>
      <c r="E1149" s="87">
        <v>8.0740270147159291E-3</v>
      </c>
      <c r="F1149" s="112">
        <v>0.32031387558450886</v>
      </c>
      <c r="G1149" s="113">
        <v>2.1219685517248705</v>
      </c>
      <c r="H1149" s="113">
        <v>0.18531027466937941</v>
      </c>
      <c r="I1149" s="88">
        <v>2.627592701978759</v>
      </c>
    </row>
    <row r="1150" spans="1:51">
      <c r="A1150" s="51" t="s">
        <v>720</v>
      </c>
      <c r="B1150" s="111">
        <v>8.8973039726163409E-6</v>
      </c>
      <c r="C1150" s="87">
        <v>9.72957582891502E-6</v>
      </c>
      <c r="D1150" s="87">
        <v>1.1995909470211409E-3</v>
      </c>
      <c r="E1150" s="87">
        <v>1.2182178268226723E-3</v>
      </c>
      <c r="F1150" s="112">
        <v>2.8955180535218767E-3</v>
      </c>
      <c r="G1150" s="113">
        <v>3.1663706840229736E-3</v>
      </c>
      <c r="H1150" s="113">
        <v>0.39039210693840326</v>
      </c>
      <c r="I1150" s="88">
        <v>0.39645399567594813</v>
      </c>
    </row>
    <row r="1151" spans="1:51" ht="14.25">
      <c r="A1151" s="89" t="s">
        <v>721</v>
      </c>
      <c r="B1151" s="114">
        <v>1.4092085643508417E-5</v>
      </c>
      <c r="C1151" s="90">
        <v>2.4675548037429314E-5</v>
      </c>
      <c r="D1151" s="90">
        <v>2.2674373249020534E-3</v>
      </c>
      <c r="E1151" s="90">
        <v>2.3062049585829913E-3</v>
      </c>
      <c r="F1151" s="115">
        <v>4.5860958013954744E-3</v>
      </c>
      <c r="G1151" s="116">
        <v>8.0303533567947505E-3</v>
      </c>
      <c r="H1151" s="116">
        <v>0.73790956560435716</v>
      </c>
      <c r="I1151" s="91">
        <v>0.75052601476254732</v>
      </c>
      <c r="AY1151" s="81"/>
    </row>
    <row r="1153" spans="1:53" ht="14.25" customHeight="1">
      <c r="A1153" s="52" t="s">
        <v>764</v>
      </c>
    </row>
    <row r="1154" spans="1:53" ht="14.25">
      <c r="A1154" s="77"/>
      <c r="B1154" s="93" t="s">
        <v>723</v>
      </c>
      <c r="C1154" s="94"/>
      <c r="D1154" s="94"/>
      <c r="E1154" s="95"/>
      <c r="F1154" s="96" t="s">
        <v>724</v>
      </c>
      <c r="G1154" s="97"/>
      <c r="H1154" s="98"/>
      <c r="I1154" s="98"/>
    </row>
    <row r="1155" spans="1:53" ht="25.5">
      <c r="A1155" s="89" t="s">
        <v>725</v>
      </c>
      <c r="B1155" s="99" t="s">
        <v>726</v>
      </c>
      <c r="C1155" s="100" t="s">
        <v>362</v>
      </c>
      <c r="D1155" s="100" t="s">
        <v>401</v>
      </c>
      <c r="E1155" s="101" t="s">
        <v>727</v>
      </c>
      <c r="F1155" s="102" t="s">
        <v>726</v>
      </c>
      <c r="G1155" s="102" t="s">
        <v>362</v>
      </c>
      <c r="H1155" s="100" t="s">
        <v>401</v>
      </c>
      <c r="I1155" s="101" t="s">
        <v>727</v>
      </c>
    </row>
    <row r="1156" spans="1:53">
      <c r="A1156" s="51" t="s">
        <v>540</v>
      </c>
      <c r="B1156" s="104">
        <v>246.93045458953867</v>
      </c>
      <c r="C1156" s="85">
        <v>384.95671995206612</v>
      </c>
      <c r="D1156" s="85">
        <v>3072.7848378615258</v>
      </c>
      <c r="E1156" s="86">
        <v>3704.6720124031308</v>
      </c>
      <c r="F1156" s="105">
        <v>80360.476772394992</v>
      </c>
      <c r="G1156" s="106">
        <v>125279.42575373189</v>
      </c>
      <c r="H1156" s="106">
        <v>1000000</v>
      </c>
      <c r="I1156" s="79">
        <v>1205639.9025261269</v>
      </c>
    </row>
    <row r="1157" spans="1:53">
      <c r="A1157" s="51" t="s">
        <v>558</v>
      </c>
      <c r="B1157" s="104">
        <v>245.55580390281446</v>
      </c>
      <c r="C1157" s="85">
        <v>382.46496129091508</v>
      </c>
      <c r="D1157" s="85">
        <v>3072.7848378615258</v>
      </c>
      <c r="E1157" s="86">
        <v>3700.8056030552552</v>
      </c>
      <c r="F1157" s="107">
        <v>79913.11362812719</v>
      </c>
      <c r="G1157" s="108">
        <v>124468.5135706045</v>
      </c>
      <c r="H1157" s="108">
        <v>1000000</v>
      </c>
      <c r="I1157" s="86">
        <v>1204381.6271987315</v>
      </c>
    </row>
    <row r="1158" spans="1:53">
      <c r="A1158" s="51" t="s">
        <v>575</v>
      </c>
      <c r="B1158" s="104">
        <v>3.8795606289810256</v>
      </c>
      <c r="C1158" s="85">
        <v>7.0319068297801861</v>
      </c>
      <c r="D1158" s="85">
        <v>0</v>
      </c>
      <c r="E1158" s="86">
        <v>10.911467458761212</v>
      </c>
      <c r="F1158" s="107">
        <v>1262.5552499409516</v>
      </c>
      <c r="G1158" s="108">
        <v>2288.4475161215555</v>
      </c>
      <c r="H1158" s="108">
        <v>0</v>
      </c>
      <c r="I1158" s="86">
        <v>3551.0027660625074</v>
      </c>
    </row>
    <row r="1159" spans="1:53" ht="14.25">
      <c r="A1159" s="51" t="s">
        <v>267</v>
      </c>
      <c r="B1159" s="104">
        <v>229.38802752042022</v>
      </c>
      <c r="C1159" s="85">
        <v>352.06557195629483</v>
      </c>
      <c r="D1159" s="85">
        <v>3072.7848378615258</v>
      </c>
      <c r="E1159" s="86">
        <v>3654.2384373382411</v>
      </c>
      <c r="F1159" s="107">
        <v>74651.509827177011</v>
      </c>
      <c r="G1159" s="108">
        <v>114575.40652319523</v>
      </c>
      <c r="H1159" s="108">
        <v>1000000</v>
      </c>
      <c r="I1159" s="86">
        <v>1189226.9163503724</v>
      </c>
      <c r="AZ1159" s="81"/>
    </row>
    <row r="1160" spans="1:53" ht="14.25">
      <c r="A1160" s="51" t="s">
        <v>608</v>
      </c>
      <c r="B1160" s="104">
        <v>12.288215753413205</v>
      </c>
      <c r="C1160" s="85">
        <v>23.367482504840023</v>
      </c>
      <c r="D1160" s="85">
        <v>0</v>
      </c>
      <c r="E1160" s="86">
        <v>35.655698258253224</v>
      </c>
      <c r="F1160" s="107">
        <v>3999.0485510092103</v>
      </c>
      <c r="G1160" s="108">
        <v>7604.6595312877134</v>
      </c>
      <c r="H1160" s="108">
        <v>0</v>
      </c>
      <c r="I1160" s="86">
        <v>11603.708082296922</v>
      </c>
      <c r="AX1160" s="81"/>
    </row>
    <row r="1161" spans="1:53" ht="14.25">
      <c r="A1161" s="51" t="s">
        <v>728</v>
      </c>
      <c r="B1161" s="109">
        <v>1.2844789519248669E-2</v>
      </c>
      <c r="C1161" s="110">
        <v>2.909760305676413E-3</v>
      </c>
      <c r="D1161" s="85">
        <v>0</v>
      </c>
      <c r="E1161" s="86">
        <v>1.5754549824925083E-2</v>
      </c>
      <c r="F1161" s="107">
        <v>4.1801786317677463</v>
      </c>
      <c r="G1161" s="108">
        <v>0.94694567280585518</v>
      </c>
      <c r="H1161" s="108">
        <v>0</v>
      </c>
      <c r="I1161" s="86">
        <v>5.1271243045736021</v>
      </c>
      <c r="BA1161" s="81"/>
    </row>
    <row r="1162" spans="1:53">
      <c r="A1162" s="51" t="s">
        <v>640</v>
      </c>
      <c r="B1162" s="104">
        <v>15.998205516200134</v>
      </c>
      <c r="C1162" s="85">
        <v>23.129524777480942</v>
      </c>
      <c r="D1162" s="85">
        <v>183.20167094074895</v>
      </c>
      <c r="E1162" s="86">
        <v>222.32940123443004</v>
      </c>
      <c r="F1162" s="107">
        <v>5206.4190499371007</v>
      </c>
      <c r="G1162" s="108">
        <v>7527.2191181396574</v>
      </c>
      <c r="H1162" s="108">
        <v>59620.728624867319</v>
      </c>
      <c r="I1162" s="86">
        <v>72354.366792944085</v>
      </c>
      <c r="AV1162" s="84"/>
    </row>
    <row r="1163" spans="1:53">
      <c r="A1163" s="51" t="s">
        <v>201</v>
      </c>
      <c r="B1163" s="111">
        <v>0.62088764193249879</v>
      </c>
      <c r="C1163" s="87">
        <v>0.28040293207466171</v>
      </c>
      <c r="D1163" s="87">
        <v>4.3204975104424712E-2</v>
      </c>
      <c r="E1163" s="88">
        <v>0.94449554911158518</v>
      </c>
      <c r="F1163" s="112">
        <v>202.06024004095238</v>
      </c>
      <c r="G1163" s="113">
        <v>91.253682529169652</v>
      </c>
      <c r="H1163" s="113">
        <v>14.060527301512197</v>
      </c>
      <c r="I1163" s="88">
        <v>307.37444987163423</v>
      </c>
    </row>
    <row r="1164" spans="1:53">
      <c r="A1164" s="51" t="s">
        <v>200</v>
      </c>
      <c r="B1164" s="111">
        <v>4.2695059724470763E-4</v>
      </c>
      <c r="C1164" s="87">
        <v>1.3952983669789188E-4</v>
      </c>
      <c r="D1164" s="87">
        <v>7.6166044833770605E-3</v>
      </c>
      <c r="E1164" s="88">
        <v>8.1830849173196597E-3</v>
      </c>
      <c r="F1164" s="112">
        <v>0.13894581618081653</v>
      </c>
      <c r="G1164" s="113">
        <v>4.5408267763712443E-2</v>
      </c>
      <c r="H1164" s="113">
        <v>2.4787301699515552</v>
      </c>
      <c r="I1164" s="88">
        <v>2.6630842538960837</v>
      </c>
    </row>
    <row r="1165" spans="1:53">
      <c r="A1165" s="51" t="s">
        <v>667</v>
      </c>
      <c r="B1165" s="104">
        <v>34.737976682444952</v>
      </c>
      <c r="C1165" s="85">
        <v>31.578588146445735</v>
      </c>
      <c r="D1165" s="85">
        <v>186.51622038197661</v>
      </c>
      <c r="E1165" s="86">
        <v>252.83278521086731</v>
      </c>
      <c r="F1165" s="107">
        <v>11305.046892453591</v>
      </c>
      <c r="G1165" s="108">
        <v>10276.862784972131</v>
      </c>
      <c r="H1165" s="108">
        <v>60699.407938949851</v>
      </c>
      <c r="I1165" s="86">
        <v>82281.317616375571</v>
      </c>
    </row>
    <row r="1166" spans="1:53">
      <c r="A1166" s="51" t="s">
        <v>676</v>
      </c>
      <c r="B1166" s="111">
        <v>2.0920526211851309E-2</v>
      </c>
      <c r="C1166" s="87">
        <v>3.4269759700359765E-3</v>
      </c>
      <c r="D1166" s="87">
        <v>0.12482979533460936</v>
      </c>
      <c r="E1166" s="88">
        <v>0.14917729751649664</v>
      </c>
      <c r="F1166" s="112">
        <v>6.8083277273688791</v>
      </c>
      <c r="G1166" s="113">
        <v>1.1152671439308932</v>
      </c>
      <c r="H1166" s="113">
        <v>40.624320257152604</v>
      </c>
      <c r="I1166" s="88">
        <v>48.547915128452374</v>
      </c>
    </row>
    <row r="1167" spans="1:53">
      <c r="A1167" s="51" t="s">
        <v>685</v>
      </c>
      <c r="B1167" s="111">
        <v>4.2490411533599698E-2</v>
      </c>
      <c r="C1167" s="87">
        <v>2.1019959858463649E-2</v>
      </c>
      <c r="D1167" s="87">
        <v>2.7034852254628263</v>
      </c>
      <c r="E1167" s="88">
        <v>2.7669955968548896</v>
      </c>
      <c r="F1167" s="112">
        <v>13.827981383548639</v>
      </c>
      <c r="G1167" s="113">
        <v>6.8406871836468319</v>
      </c>
      <c r="H1167" s="113">
        <v>879.81598716306155</v>
      </c>
      <c r="I1167" s="88">
        <v>900.48465573025703</v>
      </c>
    </row>
    <row r="1168" spans="1:53">
      <c r="A1168" s="51" t="s">
        <v>690</v>
      </c>
      <c r="B1168" s="111">
        <v>5.7335460631969037E-2</v>
      </c>
      <c r="C1168" s="87">
        <v>3.8947269363599109E-2</v>
      </c>
      <c r="D1168" s="87">
        <v>0.10083253126987646</v>
      </c>
      <c r="E1168" s="88">
        <v>0.1971152612654446</v>
      </c>
      <c r="F1168" s="112">
        <v>18.659119872470825</v>
      </c>
      <c r="G1168" s="113">
        <v>12.674909379826307</v>
      </c>
      <c r="H1168" s="113">
        <v>32.814706069706418</v>
      </c>
      <c r="I1168" s="88">
        <v>64.148735322003546</v>
      </c>
    </row>
    <row r="1169" spans="1:51">
      <c r="A1169" s="51" t="s">
        <v>695</v>
      </c>
      <c r="B1169" s="111">
        <v>1.3960338760756065E-3</v>
      </c>
      <c r="C1169" s="87">
        <v>1.8278914507025299E-3</v>
      </c>
      <c r="D1169" s="87">
        <v>2.3406192480517039E-2</v>
      </c>
      <c r="E1169" s="88">
        <v>2.6630117807295177E-2</v>
      </c>
      <c r="F1169" s="112">
        <v>0.45432204001864396</v>
      </c>
      <c r="G1169" s="113">
        <v>0.59486477158440842</v>
      </c>
      <c r="H1169" s="113">
        <v>7.6172572163582881</v>
      </c>
      <c r="I1169" s="88">
        <v>8.6664440279613419</v>
      </c>
    </row>
    <row r="1170" spans="1:51">
      <c r="A1170" s="51" t="s">
        <v>700</v>
      </c>
      <c r="B1170" s="111">
        <v>1.2469943814629268E-3</v>
      </c>
      <c r="C1170" s="87">
        <v>1.7206054943599454E-3</v>
      </c>
      <c r="D1170" s="87">
        <v>9.38242342820007E-3</v>
      </c>
      <c r="E1170" s="88">
        <v>1.2350023304022942E-2</v>
      </c>
      <c r="F1170" s="112">
        <v>0.40581897114890747</v>
      </c>
      <c r="G1170" s="113">
        <v>0.55994987776540317</v>
      </c>
      <c r="H1170" s="113">
        <v>3.0533942085999342</v>
      </c>
      <c r="I1170" s="88">
        <v>4.0191630575142447</v>
      </c>
    </row>
    <row r="1171" spans="1:51">
      <c r="A1171" s="51" t="s">
        <v>703</v>
      </c>
      <c r="B1171" s="111">
        <v>3.4876278312557574E-2</v>
      </c>
      <c r="C1171" s="87">
        <v>7.6415573481327494E-3</v>
      </c>
      <c r="D1171" s="87">
        <v>0</v>
      </c>
      <c r="E1171" s="88">
        <v>4.2517835660690326E-2</v>
      </c>
      <c r="F1171" s="112">
        <v>11.350055455503151</v>
      </c>
      <c r="G1171" s="113">
        <v>2.4868507726205835</v>
      </c>
      <c r="H1171" s="113">
        <v>0</v>
      </c>
      <c r="I1171" s="88">
        <v>13.836906228123736</v>
      </c>
    </row>
    <row r="1172" spans="1:51">
      <c r="A1172" s="51" t="s">
        <v>729</v>
      </c>
      <c r="B1172" s="111">
        <v>4.455858691165819E-4</v>
      </c>
      <c r="C1172" s="87">
        <v>1.3660945509698234E-4</v>
      </c>
      <c r="D1172" s="87">
        <v>1.7385376043784653E-3</v>
      </c>
      <c r="E1172" s="88">
        <v>2.3207329285920295E-3</v>
      </c>
      <c r="F1172" s="112">
        <v>0.14501043601434946</v>
      </c>
      <c r="G1172" s="113">
        <v>4.4457865521119383E-2</v>
      </c>
      <c r="H1172" s="113">
        <v>0.56578566222957005</v>
      </c>
      <c r="I1172" s="88">
        <v>0.75525396376503884</v>
      </c>
    </row>
    <row r="1173" spans="1:51">
      <c r="A1173" s="51" t="s">
        <v>730</v>
      </c>
      <c r="B1173" s="111">
        <v>4.2018864517856432E-4</v>
      </c>
      <c r="C1173" s="87">
        <v>1.0604882661982059E-3</v>
      </c>
      <c r="D1173" s="87">
        <v>3.2861410505826863E-3</v>
      </c>
      <c r="E1173" s="88">
        <v>4.7668179619594561E-3</v>
      </c>
      <c r="F1173" s="112">
        <v>0.13674522211942131</v>
      </c>
      <c r="G1173" s="113">
        <v>0.34512285179597613</v>
      </c>
      <c r="H1173" s="113">
        <v>1.0694341530497931</v>
      </c>
      <c r="I1173" s="88">
        <v>1.5513022269651904</v>
      </c>
    </row>
    <row r="1174" spans="1:51">
      <c r="A1174" s="51" t="s">
        <v>712</v>
      </c>
      <c r="B1174" s="111">
        <v>0</v>
      </c>
      <c r="C1174" s="87">
        <v>2.0926733044759606E-4</v>
      </c>
      <c r="D1174" s="87">
        <v>8.6132558780880455E-2</v>
      </c>
      <c r="E1174" s="88">
        <v>8.6341826111328054E-2</v>
      </c>
      <c r="F1174" s="112">
        <v>0</v>
      </c>
      <c r="G1174" s="113">
        <v>6.8103476647337791E-2</v>
      </c>
      <c r="H1174" s="113">
        <v>28.030780977435295</v>
      </c>
      <c r="I1174" s="88">
        <v>28.098884454082633</v>
      </c>
    </row>
    <row r="1175" spans="1:51">
      <c r="A1175" s="51" t="s">
        <v>715</v>
      </c>
      <c r="B1175" s="111">
        <v>0</v>
      </c>
      <c r="C1175" s="87">
        <v>1.8731190106249485E-3</v>
      </c>
      <c r="D1175" s="87">
        <v>1.86540480556935</v>
      </c>
      <c r="E1175" s="88">
        <v>1.8672779245799749</v>
      </c>
      <c r="F1175" s="112">
        <v>0</v>
      </c>
      <c r="G1175" s="113">
        <v>0.60958352421724626</v>
      </c>
      <c r="H1175" s="113">
        <v>607.07303114251238</v>
      </c>
      <c r="I1175" s="88">
        <v>607.68261466672971</v>
      </c>
    </row>
    <row r="1176" spans="1:51">
      <c r="A1176" s="51" t="s">
        <v>716</v>
      </c>
      <c r="B1176" s="111">
        <v>0</v>
      </c>
      <c r="C1176" s="87">
        <v>3.8264102949072585E-3</v>
      </c>
      <c r="D1176" s="87">
        <v>6.9574446576214755E-2</v>
      </c>
      <c r="E1176" s="88">
        <v>7.3400856871122008E-2</v>
      </c>
      <c r="F1176" s="112">
        <v>0</v>
      </c>
      <c r="G1176" s="113">
        <v>1.2452581279886199</v>
      </c>
      <c r="H1176" s="113">
        <v>22.642147188097429</v>
      </c>
      <c r="I1176" s="88">
        <v>23.887405316086049</v>
      </c>
    </row>
    <row r="1177" spans="1:51">
      <c r="A1177" s="51" t="s">
        <v>717</v>
      </c>
      <c r="B1177" s="111">
        <v>0</v>
      </c>
      <c r="C1177" s="87">
        <v>1.9314176021168535E-4</v>
      </c>
      <c r="D1177" s="87">
        <v>1.6150272811556756E-2</v>
      </c>
      <c r="E1177" s="88">
        <v>1.6343414571768442E-2</v>
      </c>
      <c r="F1177" s="112">
        <v>0</v>
      </c>
      <c r="G1177" s="113">
        <v>6.2855608317209877E-2</v>
      </c>
      <c r="H1177" s="113">
        <v>5.2559074792872185</v>
      </c>
      <c r="I1177" s="88">
        <v>5.3187630876044292</v>
      </c>
    </row>
    <row r="1178" spans="1:51">
      <c r="A1178" s="51" t="s">
        <v>718</v>
      </c>
      <c r="B1178" s="111">
        <v>0</v>
      </c>
      <c r="C1178" s="87">
        <v>1.8000181047694605E-4</v>
      </c>
      <c r="D1178" s="87">
        <v>6.4738721654580477E-3</v>
      </c>
      <c r="E1178" s="88">
        <v>6.6538739759349937E-3</v>
      </c>
      <c r="F1178" s="112">
        <v>0</v>
      </c>
      <c r="G1178" s="113">
        <v>5.8579373426685011E-2</v>
      </c>
      <c r="H1178" s="113">
        <v>2.1068420039339544</v>
      </c>
      <c r="I1178" s="88">
        <v>2.165421377360639</v>
      </c>
    </row>
    <row r="1179" spans="1:51">
      <c r="A1179" s="51" t="s">
        <v>719</v>
      </c>
      <c r="B1179" s="111">
        <v>0</v>
      </c>
      <c r="C1179" s="87">
        <v>1.0858141161354557E-3</v>
      </c>
      <c r="D1179" s="87">
        <v>0</v>
      </c>
      <c r="E1179" s="87">
        <v>1.0858141161354557E-3</v>
      </c>
      <c r="F1179" s="112">
        <v>0</v>
      </c>
      <c r="G1179" s="113">
        <v>0.35336483790095674</v>
      </c>
      <c r="H1179" s="113">
        <v>0</v>
      </c>
      <c r="I1179" s="88">
        <v>0.35336483790095674</v>
      </c>
    </row>
    <row r="1180" spans="1:51">
      <c r="A1180" s="51" t="s">
        <v>720</v>
      </c>
      <c r="B1180" s="111">
        <v>0</v>
      </c>
      <c r="C1180" s="87">
        <v>1.1092373106609032E-5</v>
      </c>
      <c r="D1180" s="87">
        <v>1.1995909470211409E-3</v>
      </c>
      <c r="E1180" s="87">
        <v>1.21068332012775E-3</v>
      </c>
      <c r="F1180" s="112">
        <v>0</v>
      </c>
      <c r="G1180" s="113">
        <v>3.6098762822354522E-3</v>
      </c>
      <c r="H1180" s="113">
        <v>0.39039210693840326</v>
      </c>
      <c r="I1180" s="88">
        <v>0.39400198322063879</v>
      </c>
    </row>
    <row r="1181" spans="1:51" ht="14.25">
      <c r="A1181" s="89" t="s">
        <v>721</v>
      </c>
      <c r="B1181" s="114">
        <v>0</v>
      </c>
      <c r="C1181" s="90">
        <v>1.0635274003396012E-4</v>
      </c>
      <c r="D1181" s="90">
        <v>2.2674373249020534E-3</v>
      </c>
      <c r="E1181" s="90">
        <v>2.3737900649360134E-3</v>
      </c>
      <c r="F1181" s="115">
        <v>0</v>
      </c>
      <c r="G1181" s="116">
        <v>3.4611190059104582E-2</v>
      </c>
      <c r="H1181" s="116">
        <v>0.73790956560435716</v>
      </c>
      <c r="I1181" s="91">
        <v>0.77252075566346168</v>
      </c>
      <c r="AY1181" s="81"/>
    </row>
    <row r="1183" spans="1:51" ht="15.75" customHeight="1">
      <c r="A1183" s="52" t="s">
        <v>765</v>
      </c>
    </row>
    <row r="1184" spans="1:51" ht="14.25">
      <c r="A1184" s="77"/>
      <c r="B1184" s="93" t="s">
        <v>723</v>
      </c>
      <c r="C1184" s="94"/>
      <c r="D1184" s="94"/>
      <c r="E1184" s="95"/>
      <c r="F1184" s="96" t="s">
        <v>724</v>
      </c>
      <c r="G1184" s="97"/>
      <c r="H1184" s="98"/>
      <c r="I1184" s="98"/>
    </row>
    <row r="1185" spans="1:53" ht="25.5">
      <c r="A1185" s="89" t="s">
        <v>725</v>
      </c>
      <c r="B1185" s="99" t="s">
        <v>726</v>
      </c>
      <c r="C1185" s="100" t="s">
        <v>362</v>
      </c>
      <c r="D1185" s="100" t="s">
        <v>401</v>
      </c>
      <c r="E1185" s="101" t="s">
        <v>727</v>
      </c>
      <c r="F1185" s="102" t="s">
        <v>726</v>
      </c>
      <c r="G1185" s="102" t="s">
        <v>362</v>
      </c>
      <c r="H1185" s="100" t="s">
        <v>401</v>
      </c>
      <c r="I1185" s="101" t="s">
        <v>727</v>
      </c>
    </row>
    <row r="1186" spans="1:53">
      <c r="A1186" s="51" t="s">
        <v>540</v>
      </c>
      <c r="B1186" s="104">
        <v>238.87008314069976</v>
      </c>
      <c r="C1186" s="85">
        <v>247.5937468786982</v>
      </c>
      <c r="D1186" s="85">
        <v>3072.7848378615258</v>
      </c>
      <c r="E1186" s="86">
        <v>3559.2486678809237</v>
      </c>
      <c r="F1186" s="105">
        <v>77737.328106233123</v>
      </c>
      <c r="G1186" s="106">
        <v>80576.33708288167</v>
      </c>
      <c r="H1186" s="106">
        <v>1000000</v>
      </c>
      <c r="I1186" s="79">
        <v>1158313.6651891149</v>
      </c>
    </row>
    <row r="1187" spans="1:53">
      <c r="A1187" s="51" t="s">
        <v>558</v>
      </c>
      <c r="B1187" s="104">
        <v>234.83570834371281</v>
      </c>
      <c r="C1187" s="85">
        <v>242.19764871910735</v>
      </c>
      <c r="D1187" s="85">
        <v>3072.7848378615258</v>
      </c>
      <c r="E1187" s="86">
        <v>3549.8181949243462</v>
      </c>
      <c r="F1187" s="107">
        <v>76424.39049105189</v>
      </c>
      <c r="G1187" s="108">
        <v>78820.243361934321</v>
      </c>
      <c r="H1187" s="108">
        <v>1000000</v>
      </c>
      <c r="I1187" s="86">
        <v>1155244.6338529864</v>
      </c>
    </row>
    <row r="1188" spans="1:53">
      <c r="A1188" s="51" t="s">
        <v>575</v>
      </c>
      <c r="B1188" s="104">
        <v>11.116405413786358</v>
      </c>
      <c r="C1188" s="85">
        <v>15.187086243020786</v>
      </c>
      <c r="D1188" s="85">
        <v>0</v>
      </c>
      <c r="E1188" s="86">
        <v>26.303491656807147</v>
      </c>
      <c r="F1188" s="107">
        <v>3617.6973007725173</v>
      </c>
      <c r="G1188" s="108">
        <v>4942.4502672273302</v>
      </c>
      <c r="H1188" s="108">
        <v>0</v>
      </c>
      <c r="I1188" s="86">
        <v>8560.1475679998475</v>
      </c>
    </row>
    <row r="1189" spans="1:53" ht="14.25">
      <c r="A1189" s="51" t="s">
        <v>267</v>
      </c>
      <c r="B1189" s="104">
        <v>202.29083876957304</v>
      </c>
      <c r="C1189" s="85">
        <v>160.01585148045271</v>
      </c>
      <c r="D1189" s="85">
        <v>2150.9493865030681</v>
      </c>
      <c r="E1189" s="86">
        <v>2513.256076753094</v>
      </c>
      <c r="F1189" s="107">
        <v>65833.063310204103</v>
      </c>
      <c r="G1189" s="108">
        <v>52075.189095183821</v>
      </c>
      <c r="H1189" s="108">
        <v>700000.00000000012</v>
      </c>
      <c r="I1189" s="86">
        <v>817908.25240538805</v>
      </c>
      <c r="AZ1189" s="81"/>
    </row>
    <row r="1190" spans="1:53" ht="14.25">
      <c r="A1190" s="51" t="s">
        <v>608</v>
      </c>
      <c r="B1190" s="104">
        <v>21.428464160353403</v>
      </c>
      <c r="C1190" s="85">
        <v>66.994710995633852</v>
      </c>
      <c r="D1190" s="85">
        <v>921.83545135845793</v>
      </c>
      <c r="E1190" s="86">
        <v>1010.2586265144452</v>
      </c>
      <c r="F1190" s="107">
        <v>6973.6298800752784</v>
      </c>
      <c r="G1190" s="108">
        <v>21802.603999523169</v>
      </c>
      <c r="H1190" s="108">
        <v>300000.00000000006</v>
      </c>
      <c r="I1190" s="86">
        <v>328776.2338795985</v>
      </c>
      <c r="AX1190" s="81"/>
    </row>
    <row r="1191" spans="1:53" ht="14.25">
      <c r="A1191" s="51" t="s">
        <v>728</v>
      </c>
      <c r="B1191" s="109">
        <v>2.3664677641743063E-2</v>
      </c>
      <c r="C1191" s="110">
        <v>1.0460224580203277E-2</v>
      </c>
      <c r="D1191" s="85">
        <v>0</v>
      </c>
      <c r="E1191" s="86">
        <v>3.4124902221946342E-2</v>
      </c>
      <c r="F1191" s="107">
        <v>7.701378030168966</v>
      </c>
      <c r="G1191" s="108">
        <v>3.4041513259623368</v>
      </c>
      <c r="H1191" s="108">
        <v>0</v>
      </c>
      <c r="I1191" s="86">
        <v>11.105529356131303</v>
      </c>
      <c r="BA1191" s="81"/>
    </row>
    <row r="1192" spans="1:53">
      <c r="A1192" s="51" t="s">
        <v>640</v>
      </c>
      <c r="B1192" s="104">
        <v>16.179482658628565</v>
      </c>
      <c r="C1192" s="85">
        <v>18.883330530097034</v>
      </c>
      <c r="D1192" s="85">
        <v>209.12701669633137</v>
      </c>
      <c r="E1192" s="86">
        <v>244.18982988505695</v>
      </c>
      <c r="F1192" s="107">
        <v>5265.4134644482683</v>
      </c>
      <c r="G1192" s="108">
        <v>6145.3474702897529</v>
      </c>
      <c r="H1192" s="108">
        <v>68057.813264228185</v>
      </c>
      <c r="I1192" s="86">
        <v>79468.574198966191</v>
      </c>
      <c r="AV1192" s="84"/>
    </row>
    <row r="1193" spans="1:53">
      <c r="A1193" s="51" t="s">
        <v>201</v>
      </c>
      <c r="B1193" s="111">
        <v>0.55114559351574621</v>
      </c>
      <c r="C1193" s="87">
        <v>0.11631453843483087</v>
      </c>
      <c r="D1193" s="87">
        <v>4.0612676598159227E-3</v>
      </c>
      <c r="E1193" s="88">
        <v>0.67152139961039303</v>
      </c>
      <c r="F1193" s="112">
        <v>179.36354889700334</v>
      </c>
      <c r="G1193" s="113">
        <v>37.853134720548425</v>
      </c>
      <c r="H1193" s="113">
        <v>1.3216895663421466</v>
      </c>
      <c r="I1193" s="88">
        <v>218.5383731838939</v>
      </c>
    </row>
    <row r="1194" spans="1:53">
      <c r="A1194" s="51" t="s">
        <v>200</v>
      </c>
      <c r="B1194" s="111">
        <v>3.8322896944305578E-4</v>
      </c>
      <c r="C1194" s="87">
        <v>2.5046743515995396E-4</v>
      </c>
      <c r="D1194" s="87">
        <v>7.6166044833770605E-3</v>
      </c>
      <c r="E1194" s="88">
        <v>8.25030088798007E-3</v>
      </c>
      <c r="F1194" s="112">
        <v>0.1247171506189025</v>
      </c>
      <c r="G1194" s="113">
        <v>8.1511543559380575E-2</v>
      </c>
      <c r="H1194" s="113">
        <v>2.4787301699515552</v>
      </c>
      <c r="I1194" s="88">
        <v>2.6849588641298379</v>
      </c>
    </row>
    <row r="1195" spans="1:53">
      <c r="A1195" s="51" t="s">
        <v>667</v>
      </c>
      <c r="B1195" s="104">
        <v>32.815406141003365</v>
      </c>
      <c r="C1195" s="85">
        <v>22.439140553459346</v>
      </c>
      <c r="D1195" s="85">
        <v>211.26725491422076</v>
      </c>
      <c r="E1195" s="86">
        <v>266.52180160868346</v>
      </c>
      <c r="F1195" s="107">
        <v>10679.369976272379</v>
      </c>
      <c r="G1195" s="108">
        <v>7302.542070949441</v>
      </c>
      <c r="H1195" s="108">
        <v>68754.3274462556</v>
      </c>
      <c r="I1195" s="86">
        <v>86736.23949347742</v>
      </c>
    </row>
    <row r="1196" spans="1:53">
      <c r="A1196" s="51" t="s">
        <v>676</v>
      </c>
      <c r="B1196" s="111">
        <v>1.773413817860716E-2</v>
      </c>
      <c r="C1196" s="87">
        <v>1.8224953434419159E-2</v>
      </c>
      <c r="D1196" s="87">
        <v>0.15611291138866043</v>
      </c>
      <c r="E1196" s="88">
        <v>0.19207200300168675</v>
      </c>
      <c r="F1196" s="112">
        <v>5.7713569658684785</v>
      </c>
      <c r="G1196" s="113">
        <v>5.9310867490164512</v>
      </c>
      <c r="H1196" s="113">
        <v>50.805025286868336</v>
      </c>
      <c r="I1196" s="88">
        <v>62.507469001753265</v>
      </c>
    </row>
    <row r="1197" spans="1:53">
      <c r="A1197" s="51" t="s">
        <v>685</v>
      </c>
      <c r="B1197" s="111">
        <v>3.6645548441157624E-2</v>
      </c>
      <c r="C1197" s="87">
        <v>1.4891724561720445E-2</v>
      </c>
      <c r="D1197" s="87">
        <v>2.7034852254628263</v>
      </c>
      <c r="E1197" s="88">
        <v>2.7550224984657046</v>
      </c>
      <c r="F1197" s="112">
        <v>11.925842639428256</v>
      </c>
      <c r="G1197" s="113">
        <v>4.8463284439024354</v>
      </c>
      <c r="H1197" s="113">
        <v>879.81598716306155</v>
      </c>
      <c r="I1197" s="88">
        <v>896.58815824639225</v>
      </c>
    </row>
    <row r="1198" spans="1:53">
      <c r="A1198" s="51" t="s">
        <v>690</v>
      </c>
      <c r="B1198" s="111">
        <v>5.7581392929949397E-2</v>
      </c>
      <c r="C1198" s="87">
        <v>3.4699269050072007E-2</v>
      </c>
      <c r="D1198" s="87">
        <v>0.10083253126987646</v>
      </c>
      <c r="E1198" s="88">
        <v>0.19311319324989787</v>
      </c>
      <c r="F1198" s="112">
        <v>18.739155511461909</v>
      </c>
      <c r="G1198" s="113">
        <v>11.29244996998248</v>
      </c>
      <c r="H1198" s="113">
        <v>32.814706069706418</v>
      </c>
      <c r="I1198" s="88">
        <v>62.846311551150805</v>
      </c>
    </row>
    <row r="1199" spans="1:53">
      <c r="A1199" s="51" t="s">
        <v>695</v>
      </c>
      <c r="B1199" s="111">
        <v>1.9790289308841253E-3</v>
      </c>
      <c r="C1199" s="87">
        <v>2.1172040032838868E-3</v>
      </c>
      <c r="D1199" s="87">
        <v>2.3406192480517039E-2</v>
      </c>
      <c r="E1199" s="88">
        <v>2.7502425414685051E-2</v>
      </c>
      <c r="F1199" s="112">
        <v>0.64405060403168712</v>
      </c>
      <c r="G1199" s="113">
        <v>0.68901798043150142</v>
      </c>
      <c r="H1199" s="113">
        <v>7.6172572163582881</v>
      </c>
      <c r="I1199" s="88">
        <v>8.9503258008214761</v>
      </c>
    </row>
    <row r="1200" spans="1:53">
      <c r="A1200" s="51" t="s">
        <v>700</v>
      </c>
      <c r="B1200" s="111">
        <v>1.7214823868818537E-3</v>
      </c>
      <c r="C1200" s="87">
        <v>1.731507443592223E-3</v>
      </c>
      <c r="D1200" s="87">
        <v>9.38242342820007E-3</v>
      </c>
      <c r="E1200" s="88">
        <v>1.2835413258674147E-2</v>
      </c>
      <c r="F1200" s="112">
        <v>0.56023525164225374</v>
      </c>
      <c r="G1200" s="113">
        <v>0.5634977829418244</v>
      </c>
      <c r="H1200" s="113">
        <v>3.0533942085999342</v>
      </c>
      <c r="I1200" s="88">
        <v>4.1771272431840121</v>
      </c>
    </row>
    <row r="1201" spans="1:51">
      <c r="A1201" s="51" t="s">
        <v>703</v>
      </c>
      <c r="B1201" s="111">
        <v>3.2026187007841246E-2</v>
      </c>
      <c r="C1201" s="87">
        <v>5.0771256829096952E-2</v>
      </c>
      <c r="D1201" s="87">
        <v>0</v>
      </c>
      <c r="E1201" s="88">
        <v>8.2797443836938198E-2</v>
      </c>
      <c r="F1201" s="112">
        <v>10.42252832454405</v>
      </c>
      <c r="G1201" s="113">
        <v>16.522880549108251</v>
      </c>
      <c r="H1201" s="113">
        <v>0</v>
      </c>
      <c r="I1201" s="88">
        <v>26.945408873652301</v>
      </c>
    </row>
    <row r="1202" spans="1:51">
      <c r="A1202" s="51" t="s">
        <v>729</v>
      </c>
      <c r="B1202" s="111">
        <v>4.6515826881247978E-4</v>
      </c>
      <c r="C1202" s="87">
        <v>2.1342678725086913E-4</v>
      </c>
      <c r="D1202" s="87">
        <v>1.7385376043784653E-3</v>
      </c>
      <c r="E1202" s="88">
        <v>2.4171226604418144E-3</v>
      </c>
      <c r="F1202" s="112">
        <v>0.15138003256231961</v>
      </c>
      <c r="G1202" s="113">
        <v>6.9457120661725671E-2</v>
      </c>
      <c r="H1202" s="113">
        <v>0.56578566222957005</v>
      </c>
      <c r="I1202" s="88">
        <v>0.78662281545361534</v>
      </c>
    </row>
    <row r="1203" spans="1:51">
      <c r="A1203" s="51" t="s">
        <v>730</v>
      </c>
      <c r="B1203" s="111">
        <v>6.0048384928362646E-4</v>
      </c>
      <c r="C1203" s="87">
        <v>6.6134125810497313E-4</v>
      </c>
      <c r="D1203" s="87">
        <v>3.2861410505826863E-3</v>
      </c>
      <c r="E1203" s="88">
        <v>4.5479661579712859E-3</v>
      </c>
      <c r="F1203" s="112">
        <v>0.19542007689074881</v>
      </c>
      <c r="G1203" s="113">
        <v>0.21522537144684267</v>
      </c>
      <c r="H1203" s="113">
        <v>1.0694341530497931</v>
      </c>
      <c r="I1203" s="88">
        <v>1.4800796013873845</v>
      </c>
    </row>
    <row r="1204" spans="1:51">
      <c r="A1204" s="51" t="s">
        <v>712</v>
      </c>
      <c r="B1204" s="111">
        <v>8.0770658343923708E-4</v>
      </c>
      <c r="C1204" s="87">
        <v>4.6613890408097897E-3</v>
      </c>
      <c r="D1204" s="87">
        <v>0.10771790885817568</v>
      </c>
      <c r="E1204" s="88">
        <v>0.11318700448242471</v>
      </c>
      <c r="F1204" s="112">
        <v>0.26285816484350805</v>
      </c>
      <c r="G1204" s="113">
        <v>1.5169916823899188</v>
      </c>
      <c r="H1204" s="113">
        <v>35.055467447939144</v>
      </c>
      <c r="I1204" s="88">
        <v>36.835317295172572</v>
      </c>
    </row>
    <row r="1205" spans="1:51">
      <c r="A1205" s="51" t="s">
        <v>715</v>
      </c>
      <c r="B1205" s="111">
        <v>1.0289188296542936E-3</v>
      </c>
      <c r="C1205" s="87">
        <v>3.1234649441962774E-3</v>
      </c>
      <c r="D1205" s="87">
        <v>1.86540480556935</v>
      </c>
      <c r="E1205" s="88">
        <v>1.8695571893432006</v>
      </c>
      <c r="F1205" s="112">
        <v>0.33484896728739377</v>
      </c>
      <c r="G1205" s="113">
        <v>1.0164932167427714</v>
      </c>
      <c r="H1205" s="113">
        <v>607.07303114251238</v>
      </c>
      <c r="I1205" s="88">
        <v>608.42437332654265</v>
      </c>
    </row>
    <row r="1206" spans="1:51">
      <c r="A1206" s="51" t="s">
        <v>716</v>
      </c>
      <c r="B1206" s="111">
        <v>1.8596422385672965E-3</v>
      </c>
      <c r="C1206" s="87">
        <v>7.8735740737955803E-3</v>
      </c>
      <c r="D1206" s="87">
        <v>6.9574446576214755E-2</v>
      </c>
      <c r="E1206" s="88">
        <v>7.9307662888577629E-2</v>
      </c>
      <c r="F1206" s="112">
        <v>0.6051976746479576</v>
      </c>
      <c r="G1206" s="113">
        <v>2.5623577598993612</v>
      </c>
      <c r="H1206" s="113">
        <v>22.642147188097429</v>
      </c>
      <c r="I1206" s="88">
        <v>25.809702622644746</v>
      </c>
    </row>
    <row r="1207" spans="1:51">
      <c r="A1207" s="51" t="s">
        <v>717</v>
      </c>
      <c r="B1207" s="111">
        <v>9.3475772316658999E-5</v>
      </c>
      <c r="C1207" s="87">
        <v>5.778823778111792E-4</v>
      </c>
      <c r="D1207" s="87">
        <v>1.6150272811556756E-2</v>
      </c>
      <c r="E1207" s="88">
        <v>1.6821630961684594E-2</v>
      </c>
      <c r="F1207" s="112">
        <v>3.0420539428889053E-2</v>
      </c>
      <c r="G1207" s="113">
        <v>0.18806470622048196</v>
      </c>
      <c r="H1207" s="113">
        <v>5.2559074792872185</v>
      </c>
      <c r="I1207" s="88">
        <v>5.4743927249365889</v>
      </c>
    </row>
    <row r="1208" spans="1:51">
      <c r="A1208" s="51" t="s">
        <v>718</v>
      </c>
      <c r="B1208" s="111">
        <v>7.3058954062906305E-5</v>
      </c>
      <c r="C1208" s="87">
        <v>4.5111771887343773E-4</v>
      </c>
      <c r="D1208" s="87">
        <v>6.4738721654580477E-3</v>
      </c>
      <c r="E1208" s="88">
        <v>6.9980488383943919E-3</v>
      </c>
      <c r="F1208" s="112">
        <v>2.3776137255920256E-2</v>
      </c>
      <c r="G1208" s="113">
        <v>0.14681070842154659</v>
      </c>
      <c r="H1208" s="113">
        <v>2.1068420039339544</v>
      </c>
      <c r="I1208" s="88">
        <v>2.2774288496114212</v>
      </c>
    </row>
    <row r="1209" spans="1:51">
      <c r="A1209" s="51" t="s">
        <v>719</v>
      </c>
      <c r="B1209" s="111">
        <v>1.6633722863748277E-3</v>
      </c>
      <c r="C1209" s="87">
        <v>1.6313902357741567E-2</v>
      </c>
      <c r="D1209" s="87">
        <v>0</v>
      </c>
      <c r="E1209" s="87">
        <v>1.7977274644116394E-2</v>
      </c>
      <c r="F1209" s="112">
        <v>0.54132403475813662</v>
      </c>
      <c r="G1209" s="113">
        <v>5.3091587008399417</v>
      </c>
      <c r="H1209" s="113">
        <v>0</v>
      </c>
      <c r="I1209" s="88">
        <v>5.8504827355980771</v>
      </c>
    </row>
    <row r="1210" spans="1:51">
      <c r="A1210" s="51" t="s">
        <v>720</v>
      </c>
      <c r="B1210" s="111">
        <v>1.0915404806572438E-5</v>
      </c>
      <c r="C1210" s="87">
        <v>4.2750220012292709E-5</v>
      </c>
      <c r="D1210" s="87">
        <v>1.1995909470211409E-3</v>
      </c>
      <c r="E1210" s="87">
        <v>1.253256571840006E-3</v>
      </c>
      <c r="F1210" s="112">
        <v>3.5522841274395595E-3</v>
      </c>
      <c r="G1210" s="113">
        <v>1.3912532854739125E-2</v>
      </c>
      <c r="H1210" s="113">
        <v>0.39039210693840326</v>
      </c>
      <c r="I1210" s="88">
        <v>0.40785692392058198</v>
      </c>
    </row>
    <row r="1211" spans="1:51" ht="14.25">
      <c r="A1211" s="89" t="s">
        <v>721</v>
      </c>
      <c r="B1211" s="114">
        <v>2.1477860748071388E-5</v>
      </c>
      <c r="C1211" s="90">
        <v>1.2109227729128114E-4</v>
      </c>
      <c r="D1211" s="90">
        <v>2.2674373249020534E-3</v>
      </c>
      <c r="E1211" s="90">
        <v>2.4100074629414057E-3</v>
      </c>
      <c r="F1211" s="115">
        <v>6.9897053914841278E-3</v>
      </c>
      <c r="G1211" s="116">
        <v>3.9407991018191209E-2</v>
      </c>
      <c r="H1211" s="116">
        <v>0.73790956560435716</v>
      </c>
      <c r="I1211" s="91">
        <v>0.78430726201403245</v>
      </c>
      <c r="AY1211" s="81"/>
    </row>
    <row r="1213" spans="1:51" ht="14.25" customHeight="1">
      <c r="A1213" s="52" t="s">
        <v>766</v>
      </c>
    </row>
    <row r="1214" spans="1:51" ht="14.25">
      <c r="A1214" s="77"/>
      <c r="B1214" s="93" t="s">
        <v>723</v>
      </c>
      <c r="C1214" s="94"/>
      <c r="D1214" s="94"/>
      <c r="E1214" s="95"/>
      <c r="F1214" s="96" t="s">
        <v>724</v>
      </c>
      <c r="G1214" s="97"/>
      <c r="H1214" s="98"/>
      <c r="I1214" s="98"/>
    </row>
    <row r="1215" spans="1:51" ht="25.5">
      <c r="A1215" s="89" t="s">
        <v>725</v>
      </c>
      <c r="B1215" s="99" t="s">
        <v>726</v>
      </c>
      <c r="C1215" s="100" t="s">
        <v>362</v>
      </c>
      <c r="D1215" s="100" t="s">
        <v>401</v>
      </c>
      <c r="E1215" s="101" t="s">
        <v>727</v>
      </c>
      <c r="F1215" s="102" t="s">
        <v>726</v>
      </c>
      <c r="G1215" s="102" t="s">
        <v>362</v>
      </c>
      <c r="H1215" s="100" t="s">
        <v>401</v>
      </c>
      <c r="I1215" s="101" t="s">
        <v>727</v>
      </c>
    </row>
    <row r="1216" spans="1:51">
      <c r="A1216" s="51" t="s">
        <v>540</v>
      </c>
      <c r="B1216" s="104">
        <v>246.59107788644167</v>
      </c>
      <c r="C1216" s="85">
        <v>1264.6998689220341</v>
      </c>
      <c r="D1216" s="85">
        <v>3072.7848378615258</v>
      </c>
      <c r="E1216" s="86">
        <v>4584.0757846700017</v>
      </c>
      <c r="F1216" s="105">
        <v>80250.030802044144</v>
      </c>
      <c r="G1216" s="106">
        <v>411581.00409080042</v>
      </c>
      <c r="H1216" s="106">
        <v>1000000</v>
      </c>
      <c r="I1216" s="79">
        <v>1491831.0348928445</v>
      </c>
    </row>
    <row r="1217" spans="1:53">
      <c r="A1217" s="51" t="s">
        <v>558</v>
      </c>
      <c r="B1217" s="104">
        <v>243.58821614055779</v>
      </c>
      <c r="C1217" s="85">
        <v>1223.2499055023102</v>
      </c>
      <c r="D1217" s="85">
        <v>3072.7848378615258</v>
      </c>
      <c r="E1217" s="86">
        <v>4539.6229595043933</v>
      </c>
      <c r="F1217" s="107">
        <v>79272.786411586378</v>
      </c>
      <c r="G1217" s="108">
        <v>398091.62373816542</v>
      </c>
      <c r="H1217" s="108">
        <v>1000000</v>
      </c>
      <c r="I1217" s="86">
        <v>1477364.4101497517</v>
      </c>
    </row>
    <row r="1218" spans="1:53">
      <c r="A1218" s="51" t="s">
        <v>575</v>
      </c>
      <c r="B1218" s="104">
        <v>8.3128498076605055</v>
      </c>
      <c r="C1218" s="85">
        <v>117.05424491922341</v>
      </c>
      <c r="D1218" s="85">
        <v>0</v>
      </c>
      <c r="E1218" s="86">
        <v>125.36709472688392</v>
      </c>
      <c r="F1218" s="107">
        <v>2705.3146400727987</v>
      </c>
      <c r="G1218" s="108">
        <v>38093.863090227351</v>
      </c>
      <c r="H1218" s="108">
        <v>0</v>
      </c>
      <c r="I1218" s="86">
        <v>40799.177730300151</v>
      </c>
    </row>
    <row r="1219" spans="1:53" ht="14.25">
      <c r="A1219" s="51" t="s">
        <v>267</v>
      </c>
      <c r="B1219" s="104">
        <v>217.56349941004385</v>
      </c>
      <c r="C1219" s="85">
        <v>1026.0304755773664</v>
      </c>
      <c r="D1219" s="85">
        <v>2507.7650516491135</v>
      </c>
      <c r="E1219" s="86">
        <v>3751.3590266365236</v>
      </c>
      <c r="F1219" s="107">
        <v>70803.362711674607</v>
      </c>
      <c r="G1219" s="108">
        <v>333908.98800822714</v>
      </c>
      <c r="H1219" s="108">
        <v>816121.2658789244</v>
      </c>
      <c r="I1219" s="86">
        <v>1220833.6165988261</v>
      </c>
      <c r="AZ1219" s="81"/>
    </row>
    <row r="1220" spans="1:53" ht="14.25">
      <c r="A1220" s="51" t="s">
        <v>608</v>
      </c>
      <c r="B1220" s="104">
        <v>17.711866922853439</v>
      </c>
      <c r="C1220" s="85">
        <v>80.165185005720218</v>
      </c>
      <c r="D1220" s="85">
        <v>565.01978621241244</v>
      </c>
      <c r="E1220" s="86">
        <v>662.89683814098612</v>
      </c>
      <c r="F1220" s="107">
        <v>5764.1090598389692</v>
      </c>
      <c r="G1220" s="108">
        <v>26088.772639710885</v>
      </c>
      <c r="H1220" s="108">
        <v>183878.73412107577</v>
      </c>
      <c r="I1220" s="86">
        <v>215731.61582062565</v>
      </c>
      <c r="AX1220" s="81"/>
    </row>
    <row r="1221" spans="1:53" ht="14.25">
      <c r="A1221" s="51" t="s">
        <v>728</v>
      </c>
      <c r="B1221" s="109">
        <v>1.9290012916903923E-2</v>
      </c>
      <c r="C1221" s="110">
        <v>3.0577380590213032E-2</v>
      </c>
      <c r="D1221" s="85">
        <v>0</v>
      </c>
      <c r="E1221" s="86">
        <v>4.9867393507116956E-2</v>
      </c>
      <c r="F1221" s="107">
        <v>6.2776972468819574</v>
      </c>
      <c r="G1221" s="108">
        <v>9.9510321104985202</v>
      </c>
      <c r="H1221" s="108">
        <v>0</v>
      </c>
      <c r="I1221" s="86">
        <v>16.22872935738048</v>
      </c>
      <c r="BA1221" s="81"/>
    </row>
    <row r="1222" spans="1:53">
      <c r="A1222" s="51" t="s">
        <v>640</v>
      </c>
      <c r="B1222" s="104">
        <v>16.321379756906843</v>
      </c>
      <c r="C1222" s="85">
        <v>47.481490918147692</v>
      </c>
      <c r="D1222" s="85">
        <v>224.45634148035941</v>
      </c>
      <c r="E1222" s="86">
        <v>288.25921215541393</v>
      </c>
      <c r="F1222" s="107">
        <v>5311.5921283527123</v>
      </c>
      <c r="G1222" s="108">
        <v>15452.2667298736</v>
      </c>
      <c r="H1222" s="108">
        <v>73046.553313692988</v>
      </c>
      <c r="I1222" s="86">
        <v>93810.412171919292</v>
      </c>
      <c r="AV1222" s="84"/>
    </row>
    <row r="1223" spans="1:53">
      <c r="A1223" s="51" t="s">
        <v>201</v>
      </c>
      <c r="B1223" s="111">
        <v>0.59186110034501216</v>
      </c>
      <c r="C1223" s="87">
        <v>0.24051760375205739</v>
      </c>
      <c r="D1223" s="87">
        <v>4.0612676598159227E-3</v>
      </c>
      <c r="E1223" s="88">
        <v>0.83643997175688556</v>
      </c>
      <c r="F1223" s="112">
        <v>192.61390939331503</v>
      </c>
      <c r="G1223" s="113">
        <v>78.273493408488449</v>
      </c>
      <c r="H1223" s="113">
        <v>1.3216895663421466</v>
      </c>
      <c r="I1223" s="88">
        <v>272.20909236814566</v>
      </c>
    </row>
    <row r="1224" spans="1:53">
      <c r="A1224" s="51" t="s">
        <v>200</v>
      </c>
      <c r="B1224" s="111">
        <v>6.5338029959068186E-4</v>
      </c>
      <c r="C1224" s="87">
        <v>3.8521574247629643E-4</v>
      </c>
      <c r="D1224" s="87">
        <v>7.6166044833770605E-3</v>
      </c>
      <c r="E1224" s="88">
        <v>8.655200525444039E-3</v>
      </c>
      <c r="F1224" s="112">
        <v>0.21263457549647227</v>
      </c>
      <c r="G1224" s="113">
        <v>0.12536372144571747</v>
      </c>
      <c r="H1224" s="113">
        <v>2.4787301699515552</v>
      </c>
      <c r="I1224" s="88">
        <v>2.8167284668937445</v>
      </c>
    </row>
    <row r="1225" spans="1:53">
      <c r="A1225" s="51" t="s">
        <v>667</v>
      </c>
      <c r="B1225" s="104">
        <v>34.250358546648741</v>
      </c>
      <c r="C1225" s="85">
        <v>54.799101202465636</v>
      </c>
      <c r="D1225" s="85">
        <v>226.5965796982488</v>
      </c>
      <c r="E1225" s="86">
        <v>315.64603944736319</v>
      </c>
      <c r="F1225" s="107">
        <v>11146.35757265873</v>
      </c>
      <c r="G1225" s="108">
        <v>17833.692918311368</v>
      </c>
      <c r="H1225" s="108">
        <v>73743.067495720417</v>
      </c>
      <c r="I1225" s="86">
        <v>102723.11798669051</v>
      </c>
    </row>
    <row r="1226" spans="1:53">
      <c r="A1226" s="51" t="s">
        <v>676</v>
      </c>
      <c r="B1226" s="111">
        <v>1.955932353547735E-2</v>
      </c>
      <c r="C1226" s="87">
        <v>5.5942081889286996E-2</v>
      </c>
      <c r="D1226" s="87">
        <v>0.1613267640643356</v>
      </c>
      <c r="E1226" s="88">
        <v>0.23682816948909996</v>
      </c>
      <c r="F1226" s="112">
        <v>6.3653410725267277</v>
      </c>
      <c r="G1226" s="113">
        <v>18.205661912930854</v>
      </c>
      <c r="H1226" s="113">
        <v>52.501809458487621</v>
      </c>
      <c r="I1226" s="88">
        <v>77.07281244394521</v>
      </c>
    </row>
    <row r="1227" spans="1:53">
      <c r="A1227" s="51" t="s">
        <v>685</v>
      </c>
      <c r="B1227" s="111">
        <v>4.2324170939968458E-2</v>
      </c>
      <c r="C1227" s="87">
        <v>2.2576451970124891E-2</v>
      </c>
      <c r="D1227" s="87">
        <v>2.7034852254628263</v>
      </c>
      <c r="E1227" s="88">
        <v>2.7683858483729198</v>
      </c>
      <c r="F1227" s="112">
        <v>13.773880428746045</v>
      </c>
      <c r="G1227" s="113">
        <v>7.3472283812220152</v>
      </c>
      <c r="H1227" s="113">
        <v>879.81598716306155</v>
      </c>
      <c r="I1227" s="88">
        <v>900.93709597302973</v>
      </c>
    </row>
    <row r="1228" spans="1:53">
      <c r="A1228" s="51" t="s">
        <v>690</v>
      </c>
      <c r="B1228" s="111">
        <v>6.1393750498866834E-2</v>
      </c>
      <c r="C1228" s="87">
        <v>4.6265151952635052E-2</v>
      </c>
      <c r="D1228" s="87">
        <v>0.10083253126987646</v>
      </c>
      <c r="E1228" s="88">
        <v>0.20849143372137835</v>
      </c>
      <c r="F1228" s="112">
        <v>19.979840352763915</v>
      </c>
      <c r="G1228" s="113">
        <v>15.056424186482523</v>
      </c>
      <c r="H1228" s="113">
        <v>32.814706069706418</v>
      </c>
      <c r="I1228" s="88">
        <v>67.850970608952849</v>
      </c>
    </row>
    <row r="1229" spans="1:53">
      <c r="A1229" s="51" t="s">
        <v>695</v>
      </c>
      <c r="B1229" s="111">
        <v>1.7461960773634986E-3</v>
      </c>
      <c r="C1229" s="87">
        <v>3.4117820870084296E-2</v>
      </c>
      <c r="D1229" s="87">
        <v>2.3406192480517039E-2</v>
      </c>
      <c r="E1229" s="88">
        <v>5.9270209427964834E-2</v>
      </c>
      <c r="F1229" s="112">
        <v>0.56827801798799116</v>
      </c>
      <c r="G1229" s="113">
        <v>11.103224817338091</v>
      </c>
      <c r="H1229" s="113">
        <v>7.6172572163582881</v>
      </c>
      <c r="I1229" s="88">
        <v>19.28876005168437</v>
      </c>
    </row>
    <row r="1230" spans="1:53">
      <c r="A1230" s="51" t="s">
        <v>700</v>
      </c>
      <c r="B1230" s="111">
        <v>1.5316313381874992E-3</v>
      </c>
      <c r="C1230" s="87">
        <v>3.2633430751150098E-2</v>
      </c>
      <c r="D1230" s="87">
        <v>9.38242342820007E-3</v>
      </c>
      <c r="E1230" s="88">
        <v>4.3547485517537662E-2</v>
      </c>
      <c r="F1230" s="112">
        <v>0.49845056488023509</v>
      </c>
      <c r="G1230" s="113">
        <v>10.62014832573211</v>
      </c>
      <c r="H1230" s="113">
        <v>3.0533942085999342</v>
      </c>
      <c r="I1230" s="88">
        <v>14.171993099212278</v>
      </c>
    </row>
    <row r="1231" spans="1:53">
      <c r="A1231" s="51" t="s">
        <v>703</v>
      </c>
      <c r="B1231" s="111">
        <v>3.2980378089343412E-2</v>
      </c>
      <c r="C1231" s="87">
        <v>5.469723132533294E-2</v>
      </c>
      <c r="D1231" s="87">
        <v>6.9973580535767361E-4</v>
      </c>
      <c r="E1231" s="88">
        <v>8.8377345220034029E-2</v>
      </c>
      <c r="F1231" s="112">
        <v>10.733058066081769</v>
      </c>
      <c r="G1231" s="113">
        <v>17.800540620800163</v>
      </c>
      <c r="H1231" s="113">
        <v>0.22772040421959638</v>
      </c>
      <c r="I1231" s="88">
        <v>28.761319091101534</v>
      </c>
    </row>
    <row r="1232" spans="1:53">
      <c r="A1232" s="51" t="s">
        <v>729</v>
      </c>
      <c r="B1232" s="111">
        <v>4.5592456898493704E-4</v>
      </c>
      <c r="C1232" s="87">
        <v>1.3456192037683692E-4</v>
      </c>
      <c r="D1232" s="87">
        <v>1.7385376043784653E-3</v>
      </c>
      <c r="E1232" s="88">
        <v>2.3290240937402394E-3</v>
      </c>
      <c r="F1232" s="112">
        <v>0.14837503861879026</v>
      </c>
      <c r="G1232" s="113">
        <v>4.379152055126774E-2</v>
      </c>
      <c r="H1232" s="113">
        <v>0.56578566222957005</v>
      </c>
      <c r="I1232" s="88">
        <v>0.75795222139962803</v>
      </c>
    </row>
    <row r="1233" spans="1:51">
      <c r="A1233" s="51" t="s">
        <v>730</v>
      </c>
      <c r="B1233" s="111">
        <v>5.287775150028647E-4</v>
      </c>
      <c r="C1233" s="87">
        <v>2.5158169527545479E-4</v>
      </c>
      <c r="D1233" s="87">
        <v>3.2861410505826863E-3</v>
      </c>
      <c r="E1233" s="88">
        <v>4.0665002608610053E-3</v>
      </c>
      <c r="F1233" s="112">
        <v>0.17208413309239778</v>
      </c>
      <c r="G1233" s="113">
        <v>8.1874165797609366E-2</v>
      </c>
      <c r="H1233" s="113">
        <v>1.0694341530497931</v>
      </c>
      <c r="I1233" s="88">
        <v>1.3233924519397999</v>
      </c>
    </row>
    <row r="1234" spans="1:51">
      <c r="A1234" s="51" t="s">
        <v>712</v>
      </c>
      <c r="B1234" s="111">
        <v>7.2467514938248851E-4</v>
      </c>
      <c r="C1234" s="87">
        <v>3.1413845675284109E-2</v>
      </c>
      <c r="D1234" s="87">
        <v>0.11131546720439156</v>
      </c>
      <c r="E1234" s="88">
        <v>0.14345398802905815</v>
      </c>
      <c r="F1234" s="112">
        <v>0.23583660673320003</v>
      </c>
      <c r="G1234" s="113">
        <v>10.223249375685629</v>
      </c>
      <c r="H1234" s="113">
        <v>36.226248526356457</v>
      </c>
      <c r="I1234" s="88">
        <v>46.685334508775284</v>
      </c>
    </row>
    <row r="1235" spans="1:51">
      <c r="A1235" s="51" t="s">
        <v>715</v>
      </c>
      <c r="B1235" s="111">
        <v>1.5434224616708537E-3</v>
      </c>
      <c r="C1235" s="87">
        <v>4.0449042905388441E-3</v>
      </c>
      <c r="D1235" s="87">
        <v>1.86540480556935</v>
      </c>
      <c r="E1235" s="88">
        <v>1.8709931323215596</v>
      </c>
      <c r="F1235" s="112">
        <v>0.50228784087107881</v>
      </c>
      <c r="G1235" s="113">
        <v>1.316364309241338</v>
      </c>
      <c r="H1235" s="113">
        <v>607.07303114251238</v>
      </c>
      <c r="I1235" s="88">
        <v>608.89168329262486</v>
      </c>
    </row>
    <row r="1236" spans="1:51">
      <c r="A1236" s="51" t="s">
        <v>716</v>
      </c>
      <c r="B1236" s="111">
        <v>2.2652599491644115E-3</v>
      </c>
      <c r="C1236" s="87">
        <v>9.495358464652515E-3</v>
      </c>
      <c r="D1236" s="87">
        <v>6.9574446576214755E-2</v>
      </c>
      <c r="E1236" s="88">
        <v>8.133506499003168E-2</v>
      </c>
      <c r="F1236" s="112">
        <v>0.73720096547368308</v>
      </c>
      <c r="G1236" s="113">
        <v>3.0901475260014353</v>
      </c>
      <c r="H1236" s="113">
        <v>22.642147188097429</v>
      </c>
      <c r="I1236" s="88">
        <v>26.469495679572546</v>
      </c>
    </row>
    <row r="1237" spans="1:51">
      <c r="A1237" s="51" t="s">
        <v>717</v>
      </c>
      <c r="B1237" s="111">
        <v>7.074241287902953E-5</v>
      </c>
      <c r="C1237" s="87">
        <v>3.896778080264941E-3</v>
      </c>
      <c r="D1237" s="87">
        <v>1.6150272811556756E-2</v>
      </c>
      <c r="E1237" s="88">
        <v>2.0117793304700725E-2</v>
      </c>
      <c r="F1237" s="112">
        <v>2.3022247443873101E-2</v>
      </c>
      <c r="G1237" s="113">
        <v>1.2681584575172746</v>
      </c>
      <c r="H1237" s="113">
        <v>5.2559074792872185</v>
      </c>
      <c r="I1237" s="88">
        <v>6.5470881842483655</v>
      </c>
    </row>
    <row r="1238" spans="1:51">
      <c r="A1238" s="51" t="s">
        <v>718</v>
      </c>
      <c r="B1238" s="111">
        <v>5.5362664504609015E-5</v>
      </c>
      <c r="C1238" s="87">
        <v>3.6531114282388468E-3</v>
      </c>
      <c r="D1238" s="87">
        <v>6.4738721654580477E-3</v>
      </c>
      <c r="E1238" s="88">
        <v>1.0182346258201504E-2</v>
      </c>
      <c r="F1238" s="112">
        <v>1.8017097657621259E-2</v>
      </c>
      <c r="G1238" s="113">
        <v>1.1888601451122733</v>
      </c>
      <c r="H1238" s="113">
        <v>2.1068420039339544</v>
      </c>
      <c r="I1238" s="88">
        <v>3.3137192467038488</v>
      </c>
    </row>
    <row r="1239" spans="1:51">
      <c r="A1239" s="51" t="s">
        <v>719</v>
      </c>
      <c r="B1239" s="111">
        <v>1.3207541295832299E-3</v>
      </c>
      <c r="C1239" s="87">
        <v>1.9622450588237365E-2</v>
      </c>
      <c r="D1239" s="87">
        <v>4.8281770569679475E-4</v>
      </c>
      <c r="E1239" s="87">
        <v>2.1426022423517391E-2</v>
      </c>
      <c r="F1239" s="112">
        <v>0.42982317320414654</v>
      </c>
      <c r="G1239" s="113">
        <v>6.3858849947637131</v>
      </c>
      <c r="H1239" s="113">
        <v>0.1571270789115215</v>
      </c>
      <c r="I1239" s="88">
        <v>6.9728352468793808</v>
      </c>
    </row>
    <row r="1240" spans="1:51">
      <c r="A1240" s="51" t="s">
        <v>720</v>
      </c>
      <c r="B1240" s="111">
        <v>8.9400562002863841E-6</v>
      </c>
      <c r="C1240" s="87">
        <v>3.6034119980140265E-5</v>
      </c>
      <c r="D1240" s="87">
        <v>1.1995909470211409E-3</v>
      </c>
      <c r="E1240" s="87">
        <v>1.2445651232015676E-3</v>
      </c>
      <c r="F1240" s="112">
        <v>2.909431239744117E-3</v>
      </c>
      <c r="G1240" s="113">
        <v>1.1726860773375156E-2</v>
      </c>
      <c r="H1240" s="113">
        <v>0.39039210693840326</v>
      </c>
      <c r="I1240" s="88">
        <v>0.40502839895152254</v>
      </c>
    </row>
    <row r="1241" spans="1:51" ht="14.25">
      <c r="A1241" s="89" t="s">
        <v>721</v>
      </c>
      <c r="B1241" s="114">
        <v>1.6064164840882515E-5</v>
      </c>
      <c r="C1241" s="90">
        <v>1.0662781589207289E-4</v>
      </c>
      <c r="D1241" s="90">
        <v>2.2674373249020534E-3</v>
      </c>
      <c r="E1241" s="90">
        <v>2.3901293056350086E-3</v>
      </c>
      <c r="F1241" s="115">
        <v>5.2278847002064132E-3</v>
      </c>
      <c r="G1241" s="116">
        <v>3.470071011098827E-2</v>
      </c>
      <c r="H1241" s="116">
        <v>0.73790956560435716</v>
      </c>
      <c r="I1241" s="91">
        <v>0.77783816041555176</v>
      </c>
      <c r="AY1241" s="81"/>
    </row>
    <row r="1243" spans="1:51" ht="12" customHeight="1">
      <c r="A1243" s="52" t="s">
        <v>767</v>
      </c>
    </row>
    <row r="1244" spans="1:51" ht="14.25">
      <c r="A1244" s="77"/>
      <c r="B1244" s="93" t="s">
        <v>723</v>
      </c>
      <c r="C1244" s="94"/>
      <c r="D1244" s="94"/>
      <c r="E1244" s="95"/>
      <c r="F1244" s="96" t="s">
        <v>724</v>
      </c>
      <c r="G1244" s="97"/>
      <c r="H1244" s="98"/>
      <c r="I1244" s="98"/>
    </row>
    <row r="1245" spans="1:51" ht="25.5">
      <c r="A1245" s="89" t="s">
        <v>725</v>
      </c>
      <c r="B1245" s="99" t="s">
        <v>726</v>
      </c>
      <c r="C1245" s="100" t="s">
        <v>362</v>
      </c>
      <c r="D1245" s="100" t="s">
        <v>401</v>
      </c>
      <c r="E1245" s="101" t="s">
        <v>727</v>
      </c>
      <c r="F1245" s="102" t="s">
        <v>726</v>
      </c>
      <c r="G1245" s="102" t="s">
        <v>362</v>
      </c>
      <c r="H1245" s="100" t="s">
        <v>401</v>
      </c>
      <c r="I1245" s="101" t="s">
        <v>727</v>
      </c>
    </row>
    <row r="1246" spans="1:51">
      <c r="A1246" s="51" t="s">
        <v>540</v>
      </c>
      <c r="B1246" s="104">
        <v>-1325.628353775503</v>
      </c>
      <c r="C1246" s="85">
        <v>3148.0255948785393</v>
      </c>
      <c r="D1246" s="85">
        <v>3072.7848378615258</v>
      </c>
      <c r="E1246" s="86">
        <v>4895.1820789645626</v>
      </c>
      <c r="F1246" s="105">
        <v>-431409.42946661403</v>
      </c>
      <c r="G1246" s="106">
        <v>1024486.1781696946</v>
      </c>
      <c r="H1246" s="106">
        <v>1000000</v>
      </c>
      <c r="I1246" s="79">
        <v>1593076.7487030809</v>
      </c>
      <c r="N1246" s="85"/>
      <c r="O1246" s="119"/>
    </row>
    <row r="1247" spans="1:51">
      <c r="A1247" s="51" t="s">
        <v>558</v>
      </c>
      <c r="B1247" s="104">
        <v>261.45914550835619</v>
      </c>
      <c r="C1247" s="85">
        <v>1251.2072320237692</v>
      </c>
      <c r="D1247" s="85">
        <v>717.9972191749315</v>
      </c>
      <c r="E1247" s="86">
        <v>2230.663596707057</v>
      </c>
      <c r="F1247" s="107">
        <v>85088.660386099829</v>
      </c>
      <c r="G1247" s="108">
        <v>407189.99150442774</v>
      </c>
      <c r="H1247" s="108">
        <v>233663.35655138633</v>
      </c>
      <c r="I1247" s="86">
        <v>725942.00844191399</v>
      </c>
      <c r="N1247" s="85"/>
      <c r="O1247" s="119"/>
    </row>
    <row r="1248" spans="1:51">
      <c r="A1248" s="51" t="s">
        <v>575</v>
      </c>
      <c r="B1248" s="104">
        <v>3.1906050330167046</v>
      </c>
      <c r="C1248" s="85">
        <v>189.81849413566297</v>
      </c>
      <c r="D1248" s="85">
        <v>0</v>
      </c>
      <c r="E1248" s="86">
        <v>193.00909916867968</v>
      </c>
      <c r="F1248" s="107">
        <v>1038.3431321657961</v>
      </c>
      <c r="G1248" s="108">
        <v>61774.092281633777</v>
      </c>
      <c r="H1248" s="108">
        <v>0</v>
      </c>
      <c r="I1248" s="86">
        <v>62812.435413799583</v>
      </c>
      <c r="N1248" s="85"/>
      <c r="O1248" s="119"/>
    </row>
    <row r="1249" spans="1:53" ht="14.25">
      <c r="A1249" s="51" t="s">
        <v>267</v>
      </c>
      <c r="B1249" s="104">
        <v>163.62039193118676</v>
      </c>
      <c r="C1249" s="85">
        <v>974.20458640386983</v>
      </c>
      <c r="D1249" s="85">
        <v>0</v>
      </c>
      <c r="E1249" s="86">
        <v>1137.8249783350566</v>
      </c>
      <c r="F1249" s="107">
        <v>53248.242413567998</v>
      </c>
      <c r="G1249" s="108">
        <v>317042.89034498687</v>
      </c>
      <c r="H1249" s="108">
        <v>0</v>
      </c>
      <c r="I1249" s="86">
        <v>370291.13275855483</v>
      </c>
      <c r="N1249" s="85"/>
      <c r="O1249" s="119"/>
      <c r="AZ1249" s="81"/>
    </row>
    <row r="1250" spans="1:53" ht="14.25">
      <c r="A1250" s="51" t="s">
        <v>608</v>
      </c>
      <c r="B1250" s="104">
        <v>94.648148544152718</v>
      </c>
      <c r="C1250" s="85">
        <v>87.184151484236338</v>
      </c>
      <c r="D1250" s="85">
        <v>717.9972191749315</v>
      </c>
      <c r="E1250" s="86">
        <v>899.82951920332061</v>
      </c>
      <c r="F1250" s="107">
        <v>30802.074840366033</v>
      </c>
      <c r="G1250" s="108">
        <v>28373.008877807169</v>
      </c>
      <c r="H1250" s="108">
        <v>233663.35655138633</v>
      </c>
      <c r="I1250" s="86">
        <v>292838.44026955951</v>
      </c>
      <c r="N1250" s="85"/>
      <c r="O1250" s="119"/>
      <c r="AX1250" s="81"/>
    </row>
    <row r="1251" spans="1:53" ht="14.25">
      <c r="A1251" s="51" t="s">
        <v>728</v>
      </c>
      <c r="B1251" s="109">
        <v>0.98184211203552441</v>
      </c>
      <c r="C1251" s="110">
        <v>0.1322887598364639</v>
      </c>
      <c r="D1251" s="85">
        <v>0</v>
      </c>
      <c r="E1251" s="86">
        <v>1.1141308718719882</v>
      </c>
      <c r="F1251" s="107">
        <v>319.52842904510936</v>
      </c>
      <c r="G1251" s="108">
        <v>43.051748435640214</v>
      </c>
      <c r="H1251" s="108">
        <v>0</v>
      </c>
      <c r="I1251" s="86">
        <v>362.58017748074957</v>
      </c>
      <c r="N1251" s="85"/>
      <c r="O1251" s="119"/>
      <c r="BA1251" s="81"/>
    </row>
    <row r="1252" spans="1:53">
      <c r="A1252" s="51" t="s">
        <v>640</v>
      </c>
      <c r="B1252" s="104">
        <v>-139.11638657000185</v>
      </c>
      <c r="C1252" s="85">
        <v>84.730210030221386</v>
      </c>
      <c r="D1252" s="85">
        <v>231.59179033261972</v>
      </c>
      <c r="E1252" s="86">
        <v>177.20561379283924</v>
      </c>
      <c r="F1252" s="107">
        <v>-45273.715509094523</v>
      </c>
      <c r="G1252" s="108">
        <v>27574.403839218543</v>
      </c>
      <c r="H1252" s="108">
        <v>75368.697306445232</v>
      </c>
      <c r="I1252" s="86">
        <v>57669.385636569248</v>
      </c>
      <c r="N1252" s="85"/>
      <c r="O1252" s="119"/>
      <c r="AV1252" s="84"/>
    </row>
    <row r="1253" spans="1:53">
      <c r="A1253" s="51" t="s">
        <v>201</v>
      </c>
      <c r="B1253" s="111">
        <v>0.13906298126850997</v>
      </c>
      <c r="C1253" s="87">
        <v>0.30391631992350887</v>
      </c>
      <c r="D1253" s="87">
        <v>4.0612676598159227E-3</v>
      </c>
      <c r="E1253" s="88">
        <v>0.44704056885183474</v>
      </c>
      <c r="F1253" s="112">
        <v>45.256335411134572</v>
      </c>
      <c r="G1253" s="113">
        <v>98.905825158593416</v>
      </c>
      <c r="H1253" s="113">
        <v>1.3216895663421466</v>
      </c>
      <c r="I1253" s="88">
        <v>145.48385013607012</v>
      </c>
      <c r="N1253" s="87"/>
      <c r="O1253" s="119"/>
    </row>
    <row r="1254" spans="1:53">
      <c r="A1254" s="51" t="s">
        <v>200</v>
      </c>
      <c r="B1254" s="111">
        <v>8.7514536194832862E-2</v>
      </c>
      <c r="C1254" s="87">
        <v>2.1158848625421754E-3</v>
      </c>
      <c r="D1254" s="87">
        <v>7.6166044833770605E-3</v>
      </c>
      <c r="E1254" s="88">
        <v>9.7247025540752097E-2</v>
      </c>
      <c r="F1254" s="112">
        <v>28.480528514888711</v>
      </c>
      <c r="G1254" s="113">
        <v>0.68858868231551962</v>
      </c>
      <c r="H1254" s="113">
        <v>2.4787301699515552</v>
      </c>
      <c r="I1254" s="88">
        <v>31.647847367155784</v>
      </c>
      <c r="N1254" s="87"/>
      <c r="O1254" s="119"/>
    </row>
    <row r="1255" spans="1:53">
      <c r="A1255" s="51" t="s">
        <v>667</v>
      </c>
      <c r="B1255" s="104">
        <v>-111.75314504031584</v>
      </c>
      <c r="C1255" s="85">
        <v>94.408409116500323</v>
      </c>
      <c r="D1255" s="85">
        <v>233.73202855050911</v>
      </c>
      <c r="E1255" s="86">
        <v>216.38729262669358</v>
      </c>
      <c r="F1255" s="107">
        <v>-36368.685390314975</v>
      </c>
      <c r="G1255" s="108">
        <v>30724.054594789959</v>
      </c>
      <c r="H1255" s="108">
        <v>76065.211488472662</v>
      </c>
      <c r="I1255" s="86">
        <v>70420.580692947624</v>
      </c>
      <c r="N1255" s="85"/>
      <c r="O1255" s="119"/>
    </row>
    <row r="1256" spans="1:53">
      <c r="A1256" s="51" t="s">
        <v>676</v>
      </c>
      <c r="B1256" s="111">
        <v>7.1695712299806253E-3</v>
      </c>
      <c r="C1256" s="87">
        <v>0.1487402063188791</v>
      </c>
      <c r="D1256" s="87">
        <v>0.1613267640643356</v>
      </c>
      <c r="E1256" s="88">
        <v>0.31723654161319537</v>
      </c>
      <c r="F1256" s="112">
        <v>2.3332487005403921</v>
      </c>
      <c r="G1256" s="113">
        <v>48.40566917870936</v>
      </c>
      <c r="H1256" s="113">
        <v>52.501809458487621</v>
      </c>
      <c r="I1256" s="88">
        <v>103.24072733773738</v>
      </c>
      <c r="N1256" s="87"/>
      <c r="O1256" s="119"/>
    </row>
    <row r="1257" spans="1:53">
      <c r="A1257" s="51" t="s">
        <v>685</v>
      </c>
      <c r="B1257" s="111">
        <v>4.8901393609768348E-2</v>
      </c>
      <c r="C1257" s="87">
        <v>6.1484323343572844E-2</v>
      </c>
      <c r="D1257" s="87">
        <v>2.7034852254628263</v>
      </c>
      <c r="E1257" s="88">
        <v>2.8138709424161674</v>
      </c>
      <c r="F1257" s="112">
        <v>15.914356582090138</v>
      </c>
      <c r="G1257" s="113">
        <v>20.009316170136483</v>
      </c>
      <c r="H1257" s="113">
        <v>879.81598716306155</v>
      </c>
      <c r="I1257" s="88">
        <v>915.73965991528814</v>
      </c>
      <c r="N1257" s="87"/>
      <c r="O1257" s="119"/>
    </row>
    <row r="1258" spans="1:53">
      <c r="A1258" s="51" t="s">
        <v>690</v>
      </c>
      <c r="B1258" s="111">
        <v>0.13987555878129657</v>
      </c>
      <c r="C1258" s="87">
        <v>0.11921450187976498</v>
      </c>
      <c r="D1258" s="87">
        <v>0.10083253126987646</v>
      </c>
      <c r="E1258" s="88">
        <v>0.35992259193093801</v>
      </c>
      <c r="F1258" s="112">
        <v>45.52077875997383</v>
      </c>
      <c r="G1258" s="113">
        <v>38.796892125623458</v>
      </c>
      <c r="H1258" s="113">
        <v>32.814706069706418</v>
      </c>
      <c r="I1258" s="88">
        <v>117.1323769553037</v>
      </c>
      <c r="N1258" s="87"/>
      <c r="O1258" s="119"/>
    </row>
    <row r="1259" spans="1:53">
      <c r="A1259" s="51" t="s">
        <v>695</v>
      </c>
      <c r="B1259" s="111">
        <v>6.7966793709947808E-3</v>
      </c>
      <c r="C1259" s="87">
        <v>3.397185081650253E-2</v>
      </c>
      <c r="D1259" s="87">
        <v>2.3406192480517039E-2</v>
      </c>
      <c r="E1259" s="88">
        <v>6.4174722668014356E-2</v>
      </c>
      <c r="F1259" s="112">
        <v>2.211895635271639</v>
      </c>
      <c r="G1259" s="113">
        <v>11.055720660267546</v>
      </c>
      <c r="H1259" s="113">
        <v>7.6172572163582881</v>
      </c>
      <c r="I1259" s="88">
        <v>20.884873511897474</v>
      </c>
      <c r="N1259" s="87"/>
      <c r="O1259" s="119"/>
    </row>
    <row r="1260" spans="1:53">
      <c r="A1260" s="51" t="s">
        <v>700</v>
      </c>
      <c r="B1260" s="111">
        <v>5.6816667037442505E-3</v>
      </c>
      <c r="C1260" s="87">
        <v>1.0066913523950699E-2</v>
      </c>
      <c r="D1260" s="87">
        <v>9.38242342820007E-3</v>
      </c>
      <c r="E1260" s="88">
        <v>2.5131003655895021E-2</v>
      </c>
      <c r="F1260" s="112">
        <v>1.8490284883397012</v>
      </c>
      <c r="G1260" s="113">
        <v>3.2761530843001259</v>
      </c>
      <c r="H1260" s="113">
        <v>3.0533942085999342</v>
      </c>
      <c r="I1260" s="88">
        <v>8.1785757812397613</v>
      </c>
      <c r="N1260" s="87"/>
      <c r="O1260" s="119"/>
    </row>
    <row r="1261" spans="1:53">
      <c r="A1261" s="51" t="s">
        <v>703</v>
      </c>
      <c r="B1261" s="111">
        <v>0.11725514547771042</v>
      </c>
      <c r="C1261" s="87">
        <v>0.10818082122724951</v>
      </c>
      <c r="D1261" s="87">
        <v>9.942725116789306E-4</v>
      </c>
      <c r="E1261" s="88">
        <v>0.22643023921663885</v>
      </c>
      <c r="F1261" s="112">
        <v>38.159243703933726</v>
      </c>
      <c r="G1261" s="113">
        <v>35.206116580078181</v>
      </c>
      <c r="H1261" s="113">
        <v>0.32357374959285623</v>
      </c>
      <c r="I1261" s="88">
        <v>73.688934033604752</v>
      </c>
      <c r="N1261" s="87"/>
      <c r="O1261" s="119"/>
    </row>
    <row r="1262" spans="1:53">
      <c r="A1262" s="51" t="s">
        <v>729</v>
      </c>
      <c r="B1262" s="111">
        <v>9.505113584651777E-4</v>
      </c>
      <c r="C1262" s="87">
        <v>7.9122267023038319E-4</v>
      </c>
      <c r="D1262" s="87">
        <v>1.7385376043784653E-3</v>
      </c>
      <c r="E1262" s="88">
        <v>3.4802716330740264E-3</v>
      </c>
      <c r="F1262" s="112">
        <v>0.30933222097212532</v>
      </c>
      <c r="G1262" s="113">
        <v>0.25749367820397956</v>
      </c>
      <c r="H1262" s="113">
        <v>0.56578566222957005</v>
      </c>
      <c r="I1262" s="88">
        <v>1.1326115614056749</v>
      </c>
      <c r="N1262" s="87"/>
      <c r="O1262" s="119"/>
    </row>
    <row r="1263" spans="1:53">
      <c r="A1263" s="51" t="s">
        <v>730</v>
      </c>
      <c r="B1263" s="111">
        <v>1.0068941073115868E-3</v>
      </c>
      <c r="C1263" s="87">
        <v>2.1378968522979235E-3</v>
      </c>
      <c r="D1263" s="87">
        <v>3.2861410505826863E-3</v>
      </c>
      <c r="E1263" s="88">
        <v>6.4309320101921964E-3</v>
      </c>
      <c r="F1263" s="112">
        <v>0.32768129252171291</v>
      </c>
      <c r="G1263" s="113">
        <v>0.69575221341751081</v>
      </c>
      <c r="H1263" s="113">
        <v>1.0694341530497931</v>
      </c>
      <c r="I1263" s="88">
        <v>2.0928676589890167</v>
      </c>
      <c r="N1263" s="87"/>
      <c r="O1263" s="119"/>
    </row>
    <row r="1264" spans="1:53">
      <c r="A1264" s="51" t="s">
        <v>712</v>
      </c>
      <c r="B1264" s="111">
        <v>8.536330218044954E-4</v>
      </c>
      <c r="C1264" s="87">
        <v>4.3119971488492434E-2</v>
      </c>
      <c r="D1264" s="87">
        <v>0.11131546720439156</v>
      </c>
      <c r="E1264" s="88">
        <v>0.15528907171468848</v>
      </c>
      <c r="F1264" s="112">
        <v>0.277804358862488</v>
      </c>
      <c r="G1264" s="113">
        <v>14.032863921087737</v>
      </c>
      <c r="H1264" s="113">
        <v>36.226248526356457</v>
      </c>
      <c r="I1264" s="88">
        <v>50.536916806306678</v>
      </c>
      <c r="N1264" s="87"/>
      <c r="O1264" s="119"/>
    </row>
    <row r="1265" spans="1:52">
      <c r="A1265" s="51" t="s">
        <v>715</v>
      </c>
      <c r="B1265" s="111">
        <v>9.5193216913129692E-4</v>
      </c>
      <c r="C1265" s="87">
        <v>6.181357494468266E-3</v>
      </c>
      <c r="D1265" s="87">
        <v>1.86540480556935</v>
      </c>
      <c r="E1265" s="88">
        <v>1.8725380952329496</v>
      </c>
      <c r="F1265" s="112">
        <v>0.30979460631346534</v>
      </c>
      <c r="G1265" s="113">
        <v>2.0116467050683964</v>
      </c>
      <c r="H1265" s="113">
        <v>607.07303114251238</v>
      </c>
      <c r="I1265" s="88">
        <v>609.39447245389431</v>
      </c>
      <c r="N1265" s="87"/>
      <c r="O1265" s="119"/>
    </row>
    <row r="1266" spans="1:52">
      <c r="A1266" s="51" t="s">
        <v>716</v>
      </c>
      <c r="B1266" s="111">
        <v>2.5784109870968823E-3</v>
      </c>
      <c r="C1266" s="87">
        <v>1.2838136482076826E-2</v>
      </c>
      <c r="D1266" s="87">
        <v>6.9574446576214755E-2</v>
      </c>
      <c r="E1266" s="88">
        <v>8.4990994045388457E-2</v>
      </c>
      <c r="F1266" s="112">
        <v>0.83911211593041501</v>
      </c>
      <c r="G1266" s="113">
        <v>4.1780134827179767</v>
      </c>
      <c r="H1266" s="113">
        <v>22.642147188097429</v>
      </c>
      <c r="I1266" s="88">
        <v>27.659272786745817</v>
      </c>
      <c r="N1266" s="87"/>
      <c r="O1266" s="119"/>
    </row>
    <row r="1267" spans="1:52">
      <c r="A1267" s="51" t="s">
        <v>717</v>
      </c>
      <c r="B1267" s="111">
        <v>1.6968450812828925E-4</v>
      </c>
      <c r="C1267" s="87">
        <v>8.7738471469054062E-4</v>
      </c>
      <c r="D1267" s="87">
        <v>1.6150272811556756E-2</v>
      </c>
      <c r="E1267" s="88">
        <v>1.7197342034375587E-2</v>
      </c>
      <c r="F1267" s="112">
        <v>5.5221734381630028E-2</v>
      </c>
      <c r="G1267" s="113">
        <v>0.28553405493277162</v>
      </c>
      <c r="H1267" s="113">
        <v>5.2559074792872185</v>
      </c>
      <c r="I1267" s="88">
        <v>5.5966632686016204</v>
      </c>
      <c r="N1267" s="87"/>
      <c r="O1267" s="119"/>
    </row>
    <row r="1268" spans="1:52">
      <c r="A1268" s="51" t="s">
        <v>718</v>
      </c>
      <c r="B1268" s="111">
        <v>1.3658308520017018E-4</v>
      </c>
      <c r="C1268" s="87">
        <v>7.2115503157566744E-4</v>
      </c>
      <c r="D1268" s="87">
        <v>6.4738721654580477E-3</v>
      </c>
      <c r="E1268" s="88">
        <v>7.3316102822338853E-3</v>
      </c>
      <c r="F1268" s="112">
        <v>4.4449283762811015E-2</v>
      </c>
      <c r="G1268" s="113">
        <v>0.23469102772504832</v>
      </c>
      <c r="H1268" s="113">
        <v>2.1068420039339544</v>
      </c>
      <c r="I1268" s="88">
        <v>2.3859823154218138</v>
      </c>
      <c r="N1268" s="87"/>
      <c r="O1268" s="119"/>
    </row>
    <row r="1269" spans="1:52">
      <c r="A1269" s="51" t="s">
        <v>719</v>
      </c>
      <c r="B1269" s="111">
        <v>2.5073979935460186E-3</v>
      </c>
      <c r="C1269" s="87">
        <v>1.8784132584222984E-2</v>
      </c>
      <c r="D1269" s="87">
        <v>6.8604803305846208E-4</v>
      </c>
      <c r="E1269" s="87">
        <v>2.1977578610827463E-2</v>
      </c>
      <c r="F1269" s="112">
        <v>0.81600181133769767</v>
      </c>
      <c r="G1269" s="113">
        <v>6.1130647199156378</v>
      </c>
      <c r="H1269" s="113">
        <v>0.22326588721907079</v>
      </c>
      <c r="I1269" s="88">
        <v>7.1523324184724046</v>
      </c>
      <c r="N1269" s="87"/>
      <c r="O1269" s="119"/>
    </row>
    <row r="1270" spans="1:52">
      <c r="A1270" s="51" t="s">
        <v>720</v>
      </c>
      <c r="B1270" s="111">
        <v>1.661930484788929E-5</v>
      </c>
      <c r="C1270" s="87">
        <v>7.93438507988285E-5</v>
      </c>
      <c r="D1270" s="87">
        <v>1.1995909470211409E-3</v>
      </c>
      <c r="E1270" s="87">
        <v>1.2955541026678588E-3</v>
      </c>
      <c r="F1270" s="112">
        <v>5.4085481818034915E-3</v>
      </c>
      <c r="G1270" s="113">
        <v>2.5821479532568595E-2</v>
      </c>
      <c r="H1270" s="113">
        <v>0.39039210693840326</v>
      </c>
      <c r="I1270" s="88">
        <v>0.42162213465277537</v>
      </c>
      <c r="N1270" s="87"/>
      <c r="O1270" s="119"/>
    </row>
    <row r="1271" spans="1:52" ht="14.25">
      <c r="A1271" s="89" t="s">
        <v>721</v>
      </c>
      <c r="B1271" s="114">
        <v>4.5059614414476297E-5</v>
      </c>
      <c r="C1271" s="90">
        <v>1.9661902572521396E-4</v>
      </c>
      <c r="D1271" s="90">
        <v>2.2674373249020534E-3</v>
      </c>
      <c r="E1271" s="90">
        <v>2.5091159650417437E-3</v>
      </c>
      <c r="F1271" s="115">
        <v>1.4664096834659952E-2</v>
      </c>
      <c r="G1271" s="116">
        <v>6.398724157401435E-2</v>
      </c>
      <c r="H1271" s="116">
        <v>0.73790956560435716</v>
      </c>
      <c r="I1271" s="91">
        <v>0.81656090401303139</v>
      </c>
      <c r="N1271" s="87"/>
      <c r="O1271" s="119"/>
      <c r="AY1271" s="81"/>
    </row>
    <row r="1273" spans="1:52" ht="14.25">
      <c r="A1273" s="52" t="s">
        <v>768</v>
      </c>
      <c r="B1273" s="52"/>
    </row>
    <row r="1274" spans="1:52" ht="14.25">
      <c r="A1274" s="77"/>
      <c r="B1274" s="93" t="s">
        <v>723</v>
      </c>
      <c r="C1274" s="94"/>
      <c r="D1274" s="94"/>
      <c r="E1274" s="95"/>
      <c r="F1274" s="96" t="s">
        <v>724</v>
      </c>
      <c r="G1274" s="97"/>
      <c r="H1274" s="98"/>
      <c r="I1274" s="98"/>
    </row>
    <row r="1275" spans="1:52" ht="25.5">
      <c r="A1275" s="89" t="s">
        <v>725</v>
      </c>
      <c r="B1275" s="99" t="s">
        <v>726</v>
      </c>
      <c r="C1275" s="100" t="s">
        <v>362</v>
      </c>
      <c r="D1275" s="100" t="s">
        <v>401</v>
      </c>
      <c r="E1275" s="101" t="s">
        <v>727</v>
      </c>
      <c r="F1275" s="102" t="s">
        <v>726</v>
      </c>
      <c r="G1275" s="102" t="s">
        <v>362</v>
      </c>
      <c r="H1275" s="100" t="s">
        <v>401</v>
      </c>
      <c r="I1275" s="101" t="s">
        <v>727</v>
      </c>
    </row>
    <row r="1276" spans="1:52">
      <c r="A1276" s="51" t="s">
        <v>540</v>
      </c>
      <c r="B1276" s="104">
        <v>313.14624815578895</v>
      </c>
      <c r="C1276" s="85">
        <v>1895.6414037946734</v>
      </c>
      <c r="D1276" s="85">
        <v>2688.6867331288345</v>
      </c>
      <c r="E1276" s="86">
        <v>4897.4743850792966</v>
      </c>
      <c r="F1276" s="105">
        <v>116468.10478042548</v>
      </c>
      <c r="G1276" s="106">
        <v>705043.61123123812</v>
      </c>
      <c r="H1276" s="106">
        <v>1000000</v>
      </c>
      <c r="I1276" s="79">
        <v>1821511.7160116634</v>
      </c>
    </row>
    <row r="1277" spans="1:52">
      <c r="A1277" s="51" t="s">
        <v>558</v>
      </c>
      <c r="B1277" s="104">
        <v>311.35143691224005</v>
      </c>
      <c r="C1277" s="85">
        <v>1762.9215855482707</v>
      </c>
      <c r="D1277" s="85">
        <v>2688.6867331288345</v>
      </c>
      <c r="E1277" s="86">
        <v>4762.9597555893451</v>
      </c>
      <c r="F1277" s="107">
        <v>115800.56280856463</v>
      </c>
      <c r="G1277" s="108">
        <v>655681.28998678573</v>
      </c>
      <c r="H1277" s="108">
        <v>1000000</v>
      </c>
      <c r="I1277" s="86">
        <v>1771481.8527953504</v>
      </c>
    </row>
    <row r="1278" spans="1:52">
      <c r="A1278" s="51" t="s">
        <v>575</v>
      </c>
      <c r="B1278" s="104">
        <v>5.0670350612288253</v>
      </c>
      <c r="C1278" s="85">
        <v>374.95865586242763</v>
      </c>
      <c r="D1278" s="85">
        <v>0</v>
      </c>
      <c r="E1278" s="86">
        <v>380.02569092365644</v>
      </c>
      <c r="F1278" s="107">
        <v>1884.5762129127995</v>
      </c>
      <c r="G1278" s="108">
        <v>139457.91870891815</v>
      </c>
      <c r="H1278" s="108">
        <v>0</v>
      </c>
      <c r="I1278" s="86">
        <v>141342.49492183092</v>
      </c>
    </row>
    <row r="1279" spans="1:52" ht="14.25">
      <c r="A1279" s="51" t="s">
        <v>267</v>
      </c>
      <c r="B1279" s="104">
        <v>295.24311403881552</v>
      </c>
      <c r="C1279" s="85">
        <v>1369.4873324642763</v>
      </c>
      <c r="D1279" s="85">
        <v>2688.6867331288345</v>
      </c>
      <c r="E1279" s="86">
        <v>4353.417179631926</v>
      </c>
      <c r="F1279" s="107">
        <v>109809.41379334292</v>
      </c>
      <c r="G1279" s="108">
        <v>509351.76478168543</v>
      </c>
      <c r="H1279" s="108">
        <v>1000000</v>
      </c>
      <c r="I1279" s="86">
        <v>1619161.1785750282</v>
      </c>
      <c r="AZ1279" s="81"/>
    </row>
    <row r="1280" spans="1:52" ht="14.25">
      <c r="A1280" s="51" t="s">
        <v>608</v>
      </c>
      <c r="B1280" s="104">
        <v>11.041287812195726</v>
      </c>
      <c r="C1280" s="85">
        <v>18.47559722156694</v>
      </c>
      <c r="D1280" s="85">
        <v>0</v>
      </c>
      <c r="E1280" s="86">
        <v>29.516885033762666</v>
      </c>
      <c r="F1280" s="107">
        <v>4106.5728023089323</v>
      </c>
      <c r="G1280" s="108">
        <v>6871.6064961821794</v>
      </c>
      <c r="H1280" s="108">
        <v>0</v>
      </c>
      <c r="I1280" s="86">
        <v>10978.179298491112</v>
      </c>
      <c r="AX1280" s="81"/>
    </row>
    <row r="1281" spans="1:53" ht="14.25">
      <c r="A1281" s="51" t="s">
        <v>728</v>
      </c>
      <c r="B1281" s="109">
        <v>1.176796923957985E-2</v>
      </c>
      <c r="C1281" s="110">
        <v>0.1313594195138244</v>
      </c>
      <c r="D1281" s="85">
        <v>0</v>
      </c>
      <c r="E1281" s="86">
        <v>0.14312738875340425</v>
      </c>
      <c r="F1281" s="107">
        <v>4.3768465454082204</v>
      </c>
      <c r="G1281" s="108">
        <v>48.856349791617774</v>
      </c>
      <c r="H1281" s="108">
        <v>0</v>
      </c>
      <c r="I1281" s="86">
        <v>53.233196337025994</v>
      </c>
      <c r="BA1281" s="81"/>
    </row>
    <row r="1282" spans="1:53">
      <c r="A1282" s="51" t="s">
        <v>640</v>
      </c>
      <c r="B1282" s="104">
        <v>18.972385384022569</v>
      </c>
      <c r="C1282" s="85">
        <v>280.24456749603996</v>
      </c>
      <c r="D1282" s="85">
        <v>0.93357584208409783</v>
      </c>
      <c r="E1282" s="86">
        <v>300.15052872214665</v>
      </c>
      <c r="F1282" s="107">
        <v>7056.3763157131871</v>
      </c>
      <c r="G1282" s="108">
        <v>104231.02254457081</v>
      </c>
      <c r="H1282" s="108">
        <v>347.22373215926581</v>
      </c>
      <c r="I1282" s="86">
        <v>111634.62259244327</v>
      </c>
      <c r="AV1282" s="84"/>
    </row>
    <row r="1283" spans="1:53">
      <c r="A1283" s="51" t="s">
        <v>201</v>
      </c>
      <c r="B1283" s="111">
        <v>0.85269072184485062</v>
      </c>
      <c r="C1283" s="87">
        <v>0.43217562760062278</v>
      </c>
      <c r="D1283" s="87">
        <v>8.6409950208849416E-4</v>
      </c>
      <c r="E1283" s="88">
        <v>1.2857304489475621</v>
      </c>
      <c r="F1283" s="112">
        <v>317.14022736020695</v>
      </c>
      <c r="G1283" s="113">
        <v>160.73855770385657</v>
      </c>
      <c r="H1283" s="113">
        <v>0.32138348117742171</v>
      </c>
      <c r="I1283" s="88">
        <v>478.20016854524101</v>
      </c>
    </row>
    <row r="1284" spans="1:53">
      <c r="A1284" s="51" t="s">
        <v>200</v>
      </c>
      <c r="B1284" s="111">
        <v>4.2125813251733309E-3</v>
      </c>
      <c r="C1284" s="87">
        <v>2.494450006399529E-3</v>
      </c>
      <c r="D1284" s="87">
        <v>7.6166044833770605E-3</v>
      </c>
      <c r="E1284" s="88">
        <v>1.4323635814949921E-2</v>
      </c>
      <c r="F1284" s="112">
        <v>1.5667802698126663</v>
      </c>
      <c r="G1284" s="113">
        <v>0.92775776949541777</v>
      </c>
      <c r="H1284" s="113">
        <v>2.8328344799446348</v>
      </c>
      <c r="I1284" s="88">
        <v>5.3273725192527195</v>
      </c>
    </row>
    <row r="1285" spans="1:53">
      <c r="A1285" s="51" t="s">
        <v>667</v>
      </c>
      <c r="B1285" s="104">
        <v>45.669441090539024</v>
      </c>
      <c r="C1285" s="85">
        <v>293.87086557575452</v>
      </c>
      <c r="D1285" s="85">
        <v>2.977899015241674</v>
      </c>
      <c r="E1285" s="86">
        <v>342.51820568153522</v>
      </c>
      <c r="F1285" s="107">
        <v>16985.779908019755</v>
      </c>
      <c r="G1285" s="108">
        <v>109299.03508460279</v>
      </c>
      <c r="H1285" s="108">
        <v>1107.5663737799168</v>
      </c>
      <c r="I1285" s="86">
        <v>127392.38136640246</v>
      </c>
    </row>
    <row r="1286" spans="1:53">
      <c r="A1286" s="51" t="s">
        <v>676</v>
      </c>
      <c r="B1286" s="111">
        <v>2.8923019749975919E-2</v>
      </c>
      <c r="C1286" s="87">
        <v>2.2285049734259283E-2</v>
      </c>
      <c r="D1286" s="87">
        <v>2.6922692065873183E-2</v>
      </c>
      <c r="E1286" s="88">
        <v>7.8130761550108382E-2</v>
      </c>
      <c r="F1286" s="112">
        <v>10.757303702807391</v>
      </c>
      <c r="G1286" s="113">
        <v>8.288451555055687</v>
      </c>
      <c r="H1286" s="113">
        <v>10.013324250141686</v>
      </c>
      <c r="I1286" s="88">
        <v>29.059079508004764</v>
      </c>
    </row>
    <row r="1287" spans="1:53">
      <c r="A1287" s="51" t="s">
        <v>685</v>
      </c>
      <c r="B1287" s="111">
        <v>9.2079987515224906E-2</v>
      </c>
      <c r="C1287" s="87">
        <v>8.2722236685995071E-2</v>
      </c>
      <c r="D1287" s="87">
        <v>0.54069704509256533</v>
      </c>
      <c r="E1287" s="88">
        <v>0.71549926929378538</v>
      </c>
      <c r="F1287" s="112">
        <v>34.247198225310207</v>
      </c>
      <c r="G1287" s="113">
        <v>30.76678129390363</v>
      </c>
      <c r="H1287" s="113">
        <v>201.1007970658427</v>
      </c>
      <c r="I1287" s="88">
        <v>266.11477658505657</v>
      </c>
    </row>
    <row r="1288" spans="1:53">
      <c r="A1288" s="51" t="s">
        <v>690</v>
      </c>
      <c r="B1288" s="111">
        <v>0.11515303616645022</v>
      </c>
      <c r="C1288" s="87">
        <v>0.13231325085701637</v>
      </c>
      <c r="D1288" s="87">
        <v>0.10083253126987646</v>
      </c>
      <c r="E1288" s="88">
        <v>0.34829881829334303</v>
      </c>
      <c r="F1288" s="112">
        <v>42.828729263095006</v>
      </c>
      <c r="G1288" s="113">
        <v>49.211107127769758</v>
      </c>
      <c r="H1288" s="113">
        <v>37.502521222521629</v>
      </c>
      <c r="I1288" s="88">
        <v>129.54235761338637</v>
      </c>
    </row>
    <row r="1289" spans="1:53">
      <c r="A1289" s="51" t="s">
        <v>695</v>
      </c>
      <c r="B1289" s="111">
        <v>1.3706966319828639E-3</v>
      </c>
      <c r="C1289" s="87">
        <v>4.022579238193872E-2</v>
      </c>
      <c r="D1289" s="87">
        <v>1.8540619248051702E-2</v>
      </c>
      <c r="E1289" s="88">
        <v>6.0137108261973285E-2</v>
      </c>
      <c r="F1289" s="112">
        <v>0.50980153808687834</v>
      </c>
      <c r="G1289" s="113">
        <v>14.961130237410671</v>
      </c>
      <c r="H1289" s="113">
        <v>6.8957900597351918</v>
      </c>
      <c r="I1289" s="88">
        <v>22.366721835232742</v>
      </c>
    </row>
    <row r="1290" spans="1:53">
      <c r="A1290" s="51" t="s">
        <v>700</v>
      </c>
      <c r="B1290" s="111">
        <v>1.2194130826035697E-3</v>
      </c>
      <c r="C1290" s="87">
        <v>3.594716383819805E-2</v>
      </c>
      <c r="D1290" s="87">
        <v>5.0782423428200069E-3</v>
      </c>
      <c r="E1290" s="88">
        <v>4.2244819263621627E-2</v>
      </c>
      <c r="F1290" s="112">
        <v>0.4535348308073564</v>
      </c>
      <c r="G1290" s="113">
        <v>13.369785105595478</v>
      </c>
      <c r="H1290" s="113">
        <v>1.888744523580268</v>
      </c>
      <c r="I1290" s="88">
        <v>15.712064459983102</v>
      </c>
    </row>
    <row r="1291" spans="1:53">
      <c r="A1291" s="51" t="s">
        <v>703</v>
      </c>
      <c r="B1291" s="111">
        <v>3.1612614318372374E-2</v>
      </c>
      <c r="C1291" s="87">
        <v>0.11200575020020694</v>
      </c>
      <c r="D1291" s="87">
        <v>0</v>
      </c>
      <c r="E1291" s="88">
        <v>0.14361836451857932</v>
      </c>
      <c r="F1291" s="112">
        <v>11.757641352878869</v>
      </c>
      <c r="G1291" s="113">
        <v>41.658163005797789</v>
      </c>
      <c r="H1291" s="113">
        <v>0</v>
      </c>
      <c r="I1291" s="88">
        <v>53.415804358676667</v>
      </c>
    </row>
    <row r="1292" spans="1:53">
      <c r="A1292" s="51" t="s">
        <v>729</v>
      </c>
      <c r="B1292" s="111">
        <v>4.1749070269732406E-4</v>
      </c>
      <c r="C1292" s="87">
        <v>5.5248884696862291E-4</v>
      </c>
      <c r="D1292" s="87">
        <v>7.65776744695641E-4</v>
      </c>
      <c r="E1292" s="88">
        <v>1.735756294361588E-3</v>
      </c>
      <c r="F1292" s="112">
        <v>0.15527681137158311</v>
      </c>
      <c r="G1292" s="113">
        <v>0.20548650765486898</v>
      </c>
      <c r="H1292" s="113">
        <v>0.28481441711303568</v>
      </c>
      <c r="I1292" s="88">
        <v>0.64557773613948777</v>
      </c>
    </row>
    <row r="1293" spans="1:53">
      <c r="A1293" s="51" t="s">
        <v>730</v>
      </c>
      <c r="B1293" s="111">
        <v>4.1700998032310539E-4</v>
      </c>
      <c r="C1293" s="87">
        <v>1.1156311945130309E-3</v>
      </c>
      <c r="D1293" s="87">
        <v>1.0686542861236168E-3</v>
      </c>
      <c r="E1293" s="88">
        <v>2.601295460959753E-3</v>
      </c>
      <c r="F1293" s="112">
        <v>0.1550980168812115</v>
      </c>
      <c r="G1293" s="113">
        <v>0.41493535887491317</v>
      </c>
      <c r="H1293" s="113">
        <v>0.3974632942380833</v>
      </c>
      <c r="I1293" s="88">
        <v>0.96749666999420803</v>
      </c>
    </row>
    <row r="1294" spans="1:53">
      <c r="A1294" s="51" t="s">
        <v>712</v>
      </c>
      <c r="B1294" s="111">
        <v>1.7577080225981388E-3</v>
      </c>
      <c r="C1294" s="87">
        <v>5.0913493210926666E-3</v>
      </c>
      <c r="D1294" s="87">
        <v>1.8576657525452494E-2</v>
      </c>
      <c r="E1294" s="88">
        <v>2.5425714869143301E-2</v>
      </c>
      <c r="F1294" s="112">
        <v>0.65374221583363401</v>
      </c>
      <c r="G1294" s="113">
        <v>1.8936193861334842</v>
      </c>
      <c r="H1294" s="113">
        <v>6.9091937325977621</v>
      </c>
      <c r="I1294" s="88">
        <v>9.4565553345648805</v>
      </c>
    </row>
    <row r="1295" spans="1:53">
      <c r="A1295" s="51" t="s">
        <v>715</v>
      </c>
      <c r="B1295" s="111">
        <v>8.5358203815552539E-3</v>
      </c>
      <c r="C1295" s="87">
        <v>2.9169784177220385E-2</v>
      </c>
      <c r="D1295" s="87">
        <v>0.37308096111387007</v>
      </c>
      <c r="E1295" s="88">
        <v>0.41078656567264571</v>
      </c>
      <c r="F1295" s="112">
        <v>3.1747173355603571</v>
      </c>
      <c r="G1295" s="113">
        <v>10.849082497340776</v>
      </c>
      <c r="H1295" s="113">
        <v>138.75954997543147</v>
      </c>
      <c r="I1295" s="88">
        <v>152.78334980833259</v>
      </c>
    </row>
    <row r="1296" spans="1:53">
      <c r="A1296" s="51" t="s">
        <v>716</v>
      </c>
      <c r="B1296" s="111">
        <v>1.0214967799371777E-2</v>
      </c>
      <c r="C1296" s="87">
        <v>4.8954740032334507E-2</v>
      </c>
      <c r="D1296" s="87">
        <v>6.9574446576214755E-2</v>
      </c>
      <c r="E1296" s="88">
        <v>0.12874415440792103</v>
      </c>
      <c r="F1296" s="112">
        <v>3.7992406008135364</v>
      </c>
      <c r="G1296" s="113">
        <v>18.207677164146865</v>
      </c>
      <c r="H1296" s="113">
        <v>25.876739643539924</v>
      </c>
      <c r="I1296" s="88">
        <v>47.883657408500319</v>
      </c>
    </row>
    <row r="1297" spans="1:53">
      <c r="A1297" s="51" t="s">
        <v>717</v>
      </c>
      <c r="B1297" s="111">
        <v>4.9055740102408392E-5</v>
      </c>
      <c r="C1297" s="87">
        <v>2.4070858868469248E-2</v>
      </c>
      <c r="D1297" s="87">
        <v>1.2793027281155674E-2</v>
      </c>
      <c r="E1297" s="88">
        <v>3.6912941889727331E-2</v>
      </c>
      <c r="F1297" s="112">
        <v>1.8245241997873828E-2</v>
      </c>
      <c r="G1297" s="113">
        <v>8.9526453832938362</v>
      </c>
      <c r="H1297" s="113">
        <v>4.7580951412172823</v>
      </c>
      <c r="I1297" s="88">
        <v>13.728985766508995</v>
      </c>
    </row>
    <row r="1298" spans="1:53">
      <c r="A1298" s="51" t="s">
        <v>718</v>
      </c>
      <c r="B1298" s="111">
        <v>4.0125198555168075E-5</v>
      </c>
      <c r="C1298" s="87">
        <v>2.3555599595226517E-2</v>
      </c>
      <c r="D1298" s="87">
        <v>3.5039872165458044E-3</v>
      </c>
      <c r="E1298" s="88">
        <v>2.709971201032749E-2</v>
      </c>
      <c r="F1298" s="112">
        <v>1.4923716497263418E-2</v>
      </c>
      <c r="G1298" s="113">
        <v>8.7610056259007827</v>
      </c>
      <c r="H1298" s="113">
        <v>1.3032337212703848</v>
      </c>
      <c r="I1298" s="88">
        <v>10.079163063668432</v>
      </c>
    </row>
    <row r="1299" spans="1:53">
      <c r="A1299" s="51" t="s">
        <v>719</v>
      </c>
      <c r="B1299" s="111">
        <v>8.6122366772114903E-4</v>
      </c>
      <c r="C1299" s="87">
        <v>3.5783170898357579E-2</v>
      </c>
      <c r="D1299" s="87">
        <v>0</v>
      </c>
      <c r="E1299" s="87">
        <v>3.6644394566078729E-2</v>
      </c>
      <c r="F1299" s="112">
        <v>0.32031387558450886</v>
      </c>
      <c r="G1299" s="113">
        <v>13.308791410115887</v>
      </c>
      <c r="H1299" s="113">
        <v>0</v>
      </c>
      <c r="I1299" s="88">
        <v>13.629105285700398</v>
      </c>
    </row>
    <row r="1300" spans="1:53">
      <c r="A1300" s="51" t="s">
        <v>720</v>
      </c>
      <c r="B1300" s="111">
        <v>7.7851409760392962E-6</v>
      </c>
      <c r="C1300" s="87">
        <v>1.7334072227444513E-4</v>
      </c>
      <c r="D1300" s="87">
        <v>5.2838595383999226E-4</v>
      </c>
      <c r="E1300" s="87">
        <v>7.0951181709047668E-4</v>
      </c>
      <c r="F1300" s="112">
        <v>2.8955180535218767E-3</v>
      </c>
      <c r="G1300" s="113">
        <v>6.4470404877822227E-2</v>
      </c>
      <c r="H1300" s="113">
        <v>0.19652194780799459</v>
      </c>
      <c r="I1300" s="88">
        <v>0.26388787073933873</v>
      </c>
    </row>
    <row r="1301" spans="1:53" ht="14.25">
      <c r="A1301" s="89" t="s">
        <v>721</v>
      </c>
      <c r="B1301" s="114">
        <v>1.2330574938069862E-5</v>
      </c>
      <c r="C1301" s="90">
        <v>4.4369260302884786E-4</v>
      </c>
      <c r="D1301" s="90">
        <v>7.3737145742529557E-4</v>
      </c>
      <c r="E1301" s="90">
        <v>1.1933946353922132E-3</v>
      </c>
      <c r="F1301" s="115">
        <v>4.5860958013954744E-3</v>
      </c>
      <c r="G1301" s="116">
        <v>0.1650220524250221</v>
      </c>
      <c r="H1301" s="116">
        <v>0.27424967302427744</v>
      </c>
      <c r="I1301" s="91">
        <v>0.44385782125069495</v>
      </c>
      <c r="AY1301" s="81"/>
    </row>
    <row r="1303" spans="1:53" ht="14.25">
      <c r="A1303" s="52" t="s">
        <v>769</v>
      </c>
    </row>
    <row r="1304" spans="1:53" ht="14.25">
      <c r="A1304" s="77"/>
      <c r="B1304" s="93" t="s">
        <v>723</v>
      </c>
      <c r="C1304" s="94"/>
      <c r="D1304" s="94"/>
      <c r="E1304" s="95"/>
      <c r="F1304" s="96" t="s">
        <v>724</v>
      </c>
      <c r="G1304" s="97"/>
      <c r="H1304" s="98"/>
      <c r="I1304" s="98"/>
    </row>
    <row r="1305" spans="1:53" ht="25.5">
      <c r="A1305" s="89" t="s">
        <v>725</v>
      </c>
      <c r="B1305" s="99" t="s">
        <v>726</v>
      </c>
      <c r="C1305" s="100" t="s">
        <v>362</v>
      </c>
      <c r="D1305" s="100" t="s">
        <v>401</v>
      </c>
      <c r="E1305" s="101" t="s">
        <v>727</v>
      </c>
      <c r="F1305" s="102" t="s">
        <v>726</v>
      </c>
      <c r="G1305" s="102" t="s">
        <v>362</v>
      </c>
      <c r="H1305" s="100" t="s">
        <v>401</v>
      </c>
      <c r="I1305" s="101" t="s">
        <v>727</v>
      </c>
    </row>
    <row r="1306" spans="1:53">
      <c r="A1306" s="51" t="s">
        <v>540</v>
      </c>
      <c r="B1306" s="104">
        <v>228.37414474969776</v>
      </c>
      <c r="C1306" s="85">
        <v>3539.0728485372897</v>
      </c>
      <c r="D1306" s="85">
        <v>2688.6867331288345</v>
      </c>
      <c r="E1306" s="86">
        <v>6456.1337264158219</v>
      </c>
      <c r="F1306" s="105">
        <v>84938.919040202934</v>
      </c>
      <c r="G1306" s="106">
        <v>1316283.0778797567</v>
      </c>
      <c r="H1306" s="106">
        <v>1000000</v>
      </c>
      <c r="I1306" s="79">
        <v>2401221.9969199598</v>
      </c>
    </row>
    <row r="1307" spans="1:53">
      <c r="A1307" s="51" t="s">
        <v>558</v>
      </c>
      <c r="B1307" s="104">
        <v>227.09803257452688</v>
      </c>
      <c r="C1307" s="85">
        <v>3143.2104155006432</v>
      </c>
      <c r="D1307" s="85">
        <v>2688.6867331288345</v>
      </c>
      <c r="E1307" s="86">
        <v>6058.9951812040044</v>
      </c>
      <c r="F1307" s="107">
        <v>84464.296184573381</v>
      </c>
      <c r="G1307" s="108">
        <v>1169050.4426459821</v>
      </c>
      <c r="H1307" s="108">
        <v>1000000</v>
      </c>
      <c r="I1307" s="86">
        <v>2253514.7388305557</v>
      </c>
    </row>
    <row r="1308" spans="1:53">
      <c r="A1308" s="51" t="s">
        <v>575</v>
      </c>
      <c r="B1308" s="104">
        <v>3.6015887977914902</v>
      </c>
      <c r="C1308" s="85">
        <v>1118.3829436917865</v>
      </c>
      <c r="D1308" s="85">
        <v>0</v>
      </c>
      <c r="E1308" s="86">
        <v>1121.984532489578</v>
      </c>
      <c r="F1308" s="107">
        <v>1339.5345591638743</v>
      </c>
      <c r="G1308" s="108">
        <v>415958.81361393124</v>
      </c>
      <c r="H1308" s="108">
        <v>0</v>
      </c>
      <c r="I1308" s="86">
        <v>417298.34817309509</v>
      </c>
    </row>
    <row r="1309" spans="1:53" ht="14.25">
      <c r="A1309" s="51" t="s">
        <v>267</v>
      </c>
      <c r="B1309" s="104">
        <v>212.45922487389049</v>
      </c>
      <c r="C1309" s="85">
        <v>1959.3679058102114</v>
      </c>
      <c r="D1309" s="85">
        <v>2688.6867331288345</v>
      </c>
      <c r="E1309" s="86">
        <v>4860.5138638129365</v>
      </c>
      <c r="F1309" s="107">
        <v>79019.702167626994</v>
      </c>
      <c r="G1309" s="108">
        <v>728745.33193760656</v>
      </c>
      <c r="H1309" s="108">
        <v>1000000</v>
      </c>
      <c r="I1309" s="86">
        <v>1807765.0341052336</v>
      </c>
      <c r="AZ1309" s="81"/>
    </row>
    <row r="1310" spans="1:53" ht="14.25">
      <c r="A1310" s="51" t="s">
        <v>608</v>
      </c>
      <c r="B1310" s="104">
        <v>11.0372189028449</v>
      </c>
      <c r="C1310" s="85">
        <v>65.459565998645331</v>
      </c>
      <c r="D1310" s="85">
        <v>0</v>
      </c>
      <c r="E1310" s="86">
        <v>76.49678490149023</v>
      </c>
      <c r="F1310" s="107">
        <v>4105.0594577825168</v>
      </c>
      <c r="G1310" s="108">
        <v>24346.297094444246</v>
      </c>
      <c r="H1310" s="108">
        <v>0</v>
      </c>
      <c r="I1310" s="86">
        <v>28451.356552226764</v>
      </c>
      <c r="AX1310" s="81"/>
    </row>
    <row r="1311" spans="1:53" ht="14.25">
      <c r="A1311" s="51" t="s">
        <v>728</v>
      </c>
      <c r="B1311" s="109">
        <v>1.155389539235414E-2</v>
      </c>
      <c r="C1311" s="110">
        <v>0.24767009339424037</v>
      </c>
      <c r="D1311" s="85">
        <v>0</v>
      </c>
      <c r="E1311" s="86">
        <v>0.25922398878659453</v>
      </c>
      <c r="F1311" s="107">
        <v>4.29722631870498</v>
      </c>
      <c r="G1311" s="108">
        <v>92.115637847487648</v>
      </c>
      <c r="H1311" s="108">
        <v>0</v>
      </c>
      <c r="I1311" s="86">
        <v>96.412864166192634</v>
      </c>
      <c r="BA1311" s="81"/>
    </row>
    <row r="1312" spans="1:53">
      <c r="A1312" s="51" t="s">
        <v>640</v>
      </c>
      <c r="B1312" s="104">
        <v>14.709678095985739</v>
      </c>
      <c r="C1312" s="85">
        <v>398.17142427937284</v>
      </c>
      <c r="D1312" s="85">
        <v>0.93357584208409783</v>
      </c>
      <c r="E1312" s="86">
        <v>413.81467821744269</v>
      </c>
      <c r="F1312" s="107">
        <v>5470.9527572474135</v>
      </c>
      <c r="G1312" s="108">
        <v>148091.41554993254</v>
      </c>
      <c r="H1312" s="108">
        <v>347.22373215926581</v>
      </c>
      <c r="I1312" s="86">
        <v>153909.59203933924</v>
      </c>
      <c r="AV1312" s="84"/>
    </row>
    <row r="1313" spans="1:9">
      <c r="A1313" s="51" t="s">
        <v>201</v>
      </c>
      <c r="B1313" s="111">
        <v>0.57596953397390005</v>
      </c>
      <c r="C1313" s="87">
        <v>0.57291163405363177</v>
      </c>
      <c r="D1313" s="87">
        <v>8.6409950208849416E-4</v>
      </c>
      <c r="E1313" s="88">
        <v>1.1497452675296203</v>
      </c>
      <c r="F1313" s="112">
        <v>214.21965113192726</v>
      </c>
      <c r="G1313" s="113">
        <v>213.08233011844129</v>
      </c>
      <c r="H1313" s="113">
        <v>0.32138348117742171</v>
      </c>
      <c r="I1313" s="88">
        <v>427.62336473154596</v>
      </c>
    </row>
    <row r="1314" spans="1:9">
      <c r="A1314" s="51" t="s">
        <v>200</v>
      </c>
      <c r="B1314" s="111">
        <v>6.6678026631828943E-4</v>
      </c>
      <c r="C1314" s="87">
        <v>3.2862075532049898E-3</v>
      </c>
      <c r="D1314" s="87">
        <v>7.6166044833770605E-3</v>
      </c>
      <c r="E1314" s="88">
        <v>1.156959230290034E-2</v>
      </c>
      <c r="F1314" s="112">
        <v>0.24799477681892484</v>
      </c>
      <c r="G1314" s="113">
        <v>1.2222351948680978</v>
      </c>
      <c r="H1314" s="113">
        <v>2.8328344799446348</v>
      </c>
      <c r="I1314" s="88">
        <v>4.3030644516316574</v>
      </c>
    </row>
    <row r="1315" spans="1:9">
      <c r="A1315" s="51" t="s">
        <v>667</v>
      </c>
      <c r="B1315" s="104">
        <v>32.165460885777087</v>
      </c>
      <c r="C1315" s="85">
        <v>416.22961830258112</v>
      </c>
      <c r="D1315" s="85">
        <v>2.977899015241674</v>
      </c>
      <c r="E1315" s="86">
        <v>451.37297820359987</v>
      </c>
      <c r="F1315" s="107">
        <v>11963.260907062247</v>
      </c>
      <c r="G1315" s="108">
        <v>154807.77778012585</v>
      </c>
      <c r="H1315" s="108">
        <v>1107.5663737799168</v>
      </c>
      <c r="I1315" s="86">
        <v>167878.605060968</v>
      </c>
    </row>
    <row r="1316" spans="1:9">
      <c r="A1316" s="51" t="s">
        <v>676</v>
      </c>
      <c r="B1316" s="111">
        <v>1.9539872501813355E-2</v>
      </c>
      <c r="C1316" s="87">
        <v>3.2278944959045729E-2</v>
      </c>
      <c r="D1316" s="87">
        <v>2.6922692065873183E-2</v>
      </c>
      <c r="E1316" s="88">
        <v>7.874150952673227E-2</v>
      </c>
      <c r="F1316" s="112">
        <v>7.2674411120683944</v>
      </c>
      <c r="G1316" s="113">
        <v>12.005468900976279</v>
      </c>
      <c r="H1316" s="113">
        <v>10.013324250141686</v>
      </c>
      <c r="I1316" s="88">
        <v>29.286234263186358</v>
      </c>
    </row>
    <row r="1317" spans="1:9">
      <c r="A1317" s="51" t="s">
        <v>685</v>
      </c>
      <c r="B1317" s="111">
        <v>4.2152714919846672E-2</v>
      </c>
      <c r="C1317" s="87">
        <v>0.10798567222346608</v>
      </c>
      <c r="D1317" s="87">
        <v>0.54069704509256533</v>
      </c>
      <c r="E1317" s="88">
        <v>0.69083543223587807</v>
      </c>
      <c r="F1317" s="112">
        <v>15.677808202963613</v>
      </c>
      <c r="G1317" s="113">
        <v>40.16298027319931</v>
      </c>
      <c r="H1317" s="113">
        <v>201.1007970658427</v>
      </c>
      <c r="I1317" s="88">
        <v>256.94158554200561</v>
      </c>
    </row>
    <row r="1318" spans="1:9">
      <c r="A1318" s="51" t="s">
        <v>690</v>
      </c>
      <c r="B1318" s="111">
        <v>5.6206693114792483E-2</v>
      </c>
      <c r="C1318" s="87">
        <v>0.20866780455985492</v>
      </c>
      <c r="D1318" s="87">
        <v>0.10083253126987646</v>
      </c>
      <c r="E1318" s="88">
        <v>0.36570702894452389</v>
      </c>
      <c r="F1318" s="112">
        <v>20.90488729022907</v>
      </c>
      <c r="G1318" s="113">
        <v>77.609563802558526</v>
      </c>
      <c r="H1318" s="113">
        <v>37.502521222521629</v>
      </c>
      <c r="I1318" s="88">
        <v>136.01697231530923</v>
      </c>
    </row>
    <row r="1319" spans="1:9">
      <c r="A1319" s="51" t="s">
        <v>695</v>
      </c>
      <c r="B1319" s="111">
        <v>1.2625176824188817E-3</v>
      </c>
      <c r="C1319" s="87">
        <v>5.7198391107539347E-2</v>
      </c>
      <c r="D1319" s="87">
        <v>1.8540619248051702E-2</v>
      </c>
      <c r="E1319" s="88">
        <v>7.7001528038009928E-2</v>
      </c>
      <c r="F1319" s="112">
        <v>0.46956667240652666</v>
      </c>
      <c r="G1319" s="113">
        <v>21.273728323484296</v>
      </c>
      <c r="H1319" s="113">
        <v>6.8957900597351918</v>
      </c>
      <c r="I1319" s="88">
        <v>28.639085055626015</v>
      </c>
    </row>
    <row r="1320" spans="1:9">
      <c r="A1320" s="51" t="s">
        <v>700</v>
      </c>
      <c r="B1320" s="111">
        <v>1.1273661055928382E-3</v>
      </c>
      <c r="C1320" s="87">
        <v>4.4493726380869722E-2</v>
      </c>
      <c r="D1320" s="87">
        <v>5.0782423428200069E-3</v>
      </c>
      <c r="E1320" s="88">
        <v>5.0699334829282565E-2</v>
      </c>
      <c r="F1320" s="112">
        <v>0.4192999101389987</v>
      </c>
      <c r="G1320" s="113">
        <v>16.548497760128498</v>
      </c>
      <c r="H1320" s="113">
        <v>1.888744523580268</v>
      </c>
      <c r="I1320" s="88">
        <v>18.856542193847762</v>
      </c>
    </row>
    <row r="1321" spans="1:9">
      <c r="A1321" s="51" t="s">
        <v>703</v>
      </c>
      <c r="B1321" s="111">
        <v>3.1346085578209525E-2</v>
      </c>
      <c r="C1321" s="87">
        <v>0.31379544175806656</v>
      </c>
      <c r="D1321" s="87">
        <v>0</v>
      </c>
      <c r="E1321" s="88">
        <v>0.34514152733627607</v>
      </c>
      <c r="F1321" s="112">
        <v>11.658511641381134</v>
      </c>
      <c r="G1321" s="113">
        <v>116.70955857058946</v>
      </c>
      <c r="H1321" s="113">
        <v>0</v>
      </c>
      <c r="I1321" s="88">
        <v>128.3680702119706</v>
      </c>
    </row>
    <row r="1322" spans="1:9">
      <c r="A1322" s="51" t="s">
        <v>729</v>
      </c>
      <c r="B1322" s="111">
        <v>4.0148984565292002E-4</v>
      </c>
      <c r="C1322" s="87">
        <v>1.2512544149796872E-3</v>
      </c>
      <c r="D1322" s="87">
        <v>7.65776744695641E-4</v>
      </c>
      <c r="E1322" s="88">
        <v>2.4185210053282481E-3</v>
      </c>
      <c r="F1322" s="112">
        <v>0.14932563199198176</v>
      </c>
      <c r="G1322" s="113">
        <v>0.46537753899041928</v>
      </c>
      <c r="H1322" s="113">
        <v>0.28481441711303568</v>
      </c>
      <c r="I1322" s="88">
        <v>0.89951758809543669</v>
      </c>
    </row>
    <row r="1323" spans="1:9">
      <c r="A1323" s="51" t="s">
        <v>730</v>
      </c>
      <c r="B1323" s="111">
        <v>3.8033101138572453E-4</v>
      </c>
      <c r="C1323" s="87">
        <v>2.8366705083851152E-3</v>
      </c>
      <c r="D1323" s="87">
        <v>1.0686542861236168E-3</v>
      </c>
      <c r="E1323" s="88">
        <v>4.2856558058944564E-3</v>
      </c>
      <c r="F1323" s="112">
        <v>0.14145605239147069</v>
      </c>
      <c r="G1323" s="113">
        <v>1.0550394262867775</v>
      </c>
      <c r="H1323" s="113">
        <v>0.3974632942380833</v>
      </c>
      <c r="I1323" s="88">
        <v>1.5939587729163314</v>
      </c>
    </row>
    <row r="1324" spans="1:9">
      <c r="A1324" s="51" t="s">
        <v>712</v>
      </c>
      <c r="B1324" s="111">
        <v>4.3455494316141553E-4</v>
      </c>
      <c r="C1324" s="87">
        <v>2.3048786398662392E-3</v>
      </c>
      <c r="D1324" s="87">
        <v>1.8576657525452494E-2</v>
      </c>
      <c r="E1324" s="88">
        <v>2.1316091108480147E-2</v>
      </c>
      <c r="F1324" s="112">
        <v>0.16162349365845324</v>
      </c>
      <c r="G1324" s="113">
        <v>0.8572507207576554</v>
      </c>
      <c r="H1324" s="113">
        <v>6.9091937325977621</v>
      </c>
      <c r="I1324" s="88">
        <v>7.9280679470138695</v>
      </c>
    </row>
    <row r="1325" spans="1:9">
      <c r="A1325" s="51" t="s">
        <v>715</v>
      </c>
      <c r="B1325" s="111">
        <v>1.5202433775213739E-3</v>
      </c>
      <c r="C1325" s="87">
        <v>1.5697752711057205E-2</v>
      </c>
      <c r="D1325" s="87">
        <v>0.37308096111387007</v>
      </c>
      <c r="E1325" s="88">
        <v>0.39029895720244867</v>
      </c>
      <c r="F1325" s="112">
        <v>0.5654222780175886</v>
      </c>
      <c r="G1325" s="113">
        <v>5.8384461520326223</v>
      </c>
      <c r="H1325" s="113">
        <v>138.75954997543147</v>
      </c>
      <c r="I1325" s="88">
        <v>145.16341840548171</v>
      </c>
    </row>
    <row r="1326" spans="1:9">
      <c r="A1326" s="51" t="s">
        <v>716</v>
      </c>
      <c r="B1326" s="111">
        <v>1.9204367689566115E-3</v>
      </c>
      <c r="C1326" s="87">
        <v>3.5238971619189506E-2</v>
      </c>
      <c r="D1326" s="87">
        <v>6.9574446576214755E-2</v>
      </c>
      <c r="E1326" s="88">
        <v>0.10673385496436087</v>
      </c>
      <c r="F1326" s="112">
        <v>0.71426572136270872</v>
      </c>
      <c r="G1326" s="113">
        <v>13.106388031372397</v>
      </c>
      <c r="H1326" s="113">
        <v>25.876739643539924</v>
      </c>
      <c r="I1326" s="88">
        <v>39.697393396275025</v>
      </c>
    </row>
    <row r="1327" spans="1:9">
      <c r="A1327" s="51" t="s">
        <v>717</v>
      </c>
      <c r="B1327" s="111">
        <v>3.1789239606514205E-5</v>
      </c>
      <c r="C1327" s="87">
        <v>7.6501742675063817E-3</v>
      </c>
      <c r="D1327" s="87">
        <v>1.2793027281155674E-2</v>
      </c>
      <c r="E1327" s="88">
        <v>2.047499078826857E-2</v>
      </c>
      <c r="F1327" s="112">
        <v>1.1823333382361342E-2</v>
      </c>
      <c r="G1327" s="113">
        <v>2.8453200490946919</v>
      </c>
      <c r="H1327" s="113">
        <v>4.7580951412172823</v>
      </c>
      <c r="I1327" s="88">
        <v>7.6152385236943356</v>
      </c>
    </row>
    <row r="1328" spans="1:9">
      <c r="A1328" s="51" t="s">
        <v>718</v>
      </c>
      <c r="B1328" s="111">
        <v>2.4860056279019442E-5</v>
      </c>
      <c r="C1328" s="87">
        <v>6.1121263970514133E-3</v>
      </c>
      <c r="D1328" s="87">
        <v>3.5039872165458044E-3</v>
      </c>
      <c r="E1328" s="88">
        <v>9.6409736698762367E-3</v>
      </c>
      <c r="F1328" s="112">
        <v>9.246170620290043E-3</v>
      </c>
      <c r="G1328" s="113">
        <v>2.2732757675858766</v>
      </c>
      <c r="H1328" s="113">
        <v>1.3032337212703848</v>
      </c>
      <c r="I1328" s="88">
        <v>3.5857556594765509</v>
      </c>
    </row>
    <row r="1329" spans="1:53">
      <c r="A1329" s="51" t="s">
        <v>719</v>
      </c>
      <c r="B1329" s="111">
        <v>7.2129619641399495E-4</v>
      </c>
      <c r="C1329" s="87">
        <v>0.10659000861059986</v>
      </c>
      <c r="D1329" s="87">
        <v>0</v>
      </c>
      <c r="E1329" s="87">
        <v>0.10731130480701385</v>
      </c>
      <c r="F1329" s="112">
        <v>0.2682708206673895</v>
      </c>
      <c r="G1329" s="113">
        <v>39.643892796153565</v>
      </c>
      <c r="H1329" s="113">
        <v>0</v>
      </c>
      <c r="I1329" s="88">
        <v>39.912163616820955</v>
      </c>
    </row>
    <row r="1330" spans="1:53">
      <c r="A1330" s="51" t="s">
        <v>720</v>
      </c>
      <c r="B1330" s="111">
        <v>5.2176168792189095E-6</v>
      </c>
      <c r="C1330" s="87">
        <v>2.0296638624396895E-4</v>
      </c>
      <c r="D1330" s="87">
        <v>5.2838595383999226E-4</v>
      </c>
      <c r="E1330" s="87">
        <v>7.365699569631801E-4</v>
      </c>
      <c r="F1330" s="112">
        <v>1.9405819260866995E-3</v>
      </c>
      <c r="G1330" s="113">
        <v>7.5489042194133285E-2</v>
      </c>
      <c r="H1330" s="113">
        <v>0.19652194780799459</v>
      </c>
      <c r="I1330" s="88">
        <v>0.27395157192821457</v>
      </c>
    </row>
    <row r="1331" spans="1:53" ht="14.25">
      <c r="A1331" s="89" t="s">
        <v>721</v>
      </c>
      <c r="B1331" s="114">
        <v>6.7314903338792247E-6</v>
      </c>
      <c r="C1331" s="90">
        <v>5.2233718454184469E-4</v>
      </c>
      <c r="D1331" s="90">
        <v>7.3737145742529557E-4</v>
      </c>
      <c r="E1331" s="90">
        <v>1.2664401323010195E-3</v>
      </c>
      <c r="F1331" s="115">
        <v>2.5036350464100981E-3</v>
      </c>
      <c r="G1331" s="116">
        <v>0.1942722363694632</v>
      </c>
      <c r="H1331" s="116">
        <v>0.27424967302427744</v>
      </c>
      <c r="I1331" s="91">
        <v>0.47102554444015071</v>
      </c>
      <c r="AY1331" s="81"/>
    </row>
    <row r="1333" spans="1:53" ht="12.75" customHeight="1">
      <c r="A1333" s="52" t="s">
        <v>513</v>
      </c>
    </row>
    <row r="1334" spans="1:53" ht="12.75" customHeight="1">
      <c r="A1334" s="77"/>
      <c r="B1334" s="93" t="s">
        <v>723</v>
      </c>
      <c r="C1334" s="94"/>
      <c r="D1334" s="94"/>
      <c r="E1334" s="95"/>
      <c r="F1334" s="96" t="s">
        <v>724</v>
      </c>
      <c r="G1334" s="97"/>
      <c r="H1334" s="98"/>
      <c r="I1334" s="98"/>
      <c r="L1334" s="479" t="s">
        <v>513</v>
      </c>
      <c r="M1334" s="480"/>
      <c r="N1334" s="96" t="s">
        <v>726</v>
      </c>
      <c r="O1334" s="97"/>
      <c r="P1334" s="97"/>
      <c r="Q1334" s="98"/>
      <c r="R1334" s="96" t="s">
        <v>362</v>
      </c>
      <c r="S1334" s="97"/>
      <c r="T1334" s="97"/>
      <c r="U1334" s="98"/>
      <c r="V1334" s="96" t="s">
        <v>401</v>
      </c>
      <c r="W1334" s="97"/>
      <c r="X1334" s="97"/>
      <c r="Y1334" s="98"/>
      <c r="Z1334" s="121" t="s">
        <v>727</v>
      </c>
      <c r="AA1334" s="96" t="s">
        <v>770</v>
      </c>
      <c r="AB1334" s="97"/>
      <c r="AC1334" s="98"/>
    </row>
    <row r="1335" spans="1:53" ht="25.5">
      <c r="A1335" s="89" t="s">
        <v>725</v>
      </c>
      <c r="B1335" s="99" t="s">
        <v>726</v>
      </c>
      <c r="C1335" s="100" t="s">
        <v>362</v>
      </c>
      <c r="D1335" s="100" t="s">
        <v>401</v>
      </c>
      <c r="E1335" s="101" t="s">
        <v>727</v>
      </c>
      <c r="F1335" s="102" t="s">
        <v>726</v>
      </c>
      <c r="G1335" s="102" t="s">
        <v>362</v>
      </c>
      <c r="H1335" s="100" t="s">
        <v>401</v>
      </c>
      <c r="I1335" s="101" t="s">
        <v>727</v>
      </c>
      <c r="L1335" s="481"/>
      <c r="M1335" s="482"/>
      <c r="N1335" s="122" t="s">
        <v>771</v>
      </c>
      <c r="O1335" s="123" t="s">
        <v>772</v>
      </c>
      <c r="P1335" s="123" t="s">
        <v>773</v>
      </c>
      <c r="Q1335" s="124" t="s">
        <v>774</v>
      </c>
      <c r="R1335" s="122" t="s">
        <v>771</v>
      </c>
      <c r="S1335" s="123" t="s">
        <v>772</v>
      </c>
      <c r="T1335" s="123" t="s">
        <v>773</v>
      </c>
      <c r="U1335" s="124" t="s">
        <v>774</v>
      </c>
      <c r="V1335" s="122" t="s">
        <v>771</v>
      </c>
      <c r="W1335" s="123" t="s">
        <v>772</v>
      </c>
      <c r="X1335" s="123" t="s">
        <v>773</v>
      </c>
      <c r="Y1335" s="124" t="s">
        <v>774</v>
      </c>
      <c r="Z1335" s="125" t="s">
        <v>774</v>
      </c>
      <c r="AA1335" s="122" t="s">
        <v>726</v>
      </c>
      <c r="AB1335" s="123" t="s">
        <v>362</v>
      </c>
      <c r="AC1335" s="124" t="s">
        <v>401</v>
      </c>
    </row>
    <row r="1336" spans="1:53">
      <c r="A1336" s="51" t="s">
        <v>540</v>
      </c>
      <c r="B1336" s="104">
        <v>162.25992275017938</v>
      </c>
      <c r="C1336" s="85">
        <v>966.69303078187056</v>
      </c>
      <c r="D1336" s="85">
        <v>2129.8658827009431</v>
      </c>
      <c r="E1336" s="86">
        <v>3258.8188362329929</v>
      </c>
      <c r="F1336" s="105">
        <v>76183.164427430049</v>
      </c>
      <c r="G1336" s="106">
        <v>453875.07196273783</v>
      </c>
      <c r="H1336" s="106">
        <v>1000000</v>
      </c>
      <c r="I1336" s="79">
        <v>1530058.2363901678</v>
      </c>
      <c r="L1336" s="77"/>
      <c r="M1336" s="126" t="s">
        <v>540</v>
      </c>
      <c r="N1336" s="85">
        <v>116.69359494558582</v>
      </c>
      <c r="O1336" s="85">
        <v>0.16850796187422312</v>
      </c>
      <c r="P1336" s="85">
        <v>207.43388091759738</v>
      </c>
      <c r="Q1336" s="86">
        <v>162.25992275017938</v>
      </c>
      <c r="R1336" s="104">
        <v>1274.6842134649214</v>
      </c>
      <c r="S1336" s="85">
        <v>0.53589398150259615</v>
      </c>
      <c r="T1336" s="85">
        <v>659.68733528710106</v>
      </c>
      <c r="U1336" s="86">
        <v>966.69303078187056</v>
      </c>
      <c r="V1336" s="104">
        <v>1181.3096323946529</v>
      </c>
      <c r="W1336" s="85">
        <v>2.494925661225321</v>
      </c>
      <c r="X1336" s="85">
        <v>3071.26207422273</v>
      </c>
      <c r="Y1336" s="86">
        <v>2129.8658827009431</v>
      </c>
      <c r="Z1336" s="127">
        <v>3258.8188362329929</v>
      </c>
      <c r="AA1336" s="128">
        <v>4.979102273072121E-2</v>
      </c>
      <c r="AB1336" s="129">
        <v>0.2966390828584114</v>
      </c>
      <c r="AC1336" s="130">
        <v>0.65356989441086744</v>
      </c>
    </row>
    <row r="1337" spans="1:53">
      <c r="A1337" s="51" t="s">
        <v>558</v>
      </c>
      <c r="B1337" s="104">
        <v>156.30855388747187</v>
      </c>
      <c r="C1337" s="85">
        <v>839.18313642842736</v>
      </c>
      <c r="D1337" s="85">
        <v>1924.9587625937738</v>
      </c>
      <c r="E1337" s="86">
        <v>2920.450452909673</v>
      </c>
      <c r="F1337" s="107">
        <v>73388.918596720556</v>
      </c>
      <c r="G1337" s="108">
        <v>394007.50218329974</v>
      </c>
      <c r="H1337" s="108">
        <v>903793.41639703594</v>
      </c>
      <c r="I1337" s="86">
        <v>1371189.8371770561</v>
      </c>
      <c r="L1337" s="51"/>
      <c r="M1337" s="131" t="s">
        <v>558</v>
      </c>
      <c r="N1337" s="85">
        <v>114.21852374075333</v>
      </c>
      <c r="O1337" s="85">
        <v>0.16086953988280106</v>
      </c>
      <c r="P1337" s="85">
        <v>198.03095716168804</v>
      </c>
      <c r="Q1337" s="86">
        <v>156.30855388747187</v>
      </c>
      <c r="R1337" s="104">
        <v>1053.6134677643572</v>
      </c>
      <c r="S1337" s="85">
        <v>0.50796342668201599</v>
      </c>
      <c r="T1337" s="85">
        <v>625.30472619151908</v>
      </c>
      <c r="U1337" s="86">
        <v>839.18313642842736</v>
      </c>
      <c r="V1337" s="104">
        <v>976.43300602861029</v>
      </c>
      <c r="W1337" s="85">
        <v>2.3285801163071276</v>
      </c>
      <c r="X1337" s="85">
        <v>2866.4901360190684</v>
      </c>
      <c r="Y1337" s="86">
        <v>1924.9587625937738</v>
      </c>
      <c r="Z1337" s="127">
        <v>2920.450452909673</v>
      </c>
      <c r="AA1337" s="128">
        <v>5.3522070107965759E-2</v>
      </c>
      <c r="AB1337" s="129">
        <v>0.28734715755658208</v>
      </c>
      <c r="AC1337" s="130">
        <v>0.65913077233545214</v>
      </c>
    </row>
    <row r="1338" spans="1:53">
      <c r="A1338" s="51" t="s">
        <v>575</v>
      </c>
      <c r="B1338" s="104">
        <v>16.760439960054224</v>
      </c>
      <c r="C1338" s="85">
        <v>330.21093707850594</v>
      </c>
      <c r="D1338" s="85">
        <v>288.51399485881899</v>
      </c>
      <c r="E1338" s="86">
        <v>635.48537189737908</v>
      </c>
      <c r="F1338" s="107">
        <v>7869.2466489015906</v>
      </c>
      <c r="G1338" s="108">
        <v>155038.37108266936</v>
      </c>
      <c r="H1338" s="108">
        <v>135461.10917225748</v>
      </c>
      <c r="I1338" s="86">
        <v>298368.72690382838</v>
      </c>
      <c r="L1338" s="51"/>
      <c r="M1338" s="131" t="s">
        <v>575</v>
      </c>
      <c r="N1338" s="85">
        <v>7.7403332057619991</v>
      </c>
      <c r="O1338" s="85">
        <v>2.0889690499627928E-2</v>
      </c>
      <c r="P1338" s="85">
        <v>25.715280888268488</v>
      </c>
      <c r="Q1338" s="86">
        <v>16.760439960054224</v>
      </c>
      <c r="R1338" s="104">
        <v>624.18092764981645</v>
      </c>
      <c r="S1338" s="85">
        <v>3.0593011897956518E-2</v>
      </c>
      <c r="T1338" s="85">
        <v>37.660102919576715</v>
      </c>
      <c r="U1338" s="86">
        <v>330.21093707850594</v>
      </c>
      <c r="V1338" s="104">
        <v>578.45773439481729</v>
      </c>
      <c r="W1338" s="85">
        <v>0</v>
      </c>
      <c r="X1338" s="85">
        <v>0</v>
      </c>
      <c r="Y1338" s="86">
        <v>288.51399485881899</v>
      </c>
      <c r="Z1338" s="127">
        <v>635.48537189737908</v>
      </c>
      <c r="AA1338" s="128">
        <v>2.6374234091356509E-2</v>
      </c>
      <c r="AB1338" s="129">
        <v>0.51962004427039721</v>
      </c>
      <c r="AC1338" s="130">
        <v>0.45400572163824643</v>
      </c>
    </row>
    <row r="1339" spans="1:53" ht="14.25">
      <c r="A1339" s="51" t="s">
        <v>267</v>
      </c>
      <c r="B1339" s="104">
        <v>107.66578063137125</v>
      </c>
      <c r="C1339" s="85">
        <v>400.67910252185555</v>
      </c>
      <c r="D1339" s="85">
        <v>193.09662349480277</v>
      </c>
      <c r="E1339" s="86">
        <v>701.44150664802964</v>
      </c>
      <c r="F1339" s="107">
        <v>50550.497806386396</v>
      </c>
      <c r="G1339" s="108">
        <v>188124.10010237034</v>
      </c>
      <c r="H1339" s="108">
        <v>90661.400355374251</v>
      </c>
      <c r="I1339" s="86">
        <v>329335.99826413102</v>
      </c>
      <c r="L1339" s="51"/>
      <c r="M1339" s="131" t="s">
        <v>267</v>
      </c>
      <c r="N1339" s="85">
        <v>82.203712895961218</v>
      </c>
      <c r="O1339" s="85">
        <v>0.10795653648534181</v>
      </c>
      <c r="P1339" s="85">
        <v>132.89486790120787</v>
      </c>
      <c r="Q1339" s="86">
        <v>107.66578063137125</v>
      </c>
      <c r="R1339" s="104">
        <v>417.75176153244109</v>
      </c>
      <c r="S1339" s="85">
        <v>0.31143757689322044</v>
      </c>
      <c r="T1339" s="85">
        <v>383.38072883911445</v>
      </c>
      <c r="U1339" s="86">
        <v>400.67910252185555</v>
      </c>
      <c r="V1339" s="104">
        <v>387.15014639324789</v>
      </c>
      <c r="W1339" s="85">
        <v>0</v>
      </c>
      <c r="X1339" s="85">
        <v>0</v>
      </c>
      <c r="Y1339" s="86">
        <v>193.09662349480277</v>
      </c>
      <c r="Z1339" s="127">
        <v>701.44150664802964</v>
      </c>
      <c r="AA1339" s="128">
        <v>0.15349217234929888</v>
      </c>
      <c r="AB1339" s="129">
        <v>0.57122240233056087</v>
      </c>
      <c r="AC1339" s="130">
        <v>0.27528542532014016</v>
      </c>
      <c r="AZ1339" s="81"/>
    </row>
    <row r="1340" spans="1:53" ht="14.25">
      <c r="A1340" s="51" t="s">
        <v>608</v>
      </c>
      <c r="B1340" s="104">
        <v>31.882333296046411</v>
      </c>
      <c r="C1340" s="85">
        <v>108.29309682806587</v>
      </c>
      <c r="D1340" s="85">
        <v>1443.3481442401521</v>
      </c>
      <c r="E1340" s="86">
        <v>1583.5235743642643</v>
      </c>
      <c r="F1340" s="107">
        <v>14969.17414143257</v>
      </c>
      <c r="G1340" s="108">
        <v>50845.030998260008</v>
      </c>
      <c r="H1340" s="108">
        <v>677670.90686940425</v>
      </c>
      <c r="I1340" s="86">
        <v>743485.11200909677</v>
      </c>
      <c r="L1340" s="51"/>
      <c r="M1340" s="131" t="s">
        <v>608</v>
      </c>
      <c r="N1340" s="85">
        <v>24.274477639030106</v>
      </c>
      <c r="O1340" s="85">
        <v>3.2023312897831301E-2</v>
      </c>
      <c r="P1340" s="85">
        <v>39.42080837221166</v>
      </c>
      <c r="Q1340" s="86">
        <v>31.882333296046411</v>
      </c>
      <c r="R1340" s="104">
        <v>11.680778582099666</v>
      </c>
      <c r="S1340" s="85">
        <v>0.16593283789083907</v>
      </c>
      <c r="T1340" s="85">
        <v>204.2638944328279</v>
      </c>
      <c r="U1340" s="86">
        <v>108.29309682806587</v>
      </c>
      <c r="V1340" s="104">
        <v>10.825125240545095</v>
      </c>
      <c r="W1340" s="85">
        <v>2.3285801163071276</v>
      </c>
      <c r="X1340" s="85">
        <v>2866.4901360190684</v>
      </c>
      <c r="Y1340" s="86">
        <v>1443.3481442401521</v>
      </c>
      <c r="Z1340" s="127">
        <v>1583.5235743642643</v>
      </c>
      <c r="AA1340" s="128">
        <v>2.013379138283191E-2</v>
      </c>
      <c r="AB1340" s="129">
        <v>6.8387423200530623E-2</v>
      </c>
      <c r="AC1340" s="130">
        <v>0.91147878541663752</v>
      </c>
      <c r="AX1340" s="81"/>
    </row>
    <row r="1341" spans="1:53" ht="14.25">
      <c r="A1341" s="51" t="s">
        <v>728</v>
      </c>
      <c r="B1341" s="109">
        <v>2.9226398343619509E-2</v>
      </c>
      <c r="C1341" s="110">
        <v>0.16703126415735892</v>
      </c>
      <c r="D1341" s="85">
        <v>0</v>
      </c>
      <c r="E1341" s="86">
        <v>0.19625766250097842</v>
      </c>
      <c r="F1341" s="107">
        <v>13.722177805184939</v>
      </c>
      <c r="G1341" s="108">
        <v>78.423371872383754</v>
      </c>
      <c r="H1341" s="108">
        <v>0</v>
      </c>
      <c r="I1341" s="86">
        <v>92.145549677568695</v>
      </c>
      <c r="L1341" s="51"/>
      <c r="M1341" s="132" t="s">
        <v>728</v>
      </c>
      <c r="N1341" s="85">
        <v>1.3271567083250205E-2</v>
      </c>
      <c r="O1341" s="85">
        <v>3.6609260644071845E-5</v>
      </c>
      <c r="P1341" s="85">
        <v>4.5066125828475453E-2</v>
      </c>
      <c r="Q1341" s="86">
        <v>2.9226398343619509E-2</v>
      </c>
      <c r="R1341" s="104">
        <v>0.20783137980938921</v>
      </c>
      <c r="S1341" s="85">
        <v>1.0262377540927259E-4</v>
      </c>
      <c r="T1341" s="85">
        <v>0.12633022066607591</v>
      </c>
      <c r="U1341" s="86">
        <v>0.16703126415735892</v>
      </c>
      <c r="V1341" s="104">
        <v>0</v>
      </c>
      <c r="W1341" s="85">
        <v>0</v>
      </c>
      <c r="X1341" s="85">
        <v>0</v>
      </c>
      <c r="Y1341" s="86">
        <v>0</v>
      </c>
      <c r="Z1341" s="127">
        <v>0.19625766250097842</v>
      </c>
      <c r="AA1341" s="128">
        <v>0.14891850830779055</v>
      </c>
      <c r="AB1341" s="129">
        <v>0.85108149169220948</v>
      </c>
      <c r="AC1341" s="130">
        <v>0</v>
      </c>
      <c r="BA1341" s="81"/>
    </row>
    <row r="1342" spans="1:53">
      <c r="A1342" s="51" t="s">
        <v>640</v>
      </c>
      <c r="B1342" s="104">
        <v>4.0020938136391484</v>
      </c>
      <c r="C1342" s="85">
        <v>107.57438592094056</v>
      </c>
      <c r="D1342" s="85">
        <v>118.18161377603847</v>
      </c>
      <c r="E1342" s="86">
        <v>229.75809351061818</v>
      </c>
      <c r="F1342" s="107">
        <v>1879.0355985063156</v>
      </c>
      <c r="G1342" s="108">
        <v>50507.586789700785</v>
      </c>
      <c r="H1342" s="108">
        <v>55487.819555177361</v>
      </c>
      <c r="I1342" s="86">
        <v>107874.44194338446</v>
      </c>
      <c r="L1342" s="51"/>
      <c r="M1342" s="131" t="s">
        <v>640</v>
      </c>
      <c r="N1342" s="85">
        <v>7.7804558551482454</v>
      </c>
      <c r="O1342" s="85">
        <v>1.9672369054737427E-4</v>
      </c>
      <c r="P1342" s="85">
        <v>0.24216754000700277</v>
      </c>
      <c r="Q1342" s="86">
        <v>4.0020938136391484</v>
      </c>
      <c r="R1342" s="104">
        <v>170.18975391667252</v>
      </c>
      <c r="S1342" s="85">
        <v>3.6743373364452207E-2</v>
      </c>
      <c r="T1342" s="85">
        <v>45.231219048757104</v>
      </c>
      <c r="U1342" s="86">
        <v>107.57438592094056</v>
      </c>
      <c r="V1342" s="104">
        <v>0</v>
      </c>
      <c r="W1342" s="85">
        <v>0.1913830690311448</v>
      </c>
      <c r="X1342" s="85">
        <v>235.59002159360364</v>
      </c>
      <c r="Y1342" s="86">
        <v>118.18161377603847</v>
      </c>
      <c r="Z1342" s="127">
        <v>229.75809351061818</v>
      </c>
      <c r="AA1342" s="128">
        <v>1.7418728335044237E-2</v>
      </c>
      <c r="AB1342" s="129">
        <v>0.46820716640377696</v>
      </c>
      <c r="AC1342" s="130">
        <v>0.51437410526117877</v>
      </c>
      <c r="AV1342" s="84"/>
    </row>
    <row r="1343" spans="1:53">
      <c r="A1343" s="51" t="s">
        <v>201</v>
      </c>
      <c r="B1343" s="111">
        <v>0.37669867950607444</v>
      </c>
      <c r="C1343" s="87">
        <v>9.1001948654285833E-2</v>
      </c>
      <c r="D1343" s="87">
        <v>2.0368276185686071E-3</v>
      </c>
      <c r="E1343" s="88">
        <v>0.46973745577892889</v>
      </c>
      <c r="F1343" s="112">
        <v>176.86497660048536</v>
      </c>
      <c r="G1343" s="113">
        <v>42.726609874084509</v>
      </c>
      <c r="H1343" s="113">
        <v>0.95631731326934477</v>
      </c>
      <c r="I1343" s="88">
        <v>220.54790378783926</v>
      </c>
      <c r="L1343" s="51"/>
      <c r="M1343" s="131" t="s">
        <v>201</v>
      </c>
      <c r="N1343" s="87">
        <v>0.38243188587542842</v>
      </c>
      <c r="O1343" s="87">
        <v>3.0113165008566076E-4</v>
      </c>
      <c r="P1343" s="87">
        <v>0.37069409747542559</v>
      </c>
      <c r="Q1343" s="88">
        <v>0.37669867950607444</v>
      </c>
      <c r="R1343" s="111">
        <v>2.526304543656615E-3</v>
      </c>
      <c r="S1343" s="87">
        <v>1.4532591404909775E-4</v>
      </c>
      <c r="T1343" s="87">
        <v>0.17889670027344229</v>
      </c>
      <c r="U1343" s="88">
        <v>9.1001948654285833E-2</v>
      </c>
      <c r="V1343" s="111">
        <v>0</v>
      </c>
      <c r="W1343" s="87">
        <v>2.3553694394577058E-6</v>
      </c>
      <c r="X1343" s="87">
        <v>4.0612676598159227E-3</v>
      </c>
      <c r="Y1343" s="88">
        <v>2.0368276185686071E-3</v>
      </c>
      <c r="Z1343" s="133">
        <v>0.46973745577892889</v>
      </c>
      <c r="AA1343" s="128">
        <v>0.80193451655121795</v>
      </c>
      <c r="AB1343" s="129">
        <v>0.19372938549978821</v>
      </c>
      <c r="AC1343" s="130">
        <v>4.3360979489938589E-3</v>
      </c>
    </row>
    <row r="1344" spans="1:53">
      <c r="A1344" s="51" t="s">
        <v>200</v>
      </c>
      <c r="B1344" s="111">
        <v>4.8283830127622085E-4</v>
      </c>
      <c r="C1344" s="87">
        <v>5.2579790381850414E-3</v>
      </c>
      <c r="D1344" s="87">
        <v>3.8199182302008222E-3</v>
      </c>
      <c r="E1344" s="88">
        <v>9.5607355696620856E-3</v>
      </c>
      <c r="F1344" s="112">
        <v>0.22669892278095932</v>
      </c>
      <c r="G1344" s="113">
        <v>2.4686902029329891</v>
      </c>
      <c r="H1344" s="113">
        <v>1.7935017698657514</v>
      </c>
      <c r="I1344" s="88">
        <v>4.4888908955797007</v>
      </c>
      <c r="L1344" s="51"/>
      <c r="M1344" s="131" t="s">
        <v>200</v>
      </c>
      <c r="N1344" s="87">
        <v>6.9869942969748658E-4</v>
      </c>
      <c r="O1344" s="87">
        <v>2.1756650337256662E-7</v>
      </c>
      <c r="P1344" s="87">
        <v>2.6782511431673031E-4</v>
      </c>
      <c r="Q1344" s="88">
        <v>4.8283830127622085E-4</v>
      </c>
      <c r="R1344" s="111">
        <v>2.0440943697390373E-3</v>
      </c>
      <c r="S1344" s="87">
        <v>6.8636573965608485E-6</v>
      </c>
      <c r="T1344" s="87">
        <v>8.4491858736034185E-3</v>
      </c>
      <c r="U1344" s="88">
        <v>5.2579790381850414E-3</v>
      </c>
      <c r="V1344" s="111">
        <v>0</v>
      </c>
      <c r="W1344" s="87">
        <v>4.4173196487610974E-6</v>
      </c>
      <c r="X1344" s="87">
        <v>7.6166044833770605E-3</v>
      </c>
      <c r="Y1344" s="88">
        <v>3.8199182302008222E-3</v>
      </c>
      <c r="Z1344" s="133">
        <v>9.5607355696620856E-3</v>
      </c>
      <c r="AA1344" s="128">
        <v>5.0502212696725203E-2</v>
      </c>
      <c r="AB1344" s="129">
        <v>0.54995549242775255</v>
      </c>
      <c r="AC1344" s="130">
        <v>0.39954229487552212</v>
      </c>
    </row>
    <row r="1345" spans="1:29">
      <c r="A1345" s="51" t="s">
        <v>667</v>
      </c>
      <c r="B1345" s="104">
        <v>15.431006348659579</v>
      </c>
      <c r="C1345" s="85">
        <v>111.69780882568817</v>
      </c>
      <c r="D1345" s="85">
        <v>119.25499693559875</v>
      </c>
      <c r="E1345" s="86">
        <v>246.38381210994649</v>
      </c>
      <c r="F1345" s="107">
        <v>7245.0601110578309</v>
      </c>
      <c r="G1345" s="108">
        <v>52443.587989700565</v>
      </c>
      <c r="H1345" s="108">
        <v>55991.787043589866</v>
      </c>
      <c r="I1345" s="86">
        <v>115680.43514434826</v>
      </c>
      <c r="L1345" s="51"/>
      <c r="M1345" s="131" t="s">
        <v>667</v>
      </c>
      <c r="N1345" s="85">
        <v>19.438567780280934</v>
      </c>
      <c r="O1345" s="85">
        <v>9.2883283165109253E-3</v>
      </c>
      <c r="P1345" s="85">
        <v>11.433964119563704</v>
      </c>
      <c r="Q1345" s="86">
        <v>15.431006348659579</v>
      </c>
      <c r="R1345" s="85">
        <v>170.80722806096307</v>
      </c>
      <c r="S1345" s="85">
        <v>4.2922019996013763E-2</v>
      </c>
      <c r="T1345" s="85">
        <v>52.837154313465277</v>
      </c>
      <c r="U1345" s="86">
        <v>111.69780882568817</v>
      </c>
      <c r="V1345" s="85">
        <v>0</v>
      </c>
      <c r="W1345" s="85">
        <v>0.19262431982125022</v>
      </c>
      <c r="X1345" s="85">
        <v>237.73025981149303</v>
      </c>
      <c r="Y1345" s="86">
        <v>119.25499693559875</v>
      </c>
      <c r="Z1345" s="85">
        <v>246.38381210994649</v>
      </c>
      <c r="AA1345" s="128">
        <v>6.2629952091875399E-2</v>
      </c>
      <c r="AB1345" s="129">
        <v>0.45334881325662768</v>
      </c>
      <c r="AC1345" s="130">
        <v>0.48402123465149699</v>
      </c>
    </row>
    <row r="1346" spans="1:29">
      <c r="A1346" s="51" t="s">
        <v>676</v>
      </c>
      <c r="B1346" s="111">
        <v>1.3126045474757677E-2</v>
      </c>
      <c r="C1346" s="87">
        <v>4.2351787718138141E-2</v>
      </c>
      <c r="D1346" s="87">
        <v>8.8754053226761942E-2</v>
      </c>
      <c r="E1346" s="88">
        <v>0.14423188641965776</v>
      </c>
      <c r="F1346" s="112">
        <v>6.162850713450637</v>
      </c>
      <c r="G1346" s="113">
        <v>19.884720470957845</v>
      </c>
      <c r="H1346" s="113">
        <v>41.671193452899686</v>
      </c>
      <c r="I1346" s="88">
        <v>67.718764637308169</v>
      </c>
      <c r="L1346" s="51"/>
      <c r="M1346" s="131" t="s">
        <v>676</v>
      </c>
      <c r="N1346" s="87">
        <v>1.6320378306187561E-2</v>
      </c>
      <c r="O1346" s="87">
        <v>8.0742502296841795E-6</v>
      </c>
      <c r="P1346" s="87">
        <v>9.9394298169325785E-3</v>
      </c>
      <c r="Q1346" s="88">
        <v>1.3126045474757677E-2</v>
      </c>
      <c r="R1346" s="111">
        <v>2.8998488975142422E-3</v>
      </c>
      <c r="S1346" s="87">
        <v>6.6241301430328578E-5</v>
      </c>
      <c r="T1346" s="87">
        <v>8.1543270002765261E-2</v>
      </c>
      <c r="U1346" s="88">
        <v>4.2351787718138141E-2</v>
      </c>
      <c r="V1346" s="111">
        <v>0</v>
      </c>
      <c r="W1346" s="87">
        <v>1.0263440199481772E-4</v>
      </c>
      <c r="X1346" s="87">
        <v>0.17696832209136112</v>
      </c>
      <c r="Y1346" s="88">
        <v>8.8754053226761942E-2</v>
      </c>
      <c r="Z1346" s="133">
        <v>0.14423188641965776</v>
      </c>
      <c r="AA1346" s="128">
        <v>9.1006543702590662E-2</v>
      </c>
      <c r="AB1346" s="129">
        <v>0.29363678704798457</v>
      </c>
      <c r="AC1346" s="130">
        <v>0.61535666924942478</v>
      </c>
    </row>
    <row r="1347" spans="1:29">
      <c r="A1347" s="51" t="s">
        <v>685</v>
      </c>
      <c r="B1347" s="111">
        <v>2.2803138298539007E-2</v>
      </c>
      <c r="C1347" s="87">
        <v>3.2715635200561172E-2</v>
      </c>
      <c r="D1347" s="87">
        <v>1.3558656643340878</v>
      </c>
      <c r="E1347" s="88">
        <v>1.4113844378331881</v>
      </c>
      <c r="F1347" s="112">
        <v>10.706372867770297</v>
      </c>
      <c r="G1347" s="113">
        <v>15.360420328003729</v>
      </c>
      <c r="H1347" s="113">
        <v>636.59673378808077</v>
      </c>
      <c r="I1347" s="88">
        <v>662.66352698385492</v>
      </c>
      <c r="L1347" s="51"/>
      <c r="M1347" s="131" t="s">
        <v>685</v>
      </c>
      <c r="N1347" s="87">
        <v>2.349285283493753E-2</v>
      </c>
      <c r="O1347" s="87">
        <v>1.7951989910533117E-5</v>
      </c>
      <c r="P1347" s="87">
        <v>2.2098961354211705E-2</v>
      </c>
      <c r="Q1347" s="88">
        <v>2.2803138298539007E-2</v>
      </c>
      <c r="R1347" s="111">
        <v>3.0726488773467408E-2</v>
      </c>
      <c r="S1347" s="87">
        <v>2.8161538058279135E-5</v>
      </c>
      <c r="T1347" s="87">
        <v>3.4666950256022691E-2</v>
      </c>
      <c r="U1347" s="88">
        <v>3.2715635200561172E-2</v>
      </c>
      <c r="V1347" s="111">
        <v>0</v>
      </c>
      <c r="W1347" s="87">
        <v>1.5679110596638645E-3</v>
      </c>
      <c r="X1347" s="87">
        <v>2.7034852254628263</v>
      </c>
      <c r="Y1347" s="88">
        <v>1.3558656643340878</v>
      </c>
      <c r="Z1347" s="133">
        <v>1.4113844378331881</v>
      </c>
      <c r="AA1347" s="128">
        <v>1.6156574840478805E-2</v>
      </c>
      <c r="AB1347" s="129">
        <v>2.3179818569338539E-2</v>
      </c>
      <c r="AC1347" s="130">
        <v>0.96066360659018257</v>
      </c>
    </row>
    <row r="1348" spans="1:29">
      <c r="A1348" s="51" t="s">
        <v>690</v>
      </c>
      <c r="B1348" s="111">
        <v>4.8662609352915796E-2</v>
      </c>
      <c r="C1348" s="87">
        <v>7.694752589682563E-2</v>
      </c>
      <c r="D1348" s="87">
        <v>5.0570044070913533E-2</v>
      </c>
      <c r="E1348" s="88">
        <v>0.17618017932065497</v>
      </c>
      <c r="F1348" s="112">
        <v>22.847734098264144</v>
      </c>
      <c r="G1348" s="113">
        <v>36.127873835532924</v>
      </c>
      <c r="H1348" s="113">
        <v>23.743299745608507</v>
      </c>
      <c r="I1348" s="88">
        <v>82.718907679405575</v>
      </c>
      <c r="L1348" s="51"/>
      <c r="M1348" s="131" t="s">
        <v>690</v>
      </c>
      <c r="N1348" s="87">
        <v>4.2628999405637073E-2</v>
      </c>
      <c r="O1348" s="87">
        <v>4.4372185890625519E-5</v>
      </c>
      <c r="P1348" s="87">
        <v>5.4622313519878264E-2</v>
      </c>
      <c r="Q1348" s="88">
        <v>4.8662609352915796E-2</v>
      </c>
      <c r="R1348" s="111">
        <v>7.9995017224632245E-2</v>
      </c>
      <c r="S1348" s="87">
        <v>5.9996064514387599E-5</v>
      </c>
      <c r="T1348" s="87">
        <v>7.3855361868843117E-2</v>
      </c>
      <c r="U1348" s="88">
        <v>7.694752589682563E-2</v>
      </c>
      <c r="V1348" s="111">
        <v>0</v>
      </c>
      <c r="W1348" s="87">
        <v>5.8478751599197754E-5</v>
      </c>
      <c r="X1348" s="87">
        <v>0.10083253126987646</v>
      </c>
      <c r="Y1348" s="88">
        <v>5.0570044070913533E-2</v>
      </c>
      <c r="Z1348" s="133">
        <v>0.17618017932065497</v>
      </c>
      <c r="AA1348" s="128">
        <v>0.27620933036030065</v>
      </c>
      <c r="AB1348" s="129">
        <v>0.43675472572188756</v>
      </c>
      <c r="AC1348" s="130">
        <v>0.28703594391781173</v>
      </c>
    </row>
    <row r="1349" spans="1:29">
      <c r="A1349" s="51" t="s">
        <v>695</v>
      </c>
      <c r="B1349" s="111">
        <v>7.0947784898489005E-3</v>
      </c>
      <c r="C1349" s="87">
        <v>9.9893666046330046E-3</v>
      </c>
      <c r="D1349" s="87">
        <v>2.0711341156990901E-2</v>
      </c>
      <c r="E1349" s="88">
        <v>3.7795486251472804E-2</v>
      </c>
      <c r="F1349" s="112">
        <v>3.3310916651952804</v>
      </c>
      <c r="G1349" s="113">
        <v>4.6901387950142697</v>
      </c>
      <c r="H1349" s="113">
        <v>9.7242466416365456</v>
      </c>
      <c r="I1349" s="88">
        <v>17.745477101846095</v>
      </c>
      <c r="L1349" s="51"/>
      <c r="M1349" s="131" t="s">
        <v>695</v>
      </c>
      <c r="N1349" s="87">
        <v>1.1117235981862563E-2</v>
      </c>
      <c r="O1349" s="87">
        <v>2.509870065578474E-6</v>
      </c>
      <c r="P1349" s="87">
        <v>3.089658687406445E-3</v>
      </c>
      <c r="Q1349" s="88">
        <v>7.0947784898489005E-3</v>
      </c>
      <c r="R1349" s="111">
        <v>1.2696000943746663E-2</v>
      </c>
      <c r="S1349" s="87">
        <v>5.9221491909287017E-6</v>
      </c>
      <c r="T1349" s="87">
        <v>7.2901860326593168E-3</v>
      </c>
      <c r="U1349" s="88">
        <v>9.9893666046330046E-3</v>
      </c>
      <c r="V1349" s="111">
        <v>1.7999999999999999E-2</v>
      </c>
      <c r="W1349" s="87">
        <v>3.1353709282517561E-6</v>
      </c>
      <c r="X1349" s="87">
        <v>2.3406192480517039E-2</v>
      </c>
      <c r="Y1349" s="88">
        <v>2.0711341156990901E-2</v>
      </c>
      <c r="Z1349" s="133">
        <v>3.7795486251472804E-2</v>
      </c>
      <c r="AA1349" s="128">
        <v>0.18771496793674491</v>
      </c>
      <c r="AB1349" s="129">
        <v>0.26430051827270096</v>
      </c>
      <c r="AC1349" s="130">
        <v>0.54798451379055424</v>
      </c>
    </row>
    <row r="1350" spans="1:29">
      <c r="A1350" s="51" t="s">
        <v>700</v>
      </c>
      <c r="B1350" s="111">
        <v>2.4086322333128395E-3</v>
      </c>
      <c r="C1350" s="87">
        <v>6.1174465461251003E-3</v>
      </c>
      <c r="D1350" s="87">
        <v>6.9985053284296397E-3</v>
      </c>
      <c r="E1350" s="88">
        <v>1.552458410786758E-2</v>
      </c>
      <c r="F1350" s="112">
        <v>1.1308844621983358</v>
      </c>
      <c r="G1350" s="113">
        <v>2.87222148390273</v>
      </c>
      <c r="H1350" s="113">
        <v>3.2858901517097583</v>
      </c>
      <c r="I1350" s="88">
        <v>7.2889960978108244</v>
      </c>
      <c r="L1350" s="51"/>
      <c r="M1350" s="131" t="s">
        <v>700</v>
      </c>
      <c r="N1350" s="87">
        <v>2.1953863363319611E-3</v>
      </c>
      <c r="O1350" s="87">
        <v>2.127296883841906E-6</v>
      </c>
      <c r="P1350" s="87">
        <v>2.618709784221419E-3</v>
      </c>
      <c r="Q1350" s="88">
        <v>2.4086322333128395E-3</v>
      </c>
      <c r="R1350" s="111">
        <v>7.9176686475274059E-3</v>
      </c>
      <c r="S1350" s="87">
        <v>3.5114503014130999E-6</v>
      </c>
      <c r="T1350" s="87">
        <v>4.3226074042428363E-3</v>
      </c>
      <c r="U1350" s="88">
        <v>6.1174465461251003E-3</v>
      </c>
      <c r="V1350" s="111">
        <v>4.5999999999999999E-3</v>
      </c>
      <c r="W1350" s="87">
        <v>2.7736103435840906E-6</v>
      </c>
      <c r="X1350" s="87">
        <v>9.38242342820007E-3</v>
      </c>
      <c r="Y1350" s="88">
        <v>6.9985053284296397E-3</v>
      </c>
      <c r="Z1350" s="133">
        <v>1.552458410786758E-2</v>
      </c>
      <c r="AA1350" s="128">
        <v>0.15514954968050887</v>
      </c>
      <c r="AB1350" s="129">
        <v>0.39404898086930962</v>
      </c>
      <c r="AC1350" s="130">
        <v>0.45080146945018146</v>
      </c>
    </row>
    <row r="1351" spans="1:29">
      <c r="A1351" s="51" t="s">
        <v>703</v>
      </c>
      <c r="B1351" s="111">
        <v>2.1553452848585578E-2</v>
      </c>
      <c r="C1351" s="87">
        <v>0.19525865388650848</v>
      </c>
      <c r="D1351" s="87">
        <v>1.7853790309505348E-3</v>
      </c>
      <c r="E1351" s="88">
        <v>0.21859748576604457</v>
      </c>
      <c r="F1351" s="112">
        <v>10.119629138926362</v>
      </c>
      <c r="G1351" s="113">
        <v>91.676502014716277</v>
      </c>
      <c r="H1351" s="113">
        <v>0.8382588995164546</v>
      </c>
      <c r="I1351" s="88">
        <v>102.63439005315909</v>
      </c>
      <c r="L1351" s="51"/>
      <c r="M1351" s="131" t="s">
        <v>703</v>
      </c>
      <c r="N1351" s="87">
        <v>1.8997009313972121E-2</v>
      </c>
      <c r="O1351" s="87">
        <v>1.9559512517270326E-5</v>
      </c>
      <c r="P1351" s="87">
        <v>2.4077827214729133E-2</v>
      </c>
      <c r="Q1351" s="88">
        <v>2.1553452848585578E-2</v>
      </c>
      <c r="R1351" s="111">
        <v>0.30644177410598089</v>
      </c>
      <c r="S1351" s="87">
        <v>6.8688224259930115E-5</v>
      </c>
      <c r="T1351" s="87">
        <v>8.4555440426077239E-2</v>
      </c>
      <c r="U1351" s="88">
        <v>0.19525865388650848</v>
      </c>
      <c r="V1351" s="111">
        <v>0</v>
      </c>
      <c r="W1351" s="87">
        <v>2.8912000553670086E-6</v>
      </c>
      <c r="X1351" s="87">
        <v>3.559077217025512E-3</v>
      </c>
      <c r="Y1351" s="88">
        <v>1.7853790309505348E-3</v>
      </c>
      <c r="Z1351" s="133">
        <v>0.21859748576604457</v>
      </c>
      <c r="AA1351" s="128">
        <v>9.8598814039669719E-2</v>
      </c>
      <c r="AB1351" s="129">
        <v>0.89323375885249368</v>
      </c>
      <c r="AC1351" s="130">
        <v>8.1674271078366785E-3</v>
      </c>
    </row>
    <row r="1352" spans="1:29">
      <c r="A1352" s="51" t="s">
        <v>729</v>
      </c>
      <c r="B1352" s="111">
        <v>3.6353005769023506E-4</v>
      </c>
      <c r="C1352" s="87">
        <v>5.0213554203518325E-4</v>
      </c>
      <c r="D1352" s="87">
        <v>1.1997632883946477E-3</v>
      </c>
      <c r="E1352" s="88">
        <v>2.065428888120066E-3</v>
      </c>
      <c r="F1352" s="112">
        <v>0.17068213573581092</v>
      </c>
      <c r="G1352" s="113">
        <v>0.23575923071663601</v>
      </c>
      <c r="H1352" s="113">
        <v>0.5633046184453615</v>
      </c>
      <c r="I1352" s="88">
        <v>0.96974598489780828</v>
      </c>
      <c r="L1352" s="51"/>
      <c r="M1352" s="131" t="s">
        <v>729</v>
      </c>
      <c r="N1352" s="87">
        <v>2.4774122922592958E-4</v>
      </c>
      <c r="O1352" s="87">
        <v>3.8859455977163853E-7</v>
      </c>
      <c r="P1352" s="87">
        <v>4.783612402662791E-4</v>
      </c>
      <c r="Q1352" s="88">
        <v>3.6353005769023506E-4</v>
      </c>
      <c r="R1352" s="111">
        <v>5.019213389781587E-4</v>
      </c>
      <c r="S1352" s="87">
        <v>4.0775105226644802E-7</v>
      </c>
      <c r="T1352" s="87">
        <v>5.0194294844653226E-4</v>
      </c>
      <c r="U1352" s="88">
        <v>5.0213554203518325E-4</v>
      </c>
      <c r="V1352" s="111">
        <v>6.5769220473088272E-4</v>
      </c>
      <c r="W1352" s="87">
        <v>6.2684620575432718E-7</v>
      </c>
      <c r="X1352" s="87">
        <v>1.7385376043784653E-3</v>
      </c>
      <c r="Y1352" s="88">
        <v>1.1997632883946477E-3</v>
      </c>
      <c r="Z1352" s="133">
        <v>2.065428888120066E-3</v>
      </c>
      <c r="AA1352" s="128">
        <v>0.17600705586195065</v>
      </c>
      <c r="AB1352" s="129">
        <v>0.24311441799006805</v>
      </c>
      <c r="AC1352" s="130">
        <v>0.5808785261479813</v>
      </c>
    </row>
    <row r="1353" spans="1:29">
      <c r="A1353" s="51" t="s">
        <v>730</v>
      </c>
      <c r="B1353" s="111">
        <v>7.0977540311005928E-4</v>
      </c>
      <c r="C1353" s="87">
        <v>1.1498900379827649E-3</v>
      </c>
      <c r="D1353" s="87">
        <v>2.0579615830060892E-3</v>
      </c>
      <c r="E1353" s="88">
        <v>3.9176270240989138E-3</v>
      </c>
      <c r="F1353" s="112">
        <v>0.33324887208859044</v>
      </c>
      <c r="G1353" s="113">
        <v>0.53988847247252814</v>
      </c>
      <c r="H1353" s="113">
        <v>0.96623998709079761</v>
      </c>
      <c r="I1353" s="88">
        <v>1.8393773316519162</v>
      </c>
      <c r="L1353" s="51"/>
      <c r="M1353" s="131" t="s">
        <v>730</v>
      </c>
      <c r="N1353" s="87">
        <v>4.7296849623368694E-4</v>
      </c>
      <c r="O1353" s="87">
        <v>7.6738289962076002E-7</v>
      </c>
      <c r="P1353" s="87">
        <v>9.4465099006389133E-4</v>
      </c>
      <c r="Q1353" s="88">
        <v>7.0977540311005928E-4</v>
      </c>
      <c r="R1353" s="111">
        <v>1.2351648098411292E-3</v>
      </c>
      <c r="S1353" s="87">
        <v>8.6447812788809457E-7</v>
      </c>
      <c r="T1353" s="87">
        <v>1.064175550174034E-3</v>
      </c>
      <c r="U1353" s="88">
        <v>1.1498900379827649E-3</v>
      </c>
      <c r="V1353" s="111">
        <v>8.2226686785038681E-4</v>
      </c>
      <c r="W1353" s="87">
        <v>1.4289464371179923E-6</v>
      </c>
      <c r="X1353" s="87">
        <v>3.2861410505826863E-3</v>
      </c>
      <c r="Y1353" s="88">
        <v>2.0579615830060892E-3</v>
      </c>
      <c r="Z1353" s="133">
        <v>3.9176270240989138E-3</v>
      </c>
      <c r="AA1353" s="128">
        <v>0.1811748282171689</v>
      </c>
      <c r="AB1353" s="129">
        <v>0.29351697619740846</v>
      </c>
      <c r="AC1353" s="130">
        <v>0.52530819558542263</v>
      </c>
    </row>
    <row r="1354" spans="1:29" ht="11.25" customHeight="1">
      <c r="A1354" s="51" t="s">
        <v>712</v>
      </c>
      <c r="B1354" s="111">
        <v>1.0641878831391463E-3</v>
      </c>
      <c r="C1354" s="87">
        <v>2.4310827978714072E-2</v>
      </c>
      <c r="D1354" s="87">
        <v>6.1240296726465734E-2</v>
      </c>
      <c r="E1354" s="88">
        <v>8.6615312588318949E-2</v>
      </c>
      <c r="F1354" s="112">
        <v>0.49965018538614253</v>
      </c>
      <c r="G1354" s="113">
        <v>11.414252970654108</v>
      </c>
      <c r="H1354" s="113">
        <v>28.753123482500779</v>
      </c>
      <c r="I1354" s="88">
        <v>40.667026638541024</v>
      </c>
      <c r="L1354" s="51"/>
      <c r="M1354" s="131" t="s">
        <v>712</v>
      </c>
      <c r="N1354" s="87">
        <v>4.3319112940094816E-4</v>
      </c>
      <c r="O1354" s="87">
        <v>1.3734376367592168E-6</v>
      </c>
      <c r="P1354" s="87">
        <v>1.6907064569679476E-3</v>
      </c>
      <c r="Q1354" s="88">
        <v>1.0641878831391463E-3</v>
      </c>
      <c r="R1354" s="111">
        <v>9.6205852234827001E-4</v>
      </c>
      <c r="S1354" s="87">
        <v>3.8591330819925277E-5</v>
      </c>
      <c r="T1354" s="87">
        <v>4.7506061035425436E-2</v>
      </c>
      <c r="U1354" s="88">
        <v>2.4310827978714072E-2</v>
      </c>
      <c r="V1354" s="111">
        <v>0</v>
      </c>
      <c r="W1354" s="87">
        <v>7.0817737376424212E-5</v>
      </c>
      <c r="X1354" s="87">
        <v>0.12210814224303916</v>
      </c>
      <c r="Y1354" s="88">
        <v>6.1240296726465734E-2</v>
      </c>
      <c r="Z1354" s="133">
        <v>8.6615312588318949E-2</v>
      </c>
      <c r="AA1354" s="128">
        <v>1.2286371212411511E-2</v>
      </c>
      <c r="AB1354" s="129">
        <v>0.28067586725990368</v>
      </c>
      <c r="AC1354" s="130">
        <v>0.70703776152768483</v>
      </c>
    </row>
    <row r="1355" spans="1:29">
      <c r="A1355" s="51" t="s">
        <v>715</v>
      </c>
      <c r="B1355" s="111">
        <v>1.2371795663550364E-3</v>
      </c>
      <c r="C1355" s="87">
        <v>1.0244436340379214E-2</v>
      </c>
      <c r="D1355" s="87">
        <v>0.93554730839052047</v>
      </c>
      <c r="E1355" s="88">
        <v>0.94702892429725472</v>
      </c>
      <c r="F1355" s="112">
        <v>0.58087205227501659</v>
      </c>
      <c r="G1355" s="113">
        <v>4.809897385363981</v>
      </c>
      <c r="H1355" s="113">
        <v>439.25174631377564</v>
      </c>
      <c r="I1355" s="88">
        <v>444.64251575141463</v>
      </c>
      <c r="L1355" s="51"/>
      <c r="M1355" s="131" t="s">
        <v>715</v>
      </c>
      <c r="N1355" s="87">
        <v>1.5921711296503112E-3</v>
      </c>
      <c r="O1355" s="87">
        <v>7.1748342112395407E-7</v>
      </c>
      <c r="P1355" s="87">
        <v>8.8322456032591441E-4</v>
      </c>
      <c r="Q1355" s="88">
        <v>1.2371795663550364E-3</v>
      </c>
      <c r="R1355" s="111">
        <v>9.7739354404767533E-3</v>
      </c>
      <c r="S1355" s="87">
        <v>8.6953166432573878E-6</v>
      </c>
      <c r="T1355" s="87">
        <v>1.0703964709184286E-2</v>
      </c>
      <c r="U1355" s="88">
        <v>1.0244436340379214E-2</v>
      </c>
      <c r="V1355" s="111">
        <v>0</v>
      </c>
      <c r="W1355" s="87">
        <v>1.0818586311680664E-3</v>
      </c>
      <c r="X1355" s="87">
        <v>1.86540480556935</v>
      </c>
      <c r="Y1355" s="88">
        <v>0.93554730839052047</v>
      </c>
      <c r="Z1355" s="133">
        <v>0.94702892429725472</v>
      </c>
      <c r="AA1355" s="128">
        <v>1.3063799157698257E-3</v>
      </c>
      <c r="AB1355" s="129">
        <v>1.0817448208333367E-2</v>
      </c>
      <c r="AC1355" s="130">
        <v>0.98787617187589682</v>
      </c>
    </row>
    <row r="1356" spans="1:29">
      <c r="A1356" s="51" t="s">
        <v>716</v>
      </c>
      <c r="B1356" s="111">
        <v>2.7351502950989639E-3</v>
      </c>
      <c r="C1356" s="87">
        <v>2.3575581625282633E-2</v>
      </c>
      <c r="D1356" s="87">
        <v>3.4893330408930334E-2</v>
      </c>
      <c r="E1356" s="88">
        <v>6.1204062329311928E-2</v>
      </c>
      <c r="F1356" s="112">
        <v>1.2841889798386943</v>
      </c>
      <c r="G1356" s="113">
        <v>11.069045152920978</v>
      </c>
      <c r="H1356" s="113">
        <v>16.382876824469868</v>
      </c>
      <c r="I1356" s="88">
        <v>28.736110957229538</v>
      </c>
      <c r="L1356" s="51"/>
      <c r="M1356" s="131" t="s">
        <v>716</v>
      </c>
      <c r="N1356" s="87">
        <v>2.7516314789139177E-3</v>
      </c>
      <c r="O1356" s="87">
        <v>2.2067805762848674E-6</v>
      </c>
      <c r="P1356" s="87">
        <v>2.7165544831289448E-3</v>
      </c>
      <c r="Q1356" s="88">
        <v>2.7351502950989639E-3</v>
      </c>
      <c r="R1356" s="111">
        <v>2.5311883258162651E-2</v>
      </c>
      <c r="S1356" s="87">
        <v>1.7733659343793598E-5</v>
      </c>
      <c r="T1356" s="87">
        <v>2.1830195675261052E-2</v>
      </c>
      <c r="U1356" s="88">
        <v>2.3575581625282633E-2</v>
      </c>
      <c r="V1356" s="111">
        <v>0</v>
      </c>
      <c r="W1356" s="87">
        <v>4.0350338603446447E-5</v>
      </c>
      <c r="X1356" s="87">
        <v>6.9574446576214755E-2</v>
      </c>
      <c r="Y1356" s="88">
        <v>3.4893330408930334E-2</v>
      </c>
      <c r="Z1356" s="133">
        <v>6.1204062329311928E-2</v>
      </c>
      <c r="AA1356" s="128">
        <v>4.4689031920501172E-2</v>
      </c>
      <c r="AB1356" s="129">
        <v>0.38519635344518277</v>
      </c>
      <c r="AC1356" s="130">
        <v>0.57011461463431612</v>
      </c>
    </row>
    <row r="1357" spans="1:29">
      <c r="A1357" s="51" t="s">
        <v>717</v>
      </c>
      <c r="B1357" s="111">
        <v>1.4334816265251311E-4</v>
      </c>
      <c r="C1357" s="87">
        <v>3.1783622665837764E-3</v>
      </c>
      <c r="D1357" s="87">
        <v>1.4290825398323721E-2</v>
      </c>
      <c r="E1357" s="88">
        <v>1.7612535827560012E-2</v>
      </c>
      <c r="F1357" s="112">
        <v>6.7303844724123776E-2</v>
      </c>
      <c r="G1357" s="113">
        <v>1.492282820434311</v>
      </c>
      <c r="H1357" s="113">
        <v>6.7097301827292162</v>
      </c>
      <c r="I1357" s="88">
        <v>8.2693168478876515</v>
      </c>
      <c r="L1357" s="51"/>
      <c r="M1357" s="131" t="s">
        <v>717</v>
      </c>
      <c r="N1357" s="87">
        <v>7.2545249701318546E-5</v>
      </c>
      <c r="O1357" s="87">
        <v>1.7354074446577365E-7</v>
      </c>
      <c r="P1357" s="87">
        <v>2.13629253606035E-4</v>
      </c>
      <c r="Q1357" s="88">
        <v>1.4334816265251311E-4</v>
      </c>
      <c r="R1357" s="111">
        <v>4.4221856969618115E-3</v>
      </c>
      <c r="S1357" s="87">
        <v>1.5752229012630591E-6</v>
      </c>
      <c r="T1357" s="87">
        <v>1.9391048119326744E-3</v>
      </c>
      <c r="U1357" s="88">
        <v>3.1783622665837764E-3</v>
      </c>
      <c r="V1357" s="111">
        <v>1.2419999999999999E-2</v>
      </c>
      <c r="W1357" s="87">
        <v>2.1634059404937116E-6</v>
      </c>
      <c r="X1357" s="87">
        <v>1.6150272811556756E-2</v>
      </c>
      <c r="Y1357" s="88">
        <v>1.4290825398323721E-2</v>
      </c>
      <c r="Z1357" s="133">
        <v>1.7612535827560012E-2</v>
      </c>
      <c r="AA1357" s="128">
        <v>8.1389848716845528E-3</v>
      </c>
      <c r="AB1357" s="129">
        <v>0.18046023001470862</v>
      </c>
      <c r="AC1357" s="130">
        <v>0.81140078511360669</v>
      </c>
    </row>
    <row r="1358" spans="1:29">
      <c r="A1358" s="51" t="s">
        <v>718</v>
      </c>
      <c r="B1358" s="111">
        <v>1.130259117039186E-4</v>
      </c>
      <c r="C1358" s="87">
        <v>2.1410603731272879E-3</v>
      </c>
      <c r="D1358" s="87">
        <v>4.8289686766164507E-3</v>
      </c>
      <c r="E1358" s="88">
        <v>7.0830549614476577E-3</v>
      </c>
      <c r="F1358" s="112">
        <v>5.3067149730849368E-2</v>
      </c>
      <c r="G1358" s="113">
        <v>1.0052559602542435</v>
      </c>
      <c r="H1358" s="113">
        <v>2.2672642046797331</v>
      </c>
      <c r="I1358" s="88">
        <v>3.3255873146648258</v>
      </c>
      <c r="L1358" s="51"/>
      <c r="M1358" s="131" t="s">
        <v>718</v>
      </c>
      <c r="N1358" s="87">
        <v>5.8379478029919899E-5</v>
      </c>
      <c r="O1358" s="87">
        <v>1.3587912356102798E-7</v>
      </c>
      <c r="P1358" s="87">
        <v>1.6726766867540766E-4</v>
      </c>
      <c r="Q1358" s="88">
        <v>1.130259117039186E-4</v>
      </c>
      <c r="R1358" s="111">
        <v>2.7754219749638849E-3</v>
      </c>
      <c r="S1358" s="87">
        <v>1.2255103121876425E-6</v>
      </c>
      <c r="T1358" s="87">
        <v>1.5086074113896586E-3</v>
      </c>
      <c r="U1358" s="88">
        <v>2.1410603731272879E-3</v>
      </c>
      <c r="V1358" s="111">
        <v>3.1739999999999997E-3</v>
      </c>
      <c r="W1358" s="87">
        <v>1.9137911370730224E-6</v>
      </c>
      <c r="X1358" s="87">
        <v>6.4738721654580477E-3</v>
      </c>
      <c r="Y1358" s="88">
        <v>4.8289686766164507E-3</v>
      </c>
      <c r="Z1358" s="133">
        <v>7.0830549614476577E-3</v>
      </c>
      <c r="AA1358" s="128">
        <v>1.5957226411358806E-2</v>
      </c>
      <c r="AB1358" s="129">
        <v>0.30227922623512876</v>
      </c>
      <c r="AC1358" s="130">
        <v>0.6817635473535123</v>
      </c>
    </row>
    <row r="1359" spans="1:29">
      <c r="A1359" s="51" t="s">
        <v>719</v>
      </c>
      <c r="B1359" s="111">
        <v>2.2344308109384444E-3</v>
      </c>
      <c r="C1359" s="87">
        <v>7.8534265928795033E-2</v>
      </c>
      <c r="D1359" s="87">
        <v>1.2319115313558691E-3</v>
      </c>
      <c r="E1359" s="87">
        <v>8.2000608271089348E-2</v>
      </c>
      <c r="F1359" s="112">
        <v>1.0490946068890026</v>
      </c>
      <c r="G1359" s="113">
        <v>36.872869116624152</v>
      </c>
      <c r="H1359" s="113">
        <v>0.57839864066635371</v>
      </c>
      <c r="I1359" s="88">
        <v>38.500362364179502</v>
      </c>
      <c r="L1359" s="51"/>
      <c r="M1359" s="131" t="s">
        <v>719</v>
      </c>
      <c r="N1359" s="87">
        <v>1.0558320653707588E-3</v>
      </c>
      <c r="O1359" s="87">
        <v>2.7656021724291222E-6</v>
      </c>
      <c r="P1359" s="87">
        <v>3.404465790935827E-3</v>
      </c>
      <c r="Q1359" s="88">
        <v>2.2344308109384444E-3</v>
      </c>
      <c r="R1359" s="111">
        <v>0.11382627450973176</v>
      </c>
      <c r="S1359" s="87">
        <v>3.5240534625281594E-5</v>
      </c>
      <c r="T1359" s="87">
        <v>4.3381219389440388E-2</v>
      </c>
      <c r="U1359" s="88">
        <v>7.8534265928795033E-2</v>
      </c>
      <c r="V1359" s="111">
        <v>0</v>
      </c>
      <c r="W1359" s="87">
        <v>1.9949280382032358E-6</v>
      </c>
      <c r="X1359" s="87">
        <v>2.4557632797476033E-3</v>
      </c>
      <c r="Y1359" s="88">
        <v>1.2319115313558691E-3</v>
      </c>
      <c r="Z1359" s="133">
        <v>8.2000608271089348E-2</v>
      </c>
      <c r="AA1359" s="128">
        <v>2.7248954099846956E-2</v>
      </c>
      <c r="AB1359" s="129">
        <v>0.95772784598335192</v>
      </c>
      <c r="AC1359" s="130">
        <v>1.50231999168011E-2</v>
      </c>
    </row>
    <row r="1360" spans="1:29">
      <c r="A1360" s="51" t="s">
        <v>720</v>
      </c>
      <c r="B1360" s="111">
        <v>1.3771709394770497E-5</v>
      </c>
      <c r="C1360" s="87">
        <v>1.5859009356420999E-4</v>
      </c>
      <c r="D1360" s="87">
        <v>8.2783666899230684E-4</v>
      </c>
      <c r="E1360" s="87">
        <v>1.0001984719512874E-3</v>
      </c>
      <c r="F1360" s="112">
        <v>6.4659984023530178E-3</v>
      </c>
      <c r="G1360" s="113">
        <v>7.4460131434706783E-2</v>
      </c>
      <c r="H1360" s="113">
        <v>0.38868018672729943</v>
      </c>
      <c r="I1360" s="88">
        <v>0.46960631656435925</v>
      </c>
      <c r="L1360" s="51"/>
      <c r="M1360" s="4" t="s">
        <v>720</v>
      </c>
      <c r="N1360" s="111">
        <v>5.9749770179862025E-6</v>
      </c>
      <c r="O1360" s="87">
        <v>1.7475666607351505E-8</v>
      </c>
      <c r="P1360" s="87">
        <v>2.1512605728925575E-5</v>
      </c>
      <c r="Q1360" s="88">
        <v>1.3771709394770497E-5</v>
      </c>
      <c r="R1360" s="87">
        <v>1.654504355228928E-4</v>
      </c>
      <c r="S1360" s="87">
        <v>1.2318487358738507E-7</v>
      </c>
      <c r="T1360" s="87">
        <v>1.5164100327584432E-4</v>
      </c>
      <c r="U1360" s="88">
        <v>1.5859009356420999E-4</v>
      </c>
      <c r="V1360" s="87">
        <v>4.5380762126430907E-4</v>
      </c>
      <c r="W1360" s="87">
        <v>4.3252388197048573E-7</v>
      </c>
      <c r="X1360" s="87">
        <v>1.1995909470211409E-3</v>
      </c>
      <c r="Y1360" s="87">
        <v>8.2783666899230684E-4</v>
      </c>
      <c r="Z1360" s="133">
        <v>1.0001984719512874E-3</v>
      </c>
      <c r="AA1360" s="129">
        <v>1.3768976639109701E-2</v>
      </c>
      <c r="AB1360" s="129">
        <v>0.15855862412468652</v>
      </c>
      <c r="AC1360" s="130">
        <v>0.82767239923620373</v>
      </c>
    </row>
    <row r="1361" spans="1:53" ht="14.25">
      <c r="A1361" s="89" t="s">
        <v>721</v>
      </c>
      <c r="B1361" s="114">
        <v>3.9662423941091007E-5</v>
      </c>
      <c r="C1361" s="90">
        <v>3.9732643159703636E-4</v>
      </c>
      <c r="D1361" s="90">
        <v>1.4199934922742015E-3</v>
      </c>
      <c r="E1361" s="90">
        <v>1.8569823478123289E-3</v>
      </c>
      <c r="F1361" s="115">
        <v>1.8622028862584513E-2</v>
      </c>
      <c r="G1361" s="116">
        <v>0.18654997707798179</v>
      </c>
      <c r="H1361" s="116">
        <v>0.66670559109265026</v>
      </c>
      <c r="I1361" s="91">
        <v>0.87187759703321654</v>
      </c>
      <c r="L1361" s="89"/>
      <c r="M1361" s="134" t="s">
        <v>721</v>
      </c>
      <c r="N1361" s="114">
        <v>2.8491560962732651E-5</v>
      </c>
      <c r="O1361" s="90">
        <v>4.1216123027995993E-8</v>
      </c>
      <c r="P1361" s="90">
        <v>5.0737189275696833E-5</v>
      </c>
      <c r="Q1361" s="91">
        <v>3.9662423941091007E-5</v>
      </c>
      <c r="R1361" s="90">
        <v>4.0626696051541294E-4</v>
      </c>
      <c r="S1361" s="90">
        <v>3.1528446363478898E-7</v>
      </c>
      <c r="T1361" s="90">
        <v>3.8811625965545435E-4</v>
      </c>
      <c r="U1361" s="91">
        <v>3.9732643159703636E-4</v>
      </c>
      <c r="V1361" s="90">
        <v>5.6736413881676689E-4</v>
      </c>
      <c r="W1361" s="90">
        <v>9.8597304161141453E-7</v>
      </c>
      <c r="X1361" s="90">
        <v>2.2674373249020534E-3</v>
      </c>
      <c r="Y1361" s="90">
        <v>1.4199934922742015E-3</v>
      </c>
      <c r="Z1361" s="135">
        <v>1.8569823478123289E-3</v>
      </c>
      <c r="AA1361" s="136">
        <v>2.135853579212342E-2</v>
      </c>
      <c r="AB1361" s="136">
        <v>0.21396349408766221</v>
      </c>
      <c r="AC1361" s="137">
        <v>0.76467797012021432</v>
      </c>
      <c r="AY1361" s="81"/>
    </row>
    <row r="1363" spans="1:53" ht="12.75" customHeight="1">
      <c r="A1363" s="52" t="s">
        <v>775</v>
      </c>
    </row>
    <row r="1364" spans="1:53" ht="12.75" customHeight="1">
      <c r="A1364" s="77"/>
      <c r="B1364" s="93" t="s">
        <v>723</v>
      </c>
      <c r="C1364" s="94"/>
      <c r="D1364" s="94"/>
      <c r="E1364" s="95"/>
      <c r="F1364" s="96" t="s">
        <v>724</v>
      </c>
      <c r="G1364" s="97"/>
      <c r="H1364" s="98"/>
      <c r="I1364" s="98"/>
      <c r="L1364" s="479" t="s">
        <v>775</v>
      </c>
      <c r="M1364" s="480"/>
      <c r="N1364" s="96" t="s">
        <v>726</v>
      </c>
      <c r="O1364" s="97"/>
      <c r="P1364" s="97"/>
      <c r="Q1364" s="98"/>
      <c r="R1364" s="96" t="s">
        <v>362</v>
      </c>
      <c r="S1364" s="97"/>
      <c r="T1364" s="97"/>
      <c r="U1364" s="98"/>
      <c r="V1364" s="96" t="s">
        <v>401</v>
      </c>
      <c r="W1364" s="97"/>
      <c r="X1364" s="97"/>
      <c r="Y1364" s="98"/>
      <c r="Z1364" s="121" t="s">
        <v>727</v>
      </c>
      <c r="AA1364" s="96" t="s">
        <v>770</v>
      </c>
      <c r="AB1364" s="97"/>
      <c r="AC1364" s="98"/>
    </row>
    <row r="1365" spans="1:53" ht="25.5">
      <c r="A1365" s="89" t="s">
        <v>725</v>
      </c>
      <c r="B1365" s="99" t="s">
        <v>726</v>
      </c>
      <c r="C1365" s="100" t="s">
        <v>362</v>
      </c>
      <c r="D1365" s="100" t="s">
        <v>401</v>
      </c>
      <c r="E1365" s="101" t="s">
        <v>727</v>
      </c>
      <c r="F1365" s="102" t="s">
        <v>726</v>
      </c>
      <c r="G1365" s="102" t="s">
        <v>362</v>
      </c>
      <c r="H1365" s="100" t="s">
        <v>401</v>
      </c>
      <c r="I1365" s="101" t="s">
        <v>727</v>
      </c>
      <c r="L1365" s="481"/>
      <c r="M1365" s="482"/>
      <c r="N1365" s="122" t="s">
        <v>771</v>
      </c>
      <c r="O1365" s="123" t="s">
        <v>772</v>
      </c>
      <c r="P1365" s="123" t="s">
        <v>773</v>
      </c>
      <c r="Q1365" s="124" t="s">
        <v>774</v>
      </c>
      <c r="R1365" s="122" t="s">
        <v>771</v>
      </c>
      <c r="S1365" s="123" t="s">
        <v>772</v>
      </c>
      <c r="T1365" s="123" t="s">
        <v>773</v>
      </c>
      <c r="U1365" s="124" t="s">
        <v>774</v>
      </c>
      <c r="V1365" s="122" t="s">
        <v>771</v>
      </c>
      <c r="W1365" s="123" t="s">
        <v>772</v>
      </c>
      <c r="X1365" s="123" t="s">
        <v>773</v>
      </c>
      <c r="Y1365" s="124" t="s">
        <v>774</v>
      </c>
      <c r="Z1365" s="125" t="s">
        <v>774</v>
      </c>
      <c r="AA1365" s="122" t="s">
        <v>726</v>
      </c>
      <c r="AB1365" s="123" t="s">
        <v>362</v>
      </c>
      <c r="AC1365" s="124" t="s">
        <v>401</v>
      </c>
    </row>
    <row r="1366" spans="1:53">
      <c r="A1366" s="51" t="s">
        <v>540</v>
      </c>
      <c r="B1366" s="104">
        <v>111.1962626486022</v>
      </c>
      <c r="C1366" s="85">
        <v>972.34593409804131</v>
      </c>
      <c r="D1366" s="85">
        <v>2129.8658827009431</v>
      </c>
      <c r="E1366" s="86">
        <v>3213.4080794475867</v>
      </c>
      <c r="F1366" s="105">
        <v>52208.105473566764</v>
      </c>
      <c r="G1366" s="106">
        <v>456529.18430008466</v>
      </c>
      <c r="H1366" s="106">
        <v>1000000</v>
      </c>
      <c r="I1366" s="79">
        <v>1508737.2897736516</v>
      </c>
      <c r="L1366" s="77"/>
      <c r="M1366" s="126" t="s">
        <v>540</v>
      </c>
      <c r="N1366" s="85">
        <v>116.69359494558582</v>
      </c>
      <c r="O1366" s="85">
        <v>8.5816693323633508E-2</v>
      </c>
      <c r="P1366" s="85">
        <v>105.64064478403529</v>
      </c>
      <c r="Q1366" s="86">
        <v>111.1962626486022</v>
      </c>
      <c r="R1366" s="104">
        <v>1274.6842134649214</v>
      </c>
      <c r="S1366" s="85">
        <v>0.5450481577852625</v>
      </c>
      <c r="T1366" s="85">
        <v>670.95615779137336</v>
      </c>
      <c r="U1366" s="86">
        <v>972.34593409804131</v>
      </c>
      <c r="V1366" s="104">
        <v>1181.3096323946529</v>
      </c>
      <c r="W1366" s="85">
        <v>2.494925661225321</v>
      </c>
      <c r="X1366" s="85">
        <v>3071.26207422273</v>
      </c>
      <c r="Y1366" s="86">
        <v>2129.8658827009431</v>
      </c>
      <c r="Z1366" s="127">
        <v>3213.4080794475867</v>
      </c>
      <c r="AA1366" s="128">
        <v>3.4603841124255165E-2</v>
      </c>
      <c r="AB1366" s="129">
        <v>0.30259024377171423</v>
      </c>
      <c r="AC1366" s="130">
        <v>0.66280591510403053</v>
      </c>
    </row>
    <row r="1367" spans="1:53">
      <c r="A1367" s="51" t="s">
        <v>558</v>
      </c>
      <c r="B1367" s="104">
        <v>108.00849963421018</v>
      </c>
      <c r="C1367" s="85">
        <v>844.20093511389359</v>
      </c>
      <c r="D1367" s="85">
        <v>1924.9587625937738</v>
      </c>
      <c r="E1367" s="86">
        <v>2877.1681973418777</v>
      </c>
      <c r="F1367" s="107">
        <v>50711.408878591712</v>
      </c>
      <c r="G1367" s="108">
        <v>396363.42455673247</v>
      </c>
      <c r="H1367" s="108">
        <v>903793.41639703594</v>
      </c>
      <c r="I1367" s="86">
        <v>1350868.2498323601</v>
      </c>
      <c r="L1367" s="51"/>
      <c r="M1367" s="131" t="s">
        <v>558</v>
      </c>
      <c r="N1367" s="85">
        <v>114.21852374075333</v>
      </c>
      <c r="O1367" s="85">
        <v>8.2653588473921361E-2</v>
      </c>
      <c r="P1367" s="85">
        <v>101.74685182952307</v>
      </c>
      <c r="Q1367" s="86">
        <v>108.00849963421018</v>
      </c>
      <c r="R1367" s="104">
        <v>1053.6134677643572</v>
      </c>
      <c r="S1367" s="85">
        <v>0.51608912973203813</v>
      </c>
      <c r="T1367" s="85">
        <v>635.30749460734125</v>
      </c>
      <c r="U1367" s="86">
        <v>844.20093511389359</v>
      </c>
      <c r="V1367" s="104">
        <v>976.43300602861029</v>
      </c>
      <c r="W1367" s="85">
        <v>2.3285801163071276</v>
      </c>
      <c r="X1367" s="85">
        <v>2866.4901360190684</v>
      </c>
      <c r="Y1367" s="86">
        <v>1924.9587625937738</v>
      </c>
      <c r="Z1367" s="127">
        <v>2877.1681973418777</v>
      </c>
      <c r="AA1367" s="128">
        <v>3.7539862888098005E-2</v>
      </c>
      <c r="AB1367" s="129">
        <v>0.29341382818488798</v>
      </c>
      <c r="AC1367" s="130">
        <v>0.669046308927014</v>
      </c>
    </row>
    <row r="1368" spans="1:53">
      <c r="A1368" s="51" t="s">
        <v>575</v>
      </c>
      <c r="B1368" s="104">
        <v>9.3734361031804649</v>
      </c>
      <c r="C1368" s="85">
        <v>332.08891439013718</v>
      </c>
      <c r="D1368" s="85">
        <v>288.51399485881899</v>
      </c>
      <c r="E1368" s="86">
        <v>629.9763453521366</v>
      </c>
      <c r="F1368" s="107">
        <v>4400.9513365666699</v>
      </c>
      <c r="G1368" s="108">
        <v>155920.10609090835</v>
      </c>
      <c r="H1368" s="108">
        <v>135461.10917225748</v>
      </c>
      <c r="I1368" s="86">
        <v>295782.16659973253</v>
      </c>
      <c r="L1368" s="51"/>
      <c r="M1368" s="131" t="s">
        <v>575</v>
      </c>
      <c r="N1368" s="85">
        <v>7.7403332057619991</v>
      </c>
      <c r="O1368" s="85">
        <v>8.9273533209398223E-3</v>
      </c>
      <c r="P1368" s="85">
        <v>10.989602657869582</v>
      </c>
      <c r="Q1368" s="86">
        <v>9.3734361031804649</v>
      </c>
      <c r="R1368" s="104">
        <v>624.18092764981645</v>
      </c>
      <c r="S1368" s="85">
        <v>3.3634163391976037E-2</v>
      </c>
      <c r="T1368" s="85">
        <v>41.403770873579305</v>
      </c>
      <c r="U1368" s="86">
        <v>332.08891439013718</v>
      </c>
      <c r="V1368" s="104">
        <v>578.45773439481729</v>
      </c>
      <c r="W1368" s="85">
        <v>0</v>
      </c>
      <c r="X1368" s="85">
        <v>0</v>
      </c>
      <c r="Y1368" s="86">
        <v>288.51399485881899</v>
      </c>
      <c r="Z1368" s="127">
        <v>629.9763453521366</v>
      </c>
      <c r="AA1368" s="128">
        <v>1.4879028668832025E-2</v>
      </c>
      <c r="AB1368" s="129">
        <v>0.5271450536837381</v>
      </c>
      <c r="AC1368" s="130">
        <v>0.45797591764742995</v>
      </c>
    </row>
    <row r="1369" spans="1:53" ht="14.25">
      <c r="A1369" s="51" t="s">
        <v>267</v>
      </c>
      <c r="B1369" s="104">
        <v>69.466199951200124</v>
      </c>
      <c r="C1369" s="85">
        <v>429.01623178294881</v>
      </c>
      <c r="D1369" s="85">
        <v>193.09662349480277</v>
      </c>
      <c r="E1369" s="86">
        <v>691.57905522895169</v>
      </c>
      <c r="F1369" s="107">
        <v>32615.29306395015</v>
      </c>
      <c r="G1369" s="108">
        <v>201428.75439598161</v>
      </c>
      <c r="H1369" s="108">
        <v>90661.400355374251</v>
      </c>
      <c r="I1369" s="86">
        <v>324705.44781530596</v>
      </c>
      <c r="L1369" s="51"/>
      <c r="M1369" s="131" t="s">
        <v>267</v>
      </c>
      <c r="N1369" s="85">
        <v>82.203712895961218</v>
      </c>
      <c r="O1369" s="85">
        <v>4.609705014494965E-2</v>
      </c>
      <c r="P1369" s="85">
        <v>56.745627352357893</v>
      </c>
      <c r="Q1369" s="86">
        <v>69.466199951200124</v>
      </c>
      <c r="R1369" s="104">
        <v>417.75176153244109</v>
      </c>
      <c r="S1369" s="85">
        <v>0.35732604554236558</v>
      </c>
      <c r="T1369" s="85">
        <v>439.86959165239011</v>
      </c>
      <c r="U1369" s="86">
        <v>429.01623178294881</v>
      </c>
      <c r="V1369" s="104">
        <v>387.15014639324789</v>
      </c>
      <c r="W1369" s="85">
        <v>0</v>
      </c>
      <c r="X1369" s="85">
        <v>0</v>
      </c>
      <c r="Y1369" s="86">
        <v>193.09662349480277</v>
      </c>
      <c r="Z1369" s="127">
        <v>691.57905522895169</v>
      </c>
      <c r="AA1369" s="128">
        <v>0.10044578335039787</v>
      </c>
      <c r="AB1369" s="129">
        <v>0.62034300856743008</v>
      </c>
      <c r="AC1369" s="130">
        <v>0.27921120808217204</v>
      </c>
      <c r="AZ1369" s="81"/>
    </row>
    <row r="1370" spans="1:53" ht="14.25">
      <c r="A1370" s="51" t="s">
        <v>608</v>
      </c>
      <c r="B1370" s="104">
        <v>29.168863579829594</v>
      </c>
      <c r="C1370" s="85">
        <v>83.095788940807552</v>
      </c>
      <c r="D1370" s="85">
        <v>1443.3481442401521</v>
      </c>
      <c r="E1370" s="86">
        <v>1555.6127967607893</v>
      </c>
      <c r="F1370" s="107">
        <v>13695.164478074899</v>
      </c>
      <c r="G1370" s="108">
        <v>39014.564069842483</v>
      </c>
      <c r="H1370" s="108">
        <v>677670.90686940425</v>
      </c>
      <c r="I1370" s="86">
        <v>730380.63541732158</v>
      </c>
      <c r="L1370" s="51"/>
      <c r="M1370" s="131" t="s">
        <v>608</v>
      </c>
      <c r="N1370" s="85">
        <v>24.274477639030106</v>
      </c>
      <c r="O1370" s="85">
        <v>2.7629185008031899E-2</v>
      </c>
      <c r="P1370" s="85">
        <v>34.011621819295591</v>
      </c>
      <c r="Q1370" s="86">
        <v>29.168863579829594</v>
      </c>
      <c r="R1370" s="104">
        <v>11.680778582099666</v>
      </c>
      <c r="S1370" s="85">
        <v>0.1251289207976965</v>
      </c>
      <c r="T1370" s="85">
        <v>154.03413208137181</v>
      </c>
      <c r="U1370" s="86">
        <v>83.095788940807552</v>
      </c>
      <c r="V1370" s="104">
        <v>10.825125240545095</v>
      </c>
      <c r="W1370" s="85">
        <v>2.3285801163071276</v>
      </c>
      <c r="X1370" s="85">
        <v>2866.4901360190684</v>
      </c>
      <c r="Y1370" s="86">
        <v>1443.3481442401521</v>
      </c>
      <c r="Z1370" s="127">
        <v>1555.6127967607893</v>
      </c>
      <c r="AA1370" s="128">
        <v>1.8750722313783441E-2</v>
      </c>
      <c r="AB1370" s="129">
        <v>5.3416755836565293E-2</v>
      </c>
      <c r="AC1370" s="130">
        <v>0.92783252184965126</v>
      </c>
      <c r="AX1370" s="81"/>
    </row>
    <row r="1371" spans="1:53" ht="14.25">
      <c r="A1371" s="51" t="s">
        <v>728</v>
      </c>
      <c r="B1371" s="109">
        <v>2.9080514903172275E-2</v>
      </c>
      <c r="C1371" s="110">
        <v>0.17122918837336287</v>
      </c>
      <c r="D1371" s="85">
        <v>0</v>
      </c>
      <c r="E1371" s="86">
        <v>0.20030970327653513</v>
      </c>
      <c r="F1371" s="107">
        <v>13.653683614244505</v>
      </c>
      <c r="G1371" s="108">
        <v>80.394352416323187</v>
      </c>
      <c r="H1371" s="108">
        <v>0</v>
      </c>
      <c r="I1371" s="86">
        <v>94.048036030567687</v>
      </c>
      <c r="L1371" s="51"/>
      <c r="M1371" s="132" t="s">
        <v>728</v>
      </c>
      <c r="N1371" s="85">
        <v>1.3271567083250205E-2</v>
      </c>
      <c r="O1371" s="85">
        <v>3.6373020493500782E-5</v>
      </c>
      <c r="P1371" s="85">
        <v>4.4775313390199745E-2</v>
      </c>
      <c r="Q1371" s="86">
        <v>2.9080514903172275E-2</v>
      </c>
      <c r="R1371" s="104">
        <v>0.20783137980938921</v>
      </c>
      <c r="S1371" s="85">
        <v>1.0942179337371309E-4</v>
      </c>
      <c r="T1371" s="85">
        <v>0.13469860417286819</v>
      </c>
      <c r="U1371" s="86">
        <v>0.17122918837336287</v>
      </c>
      <c r="V1371" s="104">
        <v>0</v>
      </c>
      <c r="W1371" s="85">
        <v>0</v>
      </c>
      <c r="X1371" s="85">
        <v>0</v>
      </c>
      <c r="Y1371" s="86">
        <v>0</v>
      </c>
      <c r="Z1371" s="127">
        <v>0.20030970327653513</v>
      </c>
      <c r="AA1371" s="128">
        <v>0.14517776436933524</v>
      </c>
      <c r="AB1371" s="129">
        <v>0.85482223563066484</v>
      </c>
      <c r="AC1371" s="130">
        <v>0</v>
      </c>
      <c r="BA1371" s="81"/>
    </row>
    <row r="1372" spans="1:53">
      <c r="A1372" s="51" t="s">
        <v>640</v>
      </c>
      <c r="B1372" s="104">
        <v>-5.9775028293115096E-2</v>
      </c>
      <c r="C1372" s="85">
        <v>108.37546408276555</v>
      </c>
      <c r="D1372" s="85">
        <v>118.18161377603847</v>
      </c>
      <c r="E1372" s="86">
        <v>226.4973028305109</v>
      </c>
      <c r="F1372" s="107">
        <v>-28.065160712050421</v>
      </c>
      <c r="G1372" s="108">
        <v>50883.703505936981</v>
      </c>
      <c r="H1372" s="108">
        <v>55487.819555177361</v>
      </c>
      <c r="I1372" s="86">
        <v>106343.4579004023</v>
      </c>
      <c r="L1372" s="51"/>
      <c r="M1372" s="131" t="s">
        <v>640</v>
      </c>
      <c r="N1372" s="85">
        <v>7.7804558551482454</v>
      </c>
      <c r="O1372" s="85">
        <v>-6.3809694586971092E-3</v>
      </c>
      <c r="P1372" s="85">
        <v>-7.8549953611223362</v>
      </c>
      <c r="Q1372" s="86">
        <v>-5.9775028293115096E-2</v>
      </c>
      <c r="R1372" s="104">
        <v>170.18975391667252</v>
      </c>
      <c r="S1372" s="85">
        <v>3.8040620159486331E-2</v>
      </c>
      <c r="T1372" s="85">
        <v>46.828134317382215</v>
      </c>
      <c r="U1372" s="86">
        <v>108.37546408276555</v>
      </c>
      <c r="V1372" s="104">
        <v>0</v>
      </c>
      <c r="W1372" s="85">
        <v>0.1913830690311448</v>
      </c>
      <c r="X1372" s="85">
        <v>235.59002159360364</v>
      </c>
      <c r="Y1372" s="86">
        <v>118.18161377603847</v>
      </c>
      <c r="Z1372" s="127">
        <v>226.4973028305109</v>
      </c>
      <c r="AA1372" s="128">
        <v>-2.6391055233821066E-4</v>
      </c>
      <c r="AB1372" s="129">
        <v>0.47848456793264094</v>
      </c>
      <c r="AC1372" s="130">
        <v>0.52177934261969727</v>
      </c>
      <c r="AV1372" s="84"/>
    </row>
    <row r="1373" spans="1:53">
      <c r="A1373" s="51" t="s">
        <v>201</v>
      </c>
      <c r="B1373" s="111">
        <v>0.36871323194099215</v>
      </c>
      <c r="C1373" s="87">
        <v>0.12563599457483016</v>
      </c>
      <c r="D1373" s="87">
        <v>2.0368276185686071E-3</v>
      </c>
      <c r="E1373" s="88">
        <v>0.49638605413439091</v>
      </c>
      <c r="F1373" s="112">
        <v>173.1157041087566</v>
      </c>
      <c r="G1373" s="113">
        <v>58.987749226494778</v>
      </c>
      <c r="H1373" s="113">
        <v>0.95631731326934477</v>
      </c>
      <c r="I1373" s="88">
        <v>233.0597706485207</v>
      </c>
      <c r="L1373" s="51"/>
      <c r="M1373" s="131" t="s">
        <v>201</v>
      </c>
      <c r="N1373" s="87">
        <v>0.38243188587542842</v>
      </c>
      <c r="O1373" s="87">
        <v>2.8820020749444552E-4</v>
      </c>
      <c r="P1373" s="87">
        <v>0.35477544714743048</v>
      </c>
      <c r="Q1373" s="88">
        <v>0.36871323194099215</v>
      </c>
      <c r="R1373" s="111">
        <v>2.526304543656615E-3</v>
      </c>
      <c r="S1373" s="87">
        <v>2.0141145876939728E-4</v>
      </c>
      <c r="T1373" s="87">
        <v>0.24793819881932713</v>
      </c>
      <c r="U1373" s="88">
        <v>0.12563599457483016</v>
      </c>
      <c r="V1373" s="111">
        <v>0</v>
      </c>
      <c r="W1373" s="87">
        <v>2.3553694394577058E-6</v>
      </c>
      <c r="X1373" s="87">
        <v>4.0612676598159227E-3</v>
      </c>
      <c r="Y1373" s="88">
        <v>2.0368276185686071E-3</v>
      </c>
      <c r="Z1373" s="133">
        <v>0.49638605413439091</v>
      </c>
      <c r="AA1373" s="128">
        <v>0.74279530794627691</v>
      </c>
      <c r="AB1373" s="129">
        <v>0.2531013785105567</v>
      </c>
      <c r="AC1373" s="130">
        <v>4.1033135431664623E-3</v>
      </c>
    </row>
    <row r="1374" spans="1:53">
      <c r="A1374" s="51" t="s">
        <v>200</v>
      </c>
      <c r="B1374" s="111">
        <v>4.1328699977122654E-4</v>
      </c>
      <c r="C1374" s="87">
        <v>5.3068726382028515E-3</v>
      </c>
      <c r="D1374" s="87">
        <v>3.8199182302008222E-3</v>
      </c>
      <c r="E1374" s="88">
        <v>9.540077868174901E-3</v>
      </c>
      <c r="F1374" s="112">
        <v>0.19404367342000223</v>
      </c>
      <c r="G1374" s="113">
        <v>2.4916463901816468</v>
      </c>
      <c r="H1374" s="113">
        <v>1.7935017698657514</v>
      </c>
      <c r="I1374" s="88">
        <v>4.479191833467401</v>
      </c>
      <c r="L1374" s="51"/>
      <c r="M1374" s="131" t="s">
        <v>200</v>
      </c>
      <c r="N1374" s="87">
        <v>6.9869942969748658E-4</v>
      </c>
      <c r="O1374" s="87">
        <v>1.0493679098313158E-7</v>
      </c>
      <c r="P1374" s="87">
        <v>1.2917755079678236E-4</v>
      </c>
      <c r="Q1374" s="88">
        <v>4.1328699977122654E-4</v>
      </c>
      <c r="R1374" s="111">
        <v>2.0440943697390373E-3</v>
      </c>
      <c r="S1374" s="87">
        <v>6.9428345217695633E-6</v>
      </c>
      <c r="T1374" s="87">
        <v>8.5466531871906636E-3</v>
      </c>
      <c r="U1374" s="88">
        <v>5.3068726382028515E-3</v>
      </c>
      <c r="V1374" s="111">
        <v>0</v>
      </c>
      <c r="W1374" s="87">
        <v>4.4173196487610974E-6</v>
      </c>
      <c r="X1374" s="87">
        <v>7.6166044833770605E-3</v>
      </c>
      <c r="Y1374" s="88">
        <v>3.8199182302008222E-3</v>
      </c>
      <c r="Z1374" s="133">
        <v>9.540077868174901E-3</v>
      </c>
      <c r="AA1374" s="128">
        <v>4.332113484628107E-2</v>
      </c>
      <c r="AB1374" s="129">
        <v>0.55627141743845132</v>
      </c>
      <c r="AC1374" s="130">
        <v>0.40040744771526748</v>
      </c>
    </row>
    <row r="1375" spans="1:53">
      <c r="A1375" s="51" t="s">
        <v>667</v>
      </c>
      <c r="B1375" s="104">
        <v>11.111142984876023</v>
      </c>
      <c r="C1375" s="85">
        <v>113.55086516913421</v>
      </c>
      <c r="D1375" s="85">
        <v>119.25499693559875</v>
      </c>
      <c r="E1375" s="86">
        <v>243.91700508960898</v>
      </c>
      <c r="F1375" s="107">
        <v>5216.8275360069474</v>
      </c>
      <c r="G1375" s="108">
        <v>53313.622276129965</v>
      </c>
      <c r="H1375" s="108">
        <v>55991.787043589866</v>
      </c>
      <c r="I1375" s="86">
        <v>114522.23685572678</v>
      </c>
      <c r="L1375" s="51"/>
      <c r="M1375" s="131" t="s">
        <v>667</v>
      </c>
      <c r="N1375" s="85">
        <v>19.438567780280934</v>
      </c>
      <c r="O1375" s="85">
        <v>2.2928450157467849E-3</v>
      </c>
      <c r="P1375" s="85">
        <v>2.8225001042617262</v>
      </c>
      <c r="Q1375" s="86">
        <v>11.111142984876023</v>
      </c>
      <c r="R1375" s="85">
        <v>170.80722806096307</v>
      </c>
      <c r="S1375" s="85">
        <v>4.5922815070837182E-2</v>
      </c>
      <c r="T1375" s="85">
        <v>56.531143376567556</v>
      </c>
      <c r="U1375" s="86">
        <v>113.55086516913421</v>
      </c>
      <c r="V1375" s="85">
        <v>0</v>
      </c>
      <c r="W1375" s="85">
        <v>0.19262431982125022</v>
      </c>
      <c r="X1375" s="85">
        <v>237.73025981149303</v>
      </c>
      <c r="Y1375" s="86">
        <v>119.25499693559875</v>
      </c>
      <c r="Z1375" s="85">
        <v>243.91700508960898</v>
      </c>
      <c r="AA1375" s="128">
        <v>4.5552965775363094E-2</v>
      </c>
      <c r="AB1375" s="129">
        <v>0.46553074529354144</v>
      </c>
      <c r="AC1375" s="130">
        <v>0.48891628893109551</v>
      </c>
    </row>
    <row r="1376" spans="1:53">
      <c r="A1376" s="51" t="s">
        <v>676</v>
      </c>
      <c r="B1376" s="111">
        <v>1.3003436423020636E-2</v>
      </c>
      <c r="C1376" s="87">
        <v>4.3435181337339021E-2</v>
      </c>
      <c r="D1376" s="87">
        <v>8.8754053226761942E-2</v>
      </c>
      <c r="E1376" s="88">
        <v>0.1451926709871216</v>
      </c>
      <c r="F1376" s="112">
        <v>6.105284153634412</v>
      </c>
      <c r="G1376" s="113">
        <v>20.393388001622736</v>
      </c>
      <c r="H1376" s="113">
        <v>41.671193452899686</v>
      </c>
      <c r="I1376" s="88">
        <v>68.169865608156826</v>
      </c>
      <c r="L1376" s="51"/>
      <c r="M1376" s="131" t="s">
        <v>676</v>
      </c>
      <c r="N1376" s="87">
        <v>1.6320378306187561E-2</v>
      </c>
      <c r="O1376" s="87">
        <v>7.8757000669313998E-6</v>
      </c>
      <c r="P1376" s="87">
        <v>9.6950138833556739E-3</v>
      </c>
      <c r="Q1376" s="88">
        <v>1.3003436423020636E-2</v>
      </c>
      <c r="R1376" s="111">
        <v>2.8998488975142422E-3</v>
      </c>
      <c r="S1376" s="87">
        <v>6.799572311755439E-5</v>
      </c>
      <c r="T1376" s="87">
        <v>8.370296913685657E-2</v>
      </c>
      <c r="U1376" s="88">
        <v>4.3435181337339021E-2</v>
      </c>
      <c r="V1376" s="111">
        <v>0</v>
      </c>
      <c r="W1376" s="87">
        <v>1.0263440199481772E-4</v>
      </c>
      <c r="X1376" s="87">
        <v>0.17696832209136112</v>
      </c>
      <c r="Y1376" s="88">
        <v>8.8754053226761942E-2</v>
      </c>
      <c r="Z1376" s="133">
        <v>0.1451926709871216</v>
      </c>
      <c r="AA1376" s="128">
        <v>8.9559867826758441E-2</v>
      </c>
      <c r="AB1376" s="129">
        <v>0.29915546729759979</v>
      </c>
      <c r="AC1376" s="130">
        <v>0.6112846648756417</v>
      </c>
    </row>
    <row r="1377" spans="1:51">
      <c r="A1377" s="51" t="s">
        <v>685</v>
      </c>
      <c r="B1377" s="111">
        <v>2.148095419103372E-2</v>
      </c>
      <c r="C1377" s="87">
        <v>3.4538303055270204E-2</v>
      </c>
      <c r="D1377" s="87">
        <v>1.3558656643340878</v>
      </c>
      <c r="E1377" s="88">
        <v>1.4118849215803917</v>
      </c>
      <c r="F1377" s="112">
        <v>10.085590067198558</v>
      </c>
      <c r="G1377" s="113">
        <v>16.216186819928403</v>
      </c>
      <c r="H1377" s="113">
        <v>636.59673378808077</v>
      </c>
      <c r="I1377" s="88">
        <v>662.8985106752076</v>
      </c>
      <c r="L1377" s="51"/>
      <c r="M1377" s="131" t="s">
        <v>685</v>
      </c>
      <c r="N1377" s="87">
        <v>2.349285283493753E-2</v>
      </c>
      <c r="O1377" s="87">
        <v>1.5810876623911031E-5</v>
      </c>
      <c r="P1377" s="87">
        <v>1.9463243530624452E-2</v>
      </c>
      <c r="Q1377" s="88">
        <v>2.148095419103372E-2</v>
      </c>
      <c r="R1377" s="111">
        <v>3.0726488773467408E-2</v>
      </c>
      <c r="S1377" s="87">
        <v>3.1113122742033841E-5</v>
      </c>
      <c r="T1377" s="87">
        <v>3.8300361158382173E-2</v>
      </c>
      <c r="U1377" s="88">
        <v>3.4538303055270204E-2</v>
      </c>
      <c r="V1377" s="111">
        <v>0</v>
      </c>
      <c r="W1377" s="87">
        <v>1.5679110596638645E-3</v>
      </c>
      <c r="X1377" s="87">
        <v>2.7034852254628263</v>
      </c>
      <c r="Y1377" s="88">
        <v>1.3558656643340878</v>
      </c>
      <c r="Z1377" s="133">
        <v>1.4118849215803917</v>
      </c>
      <c r="AA1377" s="128">
        <v>1.5214380338440784E-2</v>
      </c>
      <c r="AB1377" s="129">
        <v>2.4462548276675267E-2</v>
      </c>
      <c r="AC1377" s="130">
        <v>0.96032307138488404</v>
      </c>
    </row>
    <row r="1378" spans="1:51">
      <c r="A1378" s="51" t="s">
        <v>690</v>
      </c>
      <c r="B1378" s="111">
        <v>5.6603998007573E-2</v>
      </c>
      <c r="C1378" s="87">
        <v>8.2243333091842369E-2</v>
      </c>
      <c r="D1378" s="87">
        <v>5.0570044070913533E-2</v>
      </c>
      <c r="E1378" s="88">
        <v>0.18941737517032892</v>
      </c>
      <c r="F1378" s="112">
        <v>26.576320352994188</v>
      </c>
      <c r="G1378" s="113">
        <v>38.61432485483418</v>
      </c>
      <c r="H1378" s="113">
        <v>23.743299745608507</v>
      </c>
      <c r="I1378" s="88">
        <v>88.933944953436878</v>
      </c>
      <c r="L1378" s="51"/>
      <c r="M1378" s="131" t="s">
        <v>690</v>
      </c>
      <c r="N1378" s="87">
        <v>4.2628999405637073E-2</v>
      </c>
      <c r="O1378" s="87">
        <v>5.7232280537201437E-5</v>
      </c>
      <c r="P1378" s="87">
        <v>7.0453134282507934E-2</v>
      </c>
      <c r="Q1378" s="88">
        <v>5.6603998007573E-2</v>
      </c>
      <c r="R1378" s="111">
        <v>7.9995017224632245E-2</v>
      </c>
      <c r="S1378" s="87">
        <v>6.85719678884144E-5</v>
      </c>
      <c r="T1378" s="87">
        <v>8.4412328432693182E-2</v>
      </c>
      <c r="U1378" s="88">
        <v>8.2243333091842369E-2</v>
      </c>
      <c r="V1378" s="111">
        <v>0</v>
      </c>
      <c r="W1378" s="87">
        <v>5.8478751599197754E-5</v>
      </c>
      <c r="X1378" s="87">
        <v>0.10083253126987646</v>
      </c>
      <c r="Y1378" s="88">
        <v>5.0570044070913533E-2</v>
      </c>
      <c r="Z1378" s="133">
        <v>0.18941737517032892</v>
      </c>
      <c r="AA1378" s="128">
        <v>0.29883213172325529</v>
      </c>
      <c r="AB1378" s="129">
        <v>0.43419107153125247</v>
      </c>
      <c r="AC1378" s="130">
        <v>0.26697679674549213</v>
      </c>
    </row>
    <row r="1379" spans="1:51">
      <c r="A1379" s="51" t="s">
        <v>695</v>
      </c>
      <c r="B1379" s="111">
        <v>7.9725105407392922E-3</v>
      </c>
      <c r="C1379" s="87">
        <v>1.041725898826109E-2</v>
      </c>
      <c r="D1379" s="87">
        <v>2.0711341156990901E-2</v>
      </c>
      <c r="E1379" s="88">
        <v>3.9101110685991286E-2</v>
      </c>
      <c r="F1379" s="112">
        <v>3.7431983889188025</v>
      </c>
      <c r="G1379" s="113">
        <v>4.8910398879438688</v>
      </c>
      <c r="H1379" s="113">
        <v>9.7242466416365456</v>
      </c>
      <c r="I1379" s="88">
        <v>18.358484918499219</v>
      </c>
      <c r="L1379" s="51"/>
      <c r="M1379" s="131" t="s">
        <v>695</v>
      </c>
      <c r="N1379" s="87">
        <v>1.1117235981862563E-2</v>
      </c>
      <c r="O1379" s="87">
        <v>3.9312483332400073E-6</v>
      </c>
      <c r="P1379" s="87">
        <v>4.83938022598299E-3</v>
      </c>
      <c r="Q1379" s="88">
        <v>7.9725105407392922E-3</v>
      </c>
      <c r="R1379" s="111">
        <v>1.2696000943746663E-2</v>
      </c>
      <c r="S1379" s="87">
        <v>6.615067871942893E-6</v>
      </c>
      <c r="T1379" s="87">
        <v>8.1431713133807235E-3</v>
      </c>
      <c r="U1379" s="88">
        <v>1.041725898826109E-2</v>
      </c>
      <c r="V1379" s="111">
        <v>1.7999999999999999E-2</v>
      </c>
      <c r="W1379" s="87">
        <v>3.1353709282517561E-6</v>
      </c>
      <c r="X1379" s="87">
        <v>2.3406192480517039E-2</v>
      </c>
      <c r="Y1379" s="88">
        <v>2.0711341156990901E-2</v>
      </c>
      <c r="Z1379" s="133">
        <v>3.9101110685991286E-2</v>
      </c>
      <c r="AA1379" s="128">
        <v>0.20389473344540043</v>
      </c>
      <c r="AB1379" s="129">
        <v>0.2664184931195131</v>
      </c>
      <c r="AC1379" s="130">
        <v>0.52968677343508641</v>
      </c>
    </row>
    <row r="1380" spans="1:51">
      <c r="A1380" s="51" t="s">
        <v>700</v>
      </c>
      <c r="B1380" s="111">
        <v>3.2693481461384061E-3</v>
      </c>
      <c r="C1380" s="87">
        <v>6.4715934959239229E-3</v>
      </c>
      <c r="D1380" s="87">
        <v>6.9985053284296397E-3</v>
      </c>
      <c r="E1380" s="88">
        <v>1.673944697049197E-2</v>
      </c>
      <c r="F1380" s="112">
        <v>1.5350018856550975</v>
      </c>
      <c r="G1380" s="113">
        <v>3.0384981272703953</v>
      </c>
      <c r="H1380" s="113">
        <v>3.2858901517097583</v>
      </c>
      <c r="I1380" s="88">
        <v>7.8593901646352524</v>
      </c>
      <c r="L1380" s="51"/>
      <c r="M1380" s="131" t="s">
        <v>700</v>
      </c>
      <c r="N1380" s="87">
        <v>2.1953863363319611E-3</v>
      </c>
      <c r="O1380" s="87">
        <v>3.5211196249388857E-6</v>
      </c>
      <c r="P1380" s="87">
        <v>4.3345103747760546E-3</v>
      </c>
      <c r="Q1380" s="88">
        <v>3.2693481461384061E-3</v>
      </c>
      <c r="R1380" s="111">
        <v>7.9176686475274059E-3</v>
      </c>
      <c r="S1380" s="87">
        <v>4.0849473925721051E-6</v>
      </c>
      <c r="T1380" s="87">
        <v>5.0285842969125197E-3</v>
      </c>
      <c r="U1380" s="88">
        <v>6.4715934959239229E-3</v>
      </c>
      <c r="V1380" s="111">
        <v>4.5999999999999999E-3</v>
      </c>
      <c r="W1380" s="87">
        <v>2.7736103435840906E-6</v>
      </c>
      <c r="X1380" s="87">
        <v>9.38242342820007E-3</v>
      </c>
      <c r="Y1380" s="88">
        <v>6.9985053284296397E-3</v>
      </c>
      <c r="Z1380" s="133">
        <v>1.673944697049197E-2</v>
      </c>
      <c r="AA1380" s="128">
        <v>0.19530801417164861</v>
      </c>
      <c r="AB1380" s="129">
        <v>0.38660736566339049</v>
      </c>
      <c r="AC1380" s="130">
        <v>0.41808462016496084</v>
      </c>
    </row>
    <row r="1381" spans="1:51">
      <c r="A1381" s="51" t="s">
        <v>703</v>
      </c>
      <c r="B1381" s="111">
        <v>2.7899192995706031E-2</v>
      </c>
      <c r="C1381" s="87">
        <v>0.19818941046532251</v>
      </c>
      <c r="D1381" s="87">
        <v>1.7853790309505348E-3</v>
      </c>
      <c r="E1381" s="88">
        <v>0.22787398249197907</v>
      </c>
      <c r="F1381" s="112">
        <v>13.099037466305756</v>
      </c>
      <c r="G1381" s="113">
        <v>93.052530713339053</v>
      </c>
      <c r="H1381" s="113">
        <v>0.8382588995164546</v>
      </c>
      <c r="I1381" s="88">
        <v>106.98982707916127</v>
      </c>
      <c r="L1381" s="51"/>
      <c r="M1381" s="131" t="s">
        <v>703</v>
      </c>
      <c r="N1381" s="87">
        <v>1.8997009313972121E-2</v>
      </c>
      <c r="O1381" s="87">
        <v>2.9835652175375016E-5</v>
      </c>
      <c r="P1381" s="87">
        <v>3.6727790494938774E-2</v>
      </c>
      <c r="Q1381" s="88">
        <v>2.7899192995706031E-2</v>
      </c>
      <c r="R1381" s="111">
        <v>0.30644177410598089</v>
      </c>
      <c r="S1381" s="87">
        <v>7.3434221292517095E-5</v>
      </c>
      <c r="T1381" s="87">
        <v>9.0397779104576886E-2</v>
      </c>
      <c r="U1381" s="88">
        <v>0.19818941046532251</v>
      </c>
      <c r="V1381" s="111">
        <v>0</v>
      </c>
      <c r="W1381" s="87">
        <v>2.8912000553670086E-6</v>
      </c>
      <c r="X1381" s="87">
        <v>3.559077217025512E-3</v>
      </c>
      <c r="Y1381" s="88">
        <v>1.7853790309505348E-3</v>
      </c>
      <c r="Z1381" s="133">
        <v>0.22787398249197907</v>
      </c>
      <c r="AA1381" s="128">
        <v>0.12243255105566102</v>
      </c>
      <c r="AB1381" s="129">
        <v>0.86973250872244079</v>
      </c>
      <c r="AC1381" s="130">
        <v>7.8349402218982084E-3</v>
      </c>
    </row>
    <row r="1382" spans="1:51">
      <c r="A1382" s="51" t="s">
        <v>729</v>
      </c>
      <c r="B1382" s="111">
        <v>5.0628900604734258E-4</v>
      </c>
      <c r="C1382" s="87">
        <v>5.7923239327448053E-4</v>
      </c>
      <c r="D1382" s="87">
        <v>1.1997632883946477E-3</v>
      </c>
      <c r="E1382" s="88">
        <v>2.2852846877164709E-3</v>
      </c>
      <c r="F1382" s="112">
        <v>0.23770933661104671</v>
      </c>
      <c r="G1382" s="113">
        <v>0.27195721476130674</v>
      </c>
      <c r="H1382" s="113">
        <v>0.5633046184453615</v>
      </c>
      <c r="I1382" s="88">
        <v>1.0729711698177149</v>
      </c>
      <c r="L1382" s="51"/>
      <c r="M1382" s="131" t="s">
        <v>729</v>
      </c>
      <c r="N1382" s="87">
        <v>2.4774122922592958E-4</v>
      </c>
      <c r="O1382" s="87">
        <v>6.1977498266170687E-7</v>
      </c>
      <c r="P1382" s="87">
        <v>7.6294513635572522E-4</v>
      </c>
      <c r="Q1382" s="88">
        <v>5.0628900604734258E-4</v>
      </c>
      <c r="R1382" s="111">
        <v>5.019213389781587E-4</v>
      </c>
      <c r="S1382" s="87">
        <v>5.3259984723241384E-7</v>
      </c>
      <c r="T1382" s="87">
        <v>6.5563224466510649E-4</v>
      </c>
      <c r="U1382" s="88">
        <v>5.7923239327448053E-4</v>
      </c>
      <c r="V1382" s="111">
        <v>6.5769220473088272E-4</v>
      </c>
      <c r="W1382" s="87">
        <v>6.2684620575432718E-7</v>
      </c>
      <c r="X1382" s="87">
        <v>1.7385376043784653E-3</v>
      </c>
      <c r="Y1382" s="88">
        <v>1.1997632883946477E-3</v>
      </c>
      <c r="Z1382" s="133">
        <v>2.2852846877164709E-3</v>
      </c>
      <c r="AA1382" s="128">
        <v>0.22154307897334344</v>
      </c>
      <c r="AB1382" s="129">
        <v>0.25346180998275009</v>
      </c>
      <c r="AC1382" s="130">
        <v>0.5249951110439065</v>
      </c>
    </row>
    <row r="1383" spans="1:51">
      <c r="A1383" s="51" t="s">
        <v>730</v>
      </c>
      <c r="B1383" s="111">
        <v>1.0569980984890879E-3</v>
      </c>
      <c r="C1383" s="87">
        <v>1.3140038509973939E-3</v>
      </c>
      <c r="D1383" s="87">
        <v>2.0579615830060892E-3</v>
      </c>
      <c r="E1383" s="88">
        <v>4.428963532492571E-3</v>
      </c>
      <c r="F1383" s="112">
        <v>0.49627448708116717</v>
      </c>
      <c r="G1383" s="113">
        <v>0.61694206272324925</v>
      </c>
      <c r="H1383" s="113">
        <v>0.96623998709079761</v>
      </c>
      <c r="I1383" s="88">
        <v>2.079456536895214</v>
      </c>
      <c r="L1383" s="51"/>
      <c r="M1383" s="131" t="s">
        <v>730</v>
      </c>
      <c r="N1383" s="87">
        <v>4.7296849623368694E-4</v>
      </c>
      <c r="O1383" s="87">
        <v>1.3296670189598672E-6</v>
      </c>
      <c r="P1383" s="87">
        <v>1.6368246758384775E-3</v>
      </c>
      <c r="Q1383" s="88">
        <v>1.0569980984890879E-3</v>
      </c>
      <c r="R1383" s="111">
        <v>1.2351648098411292E-3</v>
      </c>
      <c r="S1383" s="87">
        <v>1.1302401073047401E-6</v>
      </c>
      <c r="T1383" s="87">
        <v>1.3913294613458148E-3</v>
      </c>
      <c r="U1383" s="88">
        <v>1.3140038509973939E-3</v>
      </c>
      <c r="V1383" s="111">
        <v>8.2226686785038681E-4</v>
      </c>
      <c r="W1383" s="87">
        <v>1.4289464371179923E-6</v>
      </c>
      <c r="X1383" s="87">
        <v>3.2861410505826863E-3</v>
      </c>
      <c r="Y1383" s="88">
        <v>2.0579615830060892E-3</v>
      </c>
      <c r="Z1383" s="133">
        <v>4.428963532492571E-3</v>
      </c>
      <c r="AA1383" s="128">
        <v>0.23865585948824042</v>
      </c>
      <c r="AB1383" s="129">
        <v>0.29668427869350444</v>
      </c>
      <c r="AC1383" s="130">
        <v>0.46465986181825514</v>
      </c>
    </row>
    <row r="1384" spans="1:51" ht="11.25" customHeight="1">
      <c r="A1384" s="51" t="s">
        <v>712</v>
      </c>
      <c r="B1384" s="111">
        <v>1.1983090955880959E-3</v>
      </c>
      <c r="C1384" s="87">
        <v>2.5453670628676692E-2</v>
      </c>
      <c r="D1384" s="87">
        <v>7.2796074456590157E-2</v>
      </c>
      <c r="E1384" s="88">
        <v>9.944805418085495E-2</v>
      </c>
      <c r="F1384" s="112">
        <v>0.56262185582713142</v>
      </c>
      <c r="G1384" s="113">
        <v>11.950832601909269</v>
      </c>
      <c r="H1384" s="113">
        <v>34.178712870068324</v>
      </c>
      <c r="I1384" s="88">
        <v>46.692167327804732</v>
      </c>
      <c r="L1384" s="51"/>
      <c r="M1384" s="131" t="s">
        <v>712</v>
      </c>
      <c r="N1384" s="87">
        <v>4.3319112940094816E-4</v>
      </c>
      <c r="O1384" s="87">
        <v>1.5906303169330421E-6</v>
      </c>
      <c r="P1384" s="87">
        <v>1.9580713936406696E-3</v>
      </c>
      <c r="Q1384" s="88">
        <v>1.1983090955880959E-3</v>
      </c>
      <c r="R1384" s="111">
        <v>9.6205852234827001E-4</v>
      </c>
      <c r="S1384" s="87">
        <v>4.0442022844177718E-5</v>
      </c>
      <c r="T1384" s="87">
        <v>4.9784269285671048E-2</v>
      </c>
      <c r="U1384" s="88">
        <v>2.5453670628676692E-2</v>
      </c>
      <c r="V1384" s="111">
        <v>0</v>
      </c>
      <c r="W1384" s="87">
        <v>8.4180736516149498E-5</v>
      </c>
      <c r="X1384" s="87">
        <v>0.14514941777933441</v>
      </c>
      <c r="Y1384" s="88">
        <v>7.2796074456590157E-2</v>
      </c>
      <c r="Z1384" s="133">
        <v>9.944805418085495E-2</v>
      </c>
      <c r="AA1384" s="128">
        <v>1.2049598209421638E-2</v>
      </c>
      <c r="AB1384" s="129">
        <v>0.25594940834525504</v>
      </c>
      <c r="AC1384" s="130">
        <v>0.73200099344532321</v>
      </c>
    </row>
    <row r="1385" spans="1:51">
      <c r="A1385" s="51" t="s">
        <v>715</v>
      </c>
      <c r="B1385" s="111">
        <v>1.1966610562387445E-3</v>
      </c>
      <c r="C1385" s="87">
        <v>1.174241727453911E-2</v>
      </c>
      <c r="D1385" s="87">
        <v>1.112081017886819</v>
      </c>
      <c r="E1385" s="88">
        <v>1.1250200962175969</v>
      </c>
      <c r="F1385" s="112">
        <v>0.5618480797115849</v>
      </c>
      <c r="G1385" s="113">
        <v>5.5132191045044676</v>
      </c>
      <c r="H1385" s="113">
        <v>522.13664105298392</v>
      </c>
      <c r="I1385" s="88">
        <v>528.21170823720001</v>
      </c>
      <c r="L1385" s="51"/>
      <c r="M1385" s="131" t="s">
        <v>715</v>
      </c>
      <c r="N1385" s="87">
        <v>1.5921711296503112E-3</v>
      </c>
      <c r="O1385" s="87">
        <v>6.5186871597686666E-7</v>
      </c>
      <c r="P1385" s="87">
        <v>8.0245263250399096E-4</v>
      </c>
      <c r="Q1385" s="88">
        <v>1.1966610562387445E-3</v>
      </c>
      <c r="R1385" s="111">
        <v>9.7739354404767533E-3</v>
      </c>
      <c r="S1385" s="87">
        <v>1.1121111101858154E-5</v>
      </c>
      <c r="T1385" s="87">
        <v>1.369012603508976E-2</v>
      </c>
      <c r="U1385" s="88">
        <v>1.174241727453911E-2</v>
      </c>
      <c r="V1385" s="111">
        <v>0</v>
      </c>
      <c r="W1385" s="87">
        <v>1.2860006511363018E-3</v>
      </c>
      <c r="X1385" s="87">
        <v>2.2173985819246105</v>
      </c>
      <c r="Y1385" s="88">
        <v>1.112081017886819</v>
      </c>
      <c r="Z1385" s="133">
        <v>1.1250200962175969</v>
      </c>
      <c r="AA1385" s="128">
        <v>1.0636797158219749E-3</v>
      </c>
      <c r="AB1385" s="129">
        <v>1.043751779547584E-2</v>
      </c>
      <c r="AC1385" s="130">
        <v>0.98849880248870214</v>
      </c>
    </row>
    <row r="1386" spans="1:51">
      <c r="A1386" s="51" t="s">
        <v>716</v>
      </c>
      <c r="B1386" s="111">
        <v>3.4760911727576057E-3</v>
      </c>
      <c r="C1386" s="87">
        <v>2.6363238336846784E-2</v>
      </c>
      <c r="D1386" s="87">
        <v>4.1477550146963284E-2</v>
      </c>
      <c r="E1386" s="88">
        <v>7.1316879656567675E-2</v>
      </c>
      <c r="F1386" s="112">
        <v>1.6320704514734403</v>
      </c>
      <c r="G1386" s="113">
        <v>12.377886584771627</v>
      </c>
      <c r="H1386" s="113">
        <v>19.474254451348099</v>
      </c>
      <c r="I1386" s="88">
        <v>33.484211487593164</v>
      </c>
      <c r="L1386" s="51"/>
      <c r="M1386" s="131" t="s">
        <v>716</v>
      </c>
      <c r="N1386" s="87">
        <v>2.7516314789139177E-3</v>
      </c>
      <c r="O1386" s="87">
        <v>3.4066424932078166E-6</v>
      </c>
      <c r="P1386" s="87">
        <v>4.1935886316894254E-3</v>
      </c>
      <c r="Q1386" s="88">
        <v>3.4760911727576057E-3</v>
      </c>
      <c r="R1386" s="111">
        <v>2.5311883258162651E-2</v>
      </c>
      <c r="S1386" s="87">
        <v>2.2247923877598233E-5</v>
      </c>
      <c r="T1386" s="87">
        <v>2.7387270850348124E-2</v>
      </c>
      <c r="U1386" s="88">
        <v>2.6363238336846784E-2</v>
      </c>
      <c r="V1386" s="111">
        <v>0</v>
      </c>
      <c r="W1386" s="87">
        <v>4.7964272061662E-5</v>
      </c>
      <c r="X1386" s="87">
        <v>8.2702842147552677E-2</v>
      </c>
      <c r="Y1386" s="88">
        <v>4.1477550146963284E-2</v>
      </c>
      <c r="Z1386" s="133">
        <v>7.1316879656567675E-2</v>
      </c>
      <c r="AA1386" s="128">
        <v>4.8741492750341994E-2</v>
      </c>
      <c r="AB1386" s="129">
        <v>0.36966337371743035</v>
      </c>
      <c r="AC1386" s="130">
        <v>0.58159513353222758</v>
      </c>
    </row>
    <row r="1387" spans="1:51">
      <c r="A1387" s="51" t="s">
        <v>717</v>
      </c>
      <c r="B1387" s="111">
        <v>2.1059153606817579E-4</v>
      </c>
      <c r="C1387" s="87">
        <v>3.465317396972221E-3</v>
      </c>
      <c r="D1387" s="87">
        <v>1.6987442016963936E-2</v>
      </c>
      <c r="E1387" s="88">
        <v>2.0663350950004333E-2</v>
      </c>
      <c r="F1387" s="112">
        <v>9.8875491540865806E-2</v>
      </c>
      <c r="G1387" s="113">
        <v>1.6270120222676905</v>
      </c>
      <c r="H1387" s="113">
        <v>7.9758270954702928</v>
      </c>
      <c r="I1387" s="88">
        <v>9.7017146092788504</v>
      </c>
      <c r="L1387" s="51"/>
      <c r="M1387" s="131" t="s">
        <v>717</v>
      </c>
      <c r="N1387" s="87">
        <v>7.2545249701318546E-5</v>
      </c>
      <c r="O1387" s="87">
        <v>2.8243305336609863E-7</v>
      </c>
      <c r="P1387" s="87">
        <v>3.476760605701607E-4</v>
      </c>
      <c r="Q1387" s="88">
        <v>2.1059153606817579E-4</v>
      </c>
      <c r="R1387" s="111">
        <v>4.4221856969618115E-3</v>
      </c>
      <c r="S1387" s="87">
        <v>2.0399111688435385E-6</v>
      </c>
      <c r="T1387" s="87">
        <v>2.511137668356647E-3</v>
      </c>
      <c r="U1387" s="88">
        <v>3.465317396972221E-3</v>
      </c>
      <c r="V1387" s="111">
        <v>1.47636E-2</v>
      </c>
      <c r="W1387" s="87">
        <v>2.5716312353520904E-6</v>
      </c>
      <c r="X1387" s="87">
        <v>1.9197759072520075E-2</v>
      </c>
      <c r="Y1387" s="88">
        <v>1.6987442016963936E-2</v>
      </c>
      <c r="Z1387" s="133">
        <v>2.0663350950004333E-2</v>
      </c>
      <c r="AA1387" s="128">
        <v>1.0191548146169953E-2</v>
      </c>
      <c r="AB1387" s="129">
        <v>0.1677035542471631</v>
      </c>
      <c r="AC1387" s="130">
        <v>0.82210489760666694</v>
      </c>
    </row>
    <row r="1388" spans="1:51">
      <c r="A1388" s="51" t="s">
        <v>718</v>
      </c>
      <c r="B1388" s="111">
        <v>1.8289208617933199E-4</v>
      </c>
      <c r="C1388" s="87">
        <v>2.3609938613937923E-3</v>
      </c>
      <c r="D1388" s="87">
        <v>5.7401740703779906E-3</v>
      </c>
      <c r="E1388" s="88">
        <v>8.2840600179511156E-3</v>
      </c>
      <c r="F1388" s="112">
        <v>8.5870236086133922E-2</v>
      </c>
      <c r="G1388" s="113">
        <v>1.1085176210249208</v>
      </c>
      <c r="H1388" s="113">
        <v>2.695087102432344</v>
      </c>
      <c r="I1388" s="88">
        <v>3.8894749595433988</v>
      </c>
      <c r="L1388" s="51"/>
      <c r="M1388" s="131" t="s">
        <v>718</v>
      </c>
      <c r="N1388" s="87">
        <v>5.8379478029919899E-5</v>
      </c>
      <c r="O1388" s="87">
        <v>2.4901873369975197E-7</v>
      </c>
      <c r="P1388" s="87">
        <v>3.0654291807933237E-4</v>
      </c>
      <c r="Q1388" s="88">
        <v>1.8289208617933199E-4</v>
      </c>
      <c r="R1388" s="111">
        <v>2.7754219749638849E-3</v>
      </c>
      <c r="S1388" s="87">
        <v>1.5816653372159351E-6</v>
      </c>
      <c r="T1388" s="87">
        <v>1.9470354727596422E-3</v>
      </c>
      <c r="U1388" s="88">
        <v>2.3609938613937923E-3</v>
      </c>
      <c r="V1388" s="111">
        <v>3.7729199999999999E-3</v>
      </c>
      <c r="W1388" s="87">
        <v>2.2749152038076711E-6</v>
      </c>
      <c r="X1388" s="87">
        <v>7.6954636958096977E-3</v>
      </c>
      <c r="Y1388" s="88">
        <v>5.7401740703779906E-3</v>
      </c>
      <c r="Z1388" s="133">
        <v>8.2840600179511156E-3</v>
      </c>
      <c r="AA1388" s="128">
        <v>2.2077590672087671E-2</v>
      </c>
      <c r="AB1388" s="129">
        <v>0.28500443698834205</v>
      </c>
      <c r="AC1388" s="130">
        <v>0.6929179723395702</v>
      </c>
    </row>
    <row r="1389" spans="1:51">
      <c r="A1389" s="51" t="s">
        <v>719</v>
      </c>
      <c r="B1389" s="111">
        <v>2.301676835662131E-3</v>
      </c>
      <c r="C1389" s="87">
        <v>8.3386644072085125E-2</v>
      </c>
      <c r="D1389" s="87">
        <v>1.4643678811856286E-3</v>
      </c>
      <c r="E1389" s="87">
        <v>8.7152688788932883E-2</v>
      </c>
      <c r="F1389" s="112">
        <v>1.0806674985296771</v>
      </c>
      <c r="G1389" s="113">
        <v>39.151124373305692</v>
      </c>
      <c r="H1389" s="113">
        <v>0.68753994938339613</v>
      </c>
      <c r="I1389" s="88">
        <v>40.919331821218762</v>
      </c>
      <c r="L1389" s="51"/>
      <c r="M1389" s="131" t="s">
        <v>719</v>
      </c>
      <c r="N1389" s="87">
        <v>1.0558320653707588E-3</v>
      </c>
      <c r="O1389" s="87">
        <v>2.8744987747941804E-6</v>
      </c>
      <c r="P1389" s="87">
        <v>3.5385178831698135E-3</v>
      </c>
      <c r="Q1389" s="88">
        <v>2.301676835662131E-3</v>
      </c>
      <c r="R1389" s="111">
        <v>0.11382627450973176</v>
      </c>
      <c r="S1389" s="87">
        <v>4.309835960997003E-5</v>
      </c>
      <c r="T1389" s="87">
        <v>5.3054228985045276E-2</v>
      </c>
      <c r="U1389" s="88">
        <v>8.3386644072085125E-2</v>
      </c>
      <c r="V1389" s="111">
        <v>0</v>
      </c>
      <c r="W1389" s="87">
        <v>2.3713622854120207E-6</v>
      </c>
      <c r="X1389" s="87">
        <v>2.919155133404325E-3</v>
      </c>
      <c r="Y1389" s="88">
        <v>1.4643678811856286E-3</v>
      </c>
      <c r="Z1389" s="133">
        <v>8.7152688788932883E-2</v>
      </c>
      <c r="AA1389" s="128">
        <v>2.6409705399179955E-2</v>
      </c>
      <c r="AB1389" s="129">
        <v>0.95678796868828231</v>
      </c>
      <c r="AC1389" s="130">
        <v>1.6802325912537788E-2</v>
      </c>
    </row>
    <row r="1390" spans="1:51">
      <c r="A1390" s="51" t="s">
        <v>720</v>
      </c>
      <c r="B1390" s="111">
        <v>2.5865951675856881E-5</v>
      </c>
      <c r="C1390" s="87">
        <v>1.8543166956037948E-4</v>
      </c>
      <c r="D1390" s="87">
        <v>9.8404584914129007E-4</v>
      </c>
      <c r="E1390" s="87">
        <v>1.1953434703775264E-3</v>
      </c>
      <c r="F1390" s="112">
        <v>1.2144403967378236E-2</v>
      </c>
      <c r="G1390" s="113">
        <v>8.7062603831762564E-2</v>
      </c>
      <c r="H1390" s="113">
        <v>0.46202244804888554</v>
      </c>
      <c r="I1390" s="88">
        <v>0.5612294558480263</v>
      </c>
      <c r="L1390" s="51"/>
      <c r="M1390" s="4" t="s">
        <v>720</v>
      </c>
      <c r="N1390" s="111">
        <v>5.9749770179862025E-6</v>
      </c>
      <c r="O1390" s="87">
        <v>3.7060792984736275E-8</v>
      </c>
      <c r="P1390" s="87">
        <v>4.5621963693595087E-5</v>
      </c>
      <c r="Q1390" s="88">
        <v>2.5865951675856881E-5</v>
      </c>
      <c r="R1390" s="87">
        <v>1.654504355228928E-4</v>
      </c>
      <c r="S1390" s="87">
        <v>1.6665147908736477E-7</v>
      </c>
      <c r="T1390" s="87">
        <v>2.0514854421865738E-4</v>
      </c>
      <c r="U1390" s="88">
        <v>1.8543166956037948E-4</v>
      </c>
      <c r="V1390" s="87">
        <v>5.3943914632026998E-4</v>
      </c>
      <c r="W1390" s="87">
        <v>5.1413925795969921E-7</v>
      </c>
      <c r="X1390" s="87">
        <v>1.4259485431112173E-3</v>
      </c>
      <c r="Y1390" s="87">
        <v>9.8404584914129007E-4</v>
      </c>
      <c r="Z1390" s="133">
        <v>1.1953434703775264E-3</v>
      </c>
      <c r="AA1390" s="129">
        <v>2.1638928322156321E-2</v>
      </c>
      <c r="AB1390" s="129">
        <v>0.15512835779478046</v>
      </c>
      <c r="AC1390" s="130">
        <v>0.82323271388306329</v>
      </c>
    </row>
    <row r="1391" spans="1:51" ht="14.25">
      <c r="A1391" s="89" t="s">
        <v>721</v>
      </c>
      <c r="B1391" s="114">
        <v>7.0499265570601606E-5</v>
      </c>
      <c r="C1391" s="90">
        <v>4.6610346426237799E-4</v>
      </c>
      <c r="D1391" s="90">
        <v>1.6879400903815945E-3</v>
      </c>
      <c r="E1391" s="90">
        <v>2.2245428202145741E-3</v>
      </c>
      <c r="F1391" s="115">
        <v>3.3100330937833281E-2</v>
      </c>
      <c r="G1391" s="116">
        <v>0.21884169705150591</v>
      </c>
      <c r="H1391" s="116">
        <v>0.7925100374118722</v>
      </c>
      <c r="I1391" s="91">
        <v>1.0444520654012113</v>
      </c>
      <c r="L1391" s="89"/>
      <c r="M1391" s="134" t="s">
        <v>721</v>
      </c>
      <c r="N1391" s="114">
        <v>2.8491560962732651E-5</v>
      </c>
      <c r="O1391" s="90">
        <v>9.1152566035909243E-8</v>
      </c>
      <c r="P1391" s="90">
        <v>1.1220912245404488E-4</v>
      </c>
      <c r="Q1391" s="91">
        <v>7.0499265570601606E-5</v>
      </c>
      <c r="R1391" s="90">
        <v>4.0626696051541294E-4</v>
      </c>
      <c r="S1391" s="90">
        <v>4.2666034360361988E-7</v>
      </c>
      <c r="T1391" s="90">
        <v>5.2522035115109308E-4</v>
      </c>
      <c r="U1391" s="91">
        <v>4.6610346426237799E-4</v>
      </c>
      <c r="V1391" s="90">
        <v>6.7442328501088734E-4</v>
      </c>
      <c r="W1391" s="90">
        <v>1.1720218677241774E-6</v>
      </c>
      <c r="X1391" s="90">
        <v>2.6952928896879194E-3</v>
      </c>
      <c r="Y1391" s="90">
        <v>1.6879400903815945E-3</v>
      </c>
      <c r="Z1391" s="135">
        <v>2.2245428202145741E-3</v>
      </c>
      <c r="AA1391" s="136">
        <v>3.169157497440369E-2</v>
      </c>
      <c r="AB1391" s="136">
        <v>0.20952775555806957</v>
      </c>
      <c r="AC1391" s="137">
        <v>0.75878066946752676</v>
      </c>
      <c r="AY1391" s="81"/>
    </row>
    <row r="1393" spans="1:53" ht="12.75" customHeight="1">
      <c r="A1393" s="52" t="s">
        <v>776</v>
      </c>
    </row>
    <row r="1394" spans="1:53" ht="12.75" customHeight="1">
      <c r="A1394" s="77"/>
      <c r="B1394" s="93" t="s">
        <v>723</v>
      </c>
      <c r="C1394" s="94"/>
      <c r="D1394" s="94"/>
      <c r="E1394" s="95"/>
      <c r="F1394" s="96" t="s">
        <v>724</v>
      </c>
      <c r="G1394" s="97"/>
      <c r="H1394" s="98"/>
      <c r="I1394" s="98"/>
      <c r="L1394" s="479" t="s">
        <v>776</v>
      </c>
      <c r="M1394" s="480"/>
      <c r="N1394" s="96" t="s">
        <v>726</v>
      </c>
      <c r="O1394" s="97"/>
      <c r="P1394" s="97"/>
      <c r="Q1394" s="98"/>
      <c r="R1394" s="96" t="s">
        <v>362</v>
      </c>
      <c r="S1394" s="97"/>
      <c r="T1394" s="97"/>
      <c r="U1394" s="98"/>
      <c r="V1394" s="96" t="s">
        <v>401</v>
      </c>
      <c r="W1394" s="97"/>
      <c r="X1394" s="97"/>
      <c r="Y1394" s="98"/>
      <c r="Z1394" s="121" t="s">
        <v>727</v>
      </c>
      <c r="AA1394" s="96" t="s">
        <v>770</v>
      </c>
      <c r="AB1394" s="97"/>
      <c r="AC1394" s="98"/>
    </row>
    <row r="1395" spans="1:53" ht="39.75" customHeight="1">
      <c r="A1395" s="89" t="s">
        <v>725</v>
      </c>
      <c r="B1395" s="99" t="s">
        <v>726</v>
      </c>
      <c r="C1395" s="100" t="s">
        <v>362</v>
      </c>
      <c r="D1395" s="100" t="s">
        <v>401</v>
      </c>
      <c r="E1395" s="101" t="s">
        <v>727</v>
      </c>
      <c r="F1395" s="102" t="s">
        <v>726</v>
      </c>
      <c r="G1395" s="102" t="s">
        <v>362</v>
      </c>
      <c r="H1395" s="100" t="s">
        <v>401</v>
      </c>
      <c r="I1395" s="101" t="s">
        <v>727</v>
      </c>
      <c r="L1395" s="481"/>
      <c r="M1395" s="482"/>
      <c r="N1395" s="122" t="s">
        <v>771</v>
      </c>
      <c r="O1395" s="123" t="s">
        <v>777</v>
      </c>
      <c r="P1395" s="123" t="s">
        <v>778</v>
      </c>
      <c r="Q1395" s="124" t="s">
        <v>774</v>
      </c>
      <c r="R1395" s="122" t="s">
        <v>771</v>
      </c>
      <c r="S1395" s="123" t="s">
        <v>777</v>
      </c>
      <c r="T1395" s="123" t="s">
        <v>778</v>
      </c>
      <c r="U1395" s="124" t="s">
        <v>774</v>
      </c>
      <c r="V1395" s="122" t="s">
        <v>771</v>
      </c>
      <c r="W1395" s="123" t="s">
        <v>777</v>
      </c>
      <c r="X1395" s="123" t="s">
        <v>778</v>
      </c>
      <c r="Y1395" s="124" t="s">
        <v>774</v>
      </c>
      <c r="Z1395" s="125" t="s">
        <v>774</v>
      </c>
      <c r="AA1395" s="122" t="s">
        <v>726</v>
      </c>
      <c r="AB1395" s="123" t="s">
        <v>362</v>
      </c>
      <c r="AC1395" s="124" t="s">
        <v>401</v>
      </c>
    </row>
    <row r="1396" spans="1:53">
      <c r="A1396" s="51" t="s">
        <v>540</v>
      </c>
      <c r="B1396" s="104">
        <v>131.30073347985959</v>
      </c>
      <c r="C1396" s="85">
        <v>2048.6167340598986</v>
      </c>
      <c r="D1396" s="85">
        <v>2129.8658827009431</v>
      </c>
      <c r="E1396" s="86">
        <v>4309.7833502407011</v>
      </c>
      <c r="F1396" s="105">
        <v>61647.418528228372</v>
      </c>
      <c r="G1396" s="106">
        <v>961852.4577998264</v>
      </c>
      <c r="H1396" s="106">
        <v>1000000</v>
      </c>
      <c r="I1396" s="79">
        <v>2023499.8763280548</v>
      </c>
      <c r="L1396" s="77"/>
      <c r="M1396" s="126" t="s">
        <v>540</v>
      </c>
      <c r="N1396" s="85">
        <v>116.69359494558582</v>
      </c>
      <c r="O1396" s="85">
        <v>0.1183733920261547</v>
      </c>
      <c r="P1396" s="85">
        <v>145.71805291724675</v>
      </c>
      <c r="Q1396" s="86">
        <v>131.30073347985959</v>
      </c>
      <c r="R1396" s="104">
        <v>1274.6842134649214</v>
      </c>
      <c r="S1396" s="85">
        <v>2.287935322077173</v>
      </c>
      <c r="T1396" s="85">
        <v>2816.456254459752</v>
      </c>
      <c r="U1396" s="86">
        <v>2048.6167340598986</v>
      </c>
      <c r="V1396" s="104">
        <v>1181.3096323946529</v>
      </c>
      <c r="W1396" s="85">
        <v>2.494925661225321</v>
      </c>
      <c r="X1396" s="85">
        <v>3071.26207422273</v>
      </c>
      <c r="Y1396" s="86">
        <v>2129.8658827009431</v>
      </c>
      <c r="Z1396" s="127">
        <v>4309.7833502407011</v>
      </c>
      <c r="AA1396" s="128">
        <v>3.0465738718055618E-2</v>
      </c>
      <c r="AB1396" s="129">
        <v>0.47534100152516562</v>
      </c>
      <c r="AC1396" s="130">
        <v>0.49419325975677875</v>
      </c>
    </row>
    <row r="1397" spans="1:53">
      <c r="A1397" s="51" t="s">
        <v>558</v>
      </c>
      <c r="B1397" s="104">
        <v>129.73521305464806</v>
      </c>
      <c r="C1397" s="85">
        <v>1019.3378596302534</v>
      </c>
      <c r="D1397" s="85">
        <v>487.00980301706841</v>
      </c>
      <c r="E1397" s="86">
        <v>1636.0828757019699</v>
      </c>
      <c r="F1397" s="107">
        <v>60912.386131152627</v>
      </c>
      <c r="G1397" s="108">
        <v>478592.51040614932</v>
      </c>
      <c r="H1397" s="108">
        <v>228657.49762584936</v>
      </c>
      <c r="I1397" s="86">
        <v>768162.39416315127</v>
      </c>
      <c r="L1397" s="51"/>
      <c r="M1397" s="131" t="s">
        <v>558</v>
      </c>
      <c r="N1397" s="85">
        <v>114.21852374075333</v>
      </c>
      <c r="O1397" s="85">
        <v>0.11783730798398516</v>
      </c>
      <c r="P1397" s="85">
        <v>145.05813161662465</v>
      </c>
      <c r="Q1397" s="86">
        <v>129.73521305464806</v>
      </c>
      <c r="R1397" s="104">
        <v>1053.6134677643572</v>
      </c>
      <c r="S1397" s="85">
        <v>0.79970167198807895</v>
      </c>
      <c r="T1397" s="85">
        <v>984.43551005974371</v>
      </c>
      <c r="U1397" s="86">
        <v>1019.3378596302534</v>
      </c>
      <c r="V1397" s="104">
        <v>976.43300602861029</v>
      </c>
      <c r="W1397" s="85">
        <v>0</v>
      </c>
      <c r="X1397" s="85">
        <v>0</v>
      </c>
      <c r="Y1397" s="86">
        <v>487.00980301706841</v>
      </c>
      <c r="Z1397" s="127">
        <v>1636.0828757019699</v>
      </c>
      <c r="AA1397" s="128">
        <v>7.9296235527790415E-2</v>
      </c>
      <c r="AB1397" s="129">
        <v>0.62303558992566388</v>
      </c>
      <c r="AC1397" s="130">
        <v>0.29766817454654571</v>
      </c>
    </row>
    <row r="1398" spans="1:53">
      <c r="A1398" s="51" t="s">
        <v>575</v>
      </c>
      <c r="B1398" s="104">
        <v>4.7743655484392447</v>
      </c>
      <c r="C1398" s="85">
        <v>385.66926080938549</v>
      </c>
      <c r="D1398" s="85">
        <v>288.51399485881899</v>
      </c>
      <c r="E1398" s="86">
        <v>678.9576212166437</v>
      </c>
      <c r="F1398" s="107">
        <v>2241.6273189862718</v>
      </c>
      <c r="G1398" s="108">
        <v>181076.7823184751</v>
      </c>
      <c r="H1398" s="108">
        <v>135461.10917225748</v>
      </c>
      <c r="I1398" s="86">
        <v>318779.51880971884</v>
      </c>
      <c r="L1398" s="51"/>
      <c r="M1398" s="131" t="s">
        <v>575</v>
      </c>
      <c r="N1398" s="85">
        <v>7.7403332057619991</v>
      </c>
      <c r="O1398" s="85">
        <v>1.4797285802003891E-3</v>
      </c>
      <c r="P1398" s="85">
        <v>1.8215509741003333</v>
      </c>
      <c r="Q1398" s="86">
        <v>4.7743655484392447</v>
      </c>
      <c r="R1398" s="104">
        <v>624.18092764981645</v>
      </c>
      <c r="S1398" s="85">
        <v>0.12040089350834775</v>
      </c>
      <c r="T1398" s="85">
        <v>148.21391421863387</v>
      </c>
      <c r="U1398" s="86">
        <v>385.66926080938549</v>
      </c>
      <c r="V1398" s="104">
        <v>578.45773439481729</v>
      </c>
      <c r="W1398" s="85">
        <v>0</v>
      </c>
      <c r="X1398" s="85">
        <v>0</v>
      </c>
      <c r="Y1398" s="86">
        <v>288.51399485881899</v>
      </c>
      <c r="Z1398" s="127">
        <v>678.9576212166437</v>
      </c>
      <c r="AA1398" s="128">
        <v>7.0319050839784689E-3</v>
      </c>
      <c r="AB1398" s="129">
        <v>0.56803141868898044</v>
      </c>
      <c r="AC1398" s="130">
        <v>0.42493667622704118</v>
      </c>
    </row>
    <row r="1399" spans="1:53" ht="14.25">
      <c r="A1399" s="51" t="s">
        <v>267</v>
      </c>
      <c r="B1399" s="104">
        <v>49.235002495907409</v>
      </c>
      <c r="C1399" s="85">
        <v>583.66809093928043</v>
      </c>
      <c r="D1399" s="85">
        <v>193.09662349480257</v>
      </c>
      <c r="E1399" s="86">
        <v>825.99971692999043</v>
      </c>
      <c r="F1399" s="107">
        <v>23116.480195208871</v>
      </c>
      <c r="G1399" s="108">
        <v>274039.83306174871</v>
      </c>
      <c r="H1399" s="108">
        <v>90661.40035537415</v>
      </c>
      <c r="I1399" s="86">
        <v>387817.71361233172</v>
      </c>
      <c r="L1399" s="51"/>
      <c r="M1399" s="131" t="s">
        <v>267</v>
      </c>
      <c r="N1399" s="85">
        <v>82.203712895961218</v>
      </c>
      <c r="O1399" s="85">
        <v>1.3335133381682948E-2</v>
      </c>
      <c r="P1399" s="85">
        <v>16.415595080195672</v>
      </c>
      <c r="Q1399" s="86">
        <v>49.235002495907409</v>
      </c>
      <c r="R1399" s="104">
        <v>417.75176153244109</v>
      </c>
      <c r="S1399" s="85">
        <v>0.60776556342857357</v>
      </c>
      <c r="T1399" s="85">
        <v>748.16149995429066</v>
      </c>
      <c r="U1399" s="86">
        <v>583.66809093928043</v>
      </c>
      <c r="V1399" s="104">
        <v>387.15014639324789</v>
      </c>
      <c r="W1399" s="85">
        <v>0</v>
      </c>
      <c r="X1399" s="85">
        <v>0</v>
      </c>
      <c r="Y1399" s="86">
        <v>193.09662349480257</v>
      </c>
      <c r="Z1399" s="127">
        <v>825.99971692999043</v>
      </c>
      <c r="AA1399" s="128">
        <v>5.960656097910072E-2</v>
      </c>
      <c r="AB1399" s="129">
        <v>0.70662020697611283</v>
      </c>
      <c r="AC1399" s="130">
        <v>0.23377323204478645</v>
      </c>
      <c r="AZ1399" s="81"/>
    </row>
    <row r="1400" spans="1:53" ht="14.25">
      <c r="A1400" s="51" t="s">
        <v>608</v>
      </c>
      <c r="B1400" s="104">
        <v>75.725845010301398</v>
      </c>
      <c r="C1400" s="85">
        <v>50.000507881587524</v>
      </c>
      <c r="D1400" s="85">
        <v>5.3991846634468335</v>
      </c>
      <c r="E1400" s="86">
        <v>131.12553755533577</v>
      </c>
      <c r="F1400" s="107">
        <v>35554.278616957476</v>
      </c>
      <c r="G1400" s="108">
        <v>23475.895025925518</v>
      </c>
      <c r="H1400" s="108">
        <v>2534.9880982177033</v>
      </c>
      <c r="I1400" s="86">
        <v>61565.161741100696</v>
      </c>
      <c r="L1400" s="51"/>
      <c r="M1400" s="131" t="s">
        <v>608</v>
      </c>
      <c r="N1400" s="85">
        <v>24.274477639030106</v>
      </c>
      <c r="O1400" s="85">
        <v>0.10302244602210182</v>
      </c>
      <c r="P1400" s="85">
        <v>126.82098556232863</v>
      </c>
      <c r="Q1400" s="86">
        <v>75.725845010301398</v>
      </c>
      <c r="R1400" s="104">
        <v>11.680778582099666</v>
      </c>
      <c r="S1400" s="85">
        <v>7.1535215051157633E-2</v>
      </c>
      <c r="T1400" s="85">
        <v>88.060095886819141</v>
      </c>
      <c r="U1400" s="86">
        <v>50.000507881587524</v>
      </c>
      <c r="V1400" s="104">
        <v>10.825125240545095</v>
      </c>
      <c r="W1400" s="85">
        <v>0</v>
      </c>
      <c r="X1400" s="85">
        <v>0</v>
      </c>
      <c r="Y1400" s="86">
        <v>5.3991846634468335</v>
      </c>
      <c r="Z1400" s="127">
        <v>131.12553755533577</v>
      </c>
      <c r="AA1400" s="128">
        <v>0.57750646000855965</v>
      </c>
      <c r="AB1400" s="129">
        <v>0.38131784863407714</v>
      </c>
      <c r="AC1400" s="130">
        <v>4.1175691357363133E-2</v>
      </c>
      <c r="AX1400" s="81"/>
    </row>
    <row r="1401" spans="1:53" ht="14.25">
      <c r="A1401" s="51" t="s">
        <v>728</v>
      </c>
      <c r="B1401" s="109">
        <v>7.9931908976911895E-3</v>
      </c>
      <c r="C1401" s="110">
        <v>0.12234859294127509</v>
      </c>
      <c r="D1401" s="85">
        <v>0</v>
      </c>
      <c r="E1401" s="86">
        <v>0.13034178383896627</v>
      </c>
      <c r="F1401" s="107">
        <v>3.7529080880692818</v>
      </c>
      <c r="G1401" s="108">
        <v>57.4442709914304</v>
      </c>
      <c r="H1401" s="108">
        <v>0</v>
      </c>
      <c r="I1401" s="86">
        <v>61.197179079499691</v>
      </c>
      <c r="L1401" s="51"/>
      <c r="M1401" s="132" t="s">
        <v>728</v>
      </c>
      <c r="N1401" s="85">
        <v>1.3271567083250205E-2</v>
      </c>
      <c r="O1401" s="85">
        <v>2.2247128931085999E-6</v>
      </c>
      <c r="P1401" s="85">
        <v>2.7386292268456081E-3</v>
      </c>
      <c r="Q1401" s="86">
        <v>7.9931908976911895E-3</v>
      </c>
      <c r="R1401" s="104">
        <v>0.20783137980938921</v>
      </c>
      <c r="S1401" s="85">
        <v>3.0265727479747746E-5</v>
      </c>
      <c r="T1401" s="85">
        <v>3.725721467454781E-2</v>
      </c>
      <c r="U1401" s="86">
        <v>0.12234859294127509</v>
      </c>
      <c r="V1401" s="104">
        <v>0</v>
      </c>
      <c r="W1401" s="85">
        <v>0</v>
      </c>
      <c r="X1401" s="85">
        <v>0</v>
      </c>
      <c r="Y1401" s="86">
        <v>0</v>
      </c>
      <c r="Z1401" s="127">
        <v>0.13034178383896627</v>
      </c>
      <c r="AA1401" s="128">
        <v>6.1324854258298006E-2</v>
      </c>
      <c r="AB1401" s="129">
        <v>0.93867514574170208</v>
      </c>
      <c r="AC1401" s="130">
        <v>0</v>
      </c>
      <c r="BA1401" s="81"/>
    </row>
    <row r="1402" spans="1:53">
      <c r="A1402" s="51" t="s">
        <v>640</v>
      </c>
      <c r="B1402" s="104">
        <v>-106.32292186675375</v>
      </c>
      <c r="C1402" s="85">
        <v>118.28035213204348</v>
      </c>
      <c r="D1402" s="85">
        <v>115.77950808572676</v>
      </c>
      <c r="E1402" s="86">
        <v>127.73693835101649</v>
      </c>
      <c r="F1402" s="107">
        <v>-49920.00798281376</v>
      </c>
      <c r="G1402" s="108">
        <v>55534.178509892285</v>
      </c>
      <c r="H1402" s="108">
        <v>54359.999390620549</v>
      </c>
      <c r="I1402" s="86">
        <v>59974.169917699081</v>
      </c>
      <c r="L1402" s="51"/>
      <c r="M1402" s="131" t="s">
        <v>640</v>
      </c>
      <c r="N1402" s="85">
        <v>7.7804558551482454</v>
      </c>
      <c r="O1402" s="85">
        <v>-0.1784609651889382</v>
      </c>
      <c r="P1402" s="85">
        <v>-219.68606224715438</v>
      </c>
      <c r="Q1402" s="86">
        <v>-106.32292186675375</v>
      </c>
      <c r="R1402" s="104">
        <v>170.18975391667252</v>
      </c>
      <c r="S1402" s="85">
        <v>5.4080358713618465E-2</v>
      </c>
      <c r="T1402" s="85">
        <v>66.573107671642489</v>
      </c>
      <c r="U1402" s="86">
        <v>118.28035213204348</v>
      </c>
      <c r="V1402" s="104">
        <v>0</v>
      </c>
      <c r="W1402" s="85">
        <v>0.18749315658990304</v>
      </c>
      <c r="X1402" s="85">
        <v>230.80152599291088</v>
      </c>
      <c r="Y1402" s="86">
        <v>115.77950808572676</v>
      </c>
      <c r="Z1402" s="127">
        <v>127.73693835101649</v>
      </c>
      <c r="AA1402" s="128">
        <v>-0.83235846450759765</v>
      </c>
      <c r="AB1402" s="129">
        <v>0.92596827244295887</v>
      </c>
      <c r="AC1402" s="130">
        <v>0.90639019206463878</v>
      </c>
      <c r="AV1402" s="84"/>
    </row>
    <row r="1403" spans="1:53">
      <c r="A1403" s="51" t="s">
        <v>201</v>
      </c>
      <c r="B1403" s="111">
        <v>0.20218180274850753</v>
      </c>
      <c r="C1403" s="87">
        <v>0.12094223345575024</v>
      </c>
      <c r="D1403" s="87">
        <v>2.0368276185686071E-3</v>
      </c>
      <c r="E1403" s="88">
        <v>0.32516086382282638</v>
      </c>
      <c r="F1403" s="112">
        <v>94.927011315902703</v>
      </c>
      <c r="G1403" s="113">
        <v>56.783966745539857</v>
      </c>
      <c r="H1403" s="113">
        <v>0.95631731326934477</v>
      </c>
      <c r="I1403" s="88">
        <v>152.66729537471193</v>
      </c>
      <c r="L1403" s="51"/>
      <c r="M1403" s="131" t="s">
        <v>201</v>
      </c>
      <c r="N1403" s="87">
        <v>0.38243188587542842</v>
      </c>
      <c r="O1403" s="87">
        <v>1.8523198324397627E-5</v>
      </c>
      <c r="P1403" s="87">
        <v>2.2802120877256332E-2</v>
      </c>
      <c r="Q1403" s="88">
        <v>0.20218180274850753</v>
      </c>
      <c r="R1403" s="111">
        <v>2.526304543656615E-3</v>
      </c>
      <c r="S1403" s="87">
        <v>1.9381049439594523E-4</v>
      </c>
      <c r="T1403" s="87">
        <v>0.23858138552003377</v>
      </c>
      <c r="U1403" s="88">
        <v>0.12094223345575024</v>
      </c>
      <c r="V1403" s="111">
        <v>0</v>
      </c>
      <c r="W1403" s="87">
        <v>2.3553694394577058E-6</v>
      </c>
      <c r="X1403" s="87">
        <v>4.0612676598159227E-3</v>
      </c>
      <c r="Y1403" s="88">
        <v>2.0368276185686071E-3</v>
      </c>
      <c r="Z1403" s="133">
        <v>0.32516086382282638</v>
      </c>
      <c r="AA1403" s="128">
        <v>0.62179008990046336</v>
      </c>
      <c r="AB1403" s="129">
        <v>0.3719458486912165</v>
      </c>
      <c r="AC1403" s="130">
        <v>6.2640614083201403E-3</v>
      </c>
    </row>
    <row r="1404" spans="1:53">
      <c r="A1404" s="51" t="s">
        <v>200</v>
      </c>
      <c r="B1404" s="111">
        <v>4.052456953796815E-4</v>
      </c>
      <c r="C1404" s="87">
        <v>1.6539852150766112E-3</v>
      </c>
      <c r="D1404" s="87">
        <v>3.8199182302008222E-3</v>
      </c>
      <c r="E1404" s="88">
        <v>5.8791491406571146E-3</v>
      </c>
      <c r="F1404" s="112">
        <v>0.19026817541477212</v>
      </c>
      <c r="G1404" s="113">
        <v>0.77656777758191331</v>
      </c>
      <c r="H1404" s="113">
        <v>1.7935017698657514</v>
      </c>
      <c r="I1404" s="88">
        <v>2.7603377228624368</v>
      </c>
      <c r="L1404" s="51"/>
      <c r="M1404" s="131" t="s">
        <v>200</v>
      </c>
      <c r="N1404" s="87">
        <v>6.9869942969748658E-4</v>
      </c>
      <c r="O1404" s="87">
        <v>9.191489518452347E-8</v>
      </c>
      <c r="P1404" s="87">
        <v>1.1314755225922935E-4</v>
      </c>
      <c r="Q1404" s="88">
        <v>4.052456953796815E-4</v>
      </c>
      <c r="R1404" s="111">
        <v>2.0440943697390373E-3</v>
      </c>
      <c r="S1404" s="87">
        <v>1.0274360898919107E-6</v>
      </c>
      <c r="T1404" s="87">
        <v>1.2647773621531323E-3</v>
      </c>
      <c r="U1404" s="88">
        <v>1.6539852150766112E-3</v>
      </c>
      <c r="V1404" s="111">
        <v>0</v>
      </c>
      <c r="W1404" s="87">
        <v>4.4173196487610974E-6</v>
      </c>
      <c r="X1404" s="87">
        <v>7.6166044833770605E-3</v>
      </c>
      <c r="Y1404" s="88">
        <v>3.8199182302008222E-3</v>
      </c>
      <c r="Z1404" s="133">
        <v>5.8791491406571146E-3</v>
      </c>
      <c r="AA1404" s="128">
        <v>6.8929310293765922E-2</v>
      </c>
      <c r="AB1404" s="129">
        <v>0.28133071223495865</v>
      </c>
      <c r="AC1404" s="130">
        <v>0.64973997747127543</v>
      </c>
    </row>
    <row r="1405" spans="1:53">
      <c r="A1405" s="51" t="s">
        <v>667</v>
      </c>
      <c r="B1405" s="104">
        <v>-100.1500776750229</v>
      </c>
      <c r="C1405" s="85">
        <v>122.34692521771129</v>
      </c>
      <c r="D1405" s="85">
        <v>116.85289124528704</v>
      </c>
      <c r="E1405" s="86">
        <v>139.04973878797543</v>
      </c>
      <c r="F1405" s="107">
        <v>-47021.776576851757</v>
      </c>
      <c r="G1405" s="108">
        <v>57443.487973317693</v>
      </c>
      <c r="H1405" s="108">
        <v>54863.966879033054</v>
      </c>
      <c r="I1405" s="86">
        <v>65285.678275498991</v>
      </c>
      <c r="L1405" s="51"/>
      <c r="M1405" s="131" t="s">
        <v>667</v>
      </c>
      <c r="N1405" s="85">
        <v>19.438567780280934</v>
      </c>
      <c r="O1405" s="85">
        <v>-0.17788091179198237</v>
      </c>
      <c r="P1405" s="85">
        <v>-218.972014519488</v>
      </c>
      <c r="Q1405" s="86">
        <v>-100.1500776750229</v>
      </c>
      <c r="R1405" s="85">
        <v>170.80722806096307</v>
      </c>
      <c r="S1405" s="85">
        <v>6.0166944109318179E-2</v>
      </c>
      <c r="T1405" s="85">
        <v>74.065715238214082</v>
      </c>
      <c r="U1405" s="86">
        <v>122.34692521771129</v>
      </c>
      <c r="V1405" s="85">
        <v>0</v>
      </c>
      <c r="W1405" s="85">
        <v>0.18873440738000846</v>
      </c>
      <c r="X1405" s="85">
        <v>232.94176421080027</v>
      </c>
      <c r="Y1405" s="86">
        <v>116.85289124528704</v>
      </c>
      <c r="Z1405" s="85">
        <v>139.04973878797543</v>
      </c>
      <c r="AA1405" s="128">
        <v>-0.72024642799029515</v>
      </c>
      <c r="AB1405" s="129">
        <v>0.87987885690506207</v>
      </c>
      <c r="AC1405" s="130">
        <v>0.84036757108523319</v>
      </c>
    </row>
    <row r="1406" spans="1:53">
      <c r="A1406" s="51" t="s">
        <v>676</v>
      </c>
      <c r="B1406" s="111">
        <v>1.0348155065045423E-2</v>
      </c>
      <c r="C1406" s="87">
        <v>1.0010830946964902E-2</v>
      </c>
      <c r="D1406" s="87">
        <v>8.8754053226761942E-2</v>
      </c>
      <c r="E1406" s="88">
        <v>0.10911303923877227</v>
      </c>
      <c r="F1406" s="112">
        <v>4.8585946885644438</v>
      </c>
      <c r="G1406" s="113">
        <v>4.7002165855954674</v>
      </c>
      <c r="H1406" s="113">
        <v>41.671193452899686</v>
      </c>
      <c r="I1406" s="88">
        <v>51.230004727059594</v>
      </c>
      <c r="L1406" s="51"/>
      <c r="M1406" s="131" t="s">
        <v>676</v>
      </c>
      <c r="N1406" s="87">
        <v>1.6320378306187561E-2</v>
      </c>
      <c r="O1406" s="87">
        <v>3.5758010112638098E-6</v>
      </c>
      <c r="P1406" s="87">
        <v>4.4018233495054021E-3</v>
      </c>
      <c r="Q1406" s="88">
        <v>1.0348155065045423E-2</v>
      </c>
      <c r="R1406" s="111">
        <v>2.8998488975142422E-3</v>
      </c>
      <c r="S1406" s="87">
        <v>1.3869130375056036E-5</v>
      </c>
      <c r="T1406" s="87">
        <v>1.7072947216567658E-2</v>
      </c>
      <c r="U1406" s="88">
        <v>1.0010830946964902E-2</v>
      </c>
      <c r="V1406" s="111">
        <v>0</v>
      </c>
      <c r="W1406" s="87">
        <v>1.0263440199481772E-4</v>
      </c>
      <c r="X1406" s="87">
        <v>0.17696832209136112</v>
      </c>
      <c r="Y1406" s="88">
        <v>8.8754053226761942E-2</v>
      </c>
      <c r="Z1406" s="133">
        <v>0.10911303923877227</v>
      </c>
      <c r="AA1406" s="128">
        <v>9.4838849116836862E-2</v>
      </c>
      <c r="AB1406" s="129">
        <v>9.1747338510644746E-2</v>
      </c>
      <c r="AC1406" s="130">
        <v>0.81341381237251831</v>
      </c>
    </row>
    <row r="1407" spans="1:53">
      <c r="A1407" s="51" t="s">
        <v>685</v>
      </c>
      <c r="B1407" s="111">
        <v>2.1184430025447641E-2</v>
      </c>
      <c r="C1407" s="87">
        <v>3.598978930702311E-2</v>
      </c>
      <c r="D1407" s="87">
        <v>1.3558656643340878</v>
      </c>
      <c r="E1407" s="88">
        <v>1.4130398836665585</v>
      </c>
      <c r="F1407" s="112">
        <v>9.9463680776852801</v>
      </c>
      <c r="G1407" s="113">
        <v>16.897678675139602</v>
      </c>
      <c r="H1407" s="113">
        <v>636.59673378808077</v>
      </c>
      <c r="I1407" s="88">
        <v>663.44078054090562</v>
      </c>
      <c r="L1407" s="51"/>
      <c r="M1407" s="131" t="s">
        <v>685</v>
      </c>
      <c r="N1407" s="87">
        <v>2.349285283493753E-2</v>
      </c>
      <c r="O1407" s="87">
        <v>1.533069248984304E-5</v>
      </c>
      <c r="P1407" s="87">
        <v>1.8872135209231738E-2</v>
      </c>
      <c r="Q1407" s="88">
        <v>2.1184430025447641E-2</v>
      </c>
      <c r="R1407" s="111">
        <v>3.0726488773467408E-2</v>
      </c>
      <c r="S1407" s="87">
        <v>3.3463624825167539E-5</v>
      </c>
      <c r="T1407" s="87">
        <v>4.1193837311000125E-2</v>
      </c>
      <c r="U1407" s="88">
        <v>3.598978930702311E-2</v>
      </c>
      <c r="V1407" s="111">
        <v>0</v>
      </c>
      <c r="W1407" s="87">
        <v>1.5679110596638645E-3</v>
      </c>
      <c r="X1407" s="87">
        <v>2.7034852254628263</v>
      </c>
      <c r="Y1407" s="88">
        <v>1.3558656643340878</v>
      </c>
      <c r="Z1407" s="133">
        <v>1.4130398836665585</v>
      </c>
      <c r="AA1407" s="128">
        <v>1.4992096309750466E-2</v>
      </c>
      <c r="AB1407" s="129">
        <v>2.5469761839727226E-2</v>
      </c>
      <c r="AC1407" s="130">
        <v>0.95953814185052233</v>
      </c>
    </row>
    <row r="1408" spans="1:53">
      <c r="A1408" s="51" t="s">
        <v>690</v>
      </c>
      <c r="B1408" s="111">
        <v>4.2856228119040829E-2</v>
      </c>
      <c r="C1408" s="87">
        <v>7.9512484643771086E-2</v>
      </c>
      <c r="D1408" s="87">
        <v>5.0570044070913533E-2</v>
      </c>
      <c r="E1408" s="88">
        <v>0.17293875683372545</v>
      </c>
      <c r="F1408" s="112">
        <v>20.121561863178744</v>
      </c>
      <c r="G1408" s="113">
        <v>37.332155648664163</v>
      </c>
      <c r="H1408" s="113">
        <v>23.743299745608507</v>
      </c>
      <c r="I1408" s="88">
        <v>81.197017257451421</v>
      </c>
      <c r="L1408" s="51"/>
      <c r="M1408" s="131" t="s">
        <v>690</v>
      </c>
      <c r="N1408" s="87">
        <v>4.2628999405637073E-2</v>
      </c>
      <c r="O1408" s="87">
        <v>3.4969471142752819E-5</v>
      </c>
      <c r="P1408" s="87">
        <v>4.3047539309694648E-2</v>
      </c>
      <c r="Q1408" s="88">
        <v>4.2856228119040829E-2</v>
      </c>
      <c r="R1408" s="111">
        <v>7.9995017224632245E-2</v>
      </c>
      <c r="S1408" s="87">
        <v>6.4149697296349105E-5</v>
      </c>
      <c r="T1408" s="87">
        <v>7.8968498116446323E-2</v>
      </c>
      <c r="U1408" s="88">
        <v>7.9512484643771086E-2</v>
      </c>
      <c r="V1408" s="111">
        <v>0</v>
      </c>
      <c r="W1408" s="87">
        <v>5.8478751599197754E-5</v>
      </c>
      <c r="X1408" s="87">
        <v>0.10083253126987646</v>
      </c>
      <c r="Y1408" s="88">
        <v>5.0570044070913533E-2</v>
      </c>
      <c r="Z1408" s="133">
        <v>0.17293875683372545</v>
      </c>
      <c r="AA1408" s="128">
        <v>0.24781158893287056</v>
      </c>
      <c r="AB1408" s="129">
        <v>0.4597725003899476</v>
      </c>
      <c r="AC1408" s="130">
        <v>0.29241591067718187</v>
      </c>
    </row>
    <row r="1409" spans="1:51">
      <c r="A1409" s="51" t="s">
        <v>695</v>
      </c>
      <c r="B1409" s="111">
        <v>6.6330146697198165E-3</v>
      </c>
      <c r="C1409" s="87">
        <v>1.3791126437590059E-2</v>
      </c>
      <c r="D1409" s="87">
        <v>2.0711341156990901E-2</v>
      </c>
      <c r="E1409" s="88">
        <v>4.1135482264300777E-2</v>
      </c>
      <c r="F1409" s="112">
        <v>3.1142874880498592</v>
      </c>
      <c r="G1409" s="113">
        <v>6.4751149589293115</v>
      </c>
      <c r="H1409" s="113">
        <v>9.7242466416365456</v>
      </c>
      <c r="I1409" s="88">
        <v>19.313649088615715</v>
      </c>
      <c r="L1409" s="51"/>
      <c r="M1409" s="131" t="s">
        <v>695</v>
      </c>
      <c r="N1409" s="87">
        <v>1.1117235981862563E-2</v>
      </c>
      <c r="O1409" s="87">
        <v>1.7621007912788264E-6</v>
      </c>
      <c r="P1409" s="87">
        <v>2.1691521376050191E-3</v>
      </c>
      <c r="Q1409" s="88">
        <v>6.6330146697198165E-3</v>
      </c>
      <c r="R1409" s="111">
        <v>1.2696000943746663E-2</v>
      </c>
      <c r="S1409" s="87">
        <v>1.2078628038832252E-5</v>
      </c>
      <c r="T1409" s="87">
        <v>1.486883267940323E-2</v>
      </c>
      <c r="U1409" s="88">
        <v>1.3791126437590059E-2</v>
      </c>
      <c r="V1409" s="111">
        <v>1.7999999999999999E-2</v>
      </c>
      <c r="W1409" s="87">
        <v>3.1353709282517561E-6</v>
      </c>
      <c r="X1409" s="87">
        <v>2.3406192480517039E-2</v>
      </c>
      <c r="Y1409" s="88">
        <v>2.0711341156990901E-2</v>
      </c>
      <c r="Z1409" s="133">
        <v>4.1135482264300777E-2</v>
      </c>
      <c r="AA1409" s="128">
        <v>0.16124801034546871</v>
      </c>
      <c r="AB1409" s="129">
        <v>0.33526108552660921</v>
      </c>
      <c r="AC1409" s="130">
        <v>0.50349090412792208</v>
      </c>
    </row>
    <row r="1410" spans="1:51">
      <c r="A1410" s="51" t="s">
        <v>700</v>
      </c>
      <c r="B1410" s="111">
        <v>2.131277564824118E-3</v>
      </c>
      <c r="C1410" s="87">
        <v>1.0468741808494358E-2</v>
      </c>
      <c r="D1410" s="87">
        <v>6.9985053284296397E-3</v>
      </c>
      <c r="E1410" s="88">
        <v>1.9598524701748117E-2</v>
      </c>
      <c r="F1410" s="112">
        <v>1.0006628032941609</v>
      </c>
      <c r="G1410" s="113">
        <v>4.9152117480837116</v>
      </c>
      <c r="H1410" s="113">
        <v>3.2858901517097583</v>
      </c>
      <c r="I1410" s="88">
        <v>9.2017647030876297</v>
      </c>
      <c r="L1410" s="51"/>
      <c r="M1410" s="131" t="s">
        <v>700</v>
      </c>
      <c r="N1410" s="87">
        <v>2.1953863363319611E-3</v>
      </c>
      <c r="O1410" s="87">
        <v>1.6781553743978495E-6</v>
      </c>
      <c r="P1410" s="87">
        <v>2.0658150405611178E-3</v>
      </c>
      <c r="Q1410" s="88">
        <v>2.131277564824118E-3</v>
      </c>
      <c r="R1410" s="111">
        <v>7.9176686475274059E-3</v>
      </c>
      <c r="S1410" s="87">
        <v>1.0557833666172554E-5</v>
      </c>
      <c r="T1410" s="87">
        <v>1.2996729573474553E-2</v>
      </c>
      <c r="U1410" s="88">
        <v>1.0468741808494358E-2</v>
      </c>
      <c r="V1410" s="111">
        <v>4.5999999999999999E-3</v>
      </c>
      <c r="W1410" s="87">
        <v>2.7736103435840906E-6</v>
      </c>
      <c r="X1410" s="87">
        <v>9.38242342820007E-3</v>
      </c>
      <c r="Y1410" s="88">
        <v>6.9985053284296397E-3</v>
      </c>
      <c r="Z1410" s="133">
        <v>1.9598524701748117E-2</v>
      </c>
      <c r="AA1410" s="128">
        <v>0.10874683667562059</v>
      </c>
      <c r="AB1410" s="129">
        <v>0.53415968639520017</v>
      </c>
      <c r="AC1410" s="130">
        <v>0.3570934769291792</v>
      </c>
    </row>
    <row r="1411" spans="1:51">
      <c r="A1411" s="51" t="s">
        <v>703</v>
      </c>
      <c r="B1411" s="111">
        <v>1.0787966385273056E-2</v>
      </c>
      <c r="C1411" s="87">
        <v>0.18455894379251869</v>
      </c>
      <c r="D1411" s="87">
        <v>0</v>
      </c>
      <c r="E1411" s="88">
        <v>0.19534691017779174</v>
      </c>
      <c r="F1411" s="112">
        <v>5.0650918787395813</v>
      </c>
      <c r="G1411" s="113">
        <v>86.652847623660833</v>
      </c>
      <c r="H1411" s="113">
        <v>0</v>
      </c>
      <c r="I1411" s="88">
        <v>91.717939502400412</v>
      </c>
      <c r="L1411" s="51"/>
      <c r="M1411" s="131" t="s">
        <v>703</v>
      </c>
      <c r="N1411" s="87">
        <v>1.8997009313972121E-2</v>
      </c>
      <c r="O1411" s="87">
        <v>2.1261414967700377E-6</v>
      </c>
      <c r="P1411" s="87">
        <v>2.6172874987601628E-3</v>
      </c>
      <c r="Q1411" s="88">
        <v>1.0787966385273056E-2</v>
      </c>
      <c r="R1411" s="111">
        <v>0.30644177410598089</v>
      </c>
      <c r="S1411" s="87">
        <v>5.1361369917026533E-5</v>
      </c>
      <c r="T1411" s="87">
        <v>6.3226023106762883E-2</v>
      </c>
      <c r="U1411" s="88">
        <v>0.18455894379251869</v>
      </c>
      <c r="V1411" s="111">
        <v>0</v>
      </c>
      <c r="W1411" s="87">
        <v>0</v>
      </c>
      <c r="X1411" s="87">
        <v>0</v>
      </c>
      <c r="Y1411" s="88">
        <v>0</v>
      </c>
      <c r="Z1411" s="133">
        <v>0.19534691017779174</v>
      </c>
      <c r="AA1411" s="128">
        <v>5.5224658406189113E-2</v>
      </c>
      <c r="AB1411" s="129">
        <v>0.94477534159381094</v>
      </c>
      <c r="AC1411" s="130">
        <v>0</v>
      </c>
    </row>
    <row r="1412" spans="1:51">
      <c r="A1412" s="51" t="s">
        <v>729</v>
      </c>
      <c r="B1412" s="111">
        <v>8.2139139859684486E-4</v>
      </c>
      <c r="C1412" s="87">
        <v>4.0483746822809249E-4</v>
      </c>
      <c r="D1412" s="87">
        <v>1.1997632883946477E-3</v>
      </c>
      <c r="E1412" s="88">
        <v>2.4259921552195851E-3</v>
      </c>
      <c r="F1412" s="112">
        <v>0.38565404764135447</v>
      </c>
      <c r="G1412" s="113">
        <v>0.19007650740651647</v>
      </c>
      <c r="H1412" s="113">
        <v>0.5633046184453615</v>
      </c>
      <c r="I1412" s="88">
        <v>1.1390351734932325</v>
      </c>
      <c r="L1412" s="51"/>
      <c r="M1412" s="131" t="s">
        <v>729</v>
      </c>
      <c r="N1412" s="87">
        <v>2.4774122922592958E-4</v>
      </c>
      <c r="O1412" s="87">
        <v>1.1300442526555241E-6</v>
      </c>
      <c r="P1412" s="87">
        <v>1.3910883635986772E-3</v>
      </c>
      <c r="Q1412" s="88">
        <v>8.2139139859684486E-4</v>
      </c>
      <c r="R1412" s="111">
        <v>5.019213389781587E-4</v>
      </c>
      <c r="S1412" s="87">
        <v>2.5018888115234249E-7</v>
      </c>
      <c r="T1412" s="87">
        <v>3.0798337362004957E-4</v>
      </c>
      <c r="U1412" s="88">
        <v>4.0483746822809249E-4</v>
      </c>
      <c r="V1412" s="111">
        <v>6.5769220473088272E-4</v>
      </c>
      <c r="W1412" s="87">
        <v>6.2684620575432718E-7</v>
      </c>
      <c r="X1412" s="87">
        <v>1.7385376043784653E-3</v>
      </c>
      <c r="Y1412" s="88">
        <v>1.1997632883946477E-3</v>
      </c>
      <c r="Z1412" s="133">
        <v>2.4259921552195851E-3</v>
      </c>
      <c r="AA1412" s="128">
        <v>0.33857957736161676</v>
      </c>
      <c r="AB1412" s="129">
        <v>0.16687501126377272</v>
      </c>
      <c r="AC1412" s="130">
        <v>0.49454541137461056</v>
      </c>
    </row>
    <row r="1413" spans="1:51">
      <c r="A1413" s="51" t="s">
        <v>730</v>
      </c>
      <c r="B1413" s="111">
        <v>4.9039916754844081E-4</v>
      </c>
      <c r="C1413" s="87">
        <v>1.0402647575244351E-3</v>
      </c>
      <c r="D1413" s="87">
        <v>2.0579615830060892E-3</v>
      </c>
      <c r="E1413" s="88">
        <v>3.588625508078965E-3</v>
      </c>
      <c r="F1413" s="112">
        <v>0.23024884878035221</v>
      </c>
      <c r="G1413" s="113">
        <v>0.48841796376645369</v>
      </c>
      <c r="H1413" s="113">
        <v>0.96623998709079761</v>
      </c>
      <c r="I1413" s="88">
        <v>1.6849067996376035</v>
      </c>
      <c r="L1413" s="51"/>
      <c r="M1413" s="131" t="s">
        <v>730</v>
      </c>
      <c r="N1413" s="87">
        <v>4.7296849623368694E-4</v>
      </c>
      <c r="O1413" s="87">
        <v>4.1213027628045025E-7</v>
      </c>
      <c r="P1413" s="87">
        <v>5.0733378827705659E-4</v>
      </c>
      <c r="Q1413" s="88">
        <v>4.9039916754844081E-4</v>
      </c>
      <c r="R1413" s="111">
        <v>1.2351648098411292E-3</v>
      </c>
      <c r="S1413" s="87">
        <v>6.8695357347344831E-7</v>
      </c>
      <c r="T1413" s="87">
        <v>8.4564221281230312E-4</v>
      </c>
      <c r="U1413" s="88">
        <v>1.0402647575244351E-3</v>
      </c>
      <c r="V1413" s="111">
        <v>8.2226686785038681E-4</v>
      </c>
      <c r="W1413" s="87">
        <v>1.4289464371179923E-6</v>
      </c>
      <c r="X1413" s="87">
        <v>3.2861410505826863E-3</v>
      </c>
      <c r="Y1413" s="88">
        <v>2.0579615830060892E-3</v>
      </c>
      <c r="Z1413" s="133">
        <v>3.588625508078965E-3</v>
      </c>
      <c r="AA1413" s="128">
        <v>0.13665375962033929</v>
      </c>
      <c r="AB1413" s="129">
        <v>0.28987832672495867</v>
      </c>
      <c r="AC1413" s="130">
        <v>0.57346791365470207</v>
      </c>
    </row>
    <row r="1414" spans="1:51" ht="11.25" customHeight="1">
      <c r="A1414" s="51" t="s">
        <v>712</v>
      </c>
      <c r="B1414" s="111">
        <v>2.1606021641603092E-4</v>
      </c>
      <c r="C1414" s="87">
        <v>2.1568109006794844E-3</v>
      </c>
      <c r="D1414" s="87">
        <v>6.1240296726465734E-2</v>
      </c>
      <c r="E1414" s="88">
        <v>6.3613167843561247E-2</v>
      </c>
      <c r="F1414" s="112">
        <v>0.10144310877548723</v>
      </c>
      <c r="G1414" s="113">
        <v>1.012651039766115</v>
      </c>
      <c r="H1414" s="113">
        <v>28.753123482500779</v>
      </c>
      <c r="I1414" s="88">
        <v>29.867217631042379</v>
      </c>
      <c r="L1414" s="51"/>
      <c r="M1414" s="131" t="s">
        <v>712</v>
      </c>
      <c r="N1414" s="87">
        <v>4.3319112940094816E-4</v>
      </c>
      <c r="O1414" s="87">
        <v>0</v>
      </c>
      <c r="P1414" s="87">
        <v>0</v>
      </c>
      <c r="Q1414" s="88">
        <v>2.1606021641603092E-4</v>
      </c>
      <c r="R1414" s="111">
        <v>9.6205852234827001E-4</v>
      </c>
      <c r="S1414" s="87">
        <v>2.7156459976866229E-6</v>
      </c>
      <c r="T1414" s="87">
        <v>3.3429695679243043E-3</v>
      </c>
      <c r="U1414" s="88">
        <v>2.1568109006794844E-3</v>
      </c>
      <c r="V1414" s="111">
        <v>0</v>
      </c>
      <c r="W1414" s="87">
        <v>7.0817737376424212E-5</v>
      </c>
      <c r="X1414" s="87">
        <v>0.12210814224303916</v>
      </c>
      <c r="Y1414" s="88">
        <v>6.1240296726465734E-2</v>
      </c>
      <c r="Z1414" s="133">
        <v>6.3613167843561247E-2</v>
      </c>
      <c r="AA1414" s="128">
        <v>3.3964700036220557E-3</v>
      </c>
      <c r="AB1414" s="129">
        <v>3.3905101314613918E-2</v>
      </c>
      <c r="AC1414" s="130">
        <v>0.96269842868176403</v>
      </c>
    </row>
    <row r="1415" spans="1:51">
      <c r="A1415" s="51" t="s">
        <v>715</v>
      </c>
      <c r="B1415" s="111">
        <v>7.9411792046462368E-4</v>
      </c>
      <c r="C1415" s="87">
        <v>8.0592446875833428E-3</v>
      </c>
      <c r="D1415" s="87">
        <v>0.93554730839052047</v>
      </c>
      <c r="E1415" s="88">
        <v>0.94440067099856839</v>
      </c>
      <c r="F1415" s="112">
        <v>0.37284879151995259</v>
      </c>
      <c r="G1415" s="113">
        <v>3.7839212098008663</v>
      </c>
      <c r="H1415" s="113">
        <v>439.25174631377564</v>
      </c>
      <c r="I1415" s="88">
        <v>443.40851631509645</v>
      </c>
      <c r="L1415" s="51"/>
      <c r="M1415" s="131" t="s">
        <v>715</v>
      </c>
      <c r="N1415" s="87">
        <v>1.5921711296503112E-3</v>
      </c>
      <c r="O1415" s="87">
        <v>0</v>
      </c>
      <c r="P1415" s="87">
        <v>0</v>
      </c>
      <c r="Q1415" s="88">
        <v>7.9411792046462368E-4</v>
      </c>
      <c r="R1415" s="111">
        <v>9.7739354404767533E-3</v>
      </c>
      <c r="S1415" s="87">
        <v>5.1566696007930523E-6</v>
      </c>
      <c r="T1415" s="87">
        <v>6.3478780231210489E-3</v>
      </c>
      <c r="U1415" s="88">
        <v>8.0592446875833428E-3</v>
      </c>
      <c r="V1415" s="111">
        <v>0</v>
      </c>
      <c r="W1415" s="87">
        <v>1.0818586311680664E-3</v>
      </c>
      <c r="X1415" s="87">
        <v>1.86540480556935</v>
      </c>
      <c r="Y1415" s="88">
        <v>0.93554730839052047</v>
      </c>
      <c r="Z1415" s="133">
        <v>0.94440067099856839</v>
      </c>
      <c r="AA1415" s="128">
        <v>8.4086971224295911E-4</v>
      </c>
      <c r="AB1415" s="129">
        <v>8.5337134280748083E-3</v>
      </c>
      <c r="AC1415" s="130">
        <v>0.99062541685968231</v>
      </c>
    </row>
    <row r="1416" spans="1:51">
      <c r="A1416" s="51" t="s">
        <v>716</v>
      </c>
      <c r="B1416" s="111">
        <v>1.3724152053931763E-3</v>
      </c>
      <c r="C1416" s="87">
        <v>1.9267219606949014E-2</v>
      </c>
      <c r="D1416" s="87">
        <v>3.4893330408930334E-2</v>
      </c>
      <c r="E1416" s="88">
        <v>5.5532965221272525E-2</v>
      </c>
      <c r="F1416" s="112">
        <v>0.64436696063358589</v>
      </c>
      <c r="G1416" s="113">
        <v>9.0462126105873431</v>
      </c>
      <c r="H1416" s="113">
        <v>16.382876824469868</v>
      </c>
      <c r="I1416" s="88">
        <v>26.073456395690794</v>
      </c>
      <c r="L1416" s="51"/>
      <c r="M1416" s="131" t="s">
        <v>716</v>
      </c>
      <c r="N1416" s="87">
        <v>2.7516314789139177E-3</v>
      </c>
      <c r="O1416" s="87">
        <v>0</v>
      </c>
      <c r="P1416" s="87">
        <v>0</v>
      </c>
      <c r="Q1416" s="88">
        <v>1.3724152053931763E-3</v>
      </c>
      <c r="R1416" s="111">
        <v>2.5311883258162651E-2</v>
      </c>
      <c r="S1416" s="87">
        <v>1.0756801046474222E-5</v>
      </c>
      <c r="T1416" s="87">
        <v>1.3241659103289822E-2</v>
      </c>
      <c r="U1416" s="88">
        <v>1.9267219606949014E-2</v>
      </c>
      <c r="V1416" s="111">
        <v>0</v>
      </c>
      <c r="W1416" s="87">
        <v>4.0350338603446447E-5</v>
      </c>
      <c r="X1416" s="87">
        <v>6.9574446576214755E-2</v>
      </c>
      <c r="Y1416" s="88">
        <v>3.4893330408930334E-2</v>
      </c>
      <c r="Z1416" s="133">
        <v>5.5532965221272525E-2</v>
      </c>
      <c r="AA1416" s="128">
        <v>2.471352285844548E-2</v>
      </c>
      <c r="AB1416" s="129">
        <v>0.34695103224144946</v>
      </c>
      <c r="AC1416" s="130">
        <v>0.62833544490010507</v>
      </c>
    </row>
    <row r="1417" spans="1:51">
      <c r="A1417" s="51" t="s">
        <v>717</v>
      </c>
      <c r="B1417" s="111">
        <v>3.6182971641403099E-5</v>
      </c>
      <c r="C1417" s="87">
        <v>2.7649550405768331E-3</v>
      </c>
      <c r="D1417" s="87">
        <v>1.4290825398323721E-2</v>
      </c>
      <c r="E1417" s="88">
        <v>1.7091963410541956E-2</v>
      </c>
      <c r="F1417" s="112">
        <v>1.6988380317881076E-2</v>
      </c>
      <c r="G1417" s="113">
        <v>1.2981826992179037</v>
      </c>
      <c r="H1417" s="113">
        <v>6.7097301827292162</v>
      </c>
      <c r="I1417" s="88">
        <v>8.0249012622650007</v>
      </c>
      <c r="L1417" s="51"/>
      <c r="M1417" s="131" t="s">
        <v>717</v>
      </c>
      <c r="N1417" s="87">
        <v>7.2545249701318546E-5</v>
      </c>
      <c r="O1417" s="87">
        <v>0</v>
      </c>
      <c r="P1417" s="87">
        <v>0</v>
      </c>
      <c r="Q1417" s="88">
        <v>3.6182971641403099E-5</v>
      </c>
      <c r="R1417" s="111">
        <v>4.4221856969618115E-3</v>
      </c>
      <c r="S1417" s="87">
        <v>9.0576113768221889E-7</v>
      </c>
      <c r="T1417" s="87">
        <v>1.1149950772889978E-3</v>
      </c>
      <c r="U1417" s="88">
        <v>2.7649550405768331E-3</v>
      </c>
      <c r="V1417" s="111">
        <v>1.2419999999999999E-2</v>
      </c>
      <c r="W1417" s="87">
        <v>2.1634059404937116E-6</v>
      </c>
      <c r="X1417" s="87">
        <v>1.6150272811556756E-2</v>
      </c>
      <c r="Y1417" s="88">
        <v>1.4290825398323721E-2</v>
      </c>
      <c r="Z1417" s="133">
        <v>1.7091963410541956E-2</v>
      </c>
      <c r="AA1417" s="128">
        <v>2.1169581734001501E-3</v>
      </c>
      <c r="AB1417" s="129">
        <v>0.16176930491621974</v>
      </c>
      <c r="AC1417" s="130">
        <v>0.83611373691038016</v>
      </c>
    </row>
    <row r="1418" spans="1:51">
      <c r="A1418" s="51" t="s">
        <v>718</v>
      </c>
      <c r="B1418" s="111">
        <v>2.9117592215801747E-5</v>
      </c>
      <c r="C1418" s="87">
        <v>1.783766663514924E-3</v>
      </c>
      <c r="D1418" s="87">
        <v>4.8289686766164507E-3</v>
      </c>
      <c r="E1418" s="88">
        <v>6.6418529323471762E-3</v>
      </c>
      <c r="F1418" s="112">
        <v>1.3671091899400214E-2</v>
      </c>
      <c r="G1418" s="113">
        <v>0.83750187183283076</v>
      </c>
      <c r="H1418" s="113">
        <v>2.2672642046797331</v>
      </c>
      <c r="I1418" s="88">
        <v>3.1184371684119636</v>
      </c>
      <c r="L1418" s="51"/>
      <c r="M1418" s="131" t="s">
        <v>718</v>
      </c>
      <c r="N1418" s="87">
        <v>5.8379478029919899E-5</v>
      </c>
      <c r="O1418" s="87">
        <v>0</v>
      </c>
      <c r="P1418" s="87">
        <v>0</v>
      </c>
      <c r="Q1418" s="88">
        <v>2.9117592215801747E-5</v>
      </c>
      <c r="R1418" s="111">
        <v>2.7754219749638849E-3</v>
      </c>
      <c r="S1418" s="87">
        <v>6.4691743352950224E-7</v>
      </c>
      <c r="T1418" s="87">
        <v>7.9635758677349539E-4</v>
      </c>
      <c r="U1418" s="88">
        <v>1.783766663514924E-3</v>
      </c>
      <c r="V1418" s="111">
        <v>3.1739999999999997E-3</v>
      </c>
      <c r="W1418" s="87">
        <v>1.9137911370730224E-6</v>
      </c>
      <c r="X1418" s="87">
        <v>6.4738721654580477E-3</v>
      </c>
      <c r="Y1418" s="88">
        <v>4.8289686766164507E-3</v>
      </c>
      <c r="Z1418" s="133">
        <v>6.6418529323471762E-3</v>
      </c>
      <c r="AA1418" s="128">
        <v>4.3839561809616628E-3</v>
      </c>
      <c r="AB1418" s="129">
        <v>0.26856461317106511</v>
      </c>
      <c r="AC1418" s="130">
        <v>0.72705143064797328</v>
      </c>
    </row>
    <row r="1419" spans="1:51">
      <c r="A1419" s="51" t="s">
        <v>719</v>
      </c>
      <c r="B1419" s="111">
        <v>5.2661120937185033E-4</v>
      </c>
      <c r="C1419" s="87">
        <v>6.9691641412114494E-2</v>
      </c>
      <c r="D1419" s="87">
        <v>0</v>
      </c>
      <c r="E1419" s="87">
        <v>7.0218252621486343E-2</v>
      </c>
      <c r="F1419" s="112">
        <v>0.24725087793041683</v>
      </c>
      <c r="G1419" s="113">
        <v>32.721140790206263</v>
      </c>
      <c r="H1419" s="113">
        <v>0</v>
      </c>
      <c r="I1419" s="88">
        <v>32.968391668136682</v>
      </c>
      <c r="L1419" s="51"/>
      <c r="M1419" s="131" t="s">
        <v>719</v>
      </c>
      <c r="N1419" s="87">
        <v>1.0558320653707588E-3</v>
      </c>
      <c r="O1419" s="87">
        <v>0</v>
      </c>
      <c r="P1419" s="87">
        <v>0</v>
      </c>
      <c r="Q1419" s="88">
        <v>5.2661120937185033E-4</v>
      </c>
      <c r="R1419" s="111">
        <v>0.11382627450973176</v>
      </c>
      <c r="S1419" s="87">
        <v>2.0921000202047511E-5</v>
      </c>
      <c r="T1419" s="87">
        <v>2.5753823239686384E-2</v>
      </c>
      <c r="U1419" s="88">
        <v>6.9691641412114494E-2</v>
      </c>
      <c r="V1419" s="111">
        <v>0</v>
      </c>
      <c r="W1419" s="87">
        <v>0</v>
      </c>
      <c r="X1419" s="87">
        <v>0</v>
      </c>
      <c r="Y1419" s="88">
        <v>0</v>
      </c>
      <c r="Z1419" s="133">
        <v>7.0218252621486343E-2</v>
      </c>
      <c r="AA1419" s="128">
        <v>7.4996342077972844E-3</v>
      </c>
      <c r="AB1419" s="129">
        <v>0.99250036579220269</v>
      </c>
      <c r="AC1419" s="130">
        <v>0</v>
      </c>
    </row>
    <row r="1420" spans="1:51">
      <c r="A1420" s="51" t="s">
        <v>720</v>
      </c>
      <c r="B1420" s="111">
        <v>2.9801044849929105E-6</v>
      </c>
      <c r="C1420" s="87">
        <v>1.163432246081395E-4</v>
      </c>
      <c r="D1420" s="87">
        <v>8.2783666899230684E-4</v>
      </c>
      <c r="E1420" s="87">
        <v>9.4715999808543921E-4</v>
      </c>
      <c r="F1420" s="112">
        <v>1.3991981885797221E-3</v>
      </c>
      <c r="G1420" s="113">
        <v>5.4624671700267517E-2</v>
      </c>
      <c r="H1420" s="113">
        <v>0.38868018672729943</v>
      </c>
      <c r="I1420" s="88">
        <v>0.44470405661614659</v>
      </c>
      <c r="L1420" s="51"/>
      <c r="M1420" s="4" t="s">
        <v>720</v>
      </c>
      <c r="N1420" s="111">
        <v>5.9749770179862025E-6</v>
      </c>
      <c r="O1420" s="87">
        <v>0</v>
      </c>
      <c r="P1420" s="87">
        <v>0</v>
      </c>
      <c r="Q1420" s="88">
        <v>2.9801044849929105E-6</v>
      </c>
      <c r="R1420" s="87">
        <v>1.654504355228928E-4</v>
      </c>
      <c r="S1420" s="87">
        <v>5.4771305517279337E-8</v>
      </c>
      <c r="T1420" s="87">
        <v>6.742366556455656E-5</v>
      </c>
      <c r="U1420" s="88">
        <v>1.163432246081395E-4</v>
      </c>
      <c r="V1420" s="87">
        <v>4.5380762126430907E-4</v>
      </c>
      <c r="W1420" s="87">
        <v>4.3252388197048573E-7</v>
      </c>
      <c r="X1420" s="87">
        <v>1.1995909470211409E-3</v>
      </c>
      <c r="Y1420" s="87">
        <v>8.2783666899230684E-4</v>
      </c>
      <c r="Z1420" s="133">
        <v>9.4715999808543921E-4</v>
      </c>
      <c r="AA1420" s="129">
        <v>3.146358050399937E-3</v>
      </c>
      <c r="AB1420" s="129">
        <v>0.12283376076197496</v>
      </c>
      <c r="AC1420" s="130">
        <v>0.87401988118762519</v>
      </c>
    </row>
    <row r="1421" spans="1:51" ht="14.25">
      <c r="A1421" s="89" t="s">
        <v>721</v>
      </c>
      <c r="B1421" s="114">
        <v>1.4210569907448064E-5</v>
      </c>
      <c r="C1421" s="90">
        <v>2.9778349376225768E-4</v>
      </c>
      <c r="D1421" s="90">
        <v>1.4199934922742015E-3</v>
      </c>
      <c r="E1421" s="90">
        <v>1.7319875559439072E-3</v>
      </c>
      <c r="F1421" s="115">
        <v>6.6720491758979865E-3</v>
      </c>
      <c r="G1421" s="116">
        <v>0.13981326062870683</v>
      </c>
      <c r="H1421" s="116">
        <v>0.66670559109265026</v>
      </c>
      <c r="I1421" s="91">
        <v>0.8131909008972551</v>
      </c>
      <c r="L1421" s="89"/>
      <c r="M1421" s="134" t="s">
        <v>721</v>
      </c>
      <c r="N1421" s="114">
        <v>2.8491560962732651E-5</v>
      </c>
      <c r="O1421" s="90">
        <v>0</v>
      </c>
      <c r="P1421" s="90">
        <v>0</v>
      </c>
      <c r="Q1421" s="91">
        <v>1.4210569907448064E-5</v>
      </c>
      <c r="R1421" s="90">
        <v>4.0626696051541294E-4</v>
      </c>
      <c r="S1421" s="90">
        <v>1.5408701346305538E-7</v>
      </c>
      <c r="T1421" s="90">
        <v>1.8968164379972276E-4</v>
      </c>
      <c r="U1421" s="91">
        <v>2.9778349376225768E-4</v>
      </c>
      <c r="V1421" s="90">
        <v>5.6736413881676689E-4</v>
      </c>
      <c r="W1421" s="90">
        <v>9.8597304161141453E-7</v>
      </c>
      <c r="X1421" s="90">
        <v>2.2674373249020534E-3</v>
      </c>
      <c r="Y1421" s="90">
        <v>1.4199934922742015E-3</v>
      </c>
      <c r="Z1421" s="135">
        <v>1.7319875559439072E-3</v>
      </c>
      <c r="AA1421" s="136">
        <v>8.2047759862244034E-3</v>
      </c>
      <c r="AB1421" s="136">
        <v>0.17193165894310952</v>
      </c>
      <c r="AC1421" s="137">
        <v>0.81986356507066604</v>
      </c>
      <c r="AY1421" s="81"/>
    </row>
    <row r="1423" spans="1:51" ht="12.75" customHeight="1">
      <c r="A1423" s="52" t="s">
        <v>515</v>
      </c>
    </row>
    <row r="1424" spans="1:51" ht="12.75" customHeight="1">
      <c r="A1424" s="77"/>
      <c r="B1424" s="93" t="s">
        <v>723</v>
      </c>
      <c r="C1424" s="94"/>
      <c r="D1424" s="94"/>
      <c r="E1424" s="95"/>
      <c r="F1424" s="96" t="s">
        <v>724</v>
      </c>
      <c r="G1424" s="97"/>
      <c r="H1424" s="98"/>
      <c r="I1424" s="98"/>
      <c r="L1424" s="479" t="s">
        <v>515</v>
      </c>
      <c r="M1424" s="480"/>
      <c r="N1424" s="96" t="s">
        <v>726</v>
      </c>
      <c r="O1424" s="97"/>
      <c r="P1424" s="97"/>
      <c r="Q1424" s="98"/>
      <c r="R1424" s="96" t="s">
        <v>362</v>
      </c>
      <c r="S1424" s="97"/>
      <c r="T1424" s="97"/>
      <c r="U1424" s="98"/>
      <c r="V1424" s="96" t="s">
        <v>401</v>
      </c>
      <c r="W1424" s="97"/>
      <c r="X1424" s="97"/>
      <c r="Y1424" s="98"/>
      <c r="Z1424" s="121" t="s">
        <v>727</v>
      </c>
      <c r="AA1424" s="96" t="s">
        <v>770</v>
      </c>
      <c r="AB1424" s="97"/>
      <c r="AC1424" s="98"/>
    </row>
    <row r="1425" spans="1:53" ht="25.5">
      <c r="A1425" s="89" t="s">
        <v>725</v>
      </c>
      <c r="B1425" s="99" t="s">
        <v>726</v>
      </c>
      <c r="C1425" s="100" t="s">
        <v>362</v>
      </c>
      <c r="D1425" s="100" t="s">
        <v>401</v>
      </c>
      <c r="E1425" s="101" t="s">
        <v>727</v>
      </c>
      <c r="F1425" s="102" t="s">
        <v>726</v>
      </c>
      <c r="G1425" s="102" t="s">
        <v>362</v>
      </c>
      <c r="H1425" s="100" t="s">
        <v>401</v>
      </c>
      <c r="I1425" s="101" t="s">
        <v>727</v>
      </c>
      <c r="L1425" s="481"/>
      <c r="M1425" s="482"/>
      <c r="N1425" s="122" t="s">
        <v>771</v>
      </c>
      <c r="O1425" s="123" t="s">
        <v>779</v>
      </c>
      <c r="P1425" s="123" t="s">
        <v>780</v>
      </c>
      <c r="Q1425" s="124" t="s">
        <v>774</v>
      </c>
      <c r="R1425" s="122" t="s">
        <v>771</v>
      </c>
      <c r="S1425" s="123" t="s">
        <v>779</v>
      </c>
      <c r="T1425" s="123" t="s">
        <v>780</v>
      </c>
      <c r="U1425" s="124" t="s">
        <v>774</v>
      </c>
      <c r="V1425" s="122" t="s">
        <v>771</v>
      </c>
      <c r="W1425" s="123" t="s">
        <v>779</v>
      </c>
      <c r="X1425" s="123" t="s">
        <v>780</v>
      </c>
      <c r="Y1425" s="124" t="s">
        <v>774</v>
      </c>
      <c r="Z1425" s="125" t="s">
        <v>774</v>
      </c>
      <c r="AA1425" s="122" t="s">
        <v>726</v>
      </c>
      <c r="AB1425" s="123" t="s">
        <v>362</v>
      </c>
      <c r="AC1425" s="124" t="s">
        <v>401</v>
      </c>
    </row>
    <row r="1426" spans="1:53">
      <c r="A1426" s="51" t="s">
        <v>540</v>
      </c>
      <c r="B1426" s="104">
        <v>162.25992275017941</v>
      </c>
      <c r="C1426" s="85">
        <v>966.69303078187068</v>
      </c>
      <c r="D1426" s="85">
        <v>2129.8658827009431</v>
      </c>
      <c r="E1426" s="86">
        <v>3258.8188362329929</v>
      </c>
      <c r="F1426" s="105">
        <v>76183.164427430063</v>
      </c>
      <c r="G1426" s="106">
        <v>453875.07196273789</v>
      </c>
      <c r="H1426" s="106">
        <v>1000000</v>
      </c>
      <c r="I1426" s="79">
        <v>1530058.2363901678</v>
      </c>
      <c r="L1426" s="77"/>
      <c r="M1426" s="126" t="s">
        <v>540</v>
      </c>
      <c r="N1426" s="85">
        <v>116.69359494558582</v>
      </c>
      <c r="O1426" s="85">
        <v>0.16850796187422315</v>
      </c>
      <c r="P1426" s="85">
        <v>207.43388091759743</v>
      </c>
      <c r="Q1426" s="86">
        <v>162.25992275017941</v>
      </c>
      <c r="R1426" s="104">
        <v>1274.6842134649214</v>
      </c>
      <c r="S1426" s="85">
        <v>0.53589398150259626</v>
      </c>
      <c r="T1426" s="85">
        <v>659.68733528710118</v>
      </c>
      <c r="U1426" s="86">
        <v>966.69303078187068</v>
      </c>
      <c r="V1426" s="104">
        <v>1181.3096323946529</v>
      </c>
      <c r="W1426" s="85">
        <v>2.494925661225321</v>
      </c>
      <c r="X1426" s="85">
        <v>3071.26207422273</v>
      </c>
      <c r="Y1426" s="86">
        <v>2129.8658827009431</v>
      </c>
      <c r="Z1426" s="127">
        <v>3258.8188362329929</v>
      </c>
      <c r="AA1426" s="128">
        <v>4.9791022730721217E-2</v>
      </c>
      <c r="AB1426" s="129">
        <v>0.29663908285841145</v>
      </c>
      <c r="AC1426" s="130">
        <v>0.65356989441086744</v>
      </c>
    </row>
    <row r="1427" spans="1:53">
      <c r="A1427" s="51" t="s">
        <v>558</v>
      </c>
      <c r="B1427" s="104">
        <v>156.3085538874719</v>
      </c>
      <c r="C1427" s="85">
        <v>839.18313642842736</v>
      </c>
      <c r="D1427" s="85">
        <v>1924.9587625937738</v>
      </c>
      <c r="E1427" s="86">
        <v>2920.450452909673</v>
      </c>
      <c r="F1427" s="107">
        <v>73388.918596720556</v>
      </c>
      <c r="G1427" s="108">
        <v>394007.50218329974</v>
      </c>
      <c r="H1427" s="108">
        <v>903793.41639703594</v>
      </c>
      <c r="I1427" s="86">
        <v>1371189.8371770561</v>
      </c>
      <c r="L1427" s="51"/>
      <c r="M1427" s="131" t="s">
        <v>558</v>
      </c>
      <c r="N1427" s="85">
        <v>114.21852374075333</v>
      </c>
      <c r="O1427" s="85">
        <v>0.16086953988280109</v>
      </c>
      <c r="P1427" s="85">
        <v>198.03095716168806</v>
      </c>
      <c r="Q1427" s="86">
        <v>156.3085538874719</v>
      </c>
      <c r="R1427" s="104">
        <v>1053.6134677643572</v>
      </c>
      <c r="S1427" s="85">
        <v>0.50796342668201611</v>
      </c>
      <c r="T1427" s="85">
        <v>625.30472619151919</v>
      </c>
      <c r="U1427" s="86">
        <v>839.18313642842736</v>
      </c>
      <c r="V1427" s="104">
        <v>976.43300602861029</v>
      </c>
      <c r="W1427" s="85">
        <v>2.328580116307128</v>
      </c>
      <c r="X1427" s="85">
        <v>2866.4901360190688</v>
      </c>
      <c r="Y1427" s="86">
        <v>1924.9587625937738</v>
      </c>
      <c r="Z1427" s="127">
        <v>2920.450452909673</v>
      </c>
      <c r="AA1427" s="128">
        <v>5.3522070107965766E-2</v>
      </c>
      <c r="AB1427" s="129">
        <v>0.28734715755658208</v>
      </c>
      <c r="AC1427" s="130">
        <v>0.65913077233545214</v>
      </c>
    </row>
    <row r="1428" spans="1:53">
      <c r="A1428" s="51" t="s">
        <v>575</v>
      </c>
      <c r="B1428" s="104">
        <v>16.760439960054224</v>
      </c>
      <c r="C1428" s="85">
        <v>330.21093707850594</v>
      </c>
      <c r="D1428" s="85">
        <v>288.51399485881899</v>
      </c>
      <c r="E1428" s="86">
        <v>635.48537189737908</v>
      </c>
      <c r="F1428" s="107">
        <v>7869.2466489015906</v>
      </c>
      <c r="G1428" s="108">
        <v>155038.37108266936</v>
      </c>
      <c r="H1428" s="108">
        <v>135461.10917225748</v>
      </c>
      <c r="I1428" s="86">
        <v>298368.72690382838</v>
      </c>
      <c r="L1428" s="51"/>
      <c r="M1428" s="131" t="s">
        <v>575</v>
      </c>
      <c r="N1428" s="85">
        <v>7.7403332057619991</v>
      </c>
      <c r="O1428" s="85">
        <v>2.0889690499627928E-2</v>
      </c>
      <c r="P1428" s="85">
        <v>25.715280888268488</v>
      </c>
      <c r="Q1428" s="86">
        <v>16.760439960054224</v>
      </c>
      <c r="R1428" s="104">
        <v>624.18092764981645</v>
      </c>
      <c r="S1428" s="85">
        <v>3.0593011897956518E-2</v>
      </c>
      <c r="T1428" s="85">
        <v>37.660102919576715</v>
      </c>
      <c r="U1428" s="86">
        <v>330.21093707850594</v>
      </c>
      <c r="V1428" s="104">
        <v>578.45773439481729</v>
      </c>
      <c r="W1428" s="85">
        <v>0</v>
      </c>
      <c r="X1428" s="85">
        <v>0</v>
      </c>
      <c r="Y1428" s="86">
        <v>288.51399485881899</v>
      </c>
      <c r="Z1428" s="127">
        <v>635.48537189737908</v>
      </c>
      <c r="AA1428" s="128">
        <v>2.6374234091356509E-2</v>
      </c>
      <c r="AB1428" s="129">
        <v>0.51962004427039721</v>
      </c>
      <c r="AC1428" s="130">
        <v>0.45400572163824643</v>
      </c>
    </row>
    <row r="1429" spans="1:53" ht="14.25">
      <c r="A1429" s="51" t="s">
        <v>267</v>
      </c>
      <c r="B1429" s="104">
        <v>107.66578063137126</v>
      </c>
      <c r="C1429" s="85">
        <v>400.6791025218555</v>
      </c>
      <c r="D1429" s="85">
        <v>193.09662349480254</v>
      </c>
      <c r="E1429" s="86">
        <v>701.4415066480293</v>
      </c>
      <c r="F1429" s="107">
        <v>50550.497806386404</v>
      </c>
      <c r="G1429" s="108">
        <v>188124.10010237031</v>
      </c>
      <c r="H1429" s="108">
        <v>90661.400355374135</v>
      </c>
      <c r="I1429" s="86">
        <v>329335.99826413085</v>
      </c>
      <c r="L1429" s="51"/>
      <c r="M1429" s="131" t="s">
        <v>267</v>
      </c>
      <c r="N1429" s="85">
        <v>82.203712895961218</v>
      </c>
      <c r="O1429" s="85">
        <v>0.10795653648534184</v>
      </c>
      <c r="P1429" s="85">
        <v>132.8948679012079</v>
      </c>
      <c r="Q1429" s="86">
        <v>107.66578063137126</v>
      </c>
      <c r="R1429" s="104">
        <v>417.75176153244109</v>
      </c>
      <c r="S1429" s="85">
        <v>0.31143757689322049</v>
      </c>
      <c r="T1429" s="85">
        <v>383.38072883911451</v>
      </c>
      <c r="U1429" s="86">
        <v>400.6791025218555</v>
      </c>
      <c r="V1429" s="104">
        <v>387.15014639324789</v>
      </c>
      <c r="W1429" s="85">
        <v>0</v>
      </c>
      <c r="X1429" s="85">
        <v>0</v>
      </c>
      <c r="Y1429" s="86">
        <v>193.09662349480254</v>
      </c>
      <c r="Z1429" s="127">
        <v>701.4415066480293</v>
      </c>
      <c r="AA1429" s="128">
        <v>0.15349217234929899</v>
      </c>
      <c r="AB1429" s="129">
        <v>0.57122240233056099</v>
      </c>
      <c r="AC1429" s="130">
        <v>0.27528542532014</v>
      </c>
      <c r="AZ1429" s="81"/>
    </row>
    <row r="1430" spans="1:53" ht="14.25">
      <c r="A1430" s="51" t="s">
        <v>608</v>
      </c>
      <c r="B1430" s="104">
        <v>31.882333296046419</v>
      </c>
      <c r="C1430" s="85">
        <v>108.2930968280659</v>
      </c>
      <c r="D1430" s="85">
        <v>1443.3481442401524</v>
      </c>
      <c r="E1430" s="86">
        <v>1583.5235743642647</v>
      </c>
      <c r="F1430" s="107">
        <v>14969.174141432573</v>
      </c>
      <c r="G1430" s="108">
        <v>50845.030998260023</v>
      </c>
      <c r="H1430" s="108">
        <v>677670.90686940425</v>
      </c>
      <c r="I1430" s="86">
        <v>743485.11200909701</v>
      </c>
      <c r="L1430" s="51"/>
      <c r="M1430" s="131" t="s">
        <v>608</v>
      </c>
      <c r="N1430" s="85">
        <v>24.274477639030106</v>
      </c>
      <c r="O1430" s="85">
        <v>3.2023312897831308E-2</v>
      </c>
      <c r="P1430" s="85">
        <v>39.420808372211667</v>
      </c>
      <c r="Q1430" s="86">
        <v>31.882333296046419</v>
      </c>
      <c r="R1430" s="104">
        <v>11.680778582099666</v>
      </c>
      <c r="S1430" s="85">
        <v>0.1659328378908391</v>
      </c>
      <c r="T1430" s="85">
        <v>204.26389443282795</v>
      </c>
      <c r="U1430" s="86">
        <v>108.2930968280659</v>
      </c>
      <c r="V1430" s="104">
        <v>10.825125240545095</v>
      </c>
      <c r="W1430" s="85">
        <v>2.328580116307128</v>
      </c>
      <c r="X1430" s="85">
        <v>2866.4901360190688</v>
      </c>
      <c r="Y1430" s="86">
        <v>1443.3481442401524</v>
      </c>
      <c r="Z1430" s="127">
        <v>1583.5235743642647</v>
      </c>
      <c r="AA1430" s="128">
        <v>2.013379138283191E-2</v>
      </c>
      <c r="AB1430" s="129">
        <v>6.8387423200530623E-2</v>
      </c>
      <c r="AC1430" s="130">
        <v>0.9114787854166374</v>
      </c>
      <c r="AX1430" s="81"/>
    </row>
    <row r="1431" spans="1:53" ht="14.25">
      <c r="A1431" s="51" t="s">
        <v>728</v>
      </c>
      <c r="B1431" s="109">
        <v>2.9226398343619512E-2</v>
      </c>
      <c r="C1431" s="110">
        <v>0.16703126415735892</v>
      </c>
      <c r="D1431" s="85">
        <v>0</v>
      </c>
      <c r="E1431" s="86">
        <v>0.19625766250097842</v>
      </c>
      <c r="F1431" s="107">
        <v>13.722177805184941</v>
      </c>
      <c r="G1431" s="108">
        <v>78.423371872383754</v>
      </c>
      <c r="H1431" s="108">
        <v>0</v>
      </c>
      <c r="I1431" s="86">
        <v>92.145549677568695</v>
      </c>
      <c r="L1431" s="51"/>
      <c r="M1431" s="132" t="s">
        <v>728</v>
      </c>
      <c r="N1431" s="85">
        <v>1.3271567083250205E-2</v>
      </c>
      <c r="O1431" s="85">
        <v>3.6609260644071852E-5</v>
      </c>
      <c r="P1431" s="85">
        <v>4.506612582847546E-2</v>
      </c>
      <c r="Q1431" s="86">
        <v>2.9226398343619512E-2</v>
      </c>
      <c r="R1431" s="104">
        <v>0.20783137980938921</v>
      </c>
      <c r="S1431" s="85">
        <v>1.0262377540927259E-4</v>
      </c>
      <c r="T1431" s="85">
        <v>0.12633022066607591</v>
      </c>
      <c r="U1431" s="86">
        <v>0.16703126415735892</v>
      </c>
      <c r="V1431" s="104">
        <v>0</v>
      </c>
      <c r="W1431" s="85">
        <v>0</v>
      </c>
      <c r="X1431" s="85">
        <v>0</v>
      </c>
      <c r="Y1431" s="86">
        <v>0</v>
      </c>
      <c r="Z1431" s="127">
        <v>0.19625766250097842</v>
      </c>
      <c r="AA1431" s="128">
        <v>0.14891850830779058</v>
      </c>
      <c r="AB1431" s="129">
        <v>0.85108149169220948</v>
      </c>
      <c r="AC1431" s="130">
        <v>0</v>
      </c>
      <c r="BA1431" s="81"/>
    </row>
    <row r="1432" spans="1:53">
      <c r="A1432" s="51" t="s">
        <v>640</v>
      </c>
      <c r="B1432" s="104">
        <v>4.0020938136391475</v>
      </c>
      <c r="C1432" s="85">
        <v>107.57438592094056</v>
      </c>
      <c r="D1432" s="85">
        <v>118.18161377603847</v>
      </c>
      <c r="E1432" s="86">
        <v>229.75809351061818</v>
      </c>
      <c r="F1432" s="107">
        <v>1879.0355985063152</v>
      </c>
      <c r="G1432" s="108">
        <v>50507.586789700785</v>
      </c>
      <c r="H1432" s="108">
        <v>55487.819555177361</v>
      </c>
      <c r="I1432" s="86">
        <v>107874.44194338446</v>
      </c>
      <c r="L1432" s="51"/>
      <c r="M1432" s="131" t="s">
        <v>640</v>
      </c>
      <c r="N1432" s="85">
        <v>7.7804558551482454</v>
      </c>
      <c r="O1432" s="85">
        <v>1.9672369054737253E-4</v>
      </c>
      <c r="P1432" s="85">
        <v>0.242167540007001</v>
      </c>
      <c r="Q1432" s="86">
        <v>4.0020938136391475</v>
      </c>
      <c r="R1432" s="104">
        <v>170.18975391667252</v>
      </c>
      <c r="S1432" s="85">
        <v>3.6743373364452207E-2</v>
      </c>
      <c r="T1432" s="85">
        <v>45.231219048757112</v>
      </c>
      <c r="U1432" s="86">
        <v>107.57438592094056</v>
      </c>
      <c r="V1432" s="104">
        <v>0</v>
      </c>
      <c r="W1432" s="85">
        <v>0.19138306903114477</v>
      </c>
      <c r="X1432" s="85">
        <v>235.59002159360364</v>
      </c>
      <c r="Y1432" s="86">
        <v>118.18161377603847</v>
      </c>
      <c r="Z1432" s="127">
        <v>229.75809351061818</v>
      </c>
      <c r="AA1432" s="128">
        <v>1.7418728335044233E-2</v>
      </c>
      <c r="AB1432" s="129">
        <v>0.46820716640377696</v>
      </c>
      <c r="AC1432" s="130">
        <v>0.51437410526117877</v>
      </c>
      <c r="AV1432" s="84"/>
    </row>
    <row r="1433" spans="1:53">
      <c r="A1433" s="51" t="s">
        <v>201</v>
      </c>
      <c r="B1433" s="111">
        <v>0.37669867950607444</v>
      </c>
      <c r="C1433" s="87">
        <v>9.1001948654285847E-2</v>
      </c>
      <c r="D1433" s="87">
        <v>2.0368276185686071E-3</v>
      </c>
      <c r="E1433" s="88">
        <v>0.46973745577892889</v>
      </c>
      <c r="F1433" s="112">
        <v>176.86497660048536</v>
      </c>
      <c r="G1433" s="113">
        <v>42.726609874084517</v>
      </c>
      <c r="H1433" s="113">
        <v>0.95631731326934477</v>
      </c>
      <c r="I1433" s="88">
        <v>220.54790378783926</v>
      </c>
      <c r="L1433" s="51"/>
      <c r="M1433" s="131" t="s">
        <v>201</v>
      </c>
      <c r="N1433" s="87">
        <v>0.38243188587542842</v>
      </c>
      <c r="O1433" s="87">
        <v>3.0113165008566076E-4</v>
      </c>
      <c r="P1433" s="87">
        <v>0.37069409747542559</v>
      </c>
      <c r="Q1433" s="88">
        <v>0.37669867950607444</v>
      </c>
      <c r="R1433" s="111">
        <v>2.526304543656615E-3</v>
      </c>
      <c r="S1433" s="87">
        <v>1.4532591404909777E-4</v>
      </c>
      <c r="T1433" s="87">
        <v>0.17889670027344232</v>
      </c>
      <c r="U1433" s="88">
        <v>9.1001948654285847E-2</v>
      </c>
      <c r="V1433" s="111">
        <v>0</v>
      </c>
      <c r="W1433" s="87">
        <v>2.3553694394577058E-6</v>
      </c>
      <c r="X1433" s="87">
        <v>4.0612676598159227E-3</v>
      </c>
      <c r="Y1433" s="88">
        <v>2.0368276185686071E-3</v>
      </c>
      <c r="Z1433" s="133">
        <v>0.46973745577892889</v>
      </c>
      <c r="AA1433" s="128">
        <v>0.80193451655121795</v>
      </c>
      <c r="AB1433" s="129">
        <v>0.19372938549978824</v>
      </c>
      <c r="AC1433" s="130">
        <v>4.3360979489938589E-3</v>
      </c>
    </row>
    <row r="1434" spans="1:53">
      <c r="A1434" s="51" t="s">
        <v>200</v>
      </c>
      <c r="B1434" s="111">
        <v>4.8283830127622085E-4</v>
      </c>
      <c r="C1434" s="87">
        <v>5.2579790381850414E-3</v>
      </c>
      <c r="D1434" s="87">
        <v>3.8199182302008222E-3</v>
      </c>
      <c r="E1434" s="88">
        <v>9.5607355696620856E-3</v>
      </c>
      <c r="F1434" s="112">
        <v>0.22669892278095932</v>
      </c>
      <c r="G1434" s="113">
        <v>2.4686902029329891</v>
      </c>
      <c r="H1434" s="113">
        <v>1.7935017698657514</v>
      </c>
      <c r="I1434" s="88">
        <v>4.4888908955797007</v>
      </c>
      <c r="L1434" s="51"/>
      <c r="M1434" s="131" t="s">
        <v>200</v>
      </c>
      <c r="N1434" s="87">
        <v>6.9869942969748658E-4</v>
      </c>
      <c r="O1434" s="87">
        <v>2.1756650337256665E-7</v>
      </c>
      <c r="P1434" s="87">
        <v>2.6782511431673031E-4</v>
      </c>
      <c r="Q1434" s="88">
        <v>4.8283830127622085E-4</v>
      </c>
      <c r="R1434" s="111">
        <v>2.0440943697390373E-3</v>
      </c>
      <c r="S1434" s="87">
        <v>6.8636573965608485E-6</v>
      </c>
      <c r="T1434" s="87">
        <v>8.4491858736034185E-3</v>
      </c>
      <c r="U1434" s="88">
        <v>5.2579790381850414E-3</v>
      </c>
      <c r="V1434" s="111">
        <v>0</v>
      </c>
      <c r="W1434" s="87">
        <v>4.4173196487610974E-6</v>
      </c>
      <c r="X1434" s="87">
        <v>7.6166044833770605E-3</v>
      </c>
      <c r="Y1434" s="88">
        <v>3.8199182302008222E-3</v>
      </c>
      <c r="Z1434" s="133">
        <v>9.5607355696620856E-3</v>
      </c>
      <c r="AA1434" s="128">
        <v>5.0502212696725203E-2</v>
      </c>
      <c r="AB1434" s="129">
        <v>0.54995549242775255</v>
      </c>
      <c r="AC1434" s="130">
        <v>0.39954229487552212</v>
      </c>
    </row>
    <row r="1435" spans="1:53">
      <c r="A1435" s="51" t="s">
        <v>667</v>
      </c>
      <c r="B1435" s="104">
        <v>15.431006348659579</v>
      </c>
      <c r="C1435" s="85">
        <v>111.69780882568817</v>
      </c>
      <c r="D1435" s="85">
        <v>119.25499693559875</v>
      </c>
      <c r="E1435" s="86">
        <v>246.38381210994649</v>
      </c>
      <c r="F1435" s="107">
        <v>7245.0601110578309</v>
      </c>
      <c r="G1435" s="108">
        <v>52443.587989700565</v>
      </c>
      <c r="H1435" s="108">
        <v>55991.787043589866</v>
      </c>
      <c r="I1435" s="86">
        <v>115680.43514434826</v>
      </c>
      <c r="L1435" s="51"/>
      <c r="M1435" s="131" t="s">
        <v>667</v>
      </c>
      <c r="N1435" s="85">
        <v>19.438567780280934</v>
      </c>
      <c r="O1435" s="85">
        <v>9.2883283165109236E-3</v>
      </c>
      <c r="P1435" s="85">
        <v>11.433964119563703</v>
      </c>
      <c r="Q1435" s="86">
        <v>15.431006348659579</v>
      </c>
      <c r="R1435" s="85">
        <v>170.80722806096307</v>
      </c>
      <c r="S1435" s="85">
        <v>4.2922019996013763E-2</v>
      </c>
      <c r="T1435" s="85">
        <v>52.837154313465291</v>
      </c>
      <c r="U1435" s="86">
        <v>111.69780882568817</v>
      </c>
      <c r="V1435" s="85">
        <v>0</v>
      </c>
      <c r="W1435" s="85">
        <v>0.1926243198212502</v>
      </c>
      <c r="X1435" s="85">
        <v>237.73025981149303</v>
      </c>
      <c r="Y1435" s="86">
        <v>119.25499693559875</v>
      </c>
      <c r="Z1435" s="85">
        <v>246.38381210994649</v>
      </c>
      <c r="AA1435" s="128">
        <v>6.2629952091875399E-2</v>
      </c>
      <c r="AB1435" s="129">
        <v>0.45334881325662768</v>
      </c>
      <c r="AC1435" s="130">
        <v>0.48402123465149699</v>
      </c>
    </row>
    <row r="1436" spans="1:53">
      <c r="A1436" s="51" t="s">
        <v>676</v>
      </c>
      <c r="B1436" s="111">
        <v>1.3126045474757679E-2</v>
      </c>
      <c r="C1436" s="87">
        <v>4.2351787718138148E-2</v>
      </c>
      <c r="D1436" s="87">
        <v>8.8754053226761942E-2</v>
      </c>
      <c r="E1436" s="88">
        <v>0.14423188641965778</v>
      </c>
      <c r="F1436" s="112">
        <v>6.1628507134506378</v>
      </c>
      <c r="G1436" s="113">
        <v>19.884720470957848</v>
      </c>
      <c r="H1436" s="113">
        <v>41.671193452899686</v>
      </c>
      <c r="I1436" s="88">
        <v>67.718764637308183</v>
      </c>
      <c r="L1436" s="51"/>
      <c r="M1436" s="131" t="s">
        <v>676</v>
      </c>
      <c r="N1436" s="87">
        <v>1.6320378306187561E-2</v>
      </c>
      <c r="O1436" s="87">
        <v>8.0742502296841795E-6</v>
      </c>
      <c r="P1436" s="87">
        <v>9.9394298169325802E-3</v>
      </c>
      <c r="Q1436" s="88">
        <v>1.3126045474757679E-2</v>
      </c>
      <c r="R1436" s="111">
        <v>2.8998488975142422E-3</v>
      </c>
      <c r="S1436" s="87">
        <v>6.6241301430328592E-5</v>
      </c>
      <c r="T1436" s="87">
        <v>8.1543270002765275E-2</v>
      </c>
      <c r="U1436" s="88">
        <v>4.2351787718138148E-2</v>
      </c>
      <c r="V1436" s="111">
        <v>0</v>
      </c>
      <c r="W1436" s="87">
        <v>1.0263440199481772E-4</v>
      </c>
      <c r="X1436" s="87">
        <v>0.17696832209136112</v>
      </c>
      <c r="Y1436" s="88">
        <v>8.8754053226761942E-2</v>
      </c>
      <c r="Z1436" s="133">
        <v>0.14423188641965778</v>
      </c>
      <c r="AA1436" s="128">
        <v>9.1006543702590662E-2</v>
      </c>
      <c r="AB1436" s="129">
        <v>0.29363678704798457</v>
      </c>
      <c r="AC1436" s="130">
        <v>0.61535666924942467</v>
      </c>
    </row>
    <row r="1437" spans="1:53">
      <c r="A1437" s="51" t="s">
        <v>685</v>
      </c>
      <c r="B1437" s="111">
        <v>2.2803138298539007E-2</v>
      </c>
      <c r="C1437" s="87">
        <v>3.2715635200561172E-2</v>
      </c>
      <c r="D1437" s="87">
        <v>1.3558656643340878</v>
      </c>
      <c r="E1437" s="88">
        <v>1.4113844378331881</v>
      </c>
      <c r="F1437" s="112">
        <v>10.706372867770297</v>
      </c>
      <c r="G1437" s="113">
        <v>15.360420328003729</v>
      </c>
      <c r="H1437" s="113">
        <v>636.59673378808077</v>
      </c>
      <c r="I1437" s="88">
        <v>662.66352698385492</v>
      </c>
      <c r="L1437" s="51"/>
      <c r="M1437" s="131" t="s">
        <v>685</v>
      </c>
      <c r="N1437" s="87">
        <v>2.349285283493753E-2</v>
      </c>
      <c r="O1437" s="87">
        <v>1.795198991053312E-5</v>
      </c>
      <c r="P1437" s="87">
        <v>2.2098961354211709E-2</v>
      </c>
      <c r="Q1437" s="88">
        <v>2.2803138298539007E-2</v>
      </c>
      <c r="R1437" s="111">
        <v>3.0726488773467408E-2</v>
      </c>
      <c r="S1437" s="87">
        <v>2.8161538058279138E-5</v>
      </c>
      <c r="T1437" s="87">
        <v>3.4666950256022691E-2</v>
      </c>
      <c r="U1437" s="88">
        <v>3.2715635200561172E-2</v>
      </c>
      <c r="V1437" s="111">
        <v>0</v>
      </c>
      <c r="W1437" s="87">
        <v>1.5679110596638645E-3</v>
      </c>
      <c r="X1437" s="87">
        <v>2.7034852254628263</v>
      </c>
      <c r="Y1437" s="88">
        <v>1.3558656643340878</v>
      </c>
      <c r="Z1437" s="133">
        <v>1.4113844378331881</v>
      </c>
      <c r="AA1437" s="128">
        <v>1.6156574840478805E-2</v>
      </c>
      <c r="AB1437" s="129">
        <v>2.3179818569338539E-2</v>
      </c>
      <c r="AC1437" s="130">
        <v>0.96066360659018257</v>
      </c>
    </row>
    <row r="1438" spans="1:53">
      <c r="A1438" s="51" t="s">
        <v>690</v>
      </c>
      <c r="B1438" s="111">
        <v>4.8662609352915803E-2</v>
      </c>
      <c r="C1438" s="87">
        <v>7.694752589682563E-2</v>
      </c>
      <c r="D1438" s="87">
        <v>5.0570044070913533E-2</v>
      </c>
      <c r="E1438" s="88">
        <v>0.17618017932065497</v>
      </c>
      <c r="F1438" s="112">
        <v>22.847734098264148</v>
      </c>
      <c r="G1438" s="113">
        <v>36.127873835532924</v>
      </c>
      <c r="H1438" s="113">
        <v>23.743299745608507</v>
      </c>
      <c r="I1438" s="88">
        <v>82.718907679405575</v>
      </c>
      <c r="L1438" s="51"/>
      <c r="M1438" s="131" t="s">
        <v>690</v>
      </c>
      <c r="N1438" s="87">
        <v>4.2628999405637073E-2</v>
      </c>
      <c r="O1438" s="87">
        <v>4.4372185890625526E-5</v>
      </c>
      <c r="P1438" s="87">
        <v>5.4622313519878271E-2</v>
      </c>
      <c r="Q1438" s="88">
        <v>4.8662609352915803E-2</v>
      </c>
      <c r="R1438" s="111">
        <v>7.9995017224632245E-2</v>
      </c>
      <c r="S1438" s="87">
        <v>5.9996064514387613E-5</v>
      </c>
      <c r="T1438" s="87">
        <v>7.3855361868843131E-2</v>
      </c>
      <c r="U1438" s="88">
        <v>7.694752589682563E-2</v>
      </c>
      <c r="V1438" s="111">
        <v>0</v>
      </c>
      <c r="W1438" s="87">
        <v>5.8478751599197754E-5</v>
      </c>
      <c r="X1438" s="87">
        <v>0.10083253126987646</v>
      </c>
      <c r="Y1438" s="88">
        <v>5.0570044070913533E-2</v>
      </c>
      <c r="Z1438" s="133">
        <v>0.17618017932065497</v>
      </c>
      <c r="AA1438" s="128">
        <v>0.27620933036030071</v>
      </c>
      <c r="AB1438" s="129">
        <v>0.43675472572188756</v>
      </c>
      <c r="AC1438" s="130">
        <v>0.28703594391781173</v>
      </c>
    </row>
    <row r="1439" spans="1:53">
      <c r="A1439" s="51" t="s">
        <v>695</v>
      </c>
      <c r="B1439" s="111">
        <v>7.0947784898489005E-3</v>
      </c>
      <c r="C1439" s="87">
        <v>9.9893666046330046E-3</v>
      </c>
      <c r="D1439" s="87">
        <v>2.0711341156990901E-2</v>
      </c>
      <c r="E1439" s="88">
        <v>3.7795486251472804E-2</v>
      </c>
      <c r="F1439" s="112">
        <v>3.3310916651952804</v>
      </c>
      <c r="G1439" s="113">
        <v>4.6901387950142697</v>
      </c>
      <c r="H1439" s="113">
        <v>9.7242466416365456</v>
      </c>
      <c r="I1439" s="88">
        <v>17.745477101846095</v>
      </c>
      <c r="L1439" s="51"/>
      <c r="M1439" s="131" t="s">
        <v>695</v>
      </c>
      <c r="N1439" s="87">
        <v>1.1117235981862563E-2</v>
      </c>
      <c r="O1439" s="87">
        <v>2.509870065578474E-6</v>
      </c>
      <c r="P1439" s="87">
        <v>3.089658687406445E-3</v>
      </c>
      <c r="Q1439" s="88">
        <v>7.0947784898489005E-3</v>
      </c>
      <c r="R1439" s="111">
        <v>1.2696000943746663E-2</v>
      </c>
      <c r="S1439" s="87">
        <v>5.9221491909287034E-6</v>
      </c>
      <c r="T1439" s="87">
        <v>7.2901860326593177E-3</v>
      </c>
      <c r="U1439" s="88">
        <v>9.9893666046330046E-3</v>
      </c>
      <c r="V1439" s="111">
        <v>1.7999999999999999E-2</v>
      </c>
      <c r="W1439" s="87">
        <v>3.1353709282517561E-6</v>
      </c>
      <c r="X1439" s="87">
        <v>2.3406192480517039E-2</v>
      </c>
      <c r="Y1439" s="88">
        <v>2.0711341156990901E-2</v>
      </c>
      <c r="Z1439" s="133">
        <v>3.7795486251472804E-2</v>
      </c>
      <c r="AA1439" s="128">
        <v>0.18771496793674491</v>
      </c>
      <c r="AB1439" s="129">
        <v>0.26430051827270096</v>
      </c>
      <c r="AC1439" s="130">
        <v>0.54798451379055424</v>
      </c>
    </row>
    <row r="1440" spans="1:53">
      <c r="A1440" s="51" t="s">
        <v>700</v>
      </c>
      <c r="B1440" s="111">
        <v>2.4086322333128399E-3</v>
      </c>
      <c r="C1440" s="87">
        <v>6.1174465461251003E-3</v>
      </c>
      <c r="D1440" s="87">
        <v>6.9985053284296397E-3</v>
      </c>
      <c r="E1440" s="88">
        <v>1.552458410786758E-2</v>
      </c>
      <c r="F1440" s="112">
        <v>1.130884462198336</v>
      </c>
      <c r="G1440" s="113">
        <v>2.87222148390273</v>
      </c>
      <c r="H1440" s="113">
        <v>3.2858901517097583</v>
      </c>
      <c r="I1440" s="88">
        <v>7.2889960978108244</v>
      </c>
      <c r="L1440" s="51"/>
      <c r="M1440" s="131" t="s">
        <v>700</v>
      </c>
      <c r="N1440" s="87">
        <v>2.1953863363319611E-3</v>
      </c>
      <c r="O1440" s="87">
        <v>2.1272968838419065E-6</v>
      </c>
      <c r="P1440" s="87">
        <v>2.6187097842214195E-3</v>
      </c>
      <c r="Q1440" s="88">
        <v>2.4086322333128399E-3</v>
      </c>
      <c r="R1440" s="111">
        <v>7.9176686475274059E-3</v>
      </c>
      <c r="S1440" s="87">
        <v>3.5114503014130999E-6</v>
      </c>
      <c r="T1440" s="87">
        <v>4.3226074042428363E-3</v>
      </c>
      <c r="U1440" s="88">
        <v>6.1174465461251003E-3</v>
      </c>
      <c r="V1440" s="111">
        <v>4.5999999999999999E-3</v>
      </c>
      <c r="W1440" s="87">
        <v>2.7736103435840906E-6</v>
      </c>
      <c r="X1440" s="87">
        <v>9.38242342820007E-3</v>
      </c>
      <c r="Y1440" s="88">
        <v>6.9985053284296397E-3</v>
      </c>
      <c r="Z1440" s="133">
        <v>1.552458410786758E-2</v>
      </c>
      <c r="AA1440" s="128">
        <v>0.1551495496805089</v>
      </c>
      <c r="AB1440" s="129">
        <v>0.39404898086930962</v>
      </c>
      <c r="AC1440" s="130">
        <v>0.45080146945018146</v>
      </c>
    </row>
    <row r="1441" spans="1:51">
      <c r="A1441" s="51" t="s">
        <v>703</v>
      </c>
      <c r="B1441" s="111">
        <v>2.1553452848585578E-2</v>
      </c>
      <c r="C1441" s="87">
        <v>0.19525865388650848</v>
      </c>
      <c r="D1441" s="87">
        <v>1.7853790309505348E-3</v>
      </c>
      <c r="E1441" s="88">
        <v>0.21859748576604457</v>
      </c>
      <c r="F1441" s="112">
        <v>10.119629138926362</v>
      </c>
      <c r="G1441" s="113">
        <v>91.676502014716277</v>
      </c>
      <c r="H1441" s="113">
        <v>0.8382588995164546</v>
      </c>
      <c r="I1441" s="88">
        <v>102.63439005315909</v>
      </c>
      <c r="L1441" s="51"/>
      <c r="M1441" s="131" t="s">
        <v>703</v>
      </c>
      <c r="N1441" s="87">
        <v>1.8997009313972121E-2</v>
      </c>
      <c r="O1441" s="87">
        <v>1.955951251727033E-5</v>
      </c>
      <c r="P1441" s="87">
        <v>2.4077827214729133E-2</v>
      </c>
      <c r="Q1441" s="88">
        <v>2.1553452848585578E-2</v>
      </c>
      <c r="R1441" s="111">
        <v>0.30644177410598089</v>
      </c>
      <c r="S1441" s="87">
        <v>6.8688224259930129E-5</v>
      </c>
      <c r="T1441" s="87">
        <v>8.4555440426077252E-2</v>
      </c>
      <c r="U1441" s="88">
        <v>0.19525865388650848</v>
      </c>
      <c r="V1441" s="111">
        <v>0</v>
      </c>
      <c r="W1441" s="87">
        <v>2.8912000553670082E-6</v>
      </c>
      <c r="X1441" s="87">
        <v>3.559077217025512E-3</v>
      </c>
      <c r="Y1441" s="88">
        <v>1.7853790309505348E-3</v>
      </c>
      <c r="Z1441" s="133">
        <v>0.21859748576604457</v>
      </c>
      <c r="AA1441" s="128">
        <v>9.8598814039669719E-2</v>
      </c>
      <c r="AB1441" s="129">
        <v>0.89323375885249368</v>
      </c>
      <c r="AC1441" s="130">
        <v>8.1674271078366785E-3</v>
      </c>
    </row>
    <row r="1442" spans="1:51">
      <c r="A1442" s="51" t="s">
        <v>729</v>
      </c>
      <c r="B1442" s="111">
        <v>3.6353005769023506E-4</v>
      </c>
      <c r="C1442" s="87">
        <v>5.0213554203518325E-4</v>
      </c>
      <c r="D1442" s="87">
        <v>6.8346438044086773E-3</v>
      </c>
      <c r="E1442" s="88">
        <v>7.7003094041340958E-3</v>
      </c>
      <c r="F1442" s="112">
        <v>0.17068213573581092</v>
      </c>
      <c r="G1442" s="113">
        <v>0.23575923071663601</v>
      </c>
      <c r="H1442" s="113">
        <v>3.2089550144544652</v>
      </c>
      <c r="I1442" s="88">
        <v>3.6153963809069127</v>
      </c>
      <c r="L1442" s="51"/>
      <c r="M1442" s="131" t="s">
        <v>729</v>
      </c>
      <c r="N1442" s="87">
        <v>2.4774122922592958E-4</v>
      </c>
      <c r="O1442" s="87">
        <v>3.8859455977163853E-7</v>
      </c>
      <c r="P1442" s="87">
        <v>4.783612402662791E-4</v>
      </c>
      <c r="Q1442" s="88">
        <v>3.6353005769023506E-4</v>
      </c>
      <c r="R1442" s="111">
        <v>5.019213389781587E-4</v>
      </c>
      <c r="S1442" s="87">
        <v>4.0775105226644802E-7</v>
      </c>
      <c r="T1442" s="87">
        <v>5.0194294844653226E-4</v>
      </c>
      <c r="U1442" s="88">
        <v>5.0213554203518325E-4</v>
      </c>
      <c r="V1442" s="111">
        <v>6.5769220473088272E-4</v>
      </c>
      <c r="W1442" s="87">
        <v>1.1298311793773004E-2</v>
      </c>
      <c r="X1442" s="87">
        <v>1.7385376043784653E-3</v>
      </c>
      <c r="Y1442" s="88">
        <v>6.8346438044086773E-3</v>
      </c>
      <c r="Z1442" s="133">
        <v>7.7003094041340958E-3</v>
      </c>
      <c r="AA1442" s="128">
        <v>4.7209798803027996E-2</v>
      </c>
      <c r="AB1442" s="129">
        <v>6.5209787773670466E-2</v>
      </c>
      <c r="AC1442" s="130">
        <v>0.88758041342330152</v>
      </c>
    </row>
    <row r="1443" spans="1:51">
      <c r="A1443" s="51" t="s">
        <v>730</v>
      </c>
      <c r="B1443" s="111">
        <v>7.0977540311005938E-4</v>
      </c>
      <c r="C1443" s="87">
        <v>1.1498900379827649E-3</v>
      </c>
      <c r="D1443" s="87">
        <v>1.5820789883434872E-2</v>
      </c>
      <c r="E1443" s="88">
        <v>1.7680455324527698E-2</v>
      </c>
      <c r="F1443" s="112">
        <v>0.3332488720885905</v>
      </c>
      <c r="G1443" s="113">
        <v>0.53988847247252814</v>
      </c>
      <c r="H1443" s="113">
        <v>7.4280685990293822</v>
      </c>
      <c r="I1443" s="88">
        <v>8.3012059435905012</v>
      </c>
      <c r="L1443" s="51"/>
      <c r="M1443" s="131" t="s">
        <v>730</v>
      </c>
      <c r="N1443" s="87">
        <v>4.7296849623368694E-4</v>
      </c>
      <c r="O1443" s="87">
        <v>7.6738289962076013E-7</v>
      </c>
      <c r="P1443" s="87">
        <v>9.4465099006389144E-4</v>
      </c>
      <c r="Q1443" s="88">
        <v>7.0977540311005938E-4</v>
      </c>
      <c r="R1443" s="111">
        <v>1.2351648098411292E-3</v>
      </c>
      <c r="S1443" s="87">
        <v>8.6447812788809457E-7</v>
      </c>
      <c r="T1443" s="87">
        <v>1.064175550174034E-3</v>
      </c>
      <c r="U1443" s="88">
        <v>1.1498900379827649E-3</v>
      </c>
      <c r="V1443" s="111">
        <v>8.2226686785038681E-4</v>
      </c>
      <c r="W1443" s="87">
        <v>2.7595287890529712E-2</v>
      </c>
      <c r="X1443" s="87">
        <v>3.2861410505826863E-3</v>
      </c>
      <c r="Y1443" s="88">
        <v>1.5820789883434872E-2</v>
      </c>
      <c r="Z1443" s="133">
        <v>1.7680455324527698E-2</v>
      </c>
      <c r="AA1443" s="128">
        <v>4.0144633725886232E-2</v>
      </c>
      <c r="AB1443" s="129">
        <v>6.5037354348422713E-2</v>
      </c>
      <c r="AC1443" s="130">
        <v>0.89481801192569099</v>
      </c>
    </row>
    <row r="1444" spans="1:51" ht="11.25" customHeight="1">
      <c r="A1444" s="51" t="s">
        <v>712</v>
      </c>
      <c r="B1444" s="111">
        <v>1.0641878831391463E-3</v>
      </c>
      <c r="C1444" s="87">
        <v>2.4310827978714075E-2</v>
      </c>
      <c r="D1444" s="87">
        <v>6.1240296726465734E-2</v>
      </c>
      <c r="E1444" s="88">
        <v>8.6615312588318949E-2</v>
      </c>
      <c r="F1444" s="112">
        <v>0.49965018538614253</v>
      </c>
      <c r="G1444" s="113">
        <v>11.414252970654109</v>
      </c>
      <c r="H1444" s="113">
        <v>28.753123482500779</v>
      </c>
      <c r="I1444" s="88">
        <v>40.667026638541024</v>
      </c>
      <c r="L1444" s="51"/>
      <c r="M1444" s="131" t="s">
        <v>712</v>
      </c>
      <c r="N1444" s="87">
        <v>4.3319112940094816E-4</v>
      </c>
      <c r="O1444" s="87">
        <v>1.373437636759217E-6</v>
      </c>
      <c r="P1444" s="87">
        <v>1.6907064569679478E-3</v>
      </c>
      <c r="Q1444" s="88">
        <v>1.0641878831391463E-3</v>
      </c>
      <c r="R1444" s="111">
        <v>9.6205852234827001E-4</v>
      </c>
      <c r="S1444" s="87">
        <v>3.8591330819925284E-5</v>
      </c>
      <c r="T1444" s="87">
        <v>4.7506061035425443E-2</v>
      </c>
      <c r="U1444" s="88">
        <v>2.4310827978714075E-2</v>
      </c>
      <c r="V1444" s="111">
        <v>0</v>
      </c>
      <c r="W1444" s="87">
        <v>7.0817737376424212E-5</v>
      </c>
      <c r="X1444" s="87">
        <v>0.12210814224303916</v>
      </c>
      <c r="Y1444" s="88">
        <v>6.1240296726465734E-2</v>
      </c>
      <c r="Z1444" s="133">
        <v>8.6615312588318949E-2</v>
      </c>
      <c r="AA1444" s="128">
        <v>1.2286371212411511E-2</v>
      </c>
      <c r="AB1444" s="129">
        <v>0.28067586725990368</v>
      </c>
      <c r="AC1444" s="130">
        <v>0.70703776152768483</v>
      </c>
    </row>
    <row r="1445" spans="1:51">
      <c r="A1445" s="51" t="s">
        <v>715</v>
      </c>
      <c r="B1445" s="111">
        <v>1.2371795663550366E-3</v>
      </c>
      <c r="C1445" s="87">
        <v>1.0244436340379215E-2</v>
      </c>
      <c r="D1445" s="87">
        <v>0.93554730839052047</v>
      </c>
      <c r="E1445" s="88">
        <v>0.94702892429725472</v>
      </c>
      <c r="F1445" s="112">
        <v>0.5808720522750167</v>
      </c>
      <c r="G1445" s="113">
        <v>4.8098973853639819</v>
      </c>
      <c r="H1445" s="113">
        <v>439.25174631377564</v>
      </c>
      <c r="I1445" s="88">
        <v>444.64251575141463</v>
      </c>
      <c r="L1445" s="51"/>
      <c r="M1445" s="131" t="s">
        <v>715</v>
      </c>
      <c r="N1445" s="87">
        <v>1.5921711296503112E-3</v>
      </c>
      <c r="O1445" s="87">
        <v>7.1748342112395418E-7</v>
      </c>
      <c r="P1445" s="87">
        <v>8.8322456032591452E-4</v>
      </c>
      <c r="Q1445" s="88">
        <v>1.2371795663550366E-3</v>
      </c>
      <c r="R1445" s="111">
        <v>9.7739354404767533E-3</v>
      </c>
      <c r="S1445" s="87">
        <v>8.6953166432573878E-6</v>
      </c>
      <c r="T1445" s="87">
        <v>1.0703964709184288E-2</v>
      </c>
      <c r="U1445" s="88">
        <v>1.0244436340379215E-2</v>
      </c>
      <c r="V1445" s="111">
        <v>0</v>
      </c>
      <c r="W1445" s="87">
        <v>1.0818586311680664E-3</v>
      </c>
      <c r="X1445" s="87">
        <v>1.86540480556935</v>
      </c>
      <c r="Y1445" s="88">
        <v>0.93554730839052047</v>
      </c>
      <c r="Z1445" s="133">
        <v>0.94702892429725472</v>
      </c>
      <c r="AA1445" s="128">
        <v>1.3063799157698259E-3</v>
      </c>
      <c r="AB1445" s="129">
        <v>1.0817448208333368E-2</v>
      </c>
      <c r="AC1445" s="130">
        <v>0.98787617187589682</v>
      </c>
    </row>
    <row r="1446" spans="1:51">
      <c r="A1446" s="51" t="s">
        <v>716</v>
      </c>
      <c r="B1446" s="111">
        <v>2.7351502950989639E-3</v>
      </c>
      <c r="C1446" s="87">
        <v>2.3575581625282633E-2</v>
      </c>
      <c r="D1446" s="87">
        <v>3.4893330408930334E-2</v>
      </c>
      <c r="E1446" s="88">
        <v>6.1204062329311928E-2</v>
      </c>
      <c r="F1446" s="112">
        <v>1.2841889798386943</v>
      </c>
      <c r="G1446" s="113">
        <v>11.069045152920978</v>
      </c>
      <c r="H1446" s="113">
        <v>16.382876824469868</v>
      </c>
      <c r="I1446" s="88">
        <v>28.736110957229538</v>
      </c>
      <c r="L1446" s="51"/>
      <c r="M1446" s="131" t="s">
        <v>716</v>
      </c>
      <c r="N1446" s="87">
        <v>2.7516314789139177E-3</v>
      </c>
      <c r="O1446" s="87">
        <v>2.2067805762848674E-6</v>
      </c>
      <c r="P1446" s="87">
        <v>2.7165544831289448E-3</v>
      </c>
      <c r="Q1446" s="88">
        <v>2.7351502950989639E-3</v>
      </c>
      <c r="R1446" s="111">
        <v>2.5311883258162651E-2</v>
      </c>
      <c r="S1446" s="87">
        <v>1.7733659343793601E-5</v>
      </c>
      <c r="T1446" s="87">
        <v>2.1830195675261052E-2</v>
      </c>
      <c r="U1446" s="88">
        <v>2.3575581625282633E-2</v>
      </c>
      <c r="V1446" s="111">
        <v>0</v>
      </c>
      <c r="W1446" s="87">
        <v>4.0350338603446447E-5</v>
      </c>
      <c r="X1446" s="87">
        <v>6.9574446576214755E-2</v>
      </c>
      <c r="Y1446" s="88">
        <v>3.4893330408930334E-2</v>
      </c>
      <c r="Z1446" s="133">
        <v>6.1204062329311928E-2</v>
      </c>
      <c r="AA1446" s="128">
        <v>4.4689031920501172E-2</v>
      </c>
      <c r="AB1446" s="129">
        <v>0.38519635344518277</v>
      </c>
      <c r="AC1446" s="130">
        <v>0.57011461463431612</v>
      </c>
    </row>
    <row r="1447" spans="1:51">
      <c r="A1447" s="51" t="s">
        <v>717</v>
      </c>
      <c r="B1447" s="111">
        <v>1.4334816265251311E-4</v>
      </c>
      <c r="C1447" s="87">
        <v>3.1783622665837764E-3</v>
      </c>
      <c r="D1447" s="87">
        <v>1.4290825398323721E-2</v>
      </c>
      <c r="E1447" s="88">
        <v>1.7612535827560012E-2</v>
      </c>
      <c r="F1447" s="112">
        <v>6.7303844724123776E-2</v>
      </c>
      <c r="G1447" s="113">
        <v>1.492282820434311</v>
      </c>
      <c r="H1447" s="113">
        <v>6.7097301827292162</v>
      </c>
      <c r="I1447" s="88">
        <v>8.2693168478876515</v>
      </c>
      <c r="L1447" s="51"/>
      <c r="M1447" s="131" t="s">
        <v>717</v>
      </c>
      <c r="N1447" s="87">
        <v>7.2545249701318546E-5</v>
      </c>
      <c r="O1447" s="87">
        <v>1.7354074446577368E-7</v>
      </c>
      <c r="P1447" s="87">
        <v>2.1362925360603503E-4</v>
      </c>
      <c r="Q1447" s="88">
        <v>1.4334816265251311E-4</v>
      </c>
      <c r="R1447" s="111">
        <v>4.4221856969618115E-3</v>
      </c>
      <c r="S1447" s="87">
        <v>1.5752229012630594E-6</v>
      </c>
      <c r="T1447" s="87">
        <v>1.9391048119326746E-3</v>
      </c>
      <c r="U1447" s="88">
        <v>3.1783622665837764E-3</v>
      </c>
      <c r="V1447" s="111">
        <v>1.2419999999999999E-2</v>
      </c>
      <c r="W1447" s="87">
        <v>2.1634059404937116E-6</v>
      </c>
      <c r="X1447" s="87">
        <v>1.6150272811556756E-2</v>
      </c>
      <c r="Y1447" s="88">
        <v>1.4290825398323721E-2</v>
      </c>
      <c r="Z1447" s="133">
        <v>1.7612535827560012E-2</v>
      </c>
      <c r="AA1447" s="128">
        <v>8.1389848716845528E-3</v>
      </c>
      <c r="AB1447" s="129">
        <v>0.18046023001470862</v>
      </c>
      <c r="AC1447" s="130">
        <v>0.81140078511360669</v>
      </c>
    </row>
    <row r="1448" spans="1:51">
      <c r="A1448" s="51" t="s">
        <v>718</v>
      </c>
      <c r="B1448" s="111">
        <v>1.130259117039186E-4</v>
      </c>
      <c r="C1448" s="87">
        <v>2.1410603731272879E-3</v>
      </c>
      <c r="D1448" s="87">
        <v>4.8289686766164507E-3</v>
      </c>
      <c r="E1448" s="88">
        <v>7.0830549614476577E-3</v>
      </c>
      <c r="F1448" s="112">
        <v>5.3067149730849368E-2</v>
      </c>
      <c r="G1448" s="113">
        <v>1.0052559602542435</v>
      </c>
      <c r="H1448" s="113">
        <v>2.2672642046797331</v>
      </c>
      <c r="I1448" s="88">
        <v>3.3255873146648258</v>
      </c>
      <c r="L1448" s="51"/>
      <c r="M1448" s="131" t="s">
        <v>718</v>
      </c>
      <c r="N1448" s="87">
        <v>5.8379478029919899E-5</v>
      </c>
      <c r="O1448" s="87">
        <v>1.35879123561028E-7</v>
      </c>
      <c r="P1448" s="87">
        <v>1.6726766867540768E-4</v>
      </c>
      <c r="Q1448" s="88">
        <v>1.130259117039186E-4</v>
      </c>
      <c r="R1448" s="111">
        <v>2.7754219749638849E-3</v>
      </c>
      <c r="S1448" s="87">
        <v>1.2255103121876427E-6</v>
      </c>
      <c r="T1448" s="87">
        <v>1.5086074113896588E-3</v>
      </c>
      <c r="U1448" s="88">
        <v>2.1410603731272879E-3</v>
      </c>
      <c r="V1448" s="111">
        <v>3.1739999999999997E-3</v>
      </c>
      <c r="W1448" s="87">
        <v>1.9137911370730224E-6</v>
      </c>
      <c r="X1448" s="87">
        <v>6.4738721654580477E-3</v>
      </c>
      <c r="Y1448" s="88">
        <v>4.8289686766164507E-3</v>
      </c>
      <c r="Z1448" s="133">
        <v>7.0830549614476577E-3</v>
      </c>
      <c r="AA1448" s="128">
        <v>1.5957226411358806E-2</v>
      </c>
      <c r="AB1448" s="129">
        <v>0.30227922623512876</v>
      </c>
      <c r="AC1448" s="130">
        <v>0.6817635473535123</v>
      </c>
    </row>
    <row r="1449" spans="1:51">
      <c r="A1449" s="51" t="s">
        <v>719</v>
      </c>
      <c r="B1449" s="111">
        <v>2.2344308109384444E-3</v>
      </c>
      <c r="C1449" s="87">
        <v>7.8534265928795047E-2</v>
      </c>
      <c r="D1449" s="87">
        <v>1.2319115313558691E-3</v>
      </c>
      <c r="E1449" s="87">
        <v>8.2000608271089362E-2</v>
      </c>
      <c r="F1449" s="112">
        <v>1.0490946068890026</v>
      </c>
      <c r="G1449" s="113">
        <v>36.872869116624152</v>
      </c>
      <c r="H1449" s="113">
        <v>0.57839864066635371</v>
      </c>
      <c r="I1449" s="88">
        <v>38.500362364179509</v>
      </c>
      <c r="L1449" s="51"/>
      <c r="M1449" s="131" t="s">
        <v>719</v>
      </c>
      <c r="N1449" s="87">
        <v>1.0558320653707588E-3</v>
      </c>
      <c r="O1449" s="87">
        <v>2.7656021724291222E-6</v>
      </c>
      <c r="P1449" s="87">
        <v>3.404465790935827E-3</v>
      </c>
      <c r="Q1449" s="88">
        <v>2.2344308109384444E-3</v>
      </c>
      <c r="R1449" s="111">
        <v>0.11382627450973176</v>
      </c>
      <c r="S1449" s="87">
        <v>3.5240534625281601E-5</v>
      </c>
      <c r="T1449" s="87">
        <v>4.3381219389440395E-2</v>
      </c>
      <c r="U1449" s="88">
        <v>7.8534265928795047E-2</v>
      </c>
      <c r="V1449" s="111">
        <v>0</v>
      </c>
      <c r="W1449" s="87">
        <v>1.9949280382032354E-6</v>
      </c>
      <c r="X1449" s="87">
        <v>2.4557632797476033E-3</v>
      </c>
      <c r="Y1449" s="88">
        <v>1.2319115313558691E-3</v>
      </c>
      <c r="Z1449" s="133">
        <v>8.2000608271089362E-2</v>
      </c>
      <c r="AA1449" s="128">
        <v>2.7248954099846952E-2</v>
      </c>
      <c r="AB1449" s="129">
        <v>0.95772784598335192</v>
      </c>
      <c r="AC1449" s="130">
        <v>1.5023199916801098E-2</v>
      </c>
    </row>
    <row r="1450" spans="1:51">
      <c r="A1450" s="51" t="s">
        <v>720</v>
      </c>
      <c r="B1450" s="111">
        <v>1.37717093947705E-5</v>
      </c>
      <c r="C1450" s="87">
        <v>1.5859009356420999E-4</v>
      </c>
      <c r="D1450" s="87">
        <v>4.7159042250419867E-3</v>
      </c>
      <c r="E1450" s="87">
        <v>4.8882660280009675E-3</v>
      </c>
      <c r="F1450" s="112">
        <v>6.4659984023530187E-3</v>
      </c>
      <c r="G1450" s="113">
        <v>7.4460131434706783E-2</v>
      </c>
      <c r="H1450" s="113">
        <v>2.2141789599735811</v>
      </c>
      <c r="I1450" s="88">
        <v>2.2951050898106407</v>
      </c>
      <c r="L1450" s="51"/>
      <c r="M1450" s="4" t="s">
        <v>720</v>
      </c>
      <c r="N1450" s="111">
        <v>5.9749770179862025E-6</v>
      </c>
      <c r="O1450" s="87">
        <v>1.7475666607351505E-8</v>
      </c>
      <c r="P1450" s="87">
        <v>2.1512605728925578E-5</v>
      </c>
      <c r="Q1450" s="88">
        <v>1.37717093947705E-5</v>
      </c>
      <c r="R1450" s="87">
        <v>1.654504355228928E-4</v>
      </c>
      <c r="S1450" s="87">
        <v>1.2318487358738507E-7</v>
      </c>
      <c r="T1450" s="87">
        <v>1.5164100327584432E-4</v>
      </c>
      <c r="U1450" s="88">
        <v>1.5859009356420999E-4</v>
      </c>
      <c r="V1450" s="87">
        <v>4.5380762126430907E-4</v>
      </c>
      <c r="W1450" s="87">
        <v>7.7958351377033722E-3</v>
      </c>
      <c r="X1450" s="87">
        <v>1.1995909470211409E-3</v>
      </c>
      <c r="Y1450" s="87">
        <v>4.7159042250419867E-3</v>
      </c>
      <c r="Z1450" s="133">
        <v>4.8882660280009675E-3</v>
      </c>
      <c r="AA1450" s="129">
        <v>2.8172994914522631E-3</v>
      </c>
      <c r="AB1450" s="129">
        <v>3.2443016123871765E-2</v>
      </c>
      <c r="AC1450" s="130">
        <v>0.96473968438467594</v>
      </c>
    </row>
    <row r="1451" spans="1:51" ht="14.25">
      <c r="A1451" s="89" t="s">
        <v>721</v>
      </c>
      <c r="B1451" s="114">
        <v>3.9662423941091014E-5</v>
      </c>
      <c r="C1451" s="90">
        <v>3.9732643159703636E-4</v>
      </c>
      <c r="D1451" s="90">
        <v>1.0916345019570062E-2</v>
      </c>
      <c r="E1451" s="90">
        <v>1.1353333875108189E-2</v>
      </c>
      <c r="F1451" s="115">
        <v>1.8622028862584517E-2</v>
      </c>
      <c r="G1451" s="116">
        <v>0.18654997707798179</v>
      </c>
      <c r="H1451" s="116">
        <v>5.1253673333302734</v>
      </c>
      <c r="I1451" s="91">
        <v>5.3305393392708407</v>
      </c>
      <c r="L1451" s="89"/>
      <c r="M1451" s="134" t="s">
        <v>721</v>
      </c>
      <c r="N1451" s="114">
        <v>2.8491560962732651E-5</v>
      </c>
      <c r="O1451" s="90">
        <v>4.1216123027996E-8</v>
      </c>
      <c r="P1451" s="90">
        <v>5.0737189275696847E-5</v>
      </c>
      <c r="Q1451" s="91">
        <v>3.9662423941091014E-5</v>
      </c>
      <c r="R1451" s="90">
        <v>4.0626696051541294E-4</v>
      </c>
      <c r="S1451" s="90">
        <v>3.1528446363478898E-7</v>
      </c>
      <c r="T1451" s="90">
        <v>3.8811625965545435E-4</v>
      </c>
      <c r="U1451" s="91">
        <v>3.9732643159703636E-4</v>
      </c>
      <c r="V1451" s="90">
        <v>5.6736413881676689E-4</v>
      </c>
      <c r="W1451" s="90">
        <v>1.9040748644465501E-2</v>
      </c>
      <c r="X1451" s="90">
        <v>2.2674373249020534E-3</v>
      </c>
      <c r="Y1451" s="90">
        <v>1.0916345019570062E-2</v>
      </c>
      <c r="Z1451" s="135">
        <v>1.1353333875108189E-2</v>
      </c>
      <c r="AA1451" s="136">
        <v>3.4934605444881324E-3</v>
      </c>
      <c r="AB1451" s="136">
        <v>3.4996454430725542E-2</v>
      </c>
      <c r="AC1451" s="137">
        <v>0.9615100850247863</v>
      </c>
      <c r="AY1451" s="81"/>
    </row>
    <row r="1453" spans="1:51" ht="12.75" customHeight="1">
      <c r="A1453" s="52" t="s">
        <v>516</v>
      </c>
    </row>
    <row r="1454" spans="1:51" ht="12.75" customHeight="1">
      <c r="A1454" s="77"/>
      <c r="B1454" s="93" t="s">
        <v>723</v>
      </c>
      <c r="C1454" s="94"/>
      <c r="D1454" s="94"/>
      <c r="E1454" s="95"/>
      <c r="F1454" s="96" t="s">
        <v>724</v>
      </c>
      <c r="G1454" s="97"/>
      <c r="H1454" s="98"/>
      <c r="I1454" s="98"/>
      <c r="L1454" s="479" t="s">
        <v>516</v>
      </c>
      <c r="M1454" s="480"/>
      <c r="N1454" s="96" t="s">
        <v>726</v>
      </c>
      <c r="O1454" s="97"/>
      <c r="P1454" s="97"/>
      <c r="Q1454" s="98"/>
      <c r="R1454" s="96" t="s">
        <v>362</v>
      </c>
      <c r="S1454" s="97"/>
      <c r="T1454" s="97"/>
      <c r="U1454" s="98"/>
      <c r="V1454" s="96" t="s">
        <v>401</v>
      </c>
      <c r="W1454" s="97"/>
      <c r="X1454" s="97"/>
      <c r="Y1454" s="98"/>
      <c r="Z1454" s="121" t="s">
        <v>727</v>
      </c>
      <c r="AA1454" s="96" t="s">
        <v>770</v>
      </c>
      <c r="AB1454" s="97"/>
      <c r="AC1454" s="98"/>
    </row>
    <row r="1455" spans="1:51" ht="25.5">
      <c r="A1455" s="89" t="s">
        <v>725</v>
      </c>
      <c r="B1455" s="99" t="s">
        <v>726</v>
      </c>
      <c r="C1455" s="100" t="s">
        <v>362</v>
      </c>
      <c r="D1455" s="100" t="s">
        <v>401</v>
      </c>
      <c r="E1455" s="101" t="s">
        <v>727</v>
      </c>
      <c r="F1455" s="102" t="s">
        <v>726</v>
      </c>
      <c r="G1455" s="102" t="s">
        <v>362</v>
      </c>
      <c r="H1455" s="100" t="s">
        <v>401</v>
      </c>
      <c r="I1455" s="101" t="s">
        <v>727</v>
      </c>
      <c r="L1455" s="481"/>
      <c r="M1455" s="482"/>
      <c r="N1455" s="122" t="s">
        <v>771</v>
      </c>
      <c r="O1455" s="123" t="s">
        <v>781</v>
      </c>
      <c r="P1455" s="123" t="s">
        <v>782</v>
      </c>
      <c r="Q1455" s="124" t="s">
        <v>774</v>
      </c>
      <c r="R1455" s="122" t="s">
        <v>771</v>
      </c>
      <c r="S1455" s="123" t="s">
        <v>781</v>
      </c>
      <c r="T1455" s="123" t="s">
        <v>782</v>
      </c>
      <c r="U1455" s="124" t="s">
        <v>774</v>
      </c>
      <c r="V1455" s="122" t="s">
        <v>771</v>
      </c>
      <c r="W1455" s="123" t="s">
        <v>781</v>
      </c>
      <c r="X1455" s="123" t="s">
        <v>782</v>
      </c>
      <c r="Y1455" s="124" t="s">
        <v>774</v>
      </c>
      <c r="Z1455" s="125" t="s">
        <v>774</v>
      </c>
      <c r="AA1455" s="122" t="s">
        <v>726</v>
      </c>
      <c r="AB1455" s="123" t="s">
        <v>362</v>
      </c>
      <c r="AC1455" s="124" t="s">
        <v>401</v>
      </c>
    </row>
    <row r="1456" spans="1:51">
      <c r="A1456" s="51" t="s">
        <v>540</v>
      </c>
      <c r="B1456" s="104">
        <v>237.64161122833599</v>
      </c>
      <c r="C1456" s="85">
        <v>708.97902352727692</v>
      </c>
      <c r="D1456" s="85">
        <v>2129.8658827009431</v>
      </c>
      <c r="E1456" s="86">
        <v>3076.4865174565557</v>
      </c>
      <c r="F1456" s="105">
        <v>111575.85703329637</v>
      </c>
      <c r="G1456" s="106">
        <v>332874.96141691355</v>
      </c>
      <c r="H1456" s="106">
        <v>1000000</v>
      </c>
      <c r="I1456" s="79">
        <v>1444450.8184502099</v>
      </c>
      <c r="L1456" s="77"/>
      <c r="M1456" s="126" t="s">
        <v>540</v>
      </c>
      <c r="N1456" s="85">
        <v>116.69359494558582</v>
      </c>
      <c r="O1456" s="85">
        <v>0.29057926333096301</v>
      </c>
      <c r="P1456" s="85">
        <v>357.70407306871982</v>
      </c>
      <c r="Q1456" s="86">
        <v>237.64161122833599</v>
      </c>
      <c r="R1456" s="104">
        <v>1274.6842134649214</v>
      </c>
      <c r="S1456" s="85">
        <v>0.11855808860446876</v>
      </c>
      <c r="T1456" s="85">
        <v>145.94541504070824</v>
      </c>
      <c r="U1456" s="86">
        <v>708.97902352727692</v>
      </c>
      <c r="V1456" s="104">
        <v>1181.3096323946529</v>
      </c>
      <c r="W1456" s="85">
        <v>2.494925661225321</v>
      </c>
      <c r="X1456" s="85">
        <v>3071.26207422273</v>
      </c>
      <c r="Y1456" s="86">
        <v>2129.8658827009431</v>
      </c>
      <c r="Z1456" s="127">
        <v>3076.4865174565557</v>
      </c>
      <c r="AA1456" s="128">
        <v>7.7244483237587216E-2</v>
      </c>
      <c r="AB1456" s="129">
        <v>0.23045087943808573</v>
      </c>
      <c r="AC1456" s="130">
        <v>0.69230463732432712</v>
      </c>
    </row>
    <row r="1457" spans="1:53">
      <c r="A1457" s="51" t="s">
        <v>558</v>
      </c>
      <c r="B1457" s="104">
        <v>235.37867185062197</v>
      </c>
      <c r="C1457" s="85">
        <v>586.52503198106785</v>
      </c>
      <c r="D1457" s="85">
        <v>2027.6807611070462</v>
      </c>
      <c r="E1457" s="86">
        <v>2849.5844649387363</v>
      </c>
      <c r="F1457" s="107">
        <v>110513.37727994949</v>
      </c>
      <c r="G1457" s="108">
        <v>275381.20439643785</v>
      </c>
      <c r="H1457" s="108">
        <v>952022.74358030804</v>
      </c>
      <c r="I1457" s="86">
        <v>1337917.3252566955</v>
      </c>
      <c r="L1457" s="51"/>
      <c r="M1457" s="131" t="s">
        <v>558</v>
      </c>
      <c r="N1457" s="85">
        <v>114.21852374075333</v>
      </c>
      <c r="O1457" s="85">
        <v>0.28891379573542242</v>
      </c>
      <c r="P1457" s="85">
        <v>355.65387672759169</v>
      </c>
      <c r="Q1457" s="86">
        <v>235.37867185062197</v>
      </c>
      <c r="R1457" s="104">
        <v>1053.6134677643572</v>
      </c>
      <c r="S1457" s="85">
        <v>9.8814941736374312E-2</v>
      </c>
      <c r="T1457" s="85">
        <v>121.64153330821297</v>
      </c>
      <c r="U1457" s="86">
        <v>586.52503198106785</v>
      </c>
      <c r="V1457" s="104">
        <v>976.43300602861029</v>
      </c>
      <c r="W1457" s="85">
        <v>2.494925661225321</v>
      </c>
      <c r="X1457" s="85">
        <v>3071.26207422273</v>
      </c>
      <c r="Y1457" s="86">
        <v>2027.6807611070462</v>
      </c>
      <c r="Z1457" s="127">
        <v>2849.5844649387363</v>
      </c>
      <c r="AA1457" s="128">
        <v>8.2601051046817239E-2</v>
      </c>
      <c r="AB1457" s="129">
        <v>0.20582826696231221</v>
      </c>
      <c r="AC1457" s="130">
        <v>0.71157068199087048</v>
      </c>
    </row>
    <row r="1458" spans="1:53">
      <c r="A1458" s="51" t="s">
        <v>575</v>
      </c>
      <c r="B1458" s="104">
        <v>6.7641127476949521</v>
      </c>
      <c r="C1458" s="85">
        <v>345.76342243817112</v>
      </c>
      <c r="D1458" s="85">
        <v>288.51399485881899</v>
      </c>
      <c r="E1458" s="86">
        <v>641.04153004468503</v>
      </c>
      <c r="F1458" s="107">
        <v>3175.8397571574742</v>
      </c>
      <c r="G1458" s="108">
        <v>162340.46718458101</v>
      </c>
      <c r="H1458" s="108">
        <v>135461.10917225748</v>
      </c>
      <c r="I1458" s="86">
        <v>300977.41611399601</v>
      </c>
      <c r="L1458" s="51"/>
      <c r="M1458" s="131" t="s">
        <v>575</v>
      </c>
      <c r="N1458" s="85">
        <v>7.7403332057619991</v>
      </c>
      <c r="O1458" s="85">
        <v>4.7018775541309774E-3</v>
      </c>
      <c r="P1458" s="85">
        <v>5.7880274487013814</v>
      </c>
      <c r="Q1458" s="86">
        <v>6.7641127476949521</v>
      </c>
      <c r="R1458" s="104">
        <v>624.18092764981645</v>
      </c>
      <c r="S1458" s="85">
        <v>5.5778334316030936E-2</v>
      </c>
      <c r="T1458" s="85">
        <v>68.663321481092723</v>
      </c>
      <c r="U1458" s="86">
        <v>345.76342243817112</v>
      </c>
      <c r="V1458" s="104">
        <v>578.45773439481729</v>
      </c>
      <c r="W1458" s="85">
        <v>0</v>
      </c>
      <c r="X1458" s="85">
        <v>0</v>
      </c>
      <c r="Y1458" s="86">
        <v>288.51399485881899</v>
      </c>
      <c r="Z1458" s="127">
        <v>641.04153004468503</v>
      </c>
      <c r="AA1458" s="128">
        <v>1.0551754341444066E-2</v>
      </c>
      <c r="AB1458" s="129">
        <v>0.53937756952200744</v>
      </c>
      <c r="AC1458" s="130">
        <v>0.45007067613654855</v>
      </c>
    </row>
    <row r="1459" spans="1:53" ht="14.25">
      <c r="A1459" s="51" t="s">
        <v>267</v>
      </c>
      <c r="B1459" s="104">
        <v>210.18044182792474</v>
      </c>
      <c r="C1459" s="85">
        <v>233.60440384726698</v>
      </c>
      <c r="D1459" s="85">
        <v>1733.7675815847804</v>
      </c>
      <c r="E1459" s="86">
        <v>2177.5524272599723</v>
      </c>
      <c r="F1459" s="107">
        <v>98682.477396834496</v>
      </c>
      <c r="G1459" s="108">
        <v>109680.33515379224</v>
      </c>
      <c r="H1459" s="108">
        <v>814026.64630983281</v>
      </c>
      <c r="I1459" s="86">
        <v>1022389.4588604596</v>
      </c>
      <c r="L1459" s="51"/>
      <c r="M1459" s="131" t="s">
        <v>267</v>
      </c>
      <c r="N1459" s="85">
        <v>82.203712895961218</v>
      </c>
      <c r="O1459" s="85">
        <v>0.27396632431712092</v>
      </c>
      <c r="P1459" s="85">
        <v>337.25348797612435</v>
      </c>
      <c r="Q1459" s="86">
        <v>210.18044182792474</v>
      </c>
      <c r="R1459" s="104">
        <v>417.75176153244109</v>
      </c>
      <c r="S1459" s="85">
        <v>4.0880810131362036E-2</v>
      </c>
      <c r="T1459" s="85">
        <v>50.324417946099835</v>
      </c>
      <c r="U1459" s="86">
        <v>233.60440384726698</v>
      </c>
      <c r="V1459" s="104">
        <v>387.15014639324789</v>
      </c>
      <c r="W1459" s="85">
        <v>2.494925661225321</v>
      </c>
      <c r="X1459" s="85">
        <v>3071.26207422273</v>
      </c>
      <c r="Y1459" s="86">
        <v>1733.7675815847804</v>
      </c>
      <c r="Z1459" s="127">
        <v>2177.5524272599723</v>
      </c>
      <c r="AA1459" s="128">
        <v>9.652141514332957E-2</v>
      </c>
      <c r="AB1459" s="129">
        <v>0.10727842917711645</v>
      </c>
      <c r="AC1459" s="130">
        <v>0.79620015567955382</v>
      </c>
      <c r="AZ1459" s="81"/>
    </row>
    <row r="1460" spans="1:53" ht="14.25">
      <c r="A1460" s="51" t="s">
        <v>608</v>
      </c>
      <c r="B1460" s="104">
        <v>18.434117275002286</v>
      </c>
      <c r="C1460" s="85">
        <v>7.1572056956297434</v>
      </c>
      <c r="D1460" s="85">
        <v>5.3991846634468335</v>
      </c>
      <c r="E1460" s="86">
        <v>30.99050763407886</v>
      </c>
      <c r="F1460" s="107">
        <v>8655.0601259575378</v>
      </c>
      <c r="G1460" s="108">
        <v>3360.4020580645615</v>
      </c>
      <c r="H1460" s="108">
        <v>2534.9880982177033</v>
      </c>
      <c r="I1460" s="86">
        <v>14550.450282239801</v>
      </c>
      <c r="L1460" s="51"/>
      <c r="M1460" s="131" t="s">
        <v>608</v>
      </c>
      <c r="N1460" s="85">
        <v>24.274477639030106</v>
      </c>
      <c r="O1460" s="85">
        <v>1.0245593864170533E-2</v>
      </c>
      <c r="P1460" s="85">
        <v>12.612361302765979</v>
      </c>
      <c r="Q1460" s="86">
        <v>18.434117275002286</v>
      </c>
      <c r="R1460" s="104">
        <v>11.680778582099666</v>
      </c>
      <c r="S1460" s="85">
        <v>2.1557972889813364E-3</v>
      </c>
      <c r="T1460" s="85">
        <v>2.6537938810204098</v>
      </c>
      <c r="U1460" s="86">
        <v>7.1572056956297434</v>
      </c>
      <c r="V1460" s="104">
        <v>10.825125240545095</v>
      </c>
      <c r="W1460" s="85">
        <v>0</v>
      </c>
      <c r="X1460" s="85">
        <v>0</v>
      </c>
      <c r="Y1460" s="86">
        <v>5.3991846634468335</v>
      </c>
      <c r="Z1460" s="127">
        <v>30.99050763407886</v>
      </c>
      <c r="AA1460" s="128">
        <v>0.5948310848167947</v>
      </c>
      <c r="AB1460" s="129">
        <v>0.23094832069673127</v>
      </c>
      <c r="AC1460" s="130">
        <v>0.17422059448647412</v>
      </c>
      <c r="AX1460" s="81"/>
    </row>
    <row r="1461" spans="1:53" ht="14.25">
      <c r="A1461" s="51" t="s">
        <v>728</v>
      </c>
      <c r="B1461" s="109">
        <v>1.3362662572143883E-2</v>
      </c>
      <c r="C1461" s="110">
        <v>0.10995087958493477</v>
      </c>
      <c r="D1461" s="85">
        <v>0</v>
      </c>
      <c r="E1461" s="86">
        <v>0.12331354215707865</v>
      </c>
      <c r="F1461" s="107">
        <v>6.2739455477817758</v>
      </c>
      <c r="G1461" s="108">
        <v>51.623381771580355</v>
      </c>
      <c r="H1461" s="108">
        <v>0</v>
      </c>
      <c r="I1461" s="86">
        <v>57.897327319362134</v>
      </c>
      <c r="L1461" s="51"/>
      <c r="M1461" s="132" t="s">
        <v>728</v>
      </c>
      <c r="N1461" s="85">
        <v>1.3271567083250205E-2</v>
      </c>
      <c r="O1461" s="85">
        <v>1.0919906761384365E-5</v>
      </c>
      <c r="P1461" s="85">
        <v>1.3442442799605037E-2</v>
      </c>
      <c r="Q1461" s="86">
        <v>1.3362662572143883E-2</v>
      </c>
      <c r="R1461" s="104">
        <v>0.20783137980938921</v>
      </c>
      <c r="S1461" s="85">
        <v>1.0189167309108791E-5</v>
      </c>
      <c r="T1461" s="85">
        <v>1.2542900019316332E-2</v>
      </c>
      <c r="U1461" s="86">
        <v>0.10995087958493477</v>
      </c>
      <c r="V1461" s="104">
        <v>0</v>
      </c>
      <c r="W1461" s="85">
        <v>0</v>
      </c>
      <c r="X1461" s="85">
        <v>0</v>
      </c>
      <c r="Y1461" s="86">
        <v>0</v>
      </c>
      <c r="Z1461" s="127">
        <v>0.12331354215707865</v>
      </c>
      <c r="AA1461" s="128">
        <v>0.10836330169741067</v>
      </c>
      <c r="AB1461" s="129">
        <v>0.89163669830258929</v>
      </c>
      <c r="AC1461" s="130">
        <v>0</v>
      </c>
      <c r="BA1461" s="81"/>
    </row>
    <row r="1462" spans="1:53">
      <c r="A1462" s="51" t="s">
        <v>640</v>
      </c>
      <c r="B1462" s="104">
        <v>14.752166707259464</v>
      </c>
      <c r="C1462" s="85">
        <v>89.949136057695526</v>
      </c>
      <c r="D1462" s="85">
        <v>91.475806066149445</v>
      </c>
      <c r="E1462" s="86">
        <v>196.17710883110442</v>
      </c>
      <c r="F1462" s="107">
        <v>6926.3359853212096</v>
      </c>
      <c r="G1462" s="108">
        <v>42232.300535106224</v>
      </c>
      <c r="H1462" s="108">
        <v>42949.092151354809</v>
      </c>
      <c r="I1462" s="86">
        <v>92107.728671782228</v>
      </c>
      <c r="L1462" s="51"/>
      <c r="M1462" s="131" t="s">
        <v>640</v>
      </c>
      <c r="N1462" s="85">
        <v>7.7804558551482454</v>
      </c>
      <c r="O1462" s="85">
        <v>1.7605134345335414E-2</v>
      </c>
      <c r="P1462" s="85">
        <v>21.671980959893425</v>
      </c>
      <c r="Q1462" s="86">
        <v>14.752166707259464</v>
      </c>
      <c r="R1462" s="104">
        <v>170.18975391667252</v>
      </c>
      <c r="S1462" s="85">
        <v>8.2014657375090692E-3</v>
      </c>
      <c r="T1462" s="85">
        <v>10.096032544824551</v>
      </c>
      <c r="U1462" s="86">
        <v>89.949136057695526</v>
      </c>
      <c r="V1462" s="104">
        <v>0</v>
      </c>
      <c r="W1462" s="85">
        <v>0.14816131850094574</v>
      </c>
      <c r="X1462" s="85">
        <v>182.35310408733909</v>
      </c>
      <c r="Y1462" s="86">
        <v>91.475806066149445</v>
      </c>
      <c r="Z1462" s="127">
        <v>196.17710883110442</v>
      </c>
      <c r="AA1462" s="128">
        <v>7.5198206330791162E-2</v>
      </c>
      <c r="AB1462" s="129">
        <v>0.45850984650373156</v>
      </c>
      <c r="AC1462" s="130">
        <v>0.46629194716547739</v>
      </c>
      <c r="AV1462" s="84"/>
    </row>
    <row r="1463" spans="1:53">
      <c r="A1463" s="51" t="s">
        <v>201</v>
      </c>
      <c r="B1463" s="111">
        <v>0.67935206211456256</v>
      </c>
      <c r="C1463" s="87">
        <v>1.2214970446304386E-2</v>
      </c>
      <c r="D1463" s="87">
        <v>2.166837892094263E-2</v>
      </c>
      <c r="E1463" s="88">
        <v>0.71323541148180958</v>
      </c>
      <c r="F1463" s="112">
        <v>318.9647139908439</v>
      </c>
      <c r="G1463" s="113">
        <v>5.7350890239221251</v>
      </c>
      <c r="H1463" s="113">
        <v>10.173588439035582</v>
      </c>
      <c r="I1463" s="88">
        <v>334.87339145380162</v>
      </c>
      <c r="L1463" s="51"/>
      <c r="M1463" s="131" t="s">
        <v>201</v>
      </c>
      <c r="N1463" s="87">
        <v>0.38243188587542842</v>
      </c>
      <c r="O1463" s="87">
        <v>7.9124129144781308E-4</v>
      </c>
      <c r="P1463" s="87">
        <v>0.97402075250177733</v>
      </c>
      <c r="Q1463" s="88">
        <v>0.67935206211456256</v>
      </c>
      <c r="R1463" s="111">
        <v>2.526304543656615E-3</v>
      </c>
      <c r="S1463" s="87">
        <v>1.7740167936777487E-5</v>
      </c>
      <c r="T1463" s="87">
        <v>2.1838207775620847E-2</v>
      </c>
      <c r="U1463" s="88">
        <v>1.2214970446304386E-2</v>
      </c>
      <c r="V1463" s="111">
        <v>0</v>
      </c>
      <c r="W1463" s="87">
        <v>2.5057121696358575E-5</v>
      </c>
      <c r="X1463" s="87">
        <v>4.3204975104424712E-2</v>
      </c>
      <c r="Y1463" s="88">
        <v>2.166837892094263E-2</v>
      </c>
      <c r="Z1463" s="133">
        <v>0.71323541148180958</v>
      </c>
      <c r="AA1463" s="128">
        <v>0.95249345612712732</v>
      </c>
      <c r="AB1463" s="129">
        <v>1.7126141312763351E-2</v>
      </c>
      <c r="AC1463" s="130">
        <v>3.0380402560109373E-2</v>
      </c>
    </row>
    <row r="1464" spans="1:53">
      <c r="A1464" s="51" t="s">
        <v>200</v>
      </c>
      <c r="B1464" s="111">
        <v>2.7623791042655165E-3</v>
      </c>
      <c r="C1464" s="87">
        <v>1.0975740440163856E-3</v>
      </c>
      <c r="D1464" s="87">
        <v>3.8199182302008222E-3</v>
      </c>
      <c r="E1464" s="88">
        <v>7.6798713784827239E-3</v>
      </c>
      <c r="F1464" s="112">
        <v>1.2969732632941495</v>
      </c>
      <c r="G1464" s="113">
        <v>0.51532542632427214</v>
      </c>
      <c r="H1464" s="113">
        <v>1.7935017698657514</v>
      </c>
      <c r="I1464" s="88">
        <v>3.6058004594841728</v>
      </c>
      <c r="L1464" s="51"/>
      <c r="M1464" s="131" t="s">
        <v>200</v>
      </c>
      <c r="N1464" s="87">
        <v>6.9869942969748658E-4</v>
      </c>
      <c r="O1464" s="87">
        <v>3.9090003006571527E-6</v>
      </c>
      <c r="P1464" s="87">
        <v>4.8119928213160969E-3</v>
      </c>
      <c r="Q1464" s="88">
        <v>2.7623791042655165E-3</v>
      </c>
      <c r="R1464" s="111">
        <v>2.0440943697390373E-3</v>
      </c>
      <c r="S1464" s="87">
        <v>1.2639716163717616E-7</v>
      </c>
      <c r="T1464" s="87">
        <v>1.5559534091889738E-4</v>
      </c>
      <c r="U1464" s="88">
        <v>1.0975740440163856E-3</v>
      </c>
      <c r="V1464" s="111">
        <v>0</v>
      </c>
      <c r="W1464" s="87">
        <v>4.4173196487610974E-6</v>
      </c>
      <c r="X1464" s="87">
        <v>7.6166044833770605E-3</v>
      </c>
      <c r="Y1464" s="88">
        <v>3.8199182302008222E-3</v>
      </c>
      <c r="Z1464" s="133">
        <v>7.6798713784827239E-3</v>
      </c>
      <c r="AA1464" s="128">
        <v>0.35969080315655844</v>
      </c>
      <c r="AB1464" s="129">
        <v>0.14291568047500663</v>
      </c>
      <c r="AC1464" s="130">
        <v>0.49739351636843498</v>
      </c>
    </row>
    <row r="1465" spans="1:53">
      <c r="A1465" s="51" t="s">
        <v>667</v>
      </c>
      <c r="B1465" s="104">
        <v>35.864759033326706</v>
      </c>
      <c r="C1465" s="85">
        <v>90.606442292748994</v>
      </c>
      <c r="D1465" s="85">
        <v>93.138135764780941</v>
      </c>
      <c r="E1465" s="86">
        <v>219.60933709085663</v>
      </c>
      <c r="F1465" s="107">
        <v>16838.975319819478</v>
      </c>
      <c r="G1465" s="108">
        <v>42540.914443799818</v>
      </c>
      <c r="H1465" s="108">
        <v>43729.577773540295</v>
      </c>
      <c r="I1465" s="86">
        <v>103109.46753715958</v>
      </c>
      <c r="L1465" s="51"/>
      <c r="M1465" s="131" t="s">
        <v>667</v>
      </c>
      <c r="N1465" s="85">
        <v>19.438567780280934</v>
      </c>
      <c r="O1465" s="85">
        <v>4.2378258168443955E-2</v>
      </c>
      <c r="P1465" s="85">
        <v>52.167781632595506</v>
      </c>
      <c r="Q1465" s="86">
        <v>35.864759033326706</v>
      </c>
      <c r="R1465" s="85">
        <v>170.80722806096307</v>
      </c>
      <c r="S1465" s="85">
        <v>8.7671660234462448E-3</v>
      </c>
      <c r="T1465" s="85">
        <v>10.792411543436684</v>
      </c>
      <c r="U1465" s="86">
        <v>90.606442292748994</v>
      </c>
      <c r="V1465" s="85">
        <v>0</v>
      </c>
      <c r="W1465" s="85">
        <v>0.1500836218587582</v>
      </c>
      <c r="X1465" s="85">
        <v>185.66765352856675</v>
      </c>
      <c r="Y1465" s="86">
        <v>93.138135764780941</v>
      </c>
      <c r="Z1465" s="85">
        <v>219.60933709085663</v>
      </c>
      <c r="AA1465" s="128">
        <v>0.16331163104640109</v>
      </c>
      <c r="AB1465" s="129">
        <v>0.41258010015878038</v>
      </c>
      <c r="AC1465" s="130">
        <v>0.42410826879481855</v>
      </c>
    </row>
    <row r="1466" spans="1:53">
      <c r="A1466" s="51" t="s">
        <v>676</v>
      </c>
      <c r="B1466" s="111">
        <v>2.4713485429231997E-2</v>
      </c>
      <c r="C1466" s="87">
        <v>1.9932999871418956E-3</v>
      </c>
      <c r="D1466" s="87">
        <v>6.2605274031439534E-2</v>
      </c>
      <c r="E1466" s="88">
        <v>8.9312059447813424E-2</v>
      </c>
      <c r="F1466" s="112">
        <v>11.603305931119067</v>
      </c>
      <c r="G1466" s="113">
        <v>0.93588051873676459</v>
      </c>
      <c r="H1466" s="113">
        <v>29.393998251217596</v>
      </c>
      <c r="I1466" s="88">
        <v>41.933184701073422</v>
      </c>
      <c r="L1466" s="51"/>
      <c r="M1466" s="131" t="s">
        <v>676</v>
      </c>
      <c r="N1466" s="87">
        <v>1.6320378306187561E-2</v>
      </c>
      <c r="O1466" s="87">
        <v>2.6838673053728327E-5</v>
      </c>
      <c r="P1466" s="87">
        <v>3.3038498883328084E-2</v>
      </c>
      <c r="Q1466" s="88">
        <v>2.4713485429231997E-2</v>
      </c>
      <c r="R1466" s="111">
        <v>2.8998488975142422E-3</v>
      </c>
      <c r="S1466" s="87">
        <v>8.857327025708734E-7</v>
      </c>
      <c r="T1466" s="87">
        <v>1.0903400047473592E-3</v>
      </c>
      <c r="U1466" s="88">
        <v>1.9932999871418956E-3</v>
      </c>
      <c r="V1466" s="111">
        <v>0</v>
      </c>
      <c r="W1466" s="87">
        <v>7.2396185056718338E-5</v>
      </c>
      <c r="X1466" s="87">
        <v>0.12482979533460936</v>
      </c>
      <c r="Y1466" s="88">
        <v>6.2605274031439534E-2</v>
      </c>
      <c r="Z1466" s="133">
        <v>8.9312059447813424E-2</v>
      </c>
      <c r="AA1466" s="128">
        <v>0.2767093893257776</v>
      </c>
      <c r="AB1466" s="129">
        <v>2.2318374466626371E-2</v>
      </c>
      <c r="AC1466" s="130">
        <v>0.70097223620759608</v>
      </c>
    </row>
    <row r="1467" spans="1:53">
      <c r="A1467" s="51" t="s">
        <v>685</v>
      </c>
      <c r="B1467" s="111">
        <v>6.448105707205791E-2</v>
      </c>
      <c r="C1467" s="87">
        <v>1.6868217697025643E-2</v>
      </c>
      <c r="D1467" s="87">
        <v>1.3558656643340878</v>
      </c>
      <c r="E1467" s="88">
        <v>1.4372149391031714</v>
      </c>
      <c r="F1467" s="112">
        <v>30.274703020402235</v>
      </c>
      <c r="G1467" s="113">
        <v>7.9198497116797704</v>
      </c>
      <c r="H1467" s="113">
        <v>636.59673378808077</v>
      </c>
      <c r="I1467" s="88">
        <v>674.79128652016277</v>
      </c>
      <c r="L1467" s="51"/>
      <c r="M1467" s="131" t="s">
        <v>685</v>
      </c>
      <c r="N1467" s="87">
        <v>2.349285283493753E-2</v>
      </c>
      <c r="O1467" s="87">
        <v>8.5444213677396703E-5</v>
      </c>
      <c r="P1467" s="87">
        <v>0.1051821210577832</v>
      </c>
      <c r="Q1467" s="88">
        <v>6.448105707205791E-2</v>
      </c>
      <c r="R1467" s="111">
        <v>3.0726488773467408E-2</v>
      </c>
      <c r="S1467" s="87">
        <v>2.4986095879853372E-6</v>
      </c>
      <c r="T1467" s="87">
        <v>3.0757970007410191E-3</v>
      </c>
      <c r="U1467" s="88">
        <v>1.6868217697025643E-2</v>
      </c>
      <c r="V1467" s="111">
        <v>0</v>
      </c>
      <c r="W1467" s="87">
        <v>1.5679110596638645E-3</v>
      </c>
      <c r="X1467" s="87">
        <v>2.7034852254628263</v>
      </c>
      <c r="Y1467" s="88">
        <v>1.3558656643340878</v>
      </c>
      <c r="Z1467" s="133">
        <v>1.4372149391031714</v>
      </c>
      <c r="AA1467" s="128">
        <v>4.4865284459326853E-2</v>
      </c>
      <c r="AB1467" s="129">
        <v>1.1736739744405584E-2</v>
      </c>
      <c r="AC1467" s="130">
        <v>0.9433979757962675</v>
      </c>
    </row>
    <row r="1468" spans="1:53">
      <c r="A1468" s="51" t="s">
        <v>690</v>
      </c>
      <c r="B1468" s="111">
        <v>8.7246797081253893E-2</v>
      </c>
      <c r="C1468" s="87">
        <v>4.3388219373561902E-2</v>
      </c>
      <c r="D1468" s="87">
        <v>5.0570044070913533E-2</v>
      </c>
      <c r="E1468" s="88">
        <v>0.18120506052572932</v>
      </c>
      <c r="F1468" s="112">
        <v>40.963516900234943</v>
      </c>
      <c r="G1468" s="113">
        <v>20.371338742954123</v>
      </c>
      <c r="H1468" s="113">
        <v>23.743299745608507</v>
      </c>
      <c r="I1468" s="88">
        <v>85.078155388797569</v>
      </c>
      <c r="L1468" s="51"/>
      <c r="M1468" s="131" t="s">
        <v>690</v>
      </c>
      <c r="N1468" s="87">
        <v>4.2628999405637073E-2</v>
      </c>
      <c r="O1468" s="87">
        <v>1.0685449567616755E-4</v>
      </c>
      <c r="P1468" s="87">
        <v>0.13153825187289689</v>
      </c>
      <c r="Q1468" s="88">
        <v>8.7246797081253893E-2</v>
      </c>
      <c r="R1468" s="111">
        <v>7.9995017224632245E-2</v>
      </c>
      <c r="S1468" s="87">
        <v>5.6509270415443158E-6</v>
      </c>
      <c r="T1468" s="87">
        <v>6.9563106334683319E-3</v>
      </c>
      <c r="U1468" s="88">
        <v>4.3388219373561902E-2</v>
      </c>
      <c r="V1468" s="111">
        <v>0</v>
      </c>
      <c r="W1468" s="87">
        <v>5.8478751599197754E-5</v>
      </c>
      <c r="X1468" s="87">
        <v>0.10083253126987646</v>
      </c>
      <c r="Y1468" s="88">
        <v>5.0570044070913533E-2</v>
      </c>
      <c r="Z1468" s="133">
        <v>0.18120506052572932</v>
      </c>
      <c r="AA1468" s="128">
        <v>0.48148101840050828</v>
      </c>
      <c r="AB1468" s="129">
        <v>0.23944264717375929</v>
      </c>
      <c r="AC1468" s="130">
        <v>0.27907633442573249</v>
      </c>
    </row>
    <row r="1469" spans="1:53">
      <c r="A1469" s="51" t="s">
        <v>695</v>
      </c>
      <c r="B1469" s="111">
        <v>6.3303154605651949E-3</v>
      </c>
      <c r="C1469" s="87">
        <v>7.0099751690461936E-3</v>
      </c>
      <c r="D1469" s="87">
        <v>2.0711341156990901E-2</v>
      </c>
      <c r="E1469" s="88">
        <v>3.4051631786602289E-2</v>
      </c>
      <c r="F1469" s="112">
        <v>2.9721662344943258</v>
      </c>
      <c r="G1469" s="113">
        <v>3.2912753924940321</v>
      </c>
      <c r="H1469" s="113">
        <v>9.7242466416365456</v>
      </c>
      <c r="I1469" s="88">
        <v>15.987688268624902</v>
      </c>
      <c r="L1469" s="51"/>
      <c r="M1469" s="131" t="s">
        <v>695</v>
      </c>
      <c r="N1469" s="87">
        <v>1.1117235981862563E-2</v>
      </c>
      <c r="O1469" s="87">
        <v>1.2719169395050904E-6</v>
      </c>
      <c r="P1469" s="87">
        <v>1.5657341293066436E-3</v>
      </c>
      <c r="Q1469" s="88">
        <v>6.3303154605651949E-3</v>
      </c>
      <c r="R1469" s="111">
        <v>1.2696000943746663E-2</v>
      </c>
      <c r="S1469" s="87">
        <v>1.097394035748862E-6</v>
      </c>
      <c r="T1469" s="87">
        <v>1.3508958342343638E-3</v>
      </c>
      <c r="U1469" s="88">
        <v>7.0099751690461936E-3</v>
      </c>
      <c r="V1469" s="111">
        <v>1.7999999999999999E-2</v>
      </c>
      <c r="W1469" s="87">
        <v>3.1353709282517561E-6</v>
      </c>
      <c r="X1469" s="87">
        <v>2.3406192480517039E-2</v>
      </c>
      <c r="Y1469" s="88">
        <v>2.0711341156990901E-2</v>
      </c>
      <c r="Z1469" s="133">
        <v>3.4051631786602289E-2</v>
      </c>
      <c r="AA1469" s="128">
        <v>0.18590343923124047</v>
      </c>
      <c r="AB1469" s="129">
        <v>0.20586312024565848</v>
      </c>
      <c r="AC1469" s="130">
        <v>0.60823344052310102</v>
      </c>
    </row>
    <row r="1470" spans="1:53">
      <c r="A1470" s="51" t="s">
        <v>700</v>
      </c>
      <c r="B1470" s="111">
        <v>1.793727997878991E-3</v>
      </c>
      <c r="C1470" s="87">
        <v>4.2368415397497057E-3</v>
      </c>
      <c r="D1470" s="87">
        <v>6.9985053284296397E-3</v>
      </c>
      <c r="E1470" s="88">
        <v>1.3029074866058336E-2</v>
      </c>
      <c r="F1470" s="112">
        <v>0.84217884912279739</v>
      </c>
      <c r="G1470" s="113">
        <v>1.9892527384761183</v>
      </c>
      <c r="H1470" s="113">
        <v>3.2858901517097583</v>
      </c>
      <c r="I1470" s="88">
        <v>6.1173217393086734</v>
      </c>
      <c r="L1470" s="51"/>
      <c r="M1470" s="131" t="s">
        <v>700</v>
      </c>
      <c r="N1470" s="87">
        <v>2.1953863363319611E-3</v>
      </c>
      <c r="O1470" s="87">
        <v>1.1315356876407578E-6</v>
      </c>
      <c r="P1470" s="87">
        <v>1.3929243251976564E-3</v>
      </c>
      <c r="Q1470" s="88">
        <v>1.793727997878991E-3</v>
      </c>
      <c r="R1470" s="111">
        <v>7.9176686475274059E-3</v>
      </c>
      <c r="S1470" s="87">
        <v>4.660435814398905E-7</v>
      </c>
      <c r="T1470" s="87">
        <v>5.7370125244865999E-4</v>
      </c>
      <c r="U1470" s="88">
        <v>4.2368415397497057E-3</v>
      </c>
      <c r="V1470" s="111">
        <v>4.5999999999999999E-3</v>
      </c>
      <c r="W1470" s="87">
        <v>2.7736103435840906E-6</v>
      </c>
      <c r="X1470" s="87">
        <v>9.38242342820007E-3</v>
      </c>
      <c r="Y1470" s="88">
        <v>6.9985053284296397E-3</v>
      </c>
      <c r="Z1470" s="133">
        <v>1.3029074866058336E-2</v>
      </c>
      <c r="AA1470" s="128">
        <v>0.13767117130869971</v>
      </c>
      <c r="AB1470" s="129">
        <v>0.3251836053829868</v>
      </c>
      <c r="AC1470" s="130">
        <v>0.53714522330831349</v>
      </c>
    </row>
    <row r="1471" spans="1:53">
      <c r="A1471" s="51" t="s">
        <v>703</v>
      </c>
      <c r="B1471" s="111">
        <v>2.7589684252242053E-2</v>
      </c>
      <c r="C1471" s="87">
        <v>0.16210334662137052</v>
      </c>
      <c r="D1471" s="87">
        <v>4.1377124408520258E-4</v>
      </c>
      <c r="E1471" s="88">
        <v>0.19010680211769779</v>
      </c>
      <c r="F1471" s="112">
        <v>12.953719046973417</v>
      </c>
      <c r="G1471" s="113">
        <v>76.109649878894103</v>
      </c>
      <c r="H1471" s="113">
        <v>0.19427103248420863</v>
      </c>
      <c r="I1471" s="88">
        <v>89.257639958351746</v>
      </c>
      <c r="L1471" s="51"/>
      <c r="M1471" s="131" t="s">
        <v>703</v>
      </c>
      <c r="N1471" s="87">
        <v>1.8997009313972121E-2</v>
      </c>
      <c r="O1471" s="87">
        <v>2.9334441126781486E-5</v>
      </c>
      <c r="P1471" s="87">
        <v>3.6110797969409691E-2</v>
      </c>
      <c r="Q1471" s="88">
        <v>2.7589684252242053E-2</v>
      </c>
      <c r="R1471" s="111">
        <v>0.30644177410598089</v>
      </c>
      <c r="S1471" s="87">
        <v>1.499731351273595E-5</v>
      </c>
      <c r="T1471" s="87">
        <v>1.84617445412271E-2</v>
      </c>
      <c r="U1471" s="88">
        <v>0.16210334662137052</v>
      </c>
      <c r="V1471" s="111">
        <v>0</v>
      </c>
      <c r="W1471" s="87">
        <v>6.7005124574108322E-7</v>
      </c>
      <c r="X1471" s="87">
        <v>8.2483538921139445E-4</v>
      </c>
      <c r="Y1471" s="88">
        <v>4.1377124408520258E-4</v>
      </c>
      <c r="Z1471" s="133">
        <v>0.19010680211769779</v>
      </c>
      <c r="AA1471" s="128">
        <v>0.14512728605660777</v>
      </c>
      <c r="AB1471" s="129">
        <v>0.85269619401103836</v>
      </c>
      <c r="AC1471" s="130">
        <v>2.1765199323537671E-3</v>
      </c>
    </row>
    <row r="1472" spans="1:53">
      <c r="A1472" s="51" t="s">
        <v>729</v>
      </c>
      <c r="B1472" s="111">
        <v>3.6279492363517967E-4</v>
      </c>
      <c r="C1472" s="87">
        <v>2.7167389072344389E-4</v>
      </c>
      <c r="D1472" s="87">
        <v>1.1997632883946477E-3</v>
      </c>
      <c r="E1472" s="88">
        <v>1.8342321027532713E-3</v>
      </c>
      <c r="F1472" s="112">
        <v>0.17033698064363997</v>
      </c>
      <c r="G1472" s="113">
        <v>0.12755445914694241</v>
      </c>
      <c r="H1472" s="113">
        <v>0.5633046184453615</v>
      </c>
      <c r="I1472" s="88">
        <v>0.86119605823594381</v>
      </c>
      <c r="L1472" s="51"/>
      <c r="M1472" s="131" t="s">
        <v>729</v>
      </c>
      <c r="N1472" s="87">
        <v>2.4774122922592958E-4</v>
      </c>
      <c r="O1472" s="87">
        <v>3.8740410128420649E-7</v>
      </c>
      <c r="P1472" s="87">
        <v>4.7689578177177993E-4</v>
      </c>
      <c r="Q1472" s="88">
        <v>3.6279492363517967E-4</v>
      </c>
      <c r="R1472" s="111">
        <v>5.019213389781587E-4</v>
      </c>
      <c r="S1472" s="87">
        <v>3.4546972078651756E-8</v>
      </c>
      <c r="T1472" s="87">
        <v>4.2527441507930518E-5</v>
      </c>
      <c r="U1472" s="88">
        <v>2.7167389072344389E-4</v>
      </c>
      <c r="V1472" s="111">
        <v>6.5769220473088272E-4</v>
      </c>
      <c r="W1472" s="87">
        <v>6.2684620575432718E-7</v>
      </c>
      <c r="X1472" s="87">
        <v>1.7385376043784653E-3</v>
      </c>
      <c r="Y1472" s="88">
        <v>1.1997632883946477E-3</v>
      </c>
      <c r="Z1472" s="133">
        <v>1.8342321027532713E-3</v>
      </c>
      <c r="AA1472" s="128">
        <v>0.19779117544099623</v>
      </c>
      <c r="AB1472" s="129">
        <v>0.14811314790295527</v>
      </c>
      <c r="AC1472" s="130">
        <v>0.65409567665604851</v>
      </c>
    </row>
    <row r="1473" spans="1:51">
      <c r="A1473" s="51" t="s">
        <v>730</v>
      </c>
      <c r="B1473" s="111">
        <v>4.7485475224740123E-4</v>
      </c>
      <c r="C1473" s="87">
        <v>6.6466512823395237E-4</v>
      </c>
      <c r="D1473" s="87">
        <v>2.0579615830060892E-3</v>
      </c>
      <c r="E1473" s="88">
        <v>3.1974814634874427E-3</v>
      </c>
      <c r="F1473" s="112">
        <v>0.22295054167693626</v>
      </c>
      <c r="G1473" s="113">
        <v>0.31206900567423135</v>
      </c>
      <c r="H1473" s="113">
        <v>0.96623998709079761</v>
      </c>
      <c r="I1473" s="88">
        <v>1.501259534441965</v>
      </c>
      <c r="L1473" s="51"/>
      <c r="M1473" s="131" t="s">
        <v>730</v>
      </c>
      <c r="N1473" s="87">
        <v>4.7296849623368694E-4</v>
      </c>
      <c r="O1473" s="87">
        <v>3.8695802232209263E-7</v>
      </c>
      <c r="P1473" s="87">
        <v>4.763466570344216E-4</v>
      </c>
      <c r="Q1473" s="88">
        <v>4.7485475224740123E-4</v>
      </c>
      <c r="R1473" s="111">
        <v>1.2351648098411292E-3</v>
      </c>
      <c r="S1473" s="87">
        <v>7.8716526787444792E-8</v>
      </c>
      <c r="T1473" s="87">
        <v>9.6900315345701629E-5</v>
      </c>
      <c r="U1473" s="88">
        <v>6.6466512823395237E-4</v>
      </c>
      <c r="V1473" s="111">
        <v>8.2226686785038681E-4</v>
      </c>
      <c r="W1473" s="87">
        <v>1.4289464371179923E-6</v>
      </c>
      <c r="X1473" s="87">
        <v>3.2861410505826863E-3</v>
      </c>
      <c r="Y1473" s="88">
        <v>2.0579615830060892E-3</v>
      </c>
      <c r="Z1473" s="133">
        <v>3.1974814634874427E-3</v>
      </c>
      <c r="AA1473" s="128">
        <v>0.14850899299021569</v>
      </c>
      <c r="AB1473" s="129">
        <v>0.20787145627703266</v>
      </c>
      <c r="AC1473" s="130">
        <v>0.64361955073275168</v>
      </c>
    </row>
    <row r="1474" spans="1:51" ht="11.25" customHeight="1">
      <c r="A1474" s="51" t="s">
        <v>712</v>
      </c>
      <c r="B1474" s="111">
        <v>1.2232618624283009E-3</v>
      </c>
      <c r="C1474" s="87">
        <v>5.1954561544531055E-4</v>
      </c>
      <c r="D1474" s="87">
        <v>4.3197639081693273E-2</v>
      </c>
      <c r="E1474" s="88">
        <v>4.4940446559566888E-2</v>
      </c>
      <c r="F1474" s="112">
        <v>0.57433750752279666</v>
      </c>
      <c r="G1474" s="113">
        <v>0.24393348880092869</v>
      </c>
      <c r="H1474" s="113">
        <v>20.281858793340138</v>
      </c>
      <c r="I1474" s="88">
        <v>21.100129789663864</v>
      </c>
      <c r="L1474" s="51"/>
      <c r="M1474" s="131" t="s">
        <v>712</v>
      </c>
      <c r="N1474" s="87">
        <v>4.3319112940094816E-4</v>
      </c>
      <c r="O1474" s="87">
        <v>1.631038230109636E-6</v>
      </c>
      <c r="P1474" s="87">
        <v>2.0078136738081705E-3</v>
      </c>
      <c r="Q1474" s="88">
        <v>1.2232618624283009E-3</v>
      </c>
      <c r="R1474" s="111">
        <v>9.6205852234827001E-4</v>
      </c>
      <c r="S1474" s="87">
        <v>6.4297795843271177E-8</v>
      </c>
      <c r="T1474" s="87">
        <v>7.915080793732727E-5</v>
      </c>
      <c r="U1474" s="88">
        <v>5.1954561544531055E-4</v>
      </c>
      <c r="V1474" s="111">
        <v>0</v>
      </c>
      <c r="W1474" s="87">
        <v>4.995336768913565E-5</v>
      </c>
      <c r="X1474" s="87">
        <v>8.6132558780880455E-2</v>
      </c>
      <c r="Y1474" s="88">
        <v>4.3197639081693273E-2</v>
      </c>
      <c r="Z1474" s="133">
        <v>4.4940446559566888E-2</v>
      </c>
      <c r="AA1474" s="128">
        <v>2.7219619653910489E-2</v>
      </c>
      <c r="AB1474" s="129">
        <v>1.1560757740951064E-2</v>
      </c>
      <c r="AC1474" s="130">
        <v>0.96121962260513838</v>
      </c>
    </row>
    <row r="1475" spans="1:51">
      <c r="A1475" s="51" t="s">
        <v>715</v>
      </c>
      <c r="B1475" s="111">
        <v>5.685312719507259E-3</v>
      </c>
      <c r="C1475" s="87">
        <v>5.1983396071619645E-3</v>
      </c>
      <c r="D1475" s="87">
        <v>0.93554730839052047</v>
      </c>
      <c r="E1475" s="88">
        <v>0.94643096071718968</v>
      </c>
      <c r="F1475" s="112">
        <v>2.669328977793453</v>
      </c>
      <c r="G1475" s="113">
        <v>2.4406887069198011</v>
      </c>
      <c r="H1475" s="113">
        <v>439.25174631377564</v>
      </c>
      <c r="I1475" s="88">
        <v>444.36176399848887</v>
      </c>
      <c r="L1475" s="51"/>
      <c r="M1475" s="131" t="s">
        <v>715</v>
      </c>
      <c r="N1475" s="87">
        <v>1.5921711296503112E-3</v>
      </c>
      <c r="O1475" s="87">
        <v>7.9206837476264129E-6</v>
      </c>
      <c r="P1475" s="87">
        <v>9.7503889490839595E-3</v>
      </c>
      <c r="Q1475" s="88">
        <v>5.685312719507259E-3</v>
      </c>
      <c r="R1475" s="111">
        <v>9.7739354404767533E-3</v>
      </c>
      <c r="S1475" s="87">
        <v>5.2378841224770988E-7</v>
      </c>
      <c r="T1475" s="87">
        <v>6.4478533787802833E-4</v>
      </c>
      <c r="U1475" s="88">
        <v>5.1983396071619645E-3</v>
      </c>
      <c r="V1475" s="111">
        <v>0</v>
      </c>
      <c r="W1475" s="87">
        <v>1.0818586311680664E-3</v>
      </c>
      <c r="X1475" s="87">
        <v>1.86540480556935</v>
      </c>
      <c r="Y1475" s="88">
        <v>0.93554730839052047</v>
      </c>
      <c r="Z1475" s="133">
        <v>0.94643096071718968</v>
      </c>
      <c r="AA1475" s="128">
        <v>6.0071077083097783E-3</v>
      </c>
      <c r="AB1475" s="129">
        <v>5.4925713791344581E-3</v>
      </c>
      <c r="AC1475" s="130">
        <v>0.9885003209125558</v>
      </c>
    </row>
    <row r="1476" spans="1:51">
      <c r="A1476" s="51" t="s">
        <v>716</v>
      </c>
      <c r="B1476" s="111">
        <v>7.225794861862909E-3</v>
      </c>
      <c r="C1476" s="87">
        <v>1.3423277506114998E-2</v>
      </c>
      <c r="D1476" s="87">
        <v>3.4893330408930334E-2</v>
      </c>
      <c r="E1476" s="88">
        <v>5.5542402776908237E-2</v>
      </c>
      <c r="F1476" s="112">
        <v>3.3926055722812345</v>
      </c>
      <c r="G1476" s="113">
        <v>6.3024050552387658</v>
      </c>
      <c r="H1476" s="113">
        <v>16.382876824469868</v>
      </c>
      <c r="I1476" s="88">
        <v>26.077887451989863</v>
      </c>
      <c r="L1476" s="51"/>
      <c r="M1476" s="131" t="s">
        <v>716</v>
      </c>
      <c r="N1476" s="87">
        <v>2.7516314789139177E-3</v>
      </c>
      <c r="O1476" s="87">
        <v>9.4788228681387975E-6</v>
      </c>
      <c r="P1476" s="87">
        <v>1.1668463568125792E-2</v>
      </c>
      <c r="Q1476" s="88">
        <v>7.225794861862909E-3</v>
      </c>
      <c r="R1476" s="111">
        <v>2.5311883258162651E-2</v>
      </c>
      <c r="S1476" s="87">
        <v>1.2932611299683788E-6</v>
      </c>
      <c r="T1476" s="87">
        <v>1.5920089012141517E-3</v>
      </c>
      <c r="U1476" s="88">
        <v>1.3423277506114998E-2</v>
      </c>
      <c r="V1476" s="111">
        <v>0</v>
      </c>
      <c r="W1476" s="87">
        <v>4.0350338603446447E-5</v>
      </c>
      <c r="X1476" s="87">
        <v>6.9574446576214755E-2</v>
      </c>
      <c r="Y1476" s="88">
        <v>3.4893330408930334E-2</v>
      </c>
      <c r="Z1476" s="133">
        <v>5.5542402776908237E-2</v>
      </c>
      <c r="AA1476" s="128">
        <v>0.13009510753227685</v>
      </c>
      <c r="AB1476" s="129">
        <v>0.24167621195703345</v>
      </c>
      <c r="AC1476" s="130">
        <v>0.62822868051068981</v>
      </c>
    </row>
    <row r="1477" spans="1:51">
      <c r="A1477" s="51" t="s">
        <v>717</v>
      </c>
      <c r="B1477" s="111">
        <v>6.429288611085086E-5</v>
      </c>
      <c r="C1477" s="87">
        <v>2.3335365211159618E-3</v>
      </c>
      <c r="D1477" s="87">
        <v>1.4290825398323721E-2</v>
      </c>
      <c r="E1477" s="88">
        <v>1.6688654805550533E-2</v>
      </c>
      <c r="F1477" s="112">
        <v>3.018635428317169E-2</v>
      </c>
      <c r="G1477" s="113">
        <v>1.0956260392117922</v>
      </c>
      <c r="H1477" s="113">
        <v>6.7097301827292162</v>
      </c>
      <c r="I1477" s="88">
        <v>7.8355425762241797</v>
      </c>
      <c r="L1477" s="51"/>
      <c r="M1477" s="131" t="s">
        <v>717</v>
      </c>
      <c r="N1477" s="87">
        <v>7.2545249701318546E-5</v>
      </c>
      <c r="O1477" s="87">
        <v>4.5520522455761358E-8</v>
      </c>
      <c r="P1477" s="87">
        <v>5.6035919783085634E-5</v>
      </c>
      <c r="Q1477" s="88">
        <v>6.429288611085086E-5</v>
      </c>
      <c r="R1477" s="111">
        <v>4.4221856969618115E-3</v>
      </c>
      <c r="S1477" s="87">
        <v>2.0713231672673009E-7</v>
      </c>
      <c r="T1477" s="87">
        <v>2.5498059465076941E-4</v>
      </c>
      <c r="U1477" s="88">
        <v>2.3335365211159618E-3</v>
      </c>
      <c r="V1477" s="111">
        <v>1.2419999999999999E-2</v>
      </c>
      <c r="W1477" s="87">
        <v>2.1634059404937116E-6</v>
      </c>
      <c r="X1477" s="87">
        <v>1.6150272811556756E-2</v>
      </c>
      <c r="Y1477" s="88">
        <v>1.4290825398323721E-2</v>
      </c>
      <c r="Z1477" s="133">
        <v>1.6688654805550533E-2</v>
      </c>
      <c r="AA1477" s="128">
        <v>3.8524906207220177E-3</v>
      </c>
      <c r="AB1477" s="129">
        <v>0.13982771818971554</v>
      </c>
      <c r="AC1477" s="130">
        <v>0.85631979118956247</v>
      </c>
    </row>
    <row r="1478" spans="1:51">
      <c r="A1478" s="51" t="s">
        <v>718</v>
      </c>
      <c r="B1478" s="111">
        <v>5.2110128809903784E-5</v>
      </c>
      <c r="C1478" s="87">
        <v>1.4649239024701003E-3</v>
      </c>
      <c r="D1478" s="87">
        <v>4.8289686766164507E-3</v>
      </c>
      <c r="E1478" s="88">
        <v>6.3460027078964549E-3</v>
      </c>
      <c r="F1478" s="112">
        <v>2.4466389753997779E-2</v>
      </c>
      <c r="G1478" s="113">
        <v>0.68780100867778071</v>
      </c>
      <c r="H1478" s="113">
        <v>2.2672642046797331</v>
      </c>
      <c r="I1478" s="88">
        <v>2.9795316031115116</v>
      </c>
      <c r="L1478" s="51"/>
      <c r="M1478" s="131" t="s">
        <v>718</v>
      </c>
      <c r="N1478" s="87">
        <v>5.8379478029919899E-5</v>
      </c>
      <c r="O1478" s="87">
        <v>3.7233563249874168E-8</v>
      </c>
      <c r="P1478" s="87">
        <v>4.5834644484497218E-5</v>
      </c>
      <c r="Q1478" s="88">
        <v>5.2110128809903784E-5</v>
      </c>
      <c r="R1478" s="111">
        <v>2.7754219749638849E-3</v>
      </c>
      <c r="S1478" s="87">
        <v>1.305911003500546E-7</v>
      </c>
      <c r="T1478" s="87">
        <v>1.6075809390615552E-4</v>
      </c>
      <c r="U1478" s="88">
        <v>1.4649239024701003E-3</v>
      </c>
      <c r="V1478" s="111">
        <v>3.1739999999999997E-3</v>
      </c>
      <c r="W1478" s="87">
        <v>1.9137911370730224E-6</v>
      </c>
      <c r="X1478" s="87">
        <v>6.4738721654580477E-3</v>
      </c>
      <c r="Y1478" s="88">
        <v>4.8289686766164507E-3</v>
      </c>
      <c r="Z1478" s="133">
        <v>6.3460027078964549E-3</v>
      </c>
      <c r="AA1478" s="128">
        <v>8.2114885871482739E-3</v>
      </c>
      <c r="AB1478" s="129">
        <v>0.23084199139204067</v>
      </c>
      <c r="AC1478" s="130">
        <v>0.76094652002081098</v>
      </c>
    </row>
    <row r="1479" spans="1:51">
      <c r="A1479" s="51" t="s">
        <v>719</v>
      </c>
      <c r="B1479" s="111">
        <v>1.0201094949581495E-3</v>
      </c>
      <c r="C1479" s="87">
        <v>6.0041723258380461E-2</v>
      </c>
      <c r="D1479" s="87">
        <v>2.8550215841878973E-4</v>
      </c>
      <c r="E1479" s="87">
        <v>6.1347334911757402E-2</v>
      </c>
      <c r="F1479" s="112">
        <v>0.47895480332523094</v>
      </c>
      <c r="G1479" s="113">
        <v>28.19037750031465</v>
      </c>
      <c r="H1479" s="113">
        <v>0.13404701241410394</v>
      </c>
      <c r="I1479" s="88">
        <v>28.803379316053984</v>
      </c>
      <c r="L1479" s="51"/>
      <c r="M1479" s="131" t="s">
        <v>719</v>
      </c>
      <c r="N1479" s="87">
        <v>1.0558320653707588E-3</v>
      </c>
      <c r="O1479" s="87">
        <v>7.9915930784232619E-7</v>
      </c>
      <c r="P1479" s="87">
        <v>9.8376785793000024E-4</v>
      </c>
      <c r="Q1479" s="88">
        <v>1.0201094949581495E-3</v>
      </c>
      <c r="R1479" s="111">
        <v>0.11382627450973176</v>
      </c>
      <c r="S1479" s="87">
        <v>5.2941537920115096E-6</v>
      </c>
      <c r="T1479" s="87">
        <v>6.5171215356059284E-3</v>
      </c>
      <c r="U1479" s="88">
        <v>6.0041723258380461E-2</v>
      </c>
      <c r="V1479" s="111">
        <v>0</v>
      </c>
      <c r="W1479" s="87">
        <v>4.6233535956134736E-7</v>
      </c>
      <c r="X1479" s="87">
        <v>5.691364185558621E-4</v>
      </c>
      <c r="Y1479" s="88">
        <v>2.8550215841878973E-4</v>
      </c>
      <c r="Z1479" s="133">
        <v>6.1347334911757402E-2</v>
      </c>
      <c r="AA1479" s="128">
        <v>1.6628423980038984E-2</v>
      </c>
      <c r="AB1479" s="129">
        <v>0.9787177119388325</v>
      </c>
      <c r="AC1479" s="130">
        <v>4.6538640811285246E-3</v>
      </c>
    </row>
    <row r="1480" spans="1:51">
      <c r="A1480" s="51" t="s">
        <v>720</v>
      </c>
      <c r="B1480" s="111">
        <v>7.4411450586792869E-6</v>
      </c>
      <c r="C1480" s="87">
        <v>8.7399085387023211E-5</v>
      </c>
      <c r="D1480" s="87">
        <v>8.2783666899230684E-4</v>
      </c>
      <c r="E1480" s="87">
        <v>9.226768994380093E-4</v>
      </c>
      <c r="F1480" s="112">
        <v>3.4937153175311495E-3</v>
      </c>
      <c r="G1480" s="113">
        <v>4.1035018259548799E-2</v>
      </c>
      <c r="H1480" s="113">
        <v>0.38868018672729943</v>
      </c>
      <c r="I1480" s="88">
        <v>0.4332089203043793</v>
      </c>
      <c r="L1480" s="51"/>
      <c r="M1480" s="4" t="s">
        <v>720</v>
      </c>
      <c r="N1480" s="111">
        <v>5.9749770179862025E-6</v>
      </c>
      <c r="O1480" s="87">
        <v>7.2241022942729234E-9</v>
      </c>
      <c r="P1480" s="87">
        <v>8.8928947830089602E-6</v>
      </c>
      <c r="Q1480" s="88">
        <v>7.4411450586792869E-6</v>
      </c>
      <c r="R1480" s="87">
        <v>1.654504355228928E-4</v>
      </c>
      <c r="S1480" s="87">
        <v>7.8998594725204888E-9</v>
      </c>
      <c r="T1480" s="87">
        <v>9.7247541947704401E-6</v>
      </c>
      <c r="U1480" s="88">
        <v>8.7399085387023211E-5</v>
      </c>
      <c r="V1480" s="87">
        <v>4.5380762126430907E-4</v>
      </c>
      <c r="W1480" s="87">
        <v>4.3252388197048573E-7</v>
      </c>
      <c r="X1480" s="87">
        <v>1.1995909470211409E-3</v>
      </c>
      <c r="Y1480" s="87">
        <v>8.2783666899230684E-4</v>
      </c>
      <c r="Z1480" s="133">
        <v>9.226768994380093E-4</v>
      </c>
      <c r="AA1480" s="129">
        <v>8.064735405439968E-3</v>
      </c>
      <c r="AB1480" s="129">
        <v>9.4723391731446699E-2</v>
      </c>
      <c r="AC1480" s="130">
        <v>0.89721187286311332</v>
      </c>
    </row>
    <row r="1481" spans="1:51" ht="14.25">
      <c r="A1481" s="89" t="s">
        <v>721</v>
      </c>
      <c r="B1481" s="114">
        <v>2.1276234519676452E-5</v>
      </c>
      <c r="C1481" s="90">
        <v>2.1500353772539938E-4</v>
      </c>
      <c r="D1481" s="90">
        <v>1.4199934922742015E-3</v>
      </c>
      <c r="E1481" s="90">
        <v>1.6562732645192773E-3</v>
      </c>
      <c r="F1481" s="115">
        <v>9.9894714932451337E-3</v>
      </c>
      <c r="G1481" s="116">
        <v>0.10094698425458946</v>
      </c>
      <c r="H1481" s="116">
        <v>0.66670559109265026</v>
      </c>
      <c r="I1481" s="91">
        <v>0.77764204684048488</v>
      </c>
      <c r="L1481" s="89"/>
      <c r="M1481" s="134" t="s">
        <v>721</v>
      </c>
      <c r="N1481" s="114">
        <v>2.8491560962732651E-5</v>
      </c>
      <c r="O1481" s="90">
        <v>1.1441968099739273E-8</v>
      </c>
      <c r="P1481" s="90">
        <v>1.4085102103578017E-5</v>
      </c>
      <c r="Q1481" s="91">
        <v>2.1276234519676452E-5</v>
      </c>
      <c r="R1481" s="90">
        <v>4.0626696051541294E-4</v>
      </c>
      <c r="S1481" s="90">
        <v>2.0035134658574122E-8</v>
      </c>
      <c r="T1481" s="90">
        <v>2.4663319707330906E-5</v>
      </c>
      <c r="U1481" s="91">
        <v>2.1500353772539938E-4</v>
      </c>
      <c r="V1481" s="90">
        <v>5.6736413881676689E-4</v>
      </c>
      <c r="W1481" s="90">
        <v>9.8597304161141453E-7</v>
      </c>
      <c r="X1481" s="90">
        <v>2.2674373249020534E-3</v>
      </c>
      <c r="Y1481" s="90">
        <v>1.4199934922742015E-3</v>
      </c>
      <c r="Z1481" s="135">
        <v>1.6562732645192773E-3</v>
      </c>
      <c r="AA1481" s="136">
        <v>1.2845847950007056E-2</v>
      </c>
      <c r="AB1481" s="136">
        <v>0.1298116333404698</v>
      </c>
      <c r="AC1481" s="137">
        <v>0.85734251870952316</v>
      </c>
      <c r="AY1481" s="81"/>
    </row>
    <row r="1483" spans="1:51" ht="12.75" customHeight="1">
      <c r="A1483" s="52" t="s">
        <v>517</v>
      </c>
    </row>
    <row r="1484" spans="1:51" ht="12.75" customHeight="1">
      <c r="A1484" s="77"/>
      <c r="B1484" s="93" t="s">
        <v>723</v>
      </c>
      <c r="C1484" s="94"/>
      <c r="D1484" s="94"/>
      <c r="E1484" s="95"/>
      <c r="F1484" s="96" t="s">
        <v>724</v>
      </c>
      <c r="G1484" s="97"/>
      <c r="H1484" s="98"/>
      <c r="I1484" s="98"/>
      <c r="L1484" s="479" t="s">
        <v>517</v>
      </c>
      <c r="M1484" s="480"/>
      <c r="N1484" s="96" t="s">
        <v>726</v>
      </c>
      <c r="O1484" s="97"/>
      <c r="P1484" s="97"/>
      <c r="Q1484" s="98"/>
      <c r="R1484" s="96" t="s">
        <v>362</v>
      </c>
      <c r="S1484" s="97"/>
      <c r="T1484" s="97"/>
      <c r="U1484" s="98"/>
      <c r="V1484" s="96" t="s">
        <v>401</v>
      </c>
      <c r="W1484" s="97"/>
      <c r="X1484" s="97"/>
      <c r="Y1484" s="98"/>
      <c r="Z1484" s="121" t="s">
        <v>727</v>
      </c>
      <c r="AA1484" s="96" t="s">
        <v>770</v>
      </c>
      <c r="AB1484" s="97"/>
      <c r="AC1484" s="98"/>
    </row>
    <row r="1485" spans="1:51" ht="25.5">
      <c r="A1485" s="89" t="s">
        <v>725</v>
      </c>
      <c r="B1485" s="99" t="s">
        <v>726</v>
      </c>
      <c r="C1485" s="100" t="s">
        <v>362</v>
      </c>
      <c r="D1485" s="100" t="s">
        <v>401</v>
      </c>
      <c r="E1485" s="101" t="s">
        <v>727</v>
      </c>
      <c r="F1485" s="102" t="s">
        <v>726</v>
      </c>
      <c r="G1485" s="102" t="s">
        <v>362</v>
      </c>
      <c r="H1485" s="100" t="s">
        <v>401</v>
      </c>
      <c r="I1485" s="101" t="s">
        <v>727</v>
      </c>
      <c r="L1485" s="481"/>
      <c r="M1485" s="482"/>
      <c r="N1485" s="122" t="s">
        <v>771</v>
      </c>
      <c r="O1485" s="123" t="s">
        <v>783</v>
      </c>
      <c r="P1485" s="123" t="s">
        <v>784</v>
      </c>
      <c r="Q1485" s="124" t="s">
        <v>774</v>
      </c>
      <c r="R1485" s="122" t="s">
        <v>771</v>
      </c>
      <c r="S1485" s="123" t="s">
        <v>783</v>
      </c>
      <c r="T1485" s="123" t="s">
        <v>784</v>
      </c>
      <c r="U1485" s="124" t="s">
        <v>774</v>
      </c>
      <c r="V1485" s="122" t="s">
        <v>771</v>
      </c>
      <c r="W1485" s="123" t="s">
        <v>783</v>
      </c>
      <c r="X1485" s="123" t="s">
        <v>784</v>
      </c>
      <c r="Y1485" s="124" t="s">
        <v>774</v>
      </c>
      <c r="Z1485" s="125" t="s">
        <v>774</v>
      </c>
      <c r="AA1485" s="122" t="s">
        <v>726</v>
      </c>
      <c r="AB1485" s="123" t="s">
        <v>362</v>
      </c>
      <c r="AC1485" s="124" t="s">
        <v>401</v>
      </c>
    </row>
    <row r="1486" spans="1:51">
      <c r="A1486" s="51" t="s">
        <v>540</v>
      </c>
      <c r="B1486" s="104">
        <v>182.01163739084714</v>
      </c>
      <c r="C1486" s="85">
        <v>828.78119344024708</v>
      </c>
      <c r="D1486" s="85">
        <v>2129.8658827009431</v>
      </c>
      <c r="E1486" s="86">
        <v>3140.6587135320374</v>
      </c>
      <c r="F1486" s="105">
        <v>85456.853818435295</v>
      </c>
      <c r="G1486" s="106">
        <v>389123.65335851396</v>
      </c>
      <c r="H1486" s="106">
        <v>1000000</v>
      </c>
      <c r="I1486" s="79">
        <v>1474580.5071769494</v>
      </c>
      <c r="L1486" s="77"/>
      <c r="M1486" s="126" t="s">
        <v>540</v>
      </c>
      <c r="N1486" s="85">
        <v>116.69359494558582</v>
      </c>
      <c r="O1486" s="85">
        <v>0.20049341564774967</v>
      </c>
      <c r="P1486" s="85">
        <v>246.80808457751337</v>
      </c>
      <c r="Q1486" s="86">
        <v>182.01163739084714</v>
      </c>
      <c r="R1486" s="104">
        <v>1274.6842134649214</v>
      </c>
      <c r="S1486" s="85">
        <v>0.3125628541365581</v>
      </c>
      <c r="T1486" s="85">
        <v>384.76594899783913</v>
      </c>
      <c r="U1486" s="86">
        <v>828.78119344024708</v>
      </c>
      <c r="V1486" s="104">
        <v>1181.3096323946529</v>
      </c>
      <c r="W1486" s="85">
        <v>2.494925661225321</v>
      </c>
      <c r="X1486" s="85">
        <v>3071.26207422273</v>
      </c>
      <c r="Y1486" s="86">
        <v>2129.8658827009431</v>
      </c>
      <c r="Z1486" s="127">
        <v>3140.6587135320374</v>
      </c>
      <c r="AA1486" s="128">
        <v>5.7953332084960549E-2</v>
      </c>
      <c r="AB1486" s="129">
        <v>0.26388769651070615</v>
      </c>
      <c r="AC1486" s="130">
        <v>0.67815897140433323</v>
      </c>
    </row>
    <row r="1487" spans="1:51">
      <c r="A1487" s="51" t="s">
        <v>558</v>
      </c>
      <c r="B1487" s="104">
        <v>180.08792113839206</v>
      </c>
      <c r="C1487" s="85">
        <v>717.26967642116256</v>
      </c>
      <c r="D1487" s="85">
        <v>2027.6807611070462</v>
      </c>
      <c r="E1487" s="86">
        <v>2925.0383586666007</v>
      </c>
      <c r="F1487" s="107">
        <v>84553.643776864235</v>
      </c>
      <c r="G1487" s="108">
        <v>336767.53181828174</v>
      </c>
      <c r="H1487" s="108">
        <v>952022.74358030804</v>
      </c>
      <c r="I1487" s="86">
        <v>1373343.9191754539</v>
      </c>
      <c r="L1487" s="51"/>
      <c r="M1487" s="131" t="s">
        <v>558</v>
      </c>
      <c r="N1487" s="85">
        <v>114.21852374075333</v>
      </c>
      <c r="O1487" s="85">
        <v>0.19937727785922943</v>
      </c>
      <c r="P1487" s="85">
        <v>245.43411511911862</v>
      </c>
      <c r="Q1487" s="86">
        <v>180.08792113839206</v>
      </c>
      <c r="R1487" s="104">
        <v>1053.6134677643572</v>
      </c>
      <c r="S1487" s="85">
        <v>0.3105396885218733</v>
      </c>
      <c r="T1487" s="85">
        <v>382.27542516427479</v>
      </c>
      <c r="U1487" s="86">
        <v>717.26967642116256</v>
      </c>
      <c r="V1487" s="104">
        <v>976.43300602861029</v>
      </c>
      <c r="W1487" s="85">
        <v>2.494925661225321</v>
      </c>
      <c r="X1487" s="85">
        <v>3071.26207422273</v>
      </c>
      <c r="Y1487" s="86">
        <v>2027.6807611070462</v>
      </c>
      <c r="Z1487" s="127">
        <v>2925.0383586666007</v>
      </c>
      <c r="AA1487" s="128">
        <v>6.1567712643770735E-2</v>
      </c>
      <c r="AB1487" s="129">
        <v>0.24521718639892812</v>
      </c>
      <c r="AC1487" s="130">
        <v>0.69321510095730121</v>
      </c>
    </row>
    <row r="1488" spans="1:51">
      <c r="A1488" s="51" t="s">
        <v>575</v>
      </c>
      <c r="B1488" s="104">
        <v>5.8057831147210655</v>
      </c>
      <c r="C1488" s="85">
        <v>314.84483026331458</v>
      </c>
      <c r="D1488" s="85">
        <v>288.51399485881899</v>
      </c>
      <c r="E1488" s="86">
        <v>609.16460823685463</v>
      </c>
      <c r="F1488" s="107">
        <v>2725.8914102885146</v>
      </c>
      <c r="G1488" s="108">
        <v>147823.7821547951</v>
      </c>
      <c r="H1488" s="108">
        <v>135461.10917225748</v>
      </c>
      <c r="I1488" s="86">
        <v>286010.78273734113</v>
      </c>
      <c r="L1488" s="51"/>
      <c r="M1488" s="131" t="s">
        <v>575</v>
      </c>
      <c r="N1488" s="85">
        <v>7.7403332057619991</v>
      </c>
      <c r="O1488" s="85">
        <v>3.1499814917924297E-3</v>
      </c>
      <c r="P1488" s="85">
        <v>3.8776380557544448</v>
      </c>
      <c r="Q1488" s="86">
        <v>5.8057831147210655</v>
      </c>
      <c r="R1488" s="104">
        <v>624.18092764981645</v>
      </c>
      <c r="S1488" s="85">
        <v>5.7095064323390166E-3</v>
      </c>
      <c r="T1488" s="85">
        <v>7.028422065113344</v>
      </c>
      <c r="U1488" s="86">
        <v>314.84483026331458</v>
      </c>
      <c r="V1488" s="104">
        <v>578.45773439481729</v>
      </c>
      <c r="W1488" s="85">
        <v>0</v>
      </c>
      <c r="X1488" s="85">
        <v>0</v>
      </c>
      <c r="Y1488" s="86">
        <v>288.51399485881899</v>
      </c>
      <c r="Z1488" s="127">
        <v>609.16460823685463</v>
      </c>
      <c r="AA1488" s="128">
        <v>9.5307295207532287E-3</v>
      </c>
      <c r="AB1488" s="129">
        <v>0.51684688507198528</v>
      </c>
      <c r="AC1488" s="130">
        <v>0.47362238540726143</v>
      </c>
    </row>
    <row r="1489" spans="1:53" ht="14.25">
      <c r="A1489" s="51" t="s">
        <v>267</v>
      </c>
      <c r="B1489" s="104">
        <v>156.01368023993655</v>
      </c>
      <c r="C1489" s="85">
        <v>384.88261417511501</v>
      </c>
      <c r="D1489" s="85">
        <v>1733.7675815847804</v>
      </c>
      <c r="E1489" s="86">
        <v>2274.6638759998318</v>
      </c>
      <c r="F1489" s="107">
        <v>73250.471547105684</v>
      </c>
      <c r="G1489" s="108">
        <v>180707.4413939316</v>
      </c>
      <c r="H1489" s="108">
        <v>814026.64630983281</v>
      </c>
      <c r="I1489" s="86">
        <v>1067984.55925087</v>
      </c>
      <c r="L1489" s="51"/>
      <c r="M1489" s="131" t="s">
        <v>267</v>
      </c>
      <c r="N1489" s="85">
        <v>82.203712895961218</v>
      </c>
      <c r="O1489" s="85">
        <v>0.18624996751703818</v>
      </c>
      <c r="P1489" s="85">
        <v>229.27435091567423</v>
      </c>
      <c r="Q1489" s="86">
        <v>156.01368023993655</v>
      </c>
      <c r="R1489" s="104">
        <v>417.75176153244109</v>
      </c>
      <c r="S1489" s="85">
        <v>0.28585712188004286</v>
      </c>
      <c r="T1489" s="85">
        <v>351.89110069334112</v>
      </c>
      <c r="U1489" s="86">
        <v>384.88261417511501</v>
      </c>
      <c r="V1489" s="104">
        <v>387.15014639324789</v>
      </c>
      <c r="W1489" s="85">
        <v>2.494925661225321</v>
      </c>
      <c r="X1489" s="85">
        <v>3071.26207422273</v>
      </c>
      <c r="Y1489" s="86">
        <v>1733.7675815847804</v>
      </c>
      <c r="Z1489" s="127">
        <v>2274.6638759998318</v>
      </c>
      <c r="AA1489" s="128">
        <v>6.8587575459411784E-2</v>
      </c>
      <c r="AB1489" s="129">
        <v>0.16920417044295799</v>
      </c>
      <c r="AC1489" s="130">
        <v>0.76220825409763027</v>
      </c>
      <c r="AZ1489" s="81"/>
    </row>
    <row r="1490" spans="1:53" ht="14.25">
      <c r="A1490" s="51" t="s">
        <v>608</v>
      </c>
      <c r="B1490" s="104">
        <v>18.268457783734434</v>
      </c>
      <c r="C1490" s="85">
        <v>17.542231982732968</v>
      </c>
      <c r="D1490" s="85">
        <v>5.3991846634468335</v>
      </c>
      <c r="E1490" s="86">
        <v>41.209874429914237</v>
      </c>
      <c r="F1490" s="107">
        <v>8577.2808194700447</v>
      </c>
      <c r="G1490" s="108">
        <v>8236.308269555062</v>
      </c>
      <c r="H1490" s="108">
        <v>2534.9880982177033</v>
      </c>
      <c r="I1490" s="86">
        <v>19348.577187242812</v>
      </c>
      <c r="L1490" s="51"/>
      <c r="M1490" s="131" t="s">
        <v>608</v>
      </c>
      <c r="N1490" s="85">
        <v>24.274477639030106</v>
      </c>
      <c r="O1490" s="85">
        <v>9.9773288503988162E-3</v>
      </c>
      <c r="P1490" s="85">
        <v>12.282126147689947</v>
      </c>
      <c r="Q1490" s="86">
        <v>18.268457783734434</v>
      </c>
      <c r="R1490" s="104">
        <v>11.680778582099666</v>
      </c>
      <c r="S1490" s="85">
        <v>1.8973060209491438E-2</v>
      </c>
      <c r="T1490" s="85">
        <v>23.355902405820355</v>
      </c>
      <c r="U1490" s="86">
        <v>17.542231982732968</v>
      </c>
      <c r="V1490" s="104">
        <v>10.825125240545095</v>
      </c>
      <c r="W1490" s="85">
        <v>0</v>
      </c>
      <c r="X1490" s="85">
        <v>0</v>
      </c>
      <c r="Y1490" s="86">
        <v>5.3991846634468335</v>
      </c>
      <c r="Z1490" s="127">
        <v>41.209874429914237</v>
      </c>
      <c r="AA1490" s="128">
        <v>0.44330292281777411</v>
      </c>
      <c r="AB1490" s="129">
        <v>0.42568030661115208</v>
      </c>
      <c r="AC1490" s="130">
        <v>0.13101677057107378</v>
      </c>
      <c r="AX1490" s="81"/>
    </row>
    <row r="1491" spans="1:53" ht="14.25">
      <c r="A1491" s="51" t="s">
        <v>728</v>
      </c>
      <c r="B1491" s="109">
        <v>1.305966202920986E-2</v>
      </c>
      <c r="C1491" s="110">
        <v>0.10511777845535288</v>
      </c>
      <c r="D1491" s="85">
        <v>0</v>
      </c>
      <c r="E1491" s="86">
        <v>0.11817744048456273</v>
      </c>
      <c r="F1491" s="107">
        <v>6.1316828140598849</v>
      </c>
      <c r="G1491" s="108">
        <v>49.35417732596855</v>
      </c>
      <c r="H1491" s="108">
        <v>0</v>
      </c>
      <c r="I1491" s="86">
        <v>55.485860140028436</v>
      </c>
      <c r="L1491" s="51"/>
      <c r="M1491" s="132" t="s">
        <v>728</v>
      </c>
      <c r="N1491" s="85">
        <v>1.3271567083250205E-2</v>
      </c>
      <c r="O1491" s="85">
        <v>1.0429234936903105E-5</v>
      </c>
      <c r="P1491" s="85">
        <v>1.2838424095224543E-2</v>
      </c>
      <c r="Q1491" s="86">
        <v>1.305966202920986E-2</v>
      </c>
      <c r="R1491" s="104">
        <v>0.20783137980938921</v>
      </c>
      <c r="S1491" s="85">
        <v>2.3625590588696051E-6</v>
      </c>
      <c r="T1491" s="85">
        <v>2.9083183312379494E-3</v>
      </c>
      <c r="U1491" s="86">
        <v>0.10511777845535288</v>
      </c>
      <c r="V1491" s="104">
        <v>0</v>
      </c>
      <c r="W1491" s="85">
        <v>0</v>
      </c>
      <c r="X1491" s="85">
        <v>0</v>
      </c>
      <c r="Y1491" s="86">
        <v>0</v>
      </c>
      <c r="Z1491" s="127">
        <v>0.11817744048456273</v>
      </c>
      <c r="AA1491" s="128">
        <v>0.11050892603242508</v>
      </c>
      <c r="AB1491" s="129">
        <v>0.88949107396757499</v>
      </c>
      <c r="AC1491" s="130">
        <v>0</v>
      </c>
      <c r="BA1491" s="81"/>
    </row>
    <row r="1492" spans="1:53">
      <c r="A1492" s="51" t="s">
        <v>640</v>
      </c>
      <c r="B1492" s="104">
        <v>11.901991274170708</v>
      </c>
      <c r="C1492" s="85">
        <v>96.481520152399824</v>
      </c>
      <c r="D1492" s="85">
        <v>91.855909327153682</v>
      </c>
      <c r="E1492" s="86">
        <v>200.23942075372423</v>
      </c>
      <c r="F1492" s="107">
        <v>5588.1411927578547</v>
      </c>
      <c r="G1492" s="108">
        <v>45299.34064676828</v>
      </c>
      <c r="H1492" s="108">
        <v>43127.555623675522</v>
      </c>
      <c r="I1492" s="86">
        <v>94015.037463201661</v>
      </c>
      <c r="L1492" s="51"/>
      <c r="M1492" s="131" t="s">
        <v>640</v>
      </c>
      <c r="N1492" s="85">
        <v>7.7804558551482454</v>
      </c>
      <c r="O1492" s="85">
        <v>1.2989628490780432E-2</v>
      </c>
      <c r="P1492" s="85">
        <v>15.990277370582556</v>
      </c>
      <c r="Q1492" s="86">
        <v>11.901991274170708</v>
      </c>
      <c r="R1492" s="104">
        <v>170.18975391667252</v>
      </c>
      <c r="S1492" s="85">
        <v>1.8779852135512465E-2</v>
      </c>
      <c r="T1492" s="85">
        <v>23.11806260190659</v>
      </c>
      <c r="U1492" s="86">
        <v>96.481520152399824</v>
      </c>
      <c r="V1492" s="104">
        <v>0</v>
      </c>
      <c r="W1492" s="85">
        <v>0.14877684862099852</v>
      </c>
      <c r="X1492" s="85">
        <v>183.11082378321626</v>
      </c>
      <c r="Y1492" s="86">
        <v>91.855909327153682</v>
      </c>
      <c r="Z1492" s="127">
        <v>200.23942075372423</v>
      </c>
      <c r="AA1492" s="128">
        <v>5.9438801957028456E-2</v>
      </c>
      <c r="AB1492" s="129">
        <v>0.48183079929632372</v>
      </c>
      <c r="AC1492" s="130">
        <v>0.45873039874664773</v>
      </c>
      <c r="AV1492" s="84"/>
    </row>
    <row r="1493" spans="1:53">
      <c r="A1493" s="51" t="s">
        <v>201</v>
      </c>
      <c r="B1493" s="111">
        <v>0.50205166779442423</v>
      </c>
      <c r="C1493" s="87">
        <v>0.14185192869380434</v>
      </c>
      <c r="D1493" s="87">
        <v>2.166837892094263E-2</v>
      </c>
      <c r="E1493" s="88">
        <v>0.66557197540917123</v>
      </c>
      <c r="F1493" s="112">
        <v>235.71985065921538</v>
      </c>
      <c r="G1493" s="113">
        <v>66.60134323289779</v>
      </c>
      <c r="H1493" s="113">
        <v>10.173588439035582</v>
      </c>
      <c r="I1493" s="88">
        <v>312.49478233114877</v>
      </c>
      <c r="L1493" s="51"/>
      <c r="M1493" s="131" t="s">
        <v>201</v>
      </c>
      <c r="N1493" s="87">
        <v>0.38243188587542842</v>
      </c>
      <c r="O1493" s="87">
        <v>5.0412527799152023E-4</v>
      </c>
      <c r="P1493" s="87">
        <v>0.62057995194611815</v>
      </c>
      <c r="Q1493" s="88">
        <v>0.50205166779442423</v>
      </c>
      <c r="R1493" s="111">
        <v>2.526304543656615E-3</v>
      </c>
      <c r="S1493" s="87">
        <v>2.2767115422333415E-4</v>
      </c>
      <c r="T1493" s="87">
        <v>0.28026397428500005</v>
      </c>
      <c r="U1493" s="88">
        <v>0.14185192869380434</v>
      </c>
      <c r="V1493" s="111">
        <v>0</v>
      </c>
      <c r="W1493" s="87">
        <v>2.5057121696358575E-5</v>
      </c>
      <c r="X1493" s="87">
        <v>4.3204975104424712E-2</v>
      </c>
      <c r="Y1493" s="88">
        <v>2.166837892094263E-2</v>
      </c>
      <c r="Z1493" s="133">
        <v>0.66557197540917123</v>
      </c>
      <c r="AA1493" s="128">
        <v>0.7543161165789467</v>
      </c>
      <c r="AB1493" s="129">
        <v>0.21312785684312888</v>
      </c>
      <c r="AC1493" s="130">
        <v>3.2556026577924412E-2</v>
      </c>
    </row>
    <row r="1494" spans="1:53">
      <c r="A1494" s="51" t="s">
        <v>200</v>
      </c>
      <c r="B1494" s="111">
        <v>5.6255602859465494E-4</v>
      </c>
      <c r="C1494" s="87">
        <v>1.0894802420207638E-3</v>
      </c>
      <c r="D1494" s="87">
        <v>3.8199182302008222E-3</v>
      </c>
      <c r="E1494" s="88">
        <v>5.4719545008162411E-3</v>
      </c>
      <c r="F1494" s="112">
        <v>0.26412744256049669</v>
      </c>
      <c r="G1494" s="113">
        <v>0.5115252800045621</v>
      </c>
      <c r="H1494" s="113">
        <v>1.7935017698657514</v>
      </c>
      <c r="I1494" s="88">
        <v>2.5691544924308105</v>
      </c>
      <c r="L1494" s="51"/>
      <c r="M1494" s="131" t="s">
        <v>200</v>
      </c>
      <c r="N1494" s="87">
        <v>6.9869942969748658E-4</v>
      </c>
      <c r="O1494" s="87">
        <v>3.4665948230941556E-7</v>
      </c>
      <c r="P1494" s="87">
        <v>4.2673901560806463E-4</v>
      </c>
      <c r="Q1494" s="88">
        <v>5.6255602859465494E-4</v>
      </c>
      <c r="R1494" s="111">
        <v>2.0440943697390373E-3</v>
      </c>
      <c r="S1494" s="87">
        <v>1.1329025247547671E-7</v>
      </c>
      <c r="T1494" s="87">
        <v>1.394606906388406E-4</v>
      </c>
      <c r="U1494" s="88">
        <v>1.0894802420207638E-3</v>
      </c>
      <c r="V1494" s="111">
        <v>0</v>
      </c>
      <c r="W1494" s="87">
        <v>4.4173196487610974E-6</v>
      </c>
      <c r="X1494" s="87">
        <v>7.6166044833770605E-3</v>
      </c>
      <c r="Y1494" s="88">
        <v>3.8199182302008222E-3</v>
      </c>
      <c r="Z1494" s="133">
        <v>5.4719545008162411E-3</v>
      </c>
      <c r="AA1494" s="128">
        <v>0.10280714660743973</v>
      </c>
      <c r="AB1494" s="129">
        <v>0.1991025769417944</v>
      </c>
      <c r="AC1494" s="130">
        <v>0.69809027645076582</v>
      </c>
    </row>
    <row r="1495" spans="1:53">
      <c r="A1495" s="51" t="s">
        <v>667</v>
      </c>
      <c r="B1495" s="104">
        <v>27.112618655581016</v>
      </c>
      <c r="C1495" s="85">
        <v>101.02579027734946</v>
      </c>
      <c r="D1495" s="85">
        <v>93.518239025785178</v>
      </c>
      <c r="E1495" s="86">
        <v>221.65664795871567</v>
      </c>
      <c r="F1495" s="107">
        <v>12729.730484812846</v>
      </c>
      <c r="G1495" s="108">
        <v>47432.935142956419</v>
      </c>
      <c r="H1495" s="108">
        <v>43908.041245861015</v>
      </c>
      <c r="I1495" s="86">
        <v>104070.70687363029</v>
      </c>
      <c r="L1495" s="51"/>
      <c r="M1495" s="131" t="s">
        <v>667</v>
      </c>
      <c r="N1495" s="85">
        <v>19.438567780280934</v>
      </c>
      <c r="O1495" s="85">
        <v>2.8205251593338032E-2</v>
      </c>
      <c r="P1495" s="85">
        <v>34.720761768102236</v>
      </c>
      <c r="Q1495" s="86">
        <v>27.112618655581016</v>
      </c>
      <c r="R1495" s="85">
        <v>170.80722806096307</v>
      </c>
      <c r="S1495" s="85">
        <v>2.5640008679118489E-2</v>
      </c>
      <c r="T1495" s="85">
        <v>31.562938913475882</v>
      </c>
      <c r="U1495" s="86">
        <v>101.02579027734946</v>
      </c>
      <c r="V1495" s="85">
        <v>0</v>
      </c>
      <c r="W1495" s="85">
        <v>0.15069915197881098</v>
      </c>
      <c r="X1495" s="85">
        <v>186.42537322444392</v>
      </c>
      <c r="Y1495" s="86">
        <v>93.518239025785178</v>
      </c>
      <c r="Z1495" s="85">
        <v>221.65664795871567</v>
      </c>
      <c r="AA1495" s="128">
        <v>0.12231809379627015</v>
      </c>
      <c r="AB1495" s="129">
        <v>0.4557760446515724</v>
      </c>
      <c r="AC1495" s="130">
        <v>0.42190586155215737</v>
      </c>
    </row>
    <row r="1496" spans="1:53">
      <c r="A1496" s="51" t="s">
        <v>676</v>
      </c>
      <c r="B1496" s="111">
        <v>1.8629412829678837E-2</v>
      </c>
      <c r="C1496" s="87">
        <v>3.1646004431172235E-3</v>
      </c>
      <c r="D1496" s="87">
        <v>6.2605274031439534E-2</v>
      </c>
      <c r="E1496" s="88">
        <v>8.4399287304235598E-2</v>
      </c>
      <c r="F1496" s="112">
        <v>8.7467539533777376</v>
      </c>
      <c r="G1496" s="113">
        <v>1.4858214636050719</v>
      </c>
      <c r="H1496" s="113">
        <v>29.393998251217596</v>
      </c>
      <c r="I1496" s="88">
        <v>39.626573668200407</v>
      </c>
      <c r="L1496" s="51"/>
      <c r="M1496" s="131" t="s">
        <v>676</v>
      </c>
      <c r="N1496" s="87">
        <v>1.6320378306187561E-2</v>
      </c>
      <c r="O1496" s="87">
        <v>1.6986271557044487E-5</v>
      </c>
      <c r="P1496" s="87">
        <v>2.091015873794707E-2</v>
      </c>
      <c r="Q1496" s="88">
        <v>1.8629412829678837E-2</v>
      </c>
      <c r="R1496" s="111">
        <v>2.8998488975142422E-3</v>
      </c>
      <c r="S1496" s="87">
        <v>2.7825086165146593E-6</v>
      </c>
      <c r="T1496" s="87">
        <v>3.425277681781655E-3</v>
      </c>
      <c r="U1496" s="88">
        <v>3.1646004431172235E-3</v>
      </c>
      <c r="V1496" s="111">
        <v>0</v>
      </c>
      <c r="W1496" s="87">
        <v>7.2396185056718338E-5</v>
      </c>
      <c r="X1496" s="87">
        <v>0.12482979533460936</v>
      </c>
      <c r="Y1496" s="88">
        <v>6.2605274031439534E-2</v>
      </c>
      <c r="Z1496" s="133">
        <v>8.4399287304235598E-2</v>
      </c>
      <c r="AA1496" s="128">
        <v>0.22072950405996991</v>
      </c>
      <c r="AB1496" s="129">
        <v>3.7495582536256886E-2</v>
      </c>
      <c r="AC1496" s="130">
        <v>0.74177491340377322</v>
      </c>
    </row>
    <row r="1497" spans="1:53">
      <c r="A1497" s="51" t="s">
        <v>685</v>
      </c>
      <c r="B1497" s="111">
        <v>3.3021762697014109E-2</v>
      </c>
      <c r="C1497" s="87">
        <v>2.5864519911114756E-2</v>
      </c>
      <c r="D1497" s="87">
        <v>1.3558656643340878</v>
      </c>
      <c r="E1497" s="88">
        <v>1.4147519469422167</v>
      </c>
      <c r="F1497" s="112">
        <v>15.504151207463956</v>
      </c>
      <c r="G1497" s="113">
        <v>12.143731735030766</v>
      </c>
      <c r="H1497" s="113">
        <v>636.59673378808077</v>
      </c>
      <c r="I1497" s="88">
        <v>664.24461673057556</v>
      </c>
      <c r="L1497" s="51"/>
      <c r="M1497" s="131" t="s">
        <v>685</v>
      </c>
      <c r="N1497" s="87">
        <v>2.349285283493753E-2</v>
      </c>
      <c r="O1497" s="87">
        <v>3.4499785596761522E-5</v>
      </c>
      <c r="P1497" s="87">
        <v>4.2469354786350881E-2</v>
      </c>
      <c r="Q1497" s="88">
        <v>3.3021762697014109E-2</v>
      </c>
      <c r="R1497" s="111">
        <v>3.0726488773467408E-2</v>
      </c>
      <c r="S1497" s="87">
        <v>1.7067005994895652E-5</v>
      </c>
      <c r="T1497" s="87">
        <v>2.1009543108756013E-2</v>
      </c>
      <c r="U1497" s="88">
        <v>2.5864519911114756E-2</v>
      </c>
      <c r="V1497" s="111">
        <v>0</v>
      </c>
      <c r="W1497" s="87">
        <v>1.5679110596638645E-3</v>
      </c>
      <c r="X1497" s="87">
        <v>2.7034852254628263</v>
      </c>
      <c r="Y1497" s="88">
        <v>1.3558656643340878</v>
      </c>
      <c r="Z1497" s="133">
        <v>1.4147519469422167</v>
      </c>
      <c r="AA1497" s="128">
        <v>2.3341026508841997E-2</v>
      </c>
      <c r="AB1497" s="129">
        <v>1.828201754167379E-2</v>
      </c>
      <c r="AC1497" s="130">
        <v>0.95837695594948424</v>
      </c>
    </row>
    <row r="1498" spans="1:53">
      <c r="A1498" s="51" t="s">
        <v>690</v>
      </c>
      <c r="B1498" s="111">
        <v>5.000938182474042E-2</v>
      </c>
      <c r="C1498" s="87">
        <v>5.9426513574491163E-2</v>
      </c>
      <c r="D1498" s="87">
        <v>5.0570044070913533E-2</v>
      </c>
      <c r="E1498" s="88">
        <v>0.16000593947014513</v>
      </c>
      <c r="F1498" s="112">
        <v>23.480061458762894</v>
      </c>
      <c r="G1498" s="113">
        <v>27.901528475178321</v>
      </c>
      <c r="H1498" s="113">
        <v>23.743299745608507</v>
      </c>
      <c r="I1498" s="88">
        <v>75.124889679549725</v>
      </c>
      <c r="L1498" s="51"/>
      <c r="M1498" s="131" t="s">
        <v>690</v>
      </c>
      <c r="N1498" s="87">
        <v>4.2628999405637073E-2</v>
      </c>
      <c r="O1498" s="87">
        <v>4.6553116985706807E-5</v>
      </c>
      <c r="P1498" s="87">
        <v>5.7307047202695305E-2</v>
      </c>
      <c r="Q1498" s="88">
        <v>5.000938182474042E-2</v>
      </c>
      <c r="R1498" s="111">
        <v>7.9995017224632245E-2</v>
      </c>
      <c r="S1498" s="87">
        <v>3.1622956665434177E-5</v>
      </c>
      <c r="T1498" s="87">
        <v>3.892796847247048E-2</v>
      </c>
      <c r="U1498" s="88">
        <v>5.9426513574491163E-2</v>
      </c>
      <c r="V1498" s="111">
        <v>0</v>
      </c>
      <c r="W1498" s="87">
        <v>5.8478751599197754E-5</v>
      </c>
      <c r="X1498" s="87">
        <v>0.10083253126987646</v>
      </c>
      <c r="Y1498" s="88">
        <v>5.0570044070913533E-2</v>
      </c>
      <c r="Z1498" s="133">
        <v>0.16000593947014513</v>
      </c>
      <c r="AA1498" s="128">
        <v>0.31254703413101409</v>
      </c>
      <c r="AB1498" s="129">
        <v>0.37140192277411876</v>
      </c>
      <c r="AC1498" s="130">
        <v>0.31605104309486709</v>
      </c>
    </row>
    <row r="1499" spans="1:53">
      <c r="A1499" s="51" t="s">
        <v>695</v>
      </c>
      <c r="B1499" s="111">
        <v>6.2448398091220561E-3</v>
      </c>
      <c r="C1499" s="87">
        <v>7.2488013182704361E-3</v>
      </c>
      <c r="D1499" s="87">
        <v>2.0711341156990901E-2</v>
      </c>
      <c r="E1499" s="88">
        <v>3.4204982284383394E-2</v>
      </c>
      <c r="F1499" s="112">
        <v>2.9320342937287669</v>
      </c>
      <c r="G1499" s="113">
        <v>3.4034074056710213</v>
      </c>
      <c r="H1499" s="113">
        <v>9.7242466416365456</v>
      </c>
      <c r="I1499" s="88">
        <v>16.059688341036335</v>
      </c>
      <c r="L1499" s="51"/>
      <c r="M1499" s="131" t="s">
        <v>695</v>
      </c>
      <c r="N1499" s="87">
        <v>1.1117235981862563E-2</v>
      </c>
      <c r="O1499" s="87">
        <v>1.1334997161027521E-6</v>
      </c>
      <c r="P1499" s="87">
        <v>1.3953420509927625E-3</v>
      </c>
      <c r="Q1499" s="88">
        <v>6.2448398091220561E-3</v>
      </c>
      <c r="R1499" s="111">
        <v>1.2696000943746663E-2</v>
      </c>
      <c r="S1499" s="87">
        <v>1.4841433835848799E-6</v>
      </c>
      <c r="T1499" s="87">
        <v>1.8269856122583607E-3</v>
      </c>
      <c r="U1499" s="88">
        <v>7.2488013182704361E-3</v>
      </c>
      <c r="V1499" s="111">
        <v>1.7999999999999999E-2</v>
      </c>
      <c r="W1499" s="87">
        <v>3.1353709282517561E-6</v>
      </c>
      <c r="X1499" s="87">
        <v>2.3406192480517039E-2</v>
      </c>
      <c r="Y1499" s="88">
        <v>2.0711341156990901E-2</v>
      </c>
      <c r="Z1499" s="133">
        <v>3.4204982284383394E-2</v>
      </c>
      <c r="AA1499" s="128">
        <v>0.18257105813421795</v>
      </c>
      <c r="AB1499" s="129">
        <v>0.21192238189171478</v>
      </c>
      <c r="AC1499" s="130">
        <v>0.60550655997406722</v>
      </c>
    </row>
    <row r="1500" spans="1:53">
      <c r="A1500" s="51" t="s">
        <v>700</v>
      </c>
      <c r="B1500" s="111">
        <v>1.7202135586629219E-3</v>
      </c>
      <c r="C1500" s="87">
        <v>4.811747988181141E-3</v>
      </c>
      <c r="D1500" s="87">
        <v>6.9985053284296397E-3</v>
      </c>
      <c r="E1500" s="88">
        <v>1.3530466875273702E-2</v>
      </c>
      <c r="F1500" s="112">
        <v>0.80766285456503517</v>
      </c>
      <c r="G1500" s="113">
        <v>2.2591788653280025</v>
      </c>
      <c r="H1500" s="113">
        <v>3.2858901517097583</v>
      </c>
      <c r="I1500" s="88">
        <v>6.3527318716027956</v>
      </c>
      <c r="L1500" s="51"/>
      <c r="M1500" s="131" t="s">
        <v>700</v>
      </c>
      <c r="N1500" s="87">
        <v>2.1953863363319611E-3</v>
      </c>
      <c r="O1500" s="87">
        <v>1.0124881649314676E-6</v>
      </c>
      <c r="P1500" s="87">
        <v>1.2463764150897278E-3</v>
      </c>
      <c r="Q1500" s="88">
        <v>1.7202135586629219E-3</v>
      </c>
      <c r="R1500" s="111">
        <v>7.9176686475274059E-3</v>
      </c>
      <c r="S1500" s="87">
        <v>1.3970333190368864E-6</v>
      </c>
      <c r="T1500" s="87">
        <v>1.7197528230465363E-3</v>
      </c>
      <c r="U1500" s="88">
        <v>4.811747988181141E-3</v>
      </c>
      <c r="V1500" s="111">
        <v>4.5999999999999999E-3</v>
      </c>
      <c r="W1500" s="87">
        <v>2.7736103435840906E-6</v>
      </c>
      <c r="X1500" s="87">
        <v>9.38242342820007E-3</v>
      </c>
      <c r="Y1500" s="88">
        <v>6.9985053284296397E-3</v>
      </c>
      <c r="Z1500" s="133">
        <v>1.3530466875273702E-2</v>
      </c>
      <c r="AA1500" s="128">
        <v>0.12713630464640743</v>
      </c>
      <c r="AB1500" s="129">
        <v>0.35562320447156087</v>
      </c>
      <c r="AC1500" s="130">
        <v>0.51724049088203172</v>
      </c>
    </row>
    <row r="1501" spans="1:53">
      <c r="A1501" s="51" t="s">
        <v>703</v>
      </c>
      <c r="B1501" s="111">
        <v>2.6961728497228249E-2</v>
      </c>
      <c r="C1501" s="87">
        <v>0.15667359751117954</v>
      </c>
      <c r="D1501" s="87">
        <v>0</v>
      </c>
      <c r="E1501" s="88">
        <v>0.18363532600840779</v>
      </c>
      <c r="F1501" s="112">
        <v>12.658885574070665</v>
      </c>
      <c r="G1501" s="113">
        <v>73.560311371576759</v>
      </c>
      <c r="H1501" s="113">
        <v>0</v>
      </c>
      <c r="I1501" s="88">
        <v>86.219196945647425</v>
      </c>
      <c r="L1501" s="51"/>
      <c r="M1501" s="131" t="s">
        <v>703</v>
      </c>
      <c r="N1501" s="87">
        <v>1.8997009313972121E-2</v>
      </c>
      <c r="O1501" s="87">
        <v>2.8317544612265262E-5</v>
      </c>
      <c r="P1501" s="87">
        <v>3.4858994860811621E-2</v>
      </c>
      <c r="Q1501" s="88">
        <v>2.6961728497228249E-2</v>
      </c>
      <c r="R1501" s="111">
        <v>0.30644177410598089</v>
      </c>
      <c r="S1501" s="87">
        <v>6.2045078082491099E-6</v>
      </c>
      <c r="T1501" s="87">
        <v>7.637770462201092E-3</v>
      </c>
      <c r="U1501" s="88">
        <v>0.15667359751117954</v>
      </c>
      <c r="V1501" s="111">
        <v>0</v>
      </c>
      <c r="W1501" s="87">
        <v>0</v>
      </c>
      <c r="X1501" s="87">
        <v>0</v>
      </c>
      <c r="Y1501" s="88">
        <v>0</v>
      </c>
      <c r="Z1501" s="133">
        <v>0.18363532600840779</v>
      </c>
      <c r="AA1501" s="128">
        <v>0.14682212340774672</v>
      </c>
      <c r="AB1501" s="129">
        <v>0.8531778765922533</v>
      </c>
      <c r="AC1501" s="130">
        <v>0</v>
      </c>
    </row>
    <row r="1502" spans="1:53">
      <c r="A1502" s="51" t="s">
        <v>729</v>
      </c>
      <c r="B1502" s="111">
        <v>3.4697781727743913E-4</v>
      </c>
      <c r="C1502" s="87">
        <v>3.1883532498313996E-4</v>
      </c>
      <c r="D1502" s="87">
        <v>1.1997632883946477E-3</v>
      </c>
      <c r="E1502" s="88">
        <v>1.8655764306552268E-3</v>
      </c>
      <c r="F1502" s="112">
        <v>0.16291064150829382</v>
      </c>
      <c r="G1502" s="113">
        <v>0.14969737182644377</v>
      </c>
      <c r="H1502" s="113">
        <v>0.5633046184453615</v>
      </c>
      <c r="I1502" s="88">
        <v>0.87591263178009915</v>
      </c>
      <c r="L1502" s="51"/>
      <c r="M1502" s="131" t="s">
        <v>729</v>
      </c>
      <c r="N1502" s="87">
        <v>2.4774122922592958E-4</v>
      </c>
      <c r="O1502" s="87">
        <v>3.6179025795767291E-7</v>
      </c>
      <c r="P1502" s="87">
        <v>4.4536505249737329E-4</v>
      </c>
      <c r="Q1502" s="88">
        <v>3.4697781727743913E-4</v>
      </c>
      <c r="R1502" s="111">
        <v>5.019213389781587E-4</v>
      </c>
      <c r="S1502" s="87">
        <v>1.1091906953194519E-7</v>
      </c>
      <c r="T1502" s="87">
        <v>1.365417562759083E-4</v>
      </c>
      <c r="U1502" s="88">
        <v>3.1883532498313996E-4</v>
      </c>
      <c r="V1502" s="111">
        <v>6.5769220473088272E-4</v>
      </c>
      <c r="W1502" s="87">
        <v>6.2684620575432718E-7</v>
      </c>
      <c r="X1502" s="87">
        <v>1.7385376043784653E-3</v>
      </c>
      <c r="Y1502" s="88">
        <v>1.1997632883946477E-3</v>
      </c>
      <c r="Z1502" s="133">
        <v>1.8655764306552268E-3</v>
      </c>
      <c r="AA1502" s="128">
        <v>0.18598960169944564</v>
      </c>
      <c r="AB1502" s="129">
        <v>0.17090445598691381</v>
      </c>
      <c r="AC1502" s="130">
        <v>0.6431059423136406</v>
      </c>
    </row>
    <row r="1503" spans="1:53">
      <c r="A1503" s="51" t="s">
        <v>730</v>
      </c>
      <c r="B1503" s="111">
        <v>4.4657913435812522E-4</v>
      </c>
      <c r="C1503" s="87">
        <v>1.1477767125125718E-3</v>
      </c>
      <c r="D1503" s="87">
        <v>2.0579615830060892E-3</v>
      </c>
      <c r="E1503" s="88">
        <v>3.6523174298767865E-3</v>
      </c>
      <c r="F1503" s="112">
        <v>0.2096747677801222</v>
      </c>
      <c r="G1503" s="113">
        <v>0.53889623841339895</v>
      </c>
      <c r="H1503" s="113">
        <v>0.96623998709079761</v>
      </c>
      <c r="I1503" s="88">
        <v>1.7148109932843187</v>
      </c>
      <c r="L1503" s="51"/>
      <c r="M1503" s="131" t="s">
        <v>730</v>
      </c>
      <c r="N1503" s="87">
        <v>4.7296849623368694E-4</v>
      </c>
      <c r="O1503" s="87">
        <v>3.4116916371570066E-7</v>
      </c>
      <c r="P1503" s="87">
        <v>4.1998041452654181E-4</v>
      </c>
      <c r="Q1503" s="88">
        <v>4.4657913435812522E-4</v>
      </c>
      <c r="R1503" s="111">
        <v>1.2351648098411292E-3</v>
      </c>
      <c r="S1503" s="87">
        <v>8.6105585922104423E-7</v>
      </c>
      <c r="T1503" s="87">
        <v>1.0599627256685734E-3</v>
      </c>
      <c r="U1503" s="88">
        <v>1.1477767125125718E-3</v>
      </c>
      <c r="V1503" s="111">
        <v>8.2226686785038681E-4</v>
      </c>
      <c r="W1503" s="87">
        <v>1.4289464371179923E-6</v>
      </c>
      <c r="X1503" s="87">
        <v>3.2861410505826863E-3</v>
      </c>
      <c r="Y1503" s="88">
        <v>2.0579615830060892E-3</v>
      </c>
      <c r="Z1503" s="133">
        <v>3.6523174298767865E-3</v>
      </c>
      <c r="AA1503" s="128">
        <v>0.12227281525559811</v>
      </c>
      <c r="AB1503" s="129">
        <v>0.31425984585115674</v>
      </c>
      <c r="AC1503" s="130">
        <v>0.56346733889324507</v>
      </c>
    </row>
    <row r="1504" spans="1:53" ht="11.25" customHeight="1">
      <c r="A1504" s="51" t="s">
        <v>712</v>
      </c>
      <c r="B1504" s="111">
        <v>2.1606021641603092E-4</v>
      </c>
      <c r="C1504" s="87">
        <v>5.8476537413395808E-4</v>
      </c>
      <c r="D1504" s="87">
        <v>4.3197639081693273E-2</v>
      </c>
      <c r="E1504" s="88">
        <v>4.3998464672243262E-2</v>
      </c>
      <c r="F1504" s="112">
        <v>0.10144310877548723</v>
      </c>
      <c r="G1504" s="113">
        <v>0.2745550219304892</v>
      </c>
      <c r="H1504" s="113">
        <v>20.281858793340138</v>
      </c>
      <c r="I1504" s="88">
        <v>20.657856924046111</v>
      </c>
      <c r="L1504" s="51"/>
      <c r="M1504" s="131" t="s">
        <v>712</v>
      </c>
      <c r="N1504" s="87">
        <v>4.3319112940094816E-4</v>
      </c>
      <c r="O1504" s="87">
        <v>0</v>
      </c>
      <c r="P1504" s="87">
        <v>0</v>
      </c>
      <c r="Q1504" s="88">
        <v>2.1606021641603092E-4</v>
      </c>
      <c r="R1504" s="111">
        <v>9.6205852234827001E-4</v>
      </c>
      <c r="S1504" s="87">
        <v>1.6991311150610245E-7</v>
      </c>
      <c r="T1504" s="87">
        <v>2.0916362494968191E-4</v>
      </c>
      <c r="U1504" s="88">
        <v>5.8476537413395808E-4</v>
      </c>
      <c r="V1504" s="111">
        <v>0</v>
      </c>
      <c r="W1504" s="87">
        <v>4.995336768913565E-5</v>
      </c>
      <c r="X1504" s="87">
        <v>8.6132558780880455E-2</v>
      </c>
      <c r="Y1504" s="88">
        <v>4.3197639081693273E-2</v>
      </c>
      <c r="Z1504" s="133">
        <v>4.3998464672243262E-2</v>
      </c>
      <c r="AA1504" s="128">
        <v>4.9106308146323573E-3</v>
      </c>
      <c r="AB1504" s="129">
        <v>1.3290585898622535E-2</v>
      </c>
      <c r="AC1504" s="130">
        <v>0.98179878328674508</v>
      </c>
    </row>
    <row r="1505" spans="1:52">
      <c r="A1505" s="51" t="s">
        <v>715</v>
      </c>
      <c r="B1505" s="111">
        <v>7.9411792046462368E-4</v>
      </c>
      <c r="C1505" s="87">
        <v>5.8140564819918568E-3</v>
      </c>
      <c r="D1505" s="87">
        <v>0.93554730839052047</v>
      </c>
      <c r="E1505" s="88">
        <v>0.94215548279297701</v>
      </c>
      <c r="F1505" s="112">
        <v>0.37284879151995259</v>
      </c>
      <c r="G1505" s="113">
        <v>2.7297758648628561</v>
      </c>
      <c r="H1505" s="113">
        <v>439.25174631377564</v>
      </c>
      <c r="I1505" s="88">
        <v>442.35437097015847</v>
      </c>
      <c r="L1505" s="51"/>
      <c r="M1505" s="131" t="s">
        <v>715</v>
      </c>
      <c r="N1505" s="87">
        <v>1.5921711296503112E-3</v>
      </c>
      <c r="O1505" s="87">
        <v>0</v>
      </c>
      <c r="P1505" s="87">
        <v>0</v>
      </c>
      <c r="Q1505" s="88">
        <v>7.9411792046462368E-4</v>
      </c>
      <c r="R1505" s="111">
        <v>9.7739354404767533E-3</v>
      </c>
      <c r="S1505" s="87">
        <v>1.5208655772297747E-6</v>
      </c>
      <c r="T1505" s="87">
        <v>1.8721907589994615E-3</v>
      </c>
      <c r="U1505" s="88">
        <v>5.8140564819918568E-3</v>
      </c>
      <c r="V1505" s="111">
        <v>0</v>
      </c>
      <c r="W1505" s="87">
        <v>1.0818586311680664E-3</v>
      </c>
      <c r="X1505" s="87">
        <v>1.86540480556935</v>
      </c>
      <c r="Y1505" s="88">
        <v>0.93554730839052047</v>
      </c>
      <c r="Z1505" s="133">
        <v>0.94215548279297701</v>
      </c>
      <c r="AA1505" s="128">
        <v>8.4287353305050809E-4</v>
      </c>
      <c r="AB1505" s="129">
        <v>6.1710159184727676E-3</v>
      </c>
      <c r="AC1505" s="130">
        <v>0.99298611054847663</v>
      </c>
    </row>
    <row r="1506" spans="1:52">
      <c r="A1506" s="51" t="s">
        <v>716</v>
      </c>
      <c r="B1506" s="111">
        <v>1.3724152053931763E-3</v>
      </c>
      <c r="C1506" s="87">
        <v>1.4543193612429879E-2</v>
      </c>
      <c r="D1506" s="87">
        <v>3.4893330408930334E-2</v>
      </c>
      <c r="E1506" s="88">
        <v>5.0808939226753391E-2</v>
      </c>
      <c r="F1506" s="112">
        <v>0.64436696063358589</v>
      </c>
      <c r="G1506" s="113">
        <v>6.8282203731942239</v>
      </c>
      <c r="H1506" s="113">
        <v>16.382876824469868</v>
      </c>
      <c r="I1506" s="88">
        <v>23.855464158297679</v>
      </c>
      <c r="L1506" s="51"/>
      <c r="M1506" s="131" t="s">
        <v>716</v>
      </c>
      <c r="N1506" s="87">
        <v>2.7516314789139177E-3</v>
      </c>
      <c r="O1506" s="87">
        <v>0</v>
      </c>
      <c r="P1506" s="87">
        <v>0</v>
      </c>
      <c r="Q1506" s="88">
        <v>1.3724152053931763E-3</v>
      </c>
      <c r="R1506" s="111">
        <v>2.5311883258162651E-2</v>
      </c>
      <c r="S1506" s="87">
        <v>3.1068264583682129E-6</v>
      </c>
      <c r="T1506" s="87">
        <v>3.8245140611090425E-3</v>
      </c>
      <c r="U1506" s="88">
        <v>1.4543193612429879E-2</v>
      </c>
      <c r="V1506" s="111">
        <v>0</v>
      </c>
      <c r="W1506" s="87">
        <v>4.0350338603446447E-5</v>
      </c>
      <c r="X1506" s="87">
        <v>6.9574446576214755E-2</v>
      </c>
      <c r="Y1506" s="88">
        <v>3.4893330408930334E-2</v>
      </c>
      <c r="Z1506" s="133">
        <v>5.0808939226753391E-2</v>
      </c>
      <c r="AA1506" s="128">
        <v>2.7011294199004506E-2</v>
      </c>
      <c r="AB1506" s="129">
        <v>0.28623297068898806</v>
      </c>
      <c r="AC1506" s="130">
        <v>0.68675573511200738</v>
      </c>
    </row>
    <row r="1507" spans="1:52">
      <c r="A1507" s="51" t="s">
        <v>717</v>
      </c>
      <c r="B1507" s="111">
        <v>3.6182971641403099E-5</v>
      </c>
      <c r="C1507" s="87">
        <v>2.3024676125896603E-3</v>
      </c>
      <c r="D1507" s="87">
        <v>1.4290825398323721E-2</v>
      </c>
      <c r="E1507" s="88">
        <v>1.6629475982554785E-2</v>
      </c>
      <c r="F1507" s="112">
        <v>1.6988380317881076E-2</v>
      </c>
      <c r="G1507" s="113">
        <v>1.0810387786811422</v>
      </c>
      <c r="H1507" s="113">
        <v>6.7097301827292162</v>
      </c>
      <c r="I1507" s="88">
        <v>7.8077573417282409</v>
      </c>
      <c r="L1507" s="51"/>
      <c r="M1507" s="131" t="s">
        <v>717</v>
      </c>
      <c r="N1507" s="87">
        <v>7.2545249701318546E-5</v>
      </c>
      <c r="O1507" s="87">
        <v>0</v>
      </c>
      <c r="P1507" s="87">
        <v>0</v>
      </c>
      <c r="Q1507" s="88">
        <v>3.6182971641403099E-5</v>
      </c>
      <c r="R1507" s="111">
        <v>4.4221856969618115E-3</v>
      </c>
      <c r="S1507" s="87">
        <v>1.5682007014253469E-7</v>
      </c>
      <c r="T1507" s="87">
        <v>1.9304604597684553E-4</v>
      </c>
      <c r="U1507" s="88">
        <v>2.3024676125896603E-3</v>
      </c>
      <c r="V1507" s="111">
        <v>1.2419999999999999E-2</v>
      </c>
      <c r="W1507" s="87">
        <v>2.1634059404937116E-6</v>
      </c>
      <c r="X1507" s="87">
        <v>1.6150272811556756E-2</v>
      </c>
      <c r="Y1507" s="88">
        <v>1.4290825398323721E-2</v>
      </c>
      <c r="Z1507" s="133">
        <v>1.6629475982554785E-2</v>
      </c>
      <c r="AA1507" s="128">
        <v>2.1758335427623206E-3</v>
      </c>
      <c r="AB1507" s="129">
        <v>0.13845701542279942</v>
      </c>
      <c r="AC1507" s="130">
        <v>0.85936715103443828</v>
      </c>
    </row>
    <row r="1508" spans="1:52">
      <c r="A1508" s="51" t="s">
        <v>718</v>
      </c>
      <c r="B1508" s="111">
        <v>2.9117592215801747E-5</v>
      </c>
      <c r="C1508" s="87">
        <v>1.4745325919178365E-3</v>
      </c>
      <c r="D1508" s="87">
        <v>4.8289686766164507E-3</v>
      </c>
      <c r="E1508" s="88">
        <v>6.3326188607500892E-3</v>
      </c>
      <c r="F1508" s="112">
        <v>1.3671091899400214E-2</v>
      </c>
      <c r="G1508" s="113">
        <v>0.69231241454881665</v>
      </c>
      <c r="H1508" s="113">
        <v>2.2672642046797331</v>
      </c>
      <c r="I1508" s="88">
        <v>2.9732477111279496</v>
      </c>
      <c r="L1508" s="51"/>
      <c r="M1508" s="131" t="s">
        <v>718</v>
      </c>
      <c r="N1508" s="87">
        <v>5.8379478029919899E-5</v>
      </c>
      <c r="O1508" s="87">
        <v>0</v>
      </c>
      <c r="P1508" s="87">
        <v>0</v>
      </c>
      <c r="Q1508" s="88">
        <v>2.9117592215801747E-5</v>
      </c>
      <c r="R1508" s="111">
        <v>2.7754219749638849E-3</v>
      </c>
      <c r="S1508" s="87">
        <v>1.4615118198073712E-7</v>
      </c>
      <c r="T1508" s="87">
        <v>1.7991260793710846E-4</v>
      </c>
      <c r="U1508" s="88">
        <v>1.4745325919178365E-3</v>
      </c>
      <c r="V1508" s="111">
        <v>3.1739999999999997E-3</v>
      </c>
      <c r="W1508" s="87">
        <v>1.9137911370730224E-6</v>
      </c>
      <c r="X1508" s="87">
        <v>6.4738721654580477E-3</v>
      </c>
      <c r="Y1508" s="88">
        <v>4.8289686766164507E-3</v>
      </c>
      <c r="Z1508" s="133">
        <v>6.3326188607500892E-3</v>
      </c>
      <c r="AA1508" s="128">
        <v>4.5980332712385616E-3</v>
      </c>
      <c r="AB1508" s="129">
        <v>0.23284720339906584</v>
      </c>
      <c r="AC1508" s="130">
        <v>0.76255476332969563</v>
      </c>
    </row>
    <row r="1509" spans="1:52">
      <c r="A1509" s="51" t="s">
        <v>719</v>
      </c>
      <c r="B1509" s="111">
        <v>5.2661120937185033E-4</v>
      </c>
      <c r="C1509" s="87">
        <v>5.7316886880121889E-2</v>
      </c>
      <c r="D1509" s="87">
        <v>0</v>
      </c>
      <c r="E1509" s="87">
        <v>5.7843498089493739E-2</v>
      </c>
      <c r="F1509" s="112">
        <v>0.24725087793041683</v>
      </c>
      <c r="G1509" s="113">
        <v>26.911031039868448</v>
      </c>
      <c r="H1509" s="113">
        <v>0</v>
      </c>
      <c r="I1509" s="88">
        <v>27.158281917798867</v>
      </c>
      <c r="L1509" s="51"/>
      <c r="M1509" s="131" t="s">
        <v>719</v>
      </c>
      <c r="N1509" s="87">
        <v>1.0558320653707588E-3</v>
      </c>
      <c r="O1509" s="87">
        <v>0</v>
      </c>
      <c r="P1509" s="87">
        <v>0</v>
      </c>
      <c r="Q1509" s="88">
        <v>5.2661120937185033E-4</v>
      </c>
      <c r="R1509" s="111">
        <v>0.11382627450973176</v>
      </c>
      <c r="S1509" s="87">
        <v>8.8161900185382293E-7</v>
      </c>
      <c r="T1509" s="87">
        <v>1.085276025009071E-3</v>
      </c>
      <c r="U1509" s="88">
        <v>5.7316886880121889E-2</v>
      </c>
      <c r="V1509" s="111">
        <v>0</v>
      </c>
      <c r="W1509" s="87">
        <v>0</v>
      </c>
      <c r="X1509" s="87">
        <v>0</v>
      </c>
      <c r="Y1509" s="88">
        <v>0</v>
      </c>
      <c r="Z1509" s="133">
        <v>5.7843498089493739E-2</v>
      </c>
      <c r="AA1509" s="128">
        <v>9.1040691999141055E-3</v>
      </c>
      <c r="AB1509" s="129">
        <v>0.99089593080008587</v>
      </c>
      <c r="AC1509" s="130">
        <v>0</v>
      </c>
    </row>
    <row r="1510" spans="1:52">
      <c r="A1510" s="51" t="s">
        <v>720</v>
      </c>
      <c r="B1510" s="111">
        <v>2.9801044849929105E-6</v>
      </c>
      <c r="C1510" s="87">
        <v>8.8082381581939496E-5</v>
      </c>
      <c r="D1510" s="87">
        <v>8.2783666899230684E-4</v>
      </c>
      <c r="E1510" s="87">
        <v>9.1889915505923925E-4</v>
      </c>
      <c r="F1510" s="112">
        <v>1.3991981885797221E-3</v>
      </c>
      <c r="G1510" s="113">
        <v>4.1355834795681945E-2</v>
      </c>
      <c r="H1510" s="113">
        <v>0.38868018672729943</v>
      </c>
      <c r="I1510" s="88">
        <v>0.43143521971156101</v>
      </c>
      <c r="L1510" s="51"/>
      <c r="M1510" s="4" t="s">
        <v>720</v>
      </c>
      <c r="N1510" s="111">
        <v>5.9749770179862025E-6</v>
      </c>
      <c r="O1510" s="87">
        <v>0</v>
      </c>
      <c r="P1510" s="87">
        <v>0</v>
      </c>
      <c r="Q1510" s="88">
        <v>2.9801044849929105E-6</v>
      </c>
      <c r="R1510" s="87">
        <v>1.654504355228928E-4</v>
      </c>
      <c r="S1510" s="87">
        <v>9.0063729703978904E-9</v>
      </c>
      <c r="T1510" s="87">
        <v>1.1086876118265893E-5</v>
      </c>
      <c r="U1510" s="88">
        <v>8.8082381581939496E-5</v>
      </c>
      <c r="V1510" s="87">
        <v>4.5380762126430907E-4</v>
      </c>
      <c r="W1510" s="87">
        <v>4.3252388197048573E-7</v>
      </c>
      <c r="X1510" s="87">
        <v>1.1995909470211409E-3</v>
      </c>
      <c r="Y1510" s="87">
        <v>8.2783666899230684E-4</v>
      </c>
      <c r="Z1510" s="133">
        <v>9.1889915505923925E-4</v>
      </c>
      <c r="AA1510" s="129">
        <v>3.2431246329754108E-3</v>
      </c>
      <c r="AB1510" s="129">
        <v>9.5856418081330191E-2</v>
      </c>
      <c r="AC1510" s="130">
        <v>0.90090045728569434</v>
      </c>
    </row>
    <row r="1511" spans="1:52" ht="14.25">
      <c r="A1511" s="89" t="s">
        <v>721</v>
      </c>
      <c r="B1511" s="114">
        <v>1.4210569907448064E-5</v>
      </c>
      <c r="C1511" s="90">
        <v>2.5595586087438034E-4</v>
      </c>
      <c r="D1511" s="90">
        <v>1.4199934922742015E-3</v>
      </c>
      <c r="E1511" s="90">
        <v>1.6901599230560299E-3</v>
      </c>
      <c r="F1511" s="115">
        <v>6.6720491758979865E-3</v>
      </c>
      <c r="G1511" s="116">
        <v>0.12017463773343112</v>
      </c>
      <c r="H1511" s="116">
        <v>0.66670559109265026</v>
      </c>
      <c r="I1511" s="91">
        <v>0.79355227800197936</v>
      </c>
      <c r="L1511" s="89"/>
      <c r="M1511" s="134" t="s">
        <v>721</v>
      </c>
      <c r="N1511" s="114">
        <v>2.8491560962732651E-5</v>
      </c>
      <c r="O1511" s="90">
        <v>0</v>
      </c>
      <c r="P1511" s="90">
        <v>0</v>
      </c>
      <c r="Q1511" s="91">
        <v>1.4210569907448064E-5</v>
      </c>
      <c r="R1511" s="90">
        <v>4.0626696051541294E-4</v>
      </c>
      <c r="S1511" s="90">
        <v>8.6352346244006769E-8</v>
      </c>
      <c r="T1511" s="90">
        <v>1.0630003537224267E-4</v>
      </c>
      <c r="U1511" s="91">
        <v>2.5595586087438034E-4</v>
      </c>
      <c r="V1511" s="90">
        <v>5.6736413881676689E-4</v>
      </c>
      <c r="W1511" s="90">
        <v>9.8597304161141453E-7</v>
      </c>
      <c r="X1511" s="90">
        <v>2.2674373249020534E-3</v>
      </c>
      <c r="Y1511" s="90">
        <v>1.4199934922742015E-3</v>
      </c>
      <c r="Z1511" s="135">
        <v>1.6901599230560299E-3</v>
      </c>
      <c r="AA1511" s="136">
        <v>8.4078256226508431E-3</v>
      </c>
      <c r="AB1511" s="136">
        <v>0.15143884160475105</v>
      </c>
      <c r="AC1511" s="137">
        <v>0.84015333277259807</v>
      </c>
      <c r="AY1511" s="81"/>
    </row>
    <row r="1513" spans="1:52" ht="12.75" customHeight="1">
      <c r="A1513" s="52" t="s">
        <v>518</v>
      </c>
    </row>
    <row r="1514" spans="1:52" ht="12.75" customHeight="1">
      <c r="A1514" s="77"/>
      <c r="B1514" s="93" t="s">
        <v>723</v>
      </c>
      <c r="C1514" s="94"/>
      <c r="D1514" s="94"/>
      <c r="E1514" s="95"/>
      <c r="F1514" s="96" t="s">
        <v>724</v>
      </c>
      <c r="G1514" s="97"/>
      <c r="H1514" s="98"/>
      <c r="I1514" s="98"/>
      <c r="L1514" s="479" t="s">
        <v>518</v>
      </c>
      <c r="M1514" s="480"/>
      <c r="N1514" s="96" t="s">
        <v>726</v>
      </c>
      <c r="O1514" s="97"/>
      <c r="P1514" s="97"/>
      <c r="Q1514" s="98"/>
      <c r="R1514" s="96" t="s">
        <v>362</v>
      </c>
      <c r="S1514" s="97"/>
      <c r="T1514" s="97"/>
      <c r="U1514" s="98"/>
      <c r="V1514" s="96" t="s">
        <v>401</v>
      </c>
      <c r="W1514" s="97"/>
      <c r="X1514" s="97"/>
      <c r="Y1514" s="98"/>
      <c r="Z1514" s="121" t="s">
        <v>727</v>
      </c>
      <c r="AA1514" s="96" t="s">
        <v>770</v>
      </c>
      <c r="AB1514" s="97"/>
      <c r="AC1514" s="98"/>
    </row>
    <row r="1515" spans="1:52" ht="25.5">
      <c r="A1515" s="89" t="s">
        <v>725</v>
      </c>
      <c r="B1515" s="99" t="s">
        <v>726</v>
      </c>
      <c r="C1515" s="100" t="s">
        <v>362</v>
      </c>
      <c r="D1515" s="100" t="s">
        <v>401</v>
      </c>
      <c r="E1515" s="101" t="s">
        <v>727</v>
      </c>
      <c r="F1515" s="102" t="s">
        <v>726</v>
      </c>
      <c r="G1515" s="102" t="s">
        <v>362</v>
      </c>
      <c r="H1515" s="100" t="s">
        <v>401</v>
      </c>
      <c r="I1515" s="101" t="s">
        <v>727</v>
      </c>
      <c r="L1515" s="481"/>
      <c r="M1515" s="482"/>
      <c r="N1515" s="122" t="s">
        <v>771</v>
      </c>
      <c r="O1515" s="123" t="s">
        <v>785</v>
      </c>
      <c r="P1515" s="123" t="s">
        <v>786</v>
      </c>
      <c r="Q1515" s="124" t="s">
        <v>774</v>
      </c>
      <c r="R1515" s="122" t="s">
        <v>771</v>
      </c>
      <c r="S1515" s="123" t="s">
        <v>785</v>
      </c>
      <c r="T1515" s="123" t="s">
        <v>786</v>
      </c>
      <c r="U1515" s="124" t="s">
        <v>774</v>
      </c>
      <c r="V1515" s="122" t="s">
        <v>771</v>
      </c>
      <c r="W1515" s="123" t="s">
        <v>785</v>
      </c>
      <c r="X1515" s="123" t="s">
        <v>786</v>
      </c>
      <c r="Y1515" s="124" t="s">
        <v>774</v>
      </c>
      <c r="Z1515" s="125" t="s">
        <v>774</v>
      </c>
      <c r="AA1515" s="122" t="s">
        <v>726</v>
      </c>
      <c r="AB1515" s="123" t="s">
        <v>362</v>
      </c>
      <c r="AC1515" s="124" t="s">
        <v>401</v>
      </c>
    </row>
    <row r="1516" spans="1:52">
      <c r="A1516" s="51" t="s">
        <v>540</v>
      </c>
      <c r="B1516" s="104">
        <v>177.97022842213909</v>
      </c>
      <c r="C1516" s="85">
        <v>759.90844298814716</v>
      </c>
      <c r="D1516" s="85">
        <v>2129.8658827009431</v>
      </c>
      <c r="E1516" s="86">
        <v>3067.7445541112293</v>
      </c>
      <c r="F1516" s="105">
        <v>83559.359238361998</v>
      </c>
      <c r="G1516" s="106">
        <v>356786.99262720044</v>
      </c>
      <c r="H1516" s="106">
        <v>1000000</v>
      </c>
      <c r="I1516" s="79">
        <v>1440346.3518655624</v>
      </c>
      <c r="L1516" s="77"/>
      <c r="M1516" s="126" t="s">
        <v>540</v>
      </c>
      <c r="N1516" s="85">
        <v>116.69359494558582</v>
      </c>
      <c r="O1516" s="85">
        <v>0.19394885472733342</v>
      </c>
      <c r="P1516" s="85">
        <v>238.75170756408247</v>
      </c>
      <c r="Q1516" s="86">
        <v>177.97022842213909</v>
      </c>
      <c r="R1516" s="104">
        <v>1274.6842134649214</v>
      </c>
      <c r="S1516" s="85">
        <v>0.20103197107562293</v>
      </c>
      <c r="T1516" s="85">
        <v>247.47104816244104</v>
      </c>
      <c r="U1516" s="86">
        <v>759.90844298814716</v>
      </c>
      <c r="V1516" s="104">
        <v>1181.3096323946529</v>
      </c>
      <c r="W1516" s="85">
        <v>2.494925661225321</v>
      </c>
      <c r="X1516" s="85">
        <v>3071.26207422273</v>
      </c>
      <c r="Y1516" s="86">
        <v>2129.8658827009431</v>
      </c>
      <c r="Z1516" s="127">
        <v>3067.7445541112293</v>
      </c>
      <c r="AA1516" s="128">
        <v>5.8013379302925591E-2</v>
      </c>
      <c r="AB1516" s="129">
        <v>0.24770916534421289</v>
      </c>
      <c r="AC1516" s="130">
        <v>0.69427745535286156</v>
      </c>
    </row>
    <row r="1517" spans="1:52">
      <c r="A1517" s="51" t="s">
        <v>558</v>
      </c>
      <c r="B1517" s="104">
        <v>174.71294672028358</v>
      </c>
      <c r="C1517" s="85">
        <v>646.94071222362038</v>
      </c>
      <c r="D1517" s="85">
        <v>2027.6807611070462</v>
      </c>
      <c r="E1517" s="86">
        <v>2849.33442005095</v>
      </c>
      <c r="F1517" s="107">
        <v>82030.022706746749</v>
      </c>
      <c r="G1517" s="108">
        <v>303747.15961139137</v>
      </c>
      <c r="H1517" s="108">
        <v>952022.74358030804</v>
      </c>
      <c r="I1517" s="86">
        <v>1337799.9258984462</v>
      </c>
      <c r="L1517" s="51"/>
      <c r="M1517" s="131" t="s">
        <v>558</v>
      </c>
      <c r="N1517" s="85">
        <v>114.21852374075333</v>
      </c>
      <c r="O1517" s="85">
        <v>0.1906731729796298</v>
      </c>
      <c r="P1517" s="85">
        <v>234.7193320607559</v>
      </c>
      <c r="Q1517" s="86">
        <v>174.71294672028358</v>
      </c>
      <c r="R1517" s="104">
        <v>1053.6134677643572</v>
      </c>
      <c r="S1517" s="85">
        <v>0.19665064778771471</v>
      </c>
      <c r="T1517" s="85">
        <v>242.07762411851476</v>
      </c>
      <c r="U1517" s="86">
        <v>646.94071222362038</v>
      </c>
      <c r="V1517" s="104">
        <v>976.43300602861029</v>
      </c>
      <c r="W1517" s="85">
        <v>2.494925661225321</v>
      </c>
      <c r="X1517" s="85">
        <v>3071.26207422273</v>
      </c>
      <c r="Y1517" s="86">
        <v>2027.6807611070462</v>
      </c>
      <c r="Z1517" s="127">
        <v>2849.33442005095</v>
      </c>
      <c r="AA1517" s="128">
        <v>6.1317108125609025E-2</v>
      </c>
      <c r="AB1517" s="129">
        <v>0.2270497656122977</v>
      </c>
      <c r="AC1517" s="130">
        <v>0.7116331262620933</v>
      </c>
    </row>
    <row r="1518" spans="1:52">
      <c r="A1518" s="51" t="s">
        <v>575</v>
      </c>
      <c r="B1518" s="104">
        <v>9.4342820746137281</v>
      </c>
      <c r="C1518" s="85">
        <v>318.93377522463413</v>
      </c>
      <c r="D1518" s="85">
        <v>288.51399485881899</v>
      </c>
      <c r="E1518" s="86">
        <v>616.88205215806693</v>
      </c>
      <c r="F1518" s="107">
        <v>4429.5193191459775</v>
      </c>
      <c r="G1518" s="108">
        <v>149743.59550761254</v>
      </c>
      <c r="H1518" s="108">
        <v>135461.10917225748</v>
      </c>
      <c r="I1518" s="86">
        <v>289634.22399901605</v>
      </c>
      <c r="L1518" s="51"/>
      <c r="M1518" s="131" t="s">
        <v>575</v>
      </c>
      <c r="N1518" s="85">
        <v>7.7403332057619991</v>
      </c>
      <c r="O1518" s="85">
        <v>9.0258858302429325E-3</v>
      </c>
      <c r="P1518" s="85">
        <v>11.110896515880572</v>
      </c>
      <c r="Q1518" s="86">
        <v>9.4342820746137281</v>
      </c>
      <c r="R1518" s="104">
        <v>624.18092764981645</v>
      </c>
      <c r="S1518" s="85">
        <v>1.2331046001035411E-2</v>
      </c>
      <c r="T1518" s="85">
        <v>15.179560059467295</v>
      </c>
      <c r="U1518" s="86">
        <v>318.93377522463413</v>
      </c>
      <c r="V1518" s="104">
        <v>578.45773439481729</v>
      </c>
      <c r="W1518" s="85">
        <v>0</v>
      </c>
      <c r="X1518" s="85">
        <v>0</v>
      </c>
      <c r="Y1518" s="86">
        <v>288.51399485881899</v>
      </c>
      <c r="Z1518" s="127">
        <v>616.88205215806693</v>
      </c>
      <c r="AA1518" s="128">
        <v>1.5293494180304555E-2</v>
      </c>
      <c r="AB1518" s="129">
        <v>0.51700932797265442</v>
      </c>
      <c r="AC1518" s="130">
        <v>0.4676971778470409</v>
      </c>
    </row>
    <row r="1519" spans="1:52" ht="14.25">
      <c r="A1519" s="51" t="s">
        <v>267</v>
      </c>
      <c r="B1519" s="104">
        <v>142.42735579576666</v>
      </c>
      <c r="C1519" s="85">
        <v>288.59034430946866</v>
      </c>
      <c r="D1519" s="85">
        <v>1271.5662941577871</v>
      </c>
      <c r="E1519" s="86">
        <v>1702.5839942630223</v>
      </c>
      <c r="F1519" s="107">
        <v>66871.513813419326</v>
      </c>
      <c r="G1519" s="108">
        <v>135496.95624191093</v>
      </c>
      <c r="H1519" s="108">
        <v>597017.0725234953</v>
      </c>
      <c r="I1519" s="86">
        <v>799385.54257882549</v>
      </c>
      <c r="L1519" s="51"/>
      <c r="M1519" s="131" t="s">
        <v>267</v>
      </c>
      <c r="N1519" s="85">
        <v>82.203712895961218</v>
      </c>
      <c r="O1519" s="85">
        <v>0.16424859900969938</v>
      </c>
      <c r="P1519" s="85">
        <v>202.19059057453373</v>
      </c>
      <c r="Q1519" s="86">
        <v>142.42735579576666</v>
      </c>
      <c r="R1519" s="104">
        <v>417.75176153244109</v>
      </c>
      <c r="S1519" s="85">
        <v>0.12992372558673512</v>
      </c>
      <c r="T1519" s="85">
        <v>159.93655327601516</v>
      </c>
      <c r="U1519" s="86">
        <v>288.59034430946866</v>
      </c>
      <c r="V1519" s="104">
        <v>387.15014639324789</v>
      </c>
      <c r="W1519" s="85">
        <v>1.7464479628577245</v>
      </c>
      <c r="X1519" s="85">
        <v>2149.8834519559109</v>
      </c>
      <c r="Y1519" s="86">
        <v>1271.5662941577871</v>
      </c>
      <c r="Z1519" s="127">
        <v>1702.5839942630223</v>
      </c>
      <c r="AA1519" s="128">
        <v>8.3653644269936614E-2</v>
      </c>
      <c r="AB1519" s="129">
        <v>0.1695013845319199</v>
      </c>
      <c r="AC1519" s="130">
        <v>0.74684497119814353</v>
      </c>
      <c r="AZ1519" s="81"/>
    </row>
    <row r="1520" spans="1:52" ht="14.25">
      <c r="A1520" s="51" t="s">
        <v>608</v>
      </c>
      <c r="B1520" s="104">
        <v>22.851308849903212</v>
      </c>
      <c r="C1520" s="85">
        <v>39.416592689517586</v>
      </c>
      <c r="D1520" s="85">
        <v>467.60047209044018</v>
      </c>
      <c r="E1520" s="86">
        <v>529.86837362986103</v>
      </c>
      <c r="F1520" s="107">
        <v>10728.989574181462</v>
      </c>
      <c r="G1520" s="108">
        <v>18506.607861867946</v>
      </c>
      <c r="H1520" s="108">
        <v>219544.5618845553</v>
      </c>
      <c r="I1520" s="86">
        <v>248780.15932060473</v>
      </c>
      <c r="L1520" s="51"/>
      <c r="M1520" s="131" t="s">
        <v>608</v>
      </c>
      <c r="N1520" s="85">
        <v>24.274477639030106</v>
      </c>
      <c r="O1520" s="85">
        <v>1.7398688139687469E-2</v>
      </c>
      <c r="P1520" s="85">
        <v>21.417844970341605</v>
      </c>
      <c r="Q1520" s="86">
        <v>22.851308849903212</v>
      </c>
      <c r="R1520" s="104">
        <v>11.680778582099666</v>
      </c>
      <c r="S1520" s="85">
        <v>5.4395876199944175E-2</v>
      </c>
      <c r="T1520" s="85">
        <v>66.96151078303231</v>
      </c>
      <c r="U1520" s="86">
        <v>39.416592689517586</v>
      </c>
      <c r="V1520" s="104">
        <v>10.825125240545095</v>
      </c>
      <c r="W1520" s="85">
        <v>0.74847769836759637</v>
      </c>
      <c r="X1520" s="85">
        <v>921.37862226681909</v>
      </c>
      <c r="Y1520" s="86">
        <v>467.60047209044018</v>
      </c>
      <c r="Z1520" s="127">
        <v>529.86837362986103</v>
      </c>
      <c r="AA1520" s="128">
        <v>4.3126387584449359E-2</v>
      </c>
      <c r="AB1520" s="129">
        <v>7.4389404333560019E-2</v>
      </c>
      <c r="AC1520" s="130">
        <v>0.88248420808199057</v>
      </c>
      <c r="AX1520" s="81"/>
    </row>
    <row r="1521" spans="1:53" ht="14.25">
      <c r="A1521" s="51" t="s">
        <v>728</v>
      </c>
      <c r="B1521" s="109">
        <v>1.8484671679970519E-2</v>
      </c>
      <c r="C1521" s="110">
        <v>0.10890352384322559</v>
      </c>
      <c r="D1521" s="85">
        <v>0</v>
      </c>
      <c r="E1521" s="86">
        <v>0.12738819552319611</v>
      </c>
      <c r="F1521" s="107">
        <v>8.6787960829390745</v>
      </c>
      <c r="G1521" s="108">
        <v>51.131634497624781</v>
      </c>
      <c r="H1521" s="108">
        <v>0</v>
      </c>
      <c r="I1521" s="86">
        <v>59.810430580563853</v>
      </c>
      <c r="L1521" s="51"/>
      <c r="M1521" s="132" t="s">
        <v>728</v>
      </c>
      <c r="N1521" s="85">
        <v>1.3271567083250205E-2</v>
      </c>
      <c r="O1521" s="85">
        <v>1.9214365674265468E-5</v>
      </c>
      <c r="P1521" s="85">
        <v>2.3652950263310102E-2</v>
      </c>
      <c r="Q1521" s="86">
        <v>1.8484671679970519E-2</v>
      </c>
      <c r="R1521" s="104">
        <v>0.20783137980938921</v>
      </c>
      <c r="S1521" s="85">
        <v>8.4931044978376374E-6</v>
      </c>
      <c r="T1521" s="85">
        <v>1.0455040862343144E-2</v>
      </c>
      <c r="U1521" s="86">
        <v>0.10890352384322559</v>
      </c>
      <c r="V1521" s="104">
        <v>0</v>
      </c>
      <c r="W1521" s="85">
        <v>0</v>
      </c>
      <c r="X1521" s="85">
        <v>0</v>
      </c>
      <c r="Y1521" s="86">
        <v>0</v>
      </c>
      <c r="Z1521" s="127">
        <v>0.12738819552319611</v>
      </c>
      <c r="AA1521" s="128">
        <v>0.14510505941348895</v>
      </c>
      <c r="AB1521" s="129">
        <v>0.85489494058651105</v>
      </c>
      <c r="AC1521" s="130">
        <v>0</v>
      </c>
      <c r="BA1521" s="81"/>
    </row>
    <row r="1522" spans="1:53">
      <c r="A1522" s="51" t="s">
        <v>640</v>
      </c>
      <c r="B1522" s="104">
        <v>11.992882255297584</v>
      </c>
      <c r="C1522" s="85">
        <v>94.352510636749514</v>
      </c>
      <c r="D1522" s="85">
        <v>104.85469488536494</v>
      </c>
      <c r="E1522" s="86">
        <v>211.20008777741202</v>
      </c>
      <c r="F1522" s="107">
        <v>5630.8157019206637</v>
      </c>
      <c r="G1522" s="108">
        <v>44299.742722343828</v>
      </c>
      <c r="H1522" s="108">
        <v>49230.656135209669</v>
      </c>
      <c r="I1522" s="86">
        <v>99161.214559474145</v>
      </c>
      <c r="L1522" s="51"/>
      <c r="M1522" s="131" t="s">
        <v>640</v>
      </c>
      <c r="N1522" s="85">
        <v>7.7804558551482454</v>
      </c>
      <c r="O1522" s="85">
        <v>1.3136815169413301E-2</v>
      </c>
      <c r="P1522" s="85">
        <v>16.171464678461675</v>
      </c>
      <c r="Q1522" s="86">
        <v>11.992882255297584</v>
      </c>
      <c r="R1522" s="104">
        <v>170.18975391667252</v>
      </c>
      <c r="S1522" s="85">
        <v>1.5332185100772017E-2</v>
      </c>
      <c r="T1522" s="85">
        <v>18.873972618421515</v>
      </c>
      <c r="U1522" s="86">
        <v>94.352510636749514</v>
      </c>
      <c r="V1522" s="104">
        <v>0</v>
      </c>
      <c r="W1522" s="85">
        <v>0.16980177566618726</v>
      </c>
      <c r="X1522" s="85">
        <v>209.0233751982494</v>
      </c>
      <c r="Y1522" s="86">
        <v>104.85469488536494</v>
      </c>
      <c r="Z1522" s="127">
        <v>211.20008777741202</v>
      </c>
      <c r="AA1522" s="128">
        <v>5.6784456775118015E-2</v>
      </c>
      <c r="AB1522" s="129">
        <v>0.44674465635729044</v>
      </c>
      <c r="AC1522" s="130">
        <v>0.49647088686759155</v>
      </c>
      <c r="AV1522" s="84"/>
    </row>
    <row r="1523" spans="1:53">
      <c r="A1523" s="51" t="s">
        <v>201</v>
      </c>
      <c r="B1523" s="111">
        <v>0.46708353490420385</v>
      </c>
      <c r="C1523" s="87">
        <v>5.9579255538966223E-2</v>
      </c>
      <c r="D1523" s="87">
        <v>2.0368276185686071E-3</v>
      </c>
      <c r="E1523" s="88">
        <v>0.52869961806173871</v>
      </c>
      <c r="F1523" s="112">
        <v>219.30185308752027</v>
      </c>
      <c r="G1523" s="113">
        <v>27.973242833211682</v>
      </c>
      <c r="H1523" s="113">
        <v>0.95631731326934477</v>
      </c>
      <c r="I1523" s="88">
        <v>248.23141323400131</v>
      </c>
      <c r="L1523" s="51"/>
      <c r="M1523" s="131" t="s">
        <v>201</v>
      </c>
      <c r="N1523" s="87">
        <v>0.38243188587542842</v>
      </c>
      <c r="O1523" s="87">
        <v>4.4749872083157629E-4</v>
      </c>
      <c r="P1523" s="87">
        <v>0.55087246522536049</v>
      </c>
      <c r="Q1523" s="88">
        <v>0.46708353490420385</v>
      </c>
      <c r="R1523" s="111">
        <v>2.526304543656615E-3</v>
      </c>
      <c r="S1523" s="87">
        <v>9.4440757172115449E-5</v>
      </c>
      <c r="T1523" s="87">
        <v>0.116256897057664</v>
      </c>
      <c r="U1523" s="88">
        <v>5.9579255538966223E-2</v>
      </c>
      <c r="V1523" s="111">
        <v>0</v>
      </c>
      <c r="W1523" s="87">
        <v>2.3553694394577058E-6</v>
      </c>
      <c r="X1523" s="87">
        <v>4.0612676598159227E-3</v>
      </c>
      <c r="Y1523" s="88">
        <v>2.0368276185686071E-3</v>
      </c>
      <c r="Z1523" s="133">
        <v>0.52869961806173871</v>
      </c>
      <c r="AA1523" s="128">
        <v>0.88345729587733568</v>
      </c>
      <c r="AB1523" s="129">
        <v>0.11269018078240578</v>
      </c>
      <c r="AC1523" s="130">
        <v>3.8525233402585081E-3</v>
      </c>
    </row>
    <row r="1524" spans="1:53">
      <c r="A1524" s="51" t="s">
        <v>200</v>
      </c>
      <c r="B1524" s="111">
        <v>5.4063433679103908E-4</v>
      </c>
      <c r="C1524" s="87">
        <v>1.1451035105310625E-3</v>
      </c>
      <c r="D1524" s="87">
        <v>3.8199182302008222E-3</v>
      </c>
      <c r="E1524" s="88">
        <v>5.5056560775229232E-3</v>
      </c>
      <c r="F1524" s="112">
        <v>0.25383492039669908</v>
      </c>
      <c r="G1524" s="113">
        <v>0.53764113498025723</v>
      </c>
      <c r="H1524" s="113">
        <v>1.7935017698657514</v>
      </c>
      <c r="I1524" s="88">
        <v>2.5849778252427074</v>
      </c>
      <c r="L1524" s="51"/>
      <c r="M1524" s="131" t="s">
        <v>200</v>
      </c>
      <c r="N1524" s="87">
        <v>6.9869942969748658E-4</v>
      </c>
      <c r="O1524" s="87">
        <v>3.1116001947400329E-7</v>
      </c>
      <c r="P1524" s="87">
        <v>3.830390547009591E-4</v>
      </c>
      <c r="Q1524" s="88">
        <v>5.4063433679103908E-4</v>
      </c>
      <c r="R1524" s="111">
        <v>2.0440943697390373E-3</v>
      </c>
      <c r="S1524" s="87">
        <v>2.0336524171238419E-7</v>
      </c>
      <c r="T1524" s="87">
        <v>2.5034331234527962E-4</v>
      </c>
      <c r="U1524" s="88">
        <v>1.1451035105310625E-3</v>
      </c>
      <c r="V1524" s="111">
        <v>0</v>
      </c>
      <c r="W1524" s="87">
        <v>4.4173196487610974E-6</v>
      </c>
      <c r="X1524" s="87">
        <v>7.6166044833770605E-3</v>
      </c>
      <c r="Y1524" s="88">
        <v>3.8199182302008222E-3</v>
      </c>
      <c r="Z1524" s="133">
        <v>5.5056560775229232E-3</v>
      </c>
      <c r="AA1524" s="128">
        <v>9.8196169389911936E-2</v>
      </c>
      <c r="AB1524" s="129">
        <v>0.20798674933692218</v>
      </c>
      <c r="AC1524" s="130">
        <v>0.69381708127316599</v>
      </c>
    </row>
    <row r="1525" spans="1:53">
      <c r="A1525" s="51" t="s">
        <v>667</v>
      </c>
      <c r="B1525" s="104">
        <v>26.148656401673325</v>
      </c>
      <c r="C1525" s="85">
        <v>96.443340733209226</v>
      </c>
      <c r="D1525" s="85">
        <v>105.92807804492521</v>
      </c>
      <c r="E1525" s="86">
        <v>228.52007517980775</v>
      </c>
      <c r="F1525" s="107">
        <v>12277.137548451396</v>
      </c>
      <c r="G1525" s="108">
        <v>45281.414908109946</v>
      </c>
      <c r="H1525" s="108">
        <v>49734.623623622174</v>
      </c>
      <c r="I1525" s="86">
        <v>107293.1760801835</v>
      </c>
      <c r="L1525" s="51"/>
      <c r="M1525" s="131" t="s">
        <v>667</v>
      </c>
      <c r="N1525" s="85">
        <v>19.438567780280934</v>
      </c>
      <c r="O1525" s="85">
        <v>2.6644234199521201E-2</v>
      </c>
      <c r="P1525" s="85">
        <v>32.799143984718242</v>
      </c>
      <c r="Q1525" s="86">
        <v>26.148656401673325</v>
      </c>
      <c r="R1525" s="85">
        <v>170.80722806096307</v>
      </c>
      <c r="S1525" s="85">
        <v>1.8219299604989261E-2</v>
      </c>
      <c r="T1525" s="85">
        <v>22.428020507922934</v>
      </c>
      <c r="U1525" s="86">
        <v>96.443340733209226</v>
      </c>
      <c r="V1525" s="85">
        <v>0</v>
      </c>
      <c r="W1525" s="85">
        <v>0.17104302645629268</v>
      </c>
      <c r="X1525" s="85">
        <v>211.16361341613879</v>
      </c>
      <c r="Y1525" s="86">
        <v>105.92807804492521</v>
      </c>
      <c r="Z1525" s="85">
        <v>228.52007517980775</v>
      </c>
      <c r="AA1525" s="128">
        <v>0.11442607998924659</v>
      </c>
      <c r="AB1525" s="129">
        <v>0.42203443464353912</v>
      </c>
      <c r="AC1525" s="130">
        <v>0.46353948536721434</v>
      </c>
    </row>
    <row r="1526" spans="1:53">
      <c r="A1526" s="51" t="s">
        <v>676</v>
      </c>
      <c r="B1526" s="111">
        <v>1.7031782093046722E-2</v>
      </c>
      <c r="C1526" s="87">
        <v>1.0584193848072888E-2</v>
      </c>
      <c r="D1526" s="87">
        <v>7.8294541548632995E-2</v>
      </c>
      <c r="E1526" s="88">
        <v>0.10591051748975261</v>
      </c>
      <c r="F1526" s="112">
        <v>7.996645343437419</v>
      </c>
      <c r="G1526" s="113">
        <v>4.9694179967100904</v>
      </c>
      <c r="H1526" s="113">
        <v>36.760315372226856</v>
      </c>
      <c r="I1526" s="88">
        <v>49.72637871237437</v>
      </c>
      <c r="L1526" s="51"/>
      <c r="M1526" s="131" t="s">
        <v>676</v>
      </c>
      <c r="N1526" s="87">
        <v>1.6320378306187561E-2</v>
      </c>
      <c r="O1526" s="87">
        <v>1.4399106594236778E-5</v>
      </c>
      <c r="P1526" s="87">
        <v>1.7725349766073026E-2</v>
      </c>
      <c r="Q1526" s="88">
        <v>1.7031782093046722E-2</v>
      </c>
      <c r="R1526" s="111">
        <v>2.8998488975142422E-3</v>
      </c>
      <c r="S1526" s="87">
        <v>1.4797620529074611E-5</v>
      </c>
      <c r="T1526" s="87">
        <v>1.8215921791179215E-2</v>
      </c>
      <c r="U1526" s="88">
        <v>1.0584193848072888E-2</v>
      </c>
      <c r="V1526" s="111">
        <v>0</v>
      </c>
      <c r="W1526" s="87">
        <v>9.053911521957796E-5</v>
      </c>
      <c r="X1526" s="87">
        <v>0.15611291138866043</v>
      </c>
      <c r="Y1526" s="88">
        <v>7.8294541548632995E-2</v>
      </c>
      <c r="Z1526" s="133">
        <v>0.10591051748975261</v>
      </c>
      <c r="AA1526" s="128">
        <v>0.16081294376353733</v>
      </c>
      <c r="AB1526" s="129">
        <v>9.9935248159815332E-2</v>
      </c>
      <c r="AC1526" s="130">
        <v>0.73925180807664737</v>
      </c>
    </row>
    <row r="1527" spans="1:53">
      <c r="A1527" s="51" t="s">
        <v>685</v>
      </c>
      <c r="B1527" s="111">
        <v>3.0091192775690098E-2</v>
      </c>
      <c r="C1527" s="87">
        <v>2.2791869320777636E-2</v>
      </c>
      <c r="D1527" s="87">
        <v>1.3558656643340878</v>
      </c>
      <c r="E1527" s="88">
        <v>1.4087487264305556</v>
      </c>
      <c r="F1527" s="112">
        <v>14.128210146983813</v>
      </c>
      <c r="G1527" s="113">
        <v>10.701081934734137</v>
      </c>
      <c r="H1527" s="113">
        <v>636.59673378808077</v>
      </c>
      <c r="I1527" s="88">
        <v>661.42602586979876</v>
      </c>
      <c r="L1527" s="51"/>
      <c r="M1527" s="131" t="s">
        <v>685</v>
      </c>
      <c r="N1527" s="87">
        <v>2.349285283493753E-2</v>
      </c>
      <c r="O1527" s="87">
        <v>2.9754090832844674E-5</v>
      </c>
      <c r="P1527" s="87">
        <v>3.6627388201624304E-2</v>
      </c>
      <c r="Q1527" s="88">
        <v>3.0091192775690098E-2</v>
      </c>
      <c r="R1527" s="111">
        <v>3.0726488773467408E-2</v>
      </c>
      <c r="S1527" s="87">
        <v>1.2091229197418365E-5</v>
      </c>
      <c r="T1527" s="87">
        <v>1.4884344748984408E-2</v>
      </c>
      <c r="U1527" s="88">
        <v>2.2791869320777636E-2</v>
      </c>
      <c r="V1527" s="111">
        <v>0</v>
      </c>
      <c r="W1527" s="87">
        <v>1.5679110596638645E-3</v>
      </c>
      <c r="X1527" s="87">
        <v>2.7034852254628263</v>
      </c>
      <c r="Y1527" s="88">
        <v>1.3558656643340878</v>
      </c>
      <c r="Z1527" s="133">
        <v>1.4087487264305556</v>
      </c>
      <c r="AA1527" s="128">
        <v>2.1360227137123482E-2</v>
      </c>
      <c r="AB1527" s="129">
        <v>1.6178803851363173E-2</v>
      </c>
      <c r="AC1527" s="130">
        <v>0.96246096901151335</v>
      </c>
    </row>
    <row r="1528" spans="1:53">
      <c r="A1528" s="51" t="s">
        <v>690</v>
      </c>
      <c r="B1528" s="111">
        <v>5.0132690409346155E-2</v>
      </c>
      <c r="C1528" s="87">
        <v>5.7296598511006561E-2</v>
      </c>
      <c r="D1528" s="87">
        <v>5.0570044070913533E-2</v>
      </c>
      <c r="E1528" s="88">
        <v>0.15799933299126626</v>
      </c>
      <c r="F1528" s="112">
        <v>23.5379564584468</v>
      </c>
      <c r="G1528" s="113">
        <v>26.901505384154579</v>
      </c>
      <c r="H1528" s="113">
        <v>23.743299745608507</v>
      </c>
      <c r="I1528" s="88">
        <v>74.182761588209885</v>
      </c>
      <c r="L1528" s="51"/>
      <c r="M1528" s="131" t="s">
        <v>690</v>
      </c>
      <c r="N1528" s="87">
        <v>4.2628999405637073E-2</v>
      </c>
      <c r="O1528" s="87">
        <v>4.6752799955238229E-5</v>
      </c>
      <c r="P1528" s="87">
        <v>5.7552857625314806E-2</v>
      </c>
      <c r="Q1528" s="88">
        <v>5.0132690409346155E-2</v>
      </c>
      <c r="R1528" s="111">
        <v>7.9995017224632245E-2</v>
      </c>
      <c r="S1528" s="87">
        <v>2.8173823208212402E-5</v>
      </c>
      <c r="T1528" s="87">
        <v>3.4682073317864798E-2</v>
      </c>
      <c r="U1528" s="88">
        <v>5.7296598511006561E-2</v>
      </c>
      <c r="V1528" s="111">
        <v>0</v>
      </c>
      <c r="W1528" s="87">
        <v>5.8478751599197754E-5</v>
      </c>
      <c r="X1528" s="87">
        <v>0.10083253126987646</v>
      </c>
      <c r="Y1528" s="88">
        <v>5.0570044070913533E-2</v>
      </c>
      <c r="Z1528" s="133">
        <v>0.15799933299126626</v>
      </c>
      <c r="AA1528" s="128">
        <v>0.31729684841212175</v>
      </c>
      <c r="AB1528" s="129">
        <v>0.36263823034097081</v>
      </c>
      <c r="AC1528" s="130">
        <v>0.32006492124690739</v>
      </c>
    </row>
    <row r="1529" spans="1:53">
      <c r="A1529" s="51" t="s">
        <v>695</v>
      </c>
      <c r="B1529" s="111">
        <v>6.537149097617068E-3</v>
      </c>
      <c r="C1529" s="87">
        <v>7.3938604327521331E-3</v>
      </c>
      <c r="D1529" s="87">
        <v>2.0711341156990901E-2</v>
      </c>
      <c r="E1529" s="88">
        <v>3.4642350687360102E-2</v>
      </c>
      <c r="F1529" s="112">
        <v>3.0692773431006484</v>
      </c>
      <c r="G1529" s="113">
        <v>3.4715145647461001</v>
      </c>
      <c r="H1529" s="113">
        <v>9.7242466416365456</v>
      </c>
      <c r="I1529" s="88">
        <v>16.265038549483297</v>
      </c>
      <c r="L1529" s="51"/>
      <c r="M1529" s="131" t="s">
        <v>695</v>
      </c>
      <c r="N1529" s="87">
        <v>1.1117235981862563E-2</v>
      </c>
      <c r="O1529" s="87">
        <v>1.6068583791263245E-6</v>
      </c>
      <c r="P1529" s="87">
        <v>1.9780481940427615E-3</v>
      </c>
      <c r="Q1529" s="88">
        <v>6.537149097617068E-3</v>
      </c>
      <c r="R1529" s="111">
        <v>1.2696000943746663E-2</v>
      </c>
      <c r="S1529" s="87">
        <v>1.7190486404241992E-6</v>
      </c>
      <c r="T1529" s="87">
        <v>2.1161547917568093E-3</v>
      </c>
      <c r="U1529" s="88">
        <v>7.3938604327521331E-3</v>
      </c>
      <c r="V1529" s="111">
        <v>1.7999999999999999E-2</v>
      </c>
      <c r="W1529" s="87">
        <v>3.1353709282517561E-6</v>
      </c>
      <c r="X1529" s="87">
        <v>2.3406192480517039E-2</v>
      </c>
      <c r="Y1529" s="88">
        <v>2.0711341156990901E-2</v>
      </c>
      <c r="Z1529" s="133">
        <v>3.4642350687360102E-2</v>
      </c>
      <c r="AA1529" s="128">
        <v>0.18870396979158424</v>
      </c>
      <c r="AB1529" s="129">
        <v>0.21343414306610317</v>
      </c>
      <c r="AC1529" s="130">
        <v>0.59786188714231259</v>
      </c>
    </row>
    <row r="1530" spans="1:53">
      <c r="A1530" s="51" t="s">
        <v>700</v>
      </c>
      <c r="B1530" s="111">
        <v>1.9581182374752964E-3</v>
      </c>
      <c r="C1530" s="87">
        <v>4.8172141426485113E-3</v>
      </c>
      <c r="D1530" s="87">
        <v>6.9985053284296397E-3</v>
      </c>
      <c r="E1530" s="88">
        <v>1.3773837708553447E-2</v>
      </c>
      <c r="F1530" s="112">
        <v>0.91936222528347722</v>
      </c>
      <c r="G1530" s="113">
        <v>2.2617452966285683</v>
      </c>
      <c r="H1530" s="113">
        <v>3.2858901517097583</v>
      </c>
      <c r="I1530" s="88">
        <v>6.4669976736218038</v>
      </c>
      <c r="L1530" s="51"/>
      <c r="M1530" s="131" t="s">
        <v>700</v>
      </c>
      <c r="N1530" s="87">
        <v>2.1953863363319611E-3</v>
      </c>
      <c r="O1530" s="87">
        <v>1.3977453056452842E-6</v>
      </c>
      <c r="P1530" s="87">
        <v>1.7206292810114812E-3</v>
      </c>
      <c r="Q1530" s="88">
        <v>1.9581182374752964E-3</v>
      </c>
      <c r="R1530" s="111">
        <v>7.9176686475274059E-3</v>
      </c>
      <c r="S1530" s="87">
        <v>1.4058850787051338E-6</v>
      </c>
      <c r="T1530" s="87">
        <v>1.7306493696578173E-3</v>
      </c>
      <c r="U1530" s="88">
        <v>4.8172141426485113E-3</v>
      </c>
      <c r="V1530" s="111">
        <v>4.5999999999999999E-3</v>
      </c>
      <c r="W1530" s="87">
        <v>2.7736103435840906E-6</v>
      </c>
      <c r="X1530" s="87">
        <v>9.38242342820007E-3</v>
      </c>
      <c r="Y1530" s="88">
        <v>6.9985053284296397E-3</v>
      </c>
      <c r="Z1530" s="133">
        <v>1.3773837708553447E-2</v>
      </c>
      <c r="AA1530" s="128">
        <v>0.14216213947833289</v>
      </c>
      <c r="AB1530" s="129">
        <v>0.34973652547518097</v>
      </c>
      <c r="AC1530" s="130">
        <v>0.50810133504648614</v>
      </c>
    </row>
    <row r="1531" spans="1:53">
      <c r="A1531" s="51" t="s">
        <v>703</v>
      </c>
      <c r="B1531" s="111">
        <v>2.5532714383719041E-2</v>
      </c>
      <c r="C1531" s="87">
        <v>0.17829850095470026</v>
      </c>
      <c r="D1531" s="87">
        <v>0</v>
      </c>
      <c r="E1531" s="88">
        <v>0.2038312153384193</v>
      </c>
      <c r="F1531" s="112">
        <v>11.987944682855002</v>
      </c>
      <c r="G1531" s="113">
        <v>83.713487503069857</v>
      </c>
      <c r="H1531" s="113">
        <v>0</v>
      </c>
      <c r="I1531" s="88">
        <v>95.701432185924872</v>
      </c>
      <c r="L1531" s="51"/>
      <c r="M1531" s="131" t="s">
        <v>703</v>
      </c>
      <c r="N1531" s="87">
        <v>1.8997009313972121E-2</v>
      </c>
      <c r="O1531" s="87">
        <v>2.6003433371752704E-5</v>
      </c>
      <c r="P1531" s="87">
        <v>3.2010315960684314E-2</v>
      </c>
      <c r="Q1531" s="88">
        <v>2.5532714383719041E-2</v>
      </c>
      <c r="R1531" s="111">
        <v>0.30644177410598089</v>
      </c>
      <c r="S1531" s="87">
        <v>4.1223358679330901E-5</v>
      </c>
      <c r="T1531" s="87">
        <v>5.0746096387388605E-2</v>
      </c>
      <c r="U1531" s="88">
        <v>0.17829850095470026</v>
      </c>
      <c r="V1531" s="111">
        <v>0</v>
      </c>
      <c r="W1531" s="87">
        <v>0</v>
      </c>
      <c r="X1531" s="87">
        <v>0</v>
      </c>
      <c r="Y1531" s="88">
        <v>0</v>
      </c>
      <c r="Z1531" s="133">
        <v>0.2038312153384193</v>
      </c>
      <c r="AA1531" s="128">
        <v>0.12526400503145352</v>
      </c>
      <c r="AB1531" s="129">
        <v>0.87473599496854648</v>
      </c>
      <c r="AC1531" s="130">
        <v>0</v>
      </c>
    </row>
    <row r="1532" spans="1:53">
      <c r="A1532" s="51" t="s">
        <v>729</v>
      </c>
      <c r="B1532" s="111">
        <v>3.5679126969364699E-4</v>
      </c>
      <c r="C1532" s="87">
        <v>3.5735095135215362E-4</v>
      </c>
      <c r="D1532" s="87">
        <v>1.1997632883946477E-3</v>
      </c>
      <c r="E1532" s="88">
        <v>1.9139055094404484E-3</v>
      </c>
      <c r="F1532" s="112">
        <v>0.16751818628184695</v>
      </c>
      <c r="G1532" s="113">
        <v>0.1677809641699067</v>
      </c>
      <c r="H1532" s="113">
        <v>0.5633046184453615</v>
      </c>
      <c r="I1532" s="88">
        <v>0.89860376889711513</v>
      </c>
      <c r="L1532" s="51"/>
      <c r="M1532" s="131" t="s">
        <v>729</v>
      </c>
      <c r="N1532" s="87">
        <v>2.4774122922592958E-4</v>
      </c>
      <c r="O1532" s="87">
        <v>3.7768192783685599E-7</v>
      </c>
      <c r="P1532" s="87">
        <v>4.6492775280325421E-4</v>
      </c>
      <c r="Q1532" s="88">
        <v>3.5679126969364699E-4</v>
      </c>
      <c r="R1532" s="111">
        <v>5.019213389781587E-4</v>
      </c>
      <c r="S1532" s="87">
        <v>1.7329035269376283E-7</v>
      </c>
      <c r="T1532" s="87">
        <v>2.1332102047307003E-4</v>
      </c>
      <c r="U1532" s="88">
        <v>3.5735095135215362E-4</v>
      </c>
      <c r="V1532" s="111">
        <v>6.5769220473088272E-4</v>
      </c>
      <c r="W1532" s="87">
        <v>6.2684620575432718E-7</v>
      </c>
      <c r="X1532" s="87">
        <v>1.7385376043784653E-3</v>
      </c>
      <c r="Y1532" s="88">
        <v>1.1997632883946477E-3</v>
      </c>
      <c r="Z1532" s="133">
        <v>1.9139055094404484E-3</v>
      </c>
      <c r="AA1532" s="128">
        <v>0.18642052490771024</v>
      </c>
      <c r="AB1532" s="129">
        <v>0.18671295400399843</v>
      </c>
      <c r="AC1532" s="130">
        <v>0.62686652108829133</v>
      </c>
    </row>
    <row r="1533" spans="1:53">
      <c r="A1533" s="51" t="s">
        <v>730</v>
      </c>
      <c r="B1533" s="111">
        <v>5.3697777907445665E-4</v>
      </c>
      <c r="C1533" s="87">
        <v>9.4764743700959846E-4</v>
      </c>
      <c r="D1533" s="87">
        <v>2.0579615830060892E-3</v>
      </c>
      <c r="E1533" s="88">
        <v>3.5425867990901442E-3</v>
      </c>
      <c r="F1533" s="112">
        <v>0.25211811853312566</v>
      </c>
      <c r="G1533" s="113">
        <v>0.44493291559178366</v>
      </c>
      <c r="H1533" s="113">
        <v>0.96623998709079761</v>
      </c>
      <c r="I1533" s="88">
        <v>1.6632910212157068</v>
      </c>
      <c r="L1533" s="51"/>
      <c r="M1533" s="131" t="s">
        <v>730</v>
      </c>
      <c r="N1533" s="87">
        <v>4.7296849623368694E-4</v>
      </c>
      <c r="O1533" s="87">
        <v>4.8755856455335459E-7</v>
      </c>
      <c r="P1533" s="87">
        <v>6.0018627069624651E-4</v>
      </c>
      <c r="Q1533" s="88">
        <v>5.3697777907445665E-4</v>
      </c>
      <c r="R1533" s="111">
        <v>1.2351648098411292E-3</v>
      </c>
      <c r="S1533" s="87">
        <v>5.3697130216947931E-7</v>
      </c>
      <c r="T1533" s="87">
        <v>6.6101352073518751E-4</v>
      </c>
      <c r="U1533" s="88">
        <v>9.4764743700959846E-4</v>
      </c>
      <c r="V1533" s="111">
        <v>8.2226686785038681E-4</v>
      </c>
      <c r="W1533" s="87">
        <v>1.4289464371179923E-6</v>
      </c>
      <c r="X1533" s="87">
        <v>3.2861410505826863E-3</v>
      </c>
      <c r="Y1533" s="88">
        <v>2.0579615830060892E-3</v>
      </c>
      <c r="Z1533" s="133">
        <v>3.5425867990901442E-3</v>
      </c>
      <c r="AA1533" s="128">
        <v>0.1515778750184387</v>
      </c>
      <c r="AB1533" s="129">
        <v>0.26750154357628902</v>
      </c>
      <c r="AC1533" s="130">
        <v>0.58092058140527236</v>
      </c>
    </row>
    <row r="1534" spans="1:53" ht="11.25" customHeight="1">
      <c r="A1534" s="51" t="s">
        <v>712</v>
      </c>
      <c r="B1534" s="111">
        <v>6.2103815708725171E-4</v>
      </c>
      <c r="C1534" s="87">
        <v>2.8170253542406493E-3</v>
      </c>
      <c r="D1534" s="87">
        <v>5.4023233668556755E-2</v>
      </c>
      <c r="E1534" s="88">
        <v>5.7461297179884657E-2</v>
      </c>
      <c r="F1534" s="112">
        <v>0.29158556983864903</v>
      </c>
      <c r="G1534" s="113">
        <v>1.3226303952379856</v>
      </c>
      <c r="H1534" s="113">
        <v>25.364617606836525</v>
      </c>
      <c r="I1534" s="88">
        <v>26.97883357191316</v>
      </c>
      <c r="L1534" s="51"/>
      <c r="M1534" s="131" t="s">
        <v>712</v>
      </c>
      <c r="N1534" s="87">
        <v>4.3319112940094816E-4</v>
      </c>
      <c r="O1534" s="87">
        <v>6.5581158073066376E-7</v>
      </c>
      <c r="P1534" s="87">
        <v>8.0730631258365279E-4</v>
      </c>
      <c r="Q1534" s="88">
        <v>6.2103815708725171E-4</v>
      </c>
      <c r="R1534" s="111">
        <v>9.6205852234827001E-4</v>
      </c>
      <c r="S1534" s="87">
        <v>3.7847814762599806E-6</v>
      </c>
      <c r="T1534" s="87">
        <v>4.6590790210354911E-3</v>
      </c>
      <c r="U1534" s="88">
        <v>2.8170253542406493E-3</v>
      </c>
      <c r="V1534" s="111">
        <v>0</v>
      </c>
      <c r="W1534" s="87">
        <v>6.2471989501508785E-5</v>
      </c>
      <c r="X1534" s="87">
        <v>0.10771790885817568</v>
      </c>
      <c r="Y1534" s="88">
        <v>5.4023233668556755E-2</v>
      </c>
      <c r="Z1534" s="133">
        <v>5.7461297179884657E-2</v>
      </c>
      <c r="AA1534" s="128">
        <v>1.0807938344013874E-2</v>
      </c>
      <c r="AB1534" s="129">
        <v>4.9024743479456269E-2</v>
      </c>
      <c r="AC1534" s="130">
        <v>0.94016731817652988</v>
      </c>
    </row>
    <row r="1535" spans="1:53">
      <c r="A1535" s="51" t="s">
        <v>715</v>
      </c>
      <c r="B1535" s="111">
        <v>1.3100099997107322E-3</v>
      </c>
      <c r="C1535" s="87">
        <v>6.4409704278312564E-3</v>
      </c>
      <c r="D1535" s="87">
        <v>0.93554730839052047</v>
      </c>
      <c r="E1535" s="88">
        <v>0.94329828881806244</v>
      </c>
      <c r="F1535" s="112">
        <v>0.61506689709939466</v>
      </c>
      <c r="G1535" s="113">
        <v>3.024120194677836</v>
      </c>
      <c r="H1535" s="113">
        <v>439.25174631377564</v>
      </c>
      <c r="I1535" s="88">
        <v>442.89093340555286</v>
      </c>
      <c r="L1535" s="51"/>
      <c r="M1535" s="131" t="s">
        <v>715</v>
      </c>
      <c r="N1535" s="87">
        <v>1.5921711296503112E-3</v>
      </c>
      <c r="O1535" s="87">
        <v>8.3542328112011683E-7</v>
      </c>
      <c r="P1535" s="87">
        <v>1.02840893382242E-3</v>
      </c>
      <c r="Q1535" s="88">
        <v>1.3100099997107322E-3</v>
      </c>
      <c r="R1535" s="111">
        <v>9.7739354404767533E-3</v>
      </c>
      <c r="S1535" s="87">
        <v>2.5360750109130125E-6</v>
      </c>
      <c r="T1535" s="87">
        <v>3.1219170652867388E-3</v>
      </c>
      <c r="U1535" s="88">
        <v>6.4409704278312564E-3</v>
      </c>
      <c r="V1535" s="111">
        <v>0</v>
      </c>
      <c r="W1535" s="87">
        <v>1.0818586311680664E-3</v>
      </c>
      <c r="X1535" s="87">
        <v>1.86540480556935</v>
      </c>
      <c r="Y1535" s="88">
        <v>0.93554730839052047</v>
      </c>
      <c r="Z1535" s="133">
        <v>0.94329828881806244</v>
      </c>
      <c r="AA1535" s="128">
        <v>1.388754771676893E-3</v>
      </c>
      <c r="AB1535" s="129">
        <v>6.8281375087637323E-3</v>
      </c>
      <c r="AC1535" s="130">
        <v>0.99178310771955935</v>
      </c>
    </row>
    <row r="1536" spans="1:53">
      <c r="A1536" s="51" t="s">
        <v>716</v>
      </c>
      <c r="B1536" s="111">
        <v>2.3048256866268716E-3</v>
      </c>
      <c r="C1536" s="87">
        <v>1.6572410764225758E-2</v>
      </c>
      <c r="D1536" s="87">
        <v>3.4893330408930334E-2</v>
      </c>
      <c r="E1536" s="88">
        <v>5.3770566859782966E-2</v>
      </c>
      <c r="F1536" s="112">
        <v>1.0821459254063721</v>
      </c>
      <c r="G1536" s="113">
        <v>7.7809644723778648</v>
      </c>
      <c r="H1536" s="113">
        <v>16.382876824469868</v>
      </c>
      <c r="I1536" s="88">
        <v>25.245987222254104</v>
      </c>
      <c r="L1536" s="51"/>
      <c r="M1536" s="131" t="s">
        <v>716</v>
      </c>
      <c r="N1536" s="87">
        <v>2.7516314789139177E-3</v>
      </c>
      <c r="O1536" s="87">
        <v>1.5099232085930821E-6</v>
      </c>
      <c r="P1536" s="87">
        <v>1.8587206655540588E-3</v>
      </c>
      <c r="Q1536" s="88">
        <v>2.3048256866268716E-3</v>
      </c>
      <c r="R1536" s="111">
        <v>2.5311883258162651E-2</v>
      </c>
      <c r="S1536" s="87">
        <v>6.3928921284127469E-6</v>
      </c>
      <c r="T1536" s="87">
        <v>7.8696722085692204E-3</v>
      </c>
      <c r="U1536" s="88">
        <v>1.6572410764225758E-2</v>
      </c>
      <c r="V1536" s="111">
        <v>0</v>
      </c>
      <c r="W1536" s="87">
        <v>4.0350338603446447E-5</v>
      </c>
      <c r="X1536" s="87">
        <v>6.9574446576214755E-2</v>
      </c>
      <c r="Y1536" s="88">
        <v>3.4893330408930334E-2</v>
      </c>
      <c r="Z1536" s="133">
        <v>5.3770566859782966E-2</v>
      </c>
      <c r="AA1536" s="128">
        <v>4.2864076412605902E-2</v>
      </c>
      <c r="AB1536" s="129">
        <v>0.30820598948568811</v>
      </c>
      <c r="AC1536" s="130">
        <v>0.64892993410170596</v>
      </c>
    </row>
    <row r="1537" spans="1:53">
      <c r="A1537" s="51" t="s">
        <v>717</v>
      </c>
      <c r="B1537" s="111">
        <v>8.3051013268923532E-5</v>
      </c>
      <c r="C1537" s="87">
        <v>2.4953736334178763E-3</v>
      </c>
      <c r="D1537" s="87">
        <v>1.4290825398323721E-2</v>
      </c>
      <c r="E1537" s="88">
        <v>1.6869250045010522E-2</v>
      </c>
      <c r="F1537" s="112">
        <v>3.899354130392671E-2</v>
      </c>
      <c r="G1537" s="113">
        <v>1.1716106885816784</v>
      </c>
      <c r="H1537" s="113">
        <v>6.7097301827292162</v>
      </c>
      <c r="I1537" s="88">
        <v>7.9203344126148219</v>
      </c>
      <c r="L1537" s="51"/>
      <c r="M1537" s="131" t="s">
        <v>717</v>
      </c>
      <c r="N1537" s="87">
        <v>7.2545249701318546E-5</v>
      </c>
      <c r="O1537" s="87">
        <v>7.5896984449451977E-8</v>
      </c>
      <c r="P1537" s="87">
        <v>9.3429449025344131E-5</v>
      </c>
      <c r="Q1537" s="88">
        <v>8.3051013268923532E-5</v>
      </c>
      <c r="R1537" s="111">
        <v>4.4221856969618115E-3</v>
      </c>
      <c r="S1537" s="87">
        <v>4.6920746152028179E-7</v>
      </c>
      <c r="T1537" s="87">
        <v>5.7759599971480581E-4</v>
      </c>
      <c r="U1537" s="88">
        <v>2.4953736334178763E-3</v>
      </c>
      <c r="V1537" s="111">
        <v>1.2419999999999999E-2</v>
      </c>
      <c r="W1537" s="87">
        <v>2.1634059404937116E-6</v>
      </c>
      <c r="X1537" s="87">
        <v>1.6150272811556756E-2</v>
      </c>
      <c r="Y1537" s="88">
        <v>1.4290825398323721E-2</v>
      </c>
      <c r="Z1537" s="133">
        <v>1.6869250045010522E-2</v>
      </c>
      <c r="AA1537" s="128">
        <v>4.9232190552233723E-3</v>
      </c>
      <c r="AB1537" s="129">
        <v>0.14792439656533171</v>
      </c>
      <c r="AC1537" s="130">
        <v>0.84715238437944484</v>
      </c>
    </row>
    <row r="1538" spans="1:53">
      <c r="A1538" s="51" t="s">
        <v>718</v>
      </c>
      <c r="B1538" s="111">
        <v>6.5748796381559217E-5</v>
      </c>
      <c r="C1538" s="87">
        <v>1.6104680473379277E-3</v>
      </c>
      <c r="D1538" s="87">
        <v>4.8289686766164507E-3</v>
      </c>
      <c r="E1538" s="88">
        <v>6.5051855203359377E-3</v>
      </c>
      <c r="F1538" s="112">
        <v>3.086992327337593E-2</v>
      </c>
      <c r="G1538" s="113">
        <v>0.75613589588826502</v>
      </c>
      <c r="H1538" s="113">
        <v>2.2672642046797331</v>
      </c>
      <c r="I1538" s="88">
        <v>3.0542700238413736</v>
      </c>
      <c r="L1538" s="51"/>
      <c r="M1538" s="131" t="s">
        <v>718</v>
      </c>
      <c r="N1538" s="87">
        <v>5.8379478029919899E-5</v>
      </c>
      <c r="O1538" s="87">
        <v>5.9319694964610841E-8</v>
      </c>
      <c r="P1538" s="87">
        <v>7.3022748625621976E-5</v>
      </c>
      <c r="Q1538" s="88">
        <v>6.5748796381559217E-5</v>
      </c>
      <c r="R1538" s="111">
        <v>2.7754219749638849E-3</v>
      </c>
      <c r="S1538" s="87">
        <v>3.6628180378358494E-7</v>
      </c>
      <c r="T1538" s="87">
        <v>4.5089416086486757E-4</v>
      </c>
      <c r="U1538" s="88">
        <v>1.6104680473379277E-3</v>
      </c>
      <c r="V1538" s="111">
        <v>3.1739999999999997E-3</v>
      </c>
      <c r="W1538" s="87">
        <v>1.9137911370730224E-6</v>
      </c>
      <c r="X1538" s="87">
        <v>6.4738721654580477E-3</v>
      </c>
      <c r="Y1538" s="88">
        <v>4.8289686766164507E-3</v>
      </c>
      <c r="Z1538" s="133">
        <v>6.5051855203359377E-3</v>
      </c>
      <c r="AA1538" s="128">
        <v>1.0107136249384606E-2</v>
      </c>
      <c r="AB1538" s="129">
        <v>0.24756681301454422</v>
      </c>
      <c r="AC1538" s="130">
        <v>0.74232605073607116</v>
      </c>
    </row>
    <row r="1539" spans="1:53">
      <c r="A1539" s="51" t="s">
        <v>719</v>
      </c>
      <c r="B1539" s="111">
        <v>1.3606134286398011E-3</v>
      </c>
      <c r="C1539" s="87">
        <v>6.4952134559032523E-2</v>
      </c>
      <c r="D1539" s="87">
        <v>0</v>
      </c>
      <c r="E1539" s="87">
        <v>6.6312747987672324E-2</v>
      </c>
      <c r="F1539" s="112">
        <v>0.63882587147429615</v>
      </c>
      <c r="G1539" s="113">
        <v>30.495880086432901</v>
      </c>
      <c r="H1539" s="113">
        <v>0</v>
      </c>
      <c r="I1539" s="88">
        <v>31.134705957907194</v>
      </c>
      <c r="L1539" s="51"/>
      <c r="M1539" s="131" t="s">
        <v>719</v>
      </c>
      <c r="N1539" s="87">
        <v>1.0558320653707588E-3</v>
      </c>
      <c r="O1539" s="87">
        <v>1.3505632253561028E-6</v>
      </c>
      <c r="P1539" s="87">
        <v>1.6625479778178919E-3</v>
      </c>
      <c r="Q1539" s="88">
        <v>1.3606134286398011E-3</v>
      </c>
      <c r="R1539" s="111">
        <v>0.11382627450973176</v>
      </c>
      <c r="S1539" s="87">
        <v>1.3245956282243256E-5</v>
      </c>
      <c r="T1539" s="87">
        <v>1.6305817763919331E-2</v>
      </c>
      <c r="U1539" s="88">
        <v>6.4952134559032523E-2</v>
      </c>
      <c r="V1539" s="111">
        <v>0</v>
      </c>
      <c r="W1539" s="87">
        <v>0</v>
      </c>
      <c r="X1539" s="87">
        <v>0</v>
      </c>
      <c r="Y1539" s="88">
        <v>0</v>
      </c>
      <c r="Z1539" s="133">
        <v>6.6312747987672324E-2</v>
      </c>
      <c r="AA1539" s="128">
        <v>2.0518127659145447E-2</v>
      </c>
      <c r="AB1539" s="129">
        <v>0.9794818723408546</v>
      </c>
      <c r="AC1539" s="130">
        <v>0</v>
      </c>
    </row>
    <row r="1540" spans="1:53">
      <c r="A1540" s="51" t="s">
        <v>720</v>
      </c>
      <c r="B1540" s="111">
        <v>8.4530054750230366E-6</v>
      </c>
      <c r="C1540" s="87">
        <v>1.0395538535437072E-4</v>
      </c>
      <c r="D1540" s="87">
        <v>8.2783666899230684E-4</v>
      </c>
      <c r="E1540" s="87">
        <v>9.4024505982170058E-4</v>
      </c>
      <c r="F1540" s="112">
        <v>3.9687970701251588E-3</v>
      </c>
      <c r="G1540" s="113">
        <v>4.8808418501235372E-2</v>
      </c>
      <c r="H1540" s="113">
        <v>0.38868018672729943</v>
      </c>
      <c r="I1540" s="88">
        <v>0.44145740229865993</v>
      </c>
      <c r="L1540" s="51"/>
      <c r="M1540" s="4" t="s">
        <v>720</v>
      </c>
      <c r="N1540" s="111">
        <v>5.9749770179862025E-6</v>
      </c>
      <c r="O1540" s="87">
        <v>8.8626848255123562E-9</v>
      </c>
      <c r="P1540" s="87">
        <v>1.0909995517468501E-5</v>
      </c>
      <c r="Q1540" s="88">
        <v>8.4530054750230366E-6</v>
      </c>
      <c r="R1540" s="87">
        <v>1.654504355228928E-4</v>
      </c>
      <c r="S1540" s="87">
        <v>3.471073523192902E-8</v>
      </c>
      <c r="T1540" s="87">
        <v>4.2729034513137964E-5</v>
      </c>
      <c r="U1540" s="88">
        <v>1.0395538535437072E-4</v>
      </c>
      <c r="V1540" s="87">
        <v>4.5380762126430907E-4</v>
      </c>
      <c r="W1540" s="87">
        <v>4.3252388197048573E-7</v>
      </c>
      <c r="X1540" s="87">
        <v>1.1995909470211409E-3</v>
      </c>
      <c r="Y1540" s="87">
        <v>8.2783666899230684E-4</v>
      </c>
      <c r="Z1540" s="133">
        <v>9.4024505982170058E-4</v>
      </c>
      <c r="AA1540" s="129">
        <v>8.9902152494435728E-3</v>
      </c>
      <c r="AB1540" s="129">
        <v>0.1105620117526423</v>
      </c>
      <c r="AC1540" s="130">
        <v>0.8804477729979141</v>
      </c>
    </row>
    <row r="1541" spans="1:53" ht="14.25">
      <c r="A1541" s="89" t="s">
        <v>721</v>
      </c>
      <c r="B1541" s="114">
        <v>2.4979406009712598E-5</v>
      </c>
      <c r="C1541" s="90">
        <v>2.6334615280378321E-4</v>
      </c>
      <c r="D1541" s="90">
        <v>1.4199934922742015E-3</v>
      </c>
      <c r="E1541" s="90">
        <v>1.7083190510876973E-3</v>
      </c>
      <c r="F1541" s="115">
        <v>1.1728159135558108E-2</v>
      </c>
      <c r="G1541" s="116">
        <v>0.12364447683899538</v>
      </c>
      <c r="H1541" s="116">
        <v>0.66670559109265026</v>
      </c>
      <c r="I1541" s="91">
        <v>0.80207822706720378</v>
      </c>
      <c r="L1541" s="89"/>
      <c r="M1541" s="134" t="s">
        <v>721</v>
      </c>
      <c r="N1541" s="114">
        <v>2.8491560962732651E-5</v>
      </c>
      <c r="O1541" s="90">
        <v>1.743879534561873E-8</v>
      </c>
      <c r="P1541" s="90">
        <v>2.1467217078855342E-5</v>
      </c>
      <c r="Q1541" s="91">
        <v>2.4979406009712598E-5</v>
      </c>
      <c r="R1541" s="90">
        <v>4.0626696051541294E-4</v>
      </c>
      <c r="S1541" s="90">
        <v>9.8320008048622218E-8</v>
      </c>
      <c r="T1541" s="90">
        <v>1.2103226823548064E-4</v>
      </c>
      <c r="U1541" s="91">
        <v>2.6334615280378321E-4</v>
      </c>
      <c r="V1541" s="90">
        <v>5.6736413881676689E-4</v>
      </c>
      <c r="W1541" s="90">
        <v>9.8597304161141453E-7</v>
      </c>
      <c r="X1541" s="90">
        <v>2.2674373249020534E-3</v>
      </c>
      <c r="Y1541" s="90">
        <v>1.4199934922742015E-3</v>
      </c>
      <c r="Z1541" s="135">
        <v>1.7083190510876973E-3</v>
      </c>
      <c r="AA1541" s="136">
        <v>1.4622213569419633E-2</v>
      </c>
      <c r="AB1541" s="136">
        <v>0.15415513433284556</v>
      </c>
      <c r="AC1541" s="137">
        <v>0.83122265209773483</v>
      </c>
      <c r="AY1541" s="81"/>
    </row>
    <row r="1543" spans="1:53" ht="12.75" customHeight="1">
      <c r="A1543" s="52" t="s">
        <v>519</v>
      </c>
    </row>
    <row r="1544" spans="1:53" ht="12.75" customHeight="1">
      <c r="A1544" s="77"/>
      <c r="B1544" s="93" t="s">
        <v>723</v>
      </c>
      <c r="C1544" s="94"/>
      <c r="D1544" s="94"/>
      <c r="E1544" s="95"/>
      <c r="F1544" s="96" t="s">
        <v>724</v>
      </c>
      <c r="G1544" s="97"/>
      <c r="H1544" s="98"/>
      <c r="I1544" s="98"/>
      <c r="L1544" s="479" t="s">
        <v>519</v>
      </c>
      <c r="M1544" s="480"/>
      <c r="N1544" s="96" t="s">
        <v>726</v>
      </c>
      <c r="O1544" s="97"/>
      <c r="P1544" s="97"/>
      <c r="Q1544" s="98"/>
      <c r="R1544" s="96" t="s">
        <v>362</v>
      </c>
      <c r="S1544" s="97"/>
      <c r="T1544" s="97"/>
      <c r="U1544" s="98"/>
      <c r="V1544" s="96" t="s">
        <v>401</v>
      </c>
      <c r="W1544" s="97"/>
      <c r="X1544" s="97"/>
      <c r="Y1544" s="98"/>
      <c r="Z1544" s="121" t="s">
        <v>727</v>
      </c>
      <c r="AA1544" s="96" t="s">
        <v>770</v>
      </c>
      <c r="AB1544" s="97"/>
      <c r="AC1544" s="98"/>
    </row>
    <row r="1545" spans="1:53" ht="25.5">
      <c r="A1545" s="89" t="s">
        <v>725</v>
      </c>
      <c r="B1545" s="99" t="s">
        <v>726</v>
      </c>
      <c r="C1545" s="100" t="s">
        <v>362</v>
      </c>
      <c r="D1545" s="100" t="s">
        <v>401</v>
      </c>
      <c r="E1545" s="101" t="s">
        <v>727</v>
      </c>
      <c r="F1545" s="102" t="s">
        <v>726</v>
      </c>
      <c r="G1545" s="102" t="s">
        <v>362</v>
      </c>
      <c r="H1545" s="100" t="s">
        <v>401</v>
      </c>
      <c r="I1545" s="101" t="s">
        <v>727</v>
      </c>
      <c r="L1545" s="481"/>
      <c r="M1545" s="482"/>
      <c r="N1545" s="122" t="s">
        <v>771</v>
      </c>
      <c r="O1545" s="123" t="s">
        <v>787</v>
      </c>
      <c r="P1545" s="123" t="s">
        <v>788</v>
      </c>
      <c r="Q1545" s="124" t="s">
        <v>774</v>
      </c>
      <c r="R1545" s="122" t="s">
        <v>771</v>
      </c>
      <c r="S1545" s="123" t="s">
        <v>787</v>
      </c>
      <c r="T1545" s="123" t="s">
        <v>788</v>
      </c>
      <c r="U1545" s="124" t="s">
        <v>774</v>
      </c>
      <c r="V1545" s="122" t="s">
        <v>771</v>
      </c>
      <c r="W1545" s="123" t="s">
        <v>787</v>
      </c>
      <c r="X1545" s="123" t="s">
        <v>788</v>
      </c>
      <c r="Y1545" s="124" t="s">
        <v>774</v>
      </c>
      <c r="Z1545" s="125" t="s">
        <v>774</v>
      </c>
      <c r="AA1545" s="122" t="s">
        <v>726</v>
      </c>
      <c r="AB1545" s="123" t="s">
        <v>362</v>
      </c>
      <c r="AC1545" s="124" t="s">
        <v>401</v>
      </c>
    </row>
    <row r="1546" spans="1:53">
      <c r="A1546" s="51" t="s">
        <v>540</v>
      </c>
      <c r="B1546" s="104">
        <v>219.0397587585453</v>
      </c>
      <c r="C1546" s="85">
        <v>1506.5469516207022</v>
      </c>
      <c r="D1546" s="85">
        <v>2574.8813677087151</v>
      </c>
      <c r="E1546" s="86">
        <v>4300.4680780879626</v>
      </c>
      <c r="F1546" s="105">
        <v>85067.903129634316</v>
      </c>
      <c r="G1546" s="106">
        <v>585093.73306053272</v>
      </c>
      <c r="H1546" s="106">
        <v>1000000</v>
      </c>
      <c r="I1546" s="79">
        <v>1670161.6361901672</v>
      </c>
      <c r="L1546" s="77"/>
      <c r="M1546" s="126" t="s">
        <v>540</v>
      </c>
      <c r="N1546" s="85">
        <v>116.60237971406801</v>
      </c>
      <c r="O1546" s="85">
        <v>16.498443560711621</v>
      </c>
      <c r="P1546" s="85">
        <v>331.60682400750733</v>
      </c>
      <c r="Q1546" s="86">
        <v>219.0397587585453</v>
      </c>
      <c r="R1546" s="104">
        <v>1273.6878381651677</v>
      </c>
      <c r="S1546" s="85">
        <v>84.616116639298809</v>
      </c>
      <c r="T1546" s="85">
        <v>1700.7229557959831</v>
      </c>
      <c r="U1546" s="86">
        <v>1506.5469516207022</v>
      </c>
      <c r="V1546" s="104">
        <v>1180.3862446828994</v>
      </c>
      <c r="W1546" s="85">
        <v>205.58800284337548</v>
      </c>
      <c r="X1546" s="85">
        <v>4132.1706757408565</v>
      </c>
      <c r="Y1546" s="86">
        <v>2574.8813677087151</v>
      </c>
      <c r="Z1546" s="127">
        <v>4300.4680780879626</v>
      </c>
      <c r="AA1546" s="128">
        <v>5.0933934348823928E-2</v>
      </c>
      <c r="AB1546" s="129">
        <v>0.35032162180134824</v>
      </c>
      <c r="AC1546" s="130">
        <v>0.59874444384982783</v>
      </c>
    </row>
    <row r="1547" spans="1:53">
      <c r="A1547" s="51" t="s">
        <v>558</v>
      </c>
      <c r="B1547" s="104">
        <v>215.77515697218536</v>
      </c>
      <c r="C1547" s="85">
        <v>1355.577798661217</v>
      </c>
      <c r="D1547" s="85">
        <v>2458.7925167101857</v>
      </c>
      <c r="E1547" s="86">
        <v>4030.1454723435882</v>
      </c>
      <c r="F1547" s="107">
        <v>83800.03819911716</v>
      </c>
      <c r="G1547" s="108">
        <v>526462.23459509981</v>
      </c>
      <c r="H1547" s="108">
        <v>954914.87396103528</v>
      </c>
      <c r="I1547" s="86">
        <v>1565177.1467552523</v>
      </c>
      <c r="L1547" s="51"/>
      <c r="M1547" s="131" t="s">
        <v>558</v>
      </c>
      <c r="N1547" s="85">
        <v>114.12924318433981</v>
      </c>
      <c r="O1547" s="85">
        <v>16.297533838187515</v>
      </c>
      <c r="P1547" s="85">
        <v>327.5686833942255</v>
      </c>
      <c r="Q1547" s="86">
        <v>215.77515697218536</v>
      </c>
      <c r="R1547" s="104">
        <v>1052.7898956014014</v>
      </c>
      <c r="S1547" s="85">
        <v>81.84286187300593</v>
      </c>
      <c r="T1547" s="85">
        <v>1644.9825338689102</v>
      </c>
      <c r="U1547" s="86">
        <v>1355.577798661217</v>
      </c>
      <c r="V1547" s="104">
        <v>975.66976308671576</v>
      </c>
      <c r="W1547" s="85">
        <v>205.58800284337548</v>
      </c>
      <c r="X1547" s="85">
        <v>4132.1706757408565</v>
      </c>
      <c r="Y1547" s="86">
        <v>2458.7925167101857</v>
      </c>
      <c r="Z1547" s="127">
        <v>4030.1454723435882</v>
      </c>
      <c r="AA1547" s="128">
        <v>5.3540289910852516E-2</v>
      </c>
      <c r="AB1547" s="129">
        <v>0.33635952050954848</v>
      </c>
      <c r="AC1547" s="130">
        <v>0.61010018957959899</v>
      </c>
    </row>
    <row r="1548" spans="1:53">
      <c r="A1548" s="51" t="s">
        <v>575</v>
      </c>
      <c r="B1548" s="104">
        <v>9.540916349609077</v>
      </c>
      <c r="C1548" s="85">
        <v>426.26699288583376</v>
      </c>
      <c r="D1548" s="85">
        <v>327.77039981675978</v>
      </c>
      <c r="E1548" s="86">
        <v>763.5783090522026</v>
      </c>
      <c r="F1548" s="107">
        <v>3705.380942695298</v>
      </c>
      <c r="G1548" s="108">
        <v>165548.20669860681</v>
      </c>
      <c r="H1548" s="108">
        <v>127295.3402542307</v>
      </c>
      <c r="I1548" s="86">
        <v>296548.9278955328</v>
      </c>
      <c r="L1548" s="51"/>
      <c r="M1548" s="131" t="s">
        <v>575</v>
      </c>
      <c r="N1548" s="85">
        <v>7.7342828626757498</v>
      </c>
      <c r="O1548" s="85">
        <v>0.55618023391551175</v>
      </c>
      <c r="P1548" s="85">
        <v>11.178821824361247</v>
      </c>
      <c r="Q1548" s="86">
        <v>9.540916349609077</v>
      </c>
      <c r="R1548" s="104">
        <v>623.69302762538837</v>
      </c>
      <c r="S1548" s="85">
        <v>7.831641233308817</v>
      </c>
      <c r="T1548" s="85">
        <v>157.41034398712443</v>
      </c>
      <c r="U1548" s="86">
        <v>426.26699288583376</v>
      </c>
      <c r="V1548" s="104">
        <v>578.00557456384536</v>
      </c>
      <c r="W1548" s="85">
        <v>0</v>
      </c>
      <c r="X1548" s="85">
        <v>0</v>
      </c>
      <c r="Y1548" s="86">
        <v>327.77039981675978</v>
      </c>
      <c r="Z1548" s="127">
        <v>763.5783090522026</v>
      </c>
      <c r="AA1548" s="128">
        <v>1.2495007043156861E-2</v>
      </c>
      <c r="AB1548" s="129">
        <v>0.55824921665852567</v>
      </c>
      <c r="AC1548" s="130">
        <v>0.42925577629831746</v>
      </c>
    </row>
    <row r="1549" spans="1:53" ht="14.25">
      <c r="A1549" s="51" t="s">
        <v>267</v>
      </c>
      <c r="B1549" s="104">
        <v>181.49602534871531</v>
      </c>
      <c r="C1549" s="85">
        <v>872.97951877430739</v>
      </c>
      <c r="D1549" s="85">
        <v>1774.5040316496097</v>
      </c>
      <c r="E1549" s="86">
        <v>2828.9795757726324</v>
      </c>
      <c r="F1549" s="107">
        <v>70487.14073775812</v>
      </c>
      <c r="G1549" s="108">
        <v>339036.79203331115</v>
      </c>
      <c r="H1549" s="108">
        <v>689159.52940724045</v>
      </c>
      <c r="I1549" s="86">
        <v>1098683.4621783097</v>
      </c>
      <c r="L1549" s="51"/>
      <c r="M1549" s="131" t="s">
        <v>267</v>
      </c>
      <c r="N1549" s="85">
        <v>82.139457178182312</v>
      </c>
      <c r="O1549" s="85">
        <v>14.556321934488302</v>
      </c>
      <c r="P1549" s="85">
        <v>292.57157914102544</v>
      </c>
      <c r="Q1549" s="86">
        <v>181.49602534871531</v>
      </c>
      <c r="R1549" s="104">
        <v>417.42521984295968</v>
      </c>
      <c r="S1549" s="85">
        <v>68.647681976064064</v>
      </c>
      <c r="T1549" s="85">
        <v>1379.7689286139021</v>
      </c>
      <c r="U1549" s="86">
        <v>872.97951877430739</v>
      </c>
      <c r="V1549" s="104">
        <v>386.84752489759637</v>
      </c>
      <c r="W1549" s="85">
        <v>167.78474113005547</v>
      </c>
      <c r="X1549" s="85">
        <v>3372.3523627133973</v>
      </c>
      <c r="Y1549" s="86">
        <v>1774.5040316496097</v>
      </c>
      <c r="Z1549" s="127">
        <v>2828.9795757726324</v>
      </c>
      <c r="AA1549" s="128">
        <v>6.4156004130622363E-2</v>
      </c>
      <c r="AB1549" s="129">
        <v>0.30858459574982439</v>
      </c>
      <c r="AC1549" s="130">
        <v>0.62725940011955328</v>
      </c>
      <c r="AZ1549" s="81"/>
    </row>
    <row r="1550" spans="1:53" ht="14.25">
      <c r="A1550" s="51" t="s">
        <v>608</v>
      </c>
      <c r="B1550" s="104">
        <v>24.738215273861002</v>
      </c>
      <c r="C1550" s="85">
        <v>56.331287001075843</v>
      </c>
      <c r="D1550" s="85">
        <v>356.51808524381619</v>
      </c>
      <c r="E1550" s="86">
        <v>437.58758751875303</v>
      </c>
      <c r="F1550" s="107">
        <v>9607.5165186637551</v>
      </c>
      <c r="G1550" s="108">
        <v>21877.235863181857</v>
      </c>
      <c r="H1550" s="108">
        <v>138460.00429956411</v>
      </c>
      <c r="I1550" s="86">
        <v>169944.75668140972</v>
      </c>
      <c r="L1550" s="51"/>
      <c r="M1550" s="131" t="s">
        <v>608</v>
      </c>
      <c r="N1550" s="85">
        <v>24.255503143481743</v>
      </c>
      <c r="O1550" s="85">
        <v>1.1850316697837002</v>
      </c>
      <c r="P1550" s="85">
        <v>23.818282428838788</v>
      </c>
      <c r="Q1550" s="86">
        <v>24.738215273861002</v>
      </c>
      <c r="R1550" s="104">
        <v>11.671648133053418</v>
      </c>
      <c r="S1550" s="85">
        <v>5.363538663633058</v>
      </c>
      <c r="T1550" s="85">
        <v>107.8032612678837</v>
      </c>
      <c r="U1550" s="86">
        <v>56.331287001075843</v>
      </c>
      <c r="V1550" s="104">
        <v>10.816663625274041</v>
      </c>
      <c r="W1550" s="85">
        <v>37.803261713320012</v>
      </c>
      <c r="X1550" s="85">
        <v>759.818313027459</v>
      </c>
      <c r="Y1550" s="86">
        <v>356.51808524381619</v>
      </c>
      <c r="Z1550" s="127">
        <v>437.58758751875303</v>
      </c>
      <c r="AA1550" s="128">
        <v>5.6533174110659237E-2</v>
      </c>
      <c r="AB1550" s="129">
        <v>0.12873145538814385</v>
      </c>
      <c r="AC1550" s="130">
        <v>0.81473537050119693</v>
      </c>
      <c r="AX1550" s="81"/>
    </row>
    <row r="1551" spans="1:53" ht="14.25">
      <c r="A1551" s="51" t="s">
        <v>728</v>
      </c>
      <c r="B1551" s="109">
        <v>1.9482308719174918E-2</v>
      </c>
      <c r="C1551" s="110">
        <v>0.1367249695873804</v>
      </c>
      <c r="D1551" s="85">
        <v>0</v>
      </c>
      <c r="E1551" s="86">
        <v>0.15620727830655531</v>
      </c>
      <c r="F1551" s="107">
        <v>7.566293718809832</v>
      </c>
      <c r="G1551" s="108">
        <v>53.099521904982574</v>
      </c>
      <c r="H1551" s="108">
        <v>0</v>
      </c>
      <c r="I1551" s="86">
        <v>60.665815623792405</v>
      </c>
      <c r="L1551" s="51"/>
      <c r="M1551" s="132" t="s">
        <v>728</v>
      </c>
      <c r="N1551" s="85">
        <v>1.3261193171428678E-2</v>
      </c>
      <c r="O1551" s="85">
        <v>1.2906192394418184E-3</v>
      </c>
      <c r="P1551" s="85">
        <v>2.5940516474744737E-2</v>
      </c>
      <c r="Q1551" s="86">
        <v>1.9482308719174918E-2</v>
      </c>
      <c r="R1551" s="104">
        <v>0.20766892541388604</v>
      </c>
      <c r="S1551" s="85">
        <v>2.0458128178276903E-3</v>
      </c>
      <c r="T1551" s="85">
        <v>4.1119363080357636E-2</v>
      </c>
      <c r="U1551" s="86">
        <v>0.1367249695873804</v>
      </c>
      <c r="V1551" s="104">
        <v>0</v>
      </c>
      <c r="W1551" s="85">
        <v>0</v>
      </c>
      <c r="X1551" s="85">
        <v>0</v>
      </c>
      <c r="Y1551" s="86">
        <v>0</v>
      </c>
      <c r="Z1551" s="127">
        <v>0.15620727830655531</v>
      </c>
      <c r="AA1551" s="128">
        <v>0.12472087683994514</v>
      </c>
      <c r="AB1551" s="129">
        <v>0.87527912316005485</v>
      </c>
      <c r="AC1551" s="130">
        <v>0</v>
      </c>
      <c r="BA1551" s="81"/>
    </row>
    <row r="1552" spans="1:53">
      <c r="A1552" s="51" t="s">
        <v>640</v>
      </c>
      <c r="B1552" s="104">
        <v>14.52996002704004</v>
      </c>
      <c r="C1552" s="85">
        <v>125.87886950592637</v>
      </c>
      <c r="D1552" s="85">
        <v>139.19332117647227</v>
      </c>
      <c r="E1552" s="86">
        <v>279.60215070943866</v>
      </c>
      <c r="F1552" s="107">
        <v>5642.962898896455</v>
      </c>
      <c r="G1552" s="108">
        <v>48887.250140747652</v>
      </c>
      <c r="H1552" s="108">
        <v>54058.1492110974</v>
      </c>
      <c r="I1552" s="86">
        <v>108588.3622507415</v>
      </c>
      <c r="L1552" s="51"/>
      <c r="M1552" s="131" t="s">
        <v>640</v>
      </c>
      <c r="N1552" s="85">
        <v>7.774374149614431</v>
      </c>
      <c r="O1552" s="85">
        <v>1.0919996175866282</v>
      </c>
      <c r="P1552" s="85">
        <v>21.948405234275043</v>
      </c>
      <c r="Q1552" s="86">
        <v>14.52996002704004</v>
      </c>
      <c r="R1552" s="104">
        <v>170.05672264093965</v>
      </c>
      <c r="S1552" s="85">
        <v>3.1768006563978495</v>
      </c>
      <c r="T1552" s="85">
        <v>63.851403454909743</v>
      </c>
      <c r="U1552" s="86">
        <v>125.87886950592637</v>
      </c>
      <c r="V1552" s="104">
        <v>0</v>
      </c>
      <c r="W1552" s="85">
        <v>15.0177085074044</v>
      </c>
      <c r="X1552" s="85">
        <v>301.84467605960708</v>
      </c>
      <c r="Y1552" s="86">
        <v>139.19332117647227</v>
      </c>
      <c r="Z1552" s="127">
        <v>279.60215070943866</v>
      </c>
      <c r="AA1552" s="128">
        <v>5.1966553154805709E-2</v>
      </c>
      <c r="AB1552" s="129">
        <v>0.45020708598461084</v>
      </c>
      <c r="AC1552" s="130">
        <v>0.49782636086058352</v>
      </c>
      <c r="AV1552" s="84"/>
    </row>
    <row r="1553" spans="1:29">
      <c r="A1553" s="51" t="s">
        <v>201</v>
      </c>
      <c r="B1553" s="111">
        <v>0.58372594839687852</v>
      </c>
      <c r="C1553" s="87">
        <v>0.15058303745065452</v>
      </c>
      <c r="D1553" s="87">
        <v>1.8683010094662209E-3</v>
      </c>
      <c r="E1553" s="88">
        <v>0.73617728685699924</v>
      </c>
      <c r="F1553" s="112">
        <v>226.70013295265449</v>
      </c>
      <c r="G1553" s="113">
        <v>58.481543786482248</v>
      </c>
      <c r="H1553" s="113">
        <v>0.7255872184623201</v>
      </c>
      <c r="I1553" s="88">
        <v>285.90726395759907</v>
      </c>
      <c r="L1553" s="51"/>
      <c r="M1553" s="131" t="s">
        <v>201</v>
      </c>
      <c r="N1553" s="87">
        <v>0.38213295247616014</v>
      </c>
      <c r="O1553" s="87">
        <v>3.9599108952026514E-2</v>
      </c>
      <c r="P1553" s="87">
        <v>0.7959135481348627</v>
      </c>
      <c r="Q1553" s="88">
        <v>0.58372594839687852</v>
      </c>
      <c r="R1553" s="111">
        <v>2.5243298212741091E-3</v>
      </c>
      <c r="S1553" s="87">
        <v>1.6092091185425254E-2</v>
      </c>
      <c r="T1553" s="87">
        <v>0.3234394341503512</v>
      </c>
      <c r="U1553" s="88">
        <v>0.15058303745065452</v>
      </c>
      <c r="V1553" s="111">
        <v>0</v>
      </c>
      <c r="W1553" s="87">
        <v>1.9408822737372066E-4</v>
      </c>
      <c r="X1553" s="87">
        <v>4.0612676598159227E-3</v>
      </c>
      <c r="Y1553" s="88">
        <v>1.8683010094662209E-3</v>
      </c>
      <c r="Z1553" s="133">
        <v>0.73617728685699924</v>
      </c>
      <c r="AA1553" s="128">
        <v>0.79291491169064821</v>
      </c>
      <c r="AB1553" s="129">
        <v>0.20454724716317543</v>
      </c>
      <c r="AC1553" s="130">
        <v>2.5378411461764293E-3</v>
      </c>
    </row>
    <row r="1554" spans="1:29">
      <c r="A1554" s="51" t="s">
        <v>200</v>
      </c>
      <c r="B1554" s="111">
        <v>8.0108176456391298E-4</v>
      </c>
      <c r="C1554" s="87">
        <v>1.3971241302085612E-3</v>
      </c>
      <c r="D1554" s="87">
        <v>3.503859148658842E-3</v>
      </c>
      <c r="E1554" s="88">
        <v>5.7020650434313159E-3</v>
      </c>
      <c r="F1554" s="112">
        <v>0.31111404766455864</v>
      </c>
      <c r="G1554" s="113">
        <v>0.54259747564673499</v>
      </c>
      <c r="H1554" s="113">
        <v>1.3607846919086557</v>
      </c>
      <c r="I1554" s="88">
        <v>2.2144962152199494</v>
      </c>
      <c r="L1554" s="51"/>
      <c r="M1554" s="131" t="s">
        <v>200</v>
      </c>
      <c r="N1554" s="87">
        <v>6.9815328121117996E-4</v>
      </c>
      <c r="O1554" s="87">
        <v>4.3715117711768681E-5</v>
      </c>
      <c r="P1554" s="87">
        <v>8.7864235751512797E-4</v>
      </c>
      <c r="Q1554" s="88">
        <v>8.0108176456391298E-4</v>
      </c>
      <c r="R1554" s="111">
        <v>2.0424965738937133E-3</v>
      </c>
      <c r="S1554" s="87">
        <v>2.5773277121038294E-5</v>
      </c>
      <c r="T1554" s="87">
        <v>5.1802429355973887E-4</v>
      </c>
      <c r="U1554" s="88">
        <v>1.3971241302085612E-3</v>
      </c>
      <c r="V1554" s="111">
        <v>0</v>
      </c>
      <c r="W1554" s="87">
        <v>3.6399798944854352E-4</v>
      </c>
      <c r="X1554" s="87">
        <v>7.6166044833770605E-3</v>
      </c>
      <c r="Y1554" s="88">
        <v>3.503859148658842E-3</v>
      </c>
      <c r="Z1554" s="133">
        <v>5.7020650434313159E-3</v>
      </c>
      <c r="AA1554" s="128">
        <v>0.14048976264954147</v>
      </c>
      <c r="AB1554" s="129">
        <v>0.24502072837945349</v>
      </c>
      <c r="AC1554" s="130">
        <v>0.61448950897100507</v>
      </c>
    </row>
    <row r="1555" spans="1:29">
      <c r="A1555" s="51" t="s">
        <v>667</v>
      </c>
      <c r="B1555" s="104">
        <v>32.254025146555833</v>
      </c>
      <c r="C1555" s="85">
        <v>130.76659852395127</v>
      </c>
      <c r="D1555" s="85">
        <v>140.17789288115085</v>
      </c>
      <c r="E1555" s="86">
        <v>303.19851655165792</v>
      </c>
      <c r="F1555" s="107">
        <v>12526.4121101072</v>
      </c>
      <c r="G1555" s="108">
        <v>50785.4847853885</v>
      </c>
      <c r="H1555" s="108">
        <v>54440.524771007069</v>
      </c>
      <c r="I1555" s="86">
        <v>117752.42166650275</v>
      </c>
      <c r="L1555" s="51"/>
      <c r="M1555" s="131" t="s">
        <v>667</v>
      </c>
      <c r="N1555" s="85">
        <v>19.423373343420195</v>
      </c>
      <c r="O1555" s="85">
        <v>2.2915573923410424</v>
      </c>
      <c r="P1555" s="85">
        <v>46.058651903062433</v>
      </c>
      <c r="Q1555" s="86">
        <v>32.254025146555833</v>
      </c>
      <c r="R1555" s="85">
        <v>170.67371412765971</v>
      </c>
      <c r="S1555" s="85">
        <v>3.666393310397682</v>
      </c>
      <c r="T1555" s="85">
        <v>73.691862917213612</v>
      </c>
      <c r="U1555" s="86">
        <v>130.76659852395127</v>
      </c>
      <c r="V1555" s="85">
        <v>0</v>
      </c>
      <c r="W1555" s="85">
        <v>15.119990621429476</v>
      </c>
      <c r="X1555" s="85">
        <v>303.9849142774965</v>
      </c>
      <c r="Y1555" s="86">
        <v>140.17789288115085</v>
      </c>
      <c r="Z1555" s="85">
        <v>303.19851655165792</v>
      </c>
      <c r="AA1555" s="128">
        <v>0.10637923138077261</v>
      </c>
      <c r="AB1555" s="129">
        <v>0.43129036385529845</v>
      </c>
      <c r="AC1555" s="130">
        <v>0.46233040476392906</v>
      </c>
    </row>
    <row r="1556" spans="1:29">
      <c r="A1556" s="51" t="s">
        <v>676</v>
      </c>
      <c r="B1556" s="111">
        <v>2.1376857692466712E-2</v>
      </c>
      <c r="C1556" s="87">
        <v>3.6334355039477413E-2</v>
      </c>
      <c r="D1556" s="87">
        <v>7.4214994283085103E-2</v>
      </c>
      <c r="E1556" s="88">
        <v>0.13192620701502922</v>
      </c>
      <c r="F1556" s="112">
        <v>8.3020747909210009</v>
      </c>
      <c r="G1556" s="113">
        <v>14.111079250151986</v>
      </c>
      <c r="H1556" s="113">
        <v>28.822684887081259</v>
      </c>
      <c r="I1556" s="88">
        <v>51.235838928154244</v>
      </c>
      <c r="L1556" s="51"/>
      <c r="M1556" s="131" t="s">
        <v>676</v>
      </c>
      <c r="N1556" s="87">
        <v>1.6307621247101743E-2</v>
      </c>
      <c r="O1556" s="87">
        <v>1.3086377585176795E-3</v>
      </c>
      <c r="P1556" s="87">
        <v>2.6302675720983798E-2</v>
      </c>
      <c r="Q1556" s="88">
        <v>2.1376857692466712E-2</v>
      </c>
      <c r="R1556" s="111">
        <v>2.8975821888000512E-3</v>
      </c>
      <c r="S1556" s="87">
        <v>3.7428656731211618E-3</v>
      </c>
      <c r="T1556" s="87">
        <v>7.5228902289065078E-2</v>
      </c>
      <c r="U1556" s="88">
        <v>3.6334355039477413E-2</v>
      </c>
      <c r="V1556" s="111">
        <v>0</v>
      </c>
      <c r="W1556" s="87">
        <v>7.7098158230242218E-3</v>
      </c>
      <c r="X1556" s="87">
        <v>0.1613267640643356</v>
      </c>
      <c r="Y1556" s="88">
        <v>7.4214994283085103E-2</v>
      </c>
      <c r="Z1556" s="133">
        <v>0.13192620701502922</v>
      </c>
      <c r="AA1556" s="128">
        <v>0.16203647611904304</v>
      </c>
      <c r="AB1556" s="129">
        <v>0.27541423240750151</v>
      </c>
      <c r="AC1556" s="130">
        <v>0.56254929147345556</v>
      </c>
    </row>
    <row r="1557" spans="1:29">
      <c r="A1557" s="51" t="s">
        <v>685</v>
      </c>
      <c r="B1557" s="111">
        <v>3.9558089425090391E-2</v>
      </c>
      <c r="C1557" s="87">
        <v>3.1410768604553274E-2</v>
      </c>
      <c r="D1557" s="87">
        <v>1.2436816774686912</v>
      </c>
      <c r="E1557" s="88">
        <v>1.3146505354983349</v>
      </c>
      <c r="F1557" s="112">
        <v>15.363072614211958</v>
      </c>
      <c r="G1557" s="113">
        <v>12.198918753489787</v>
      </c>
      <c r="H1557" s="113">
        <v>483.00542815896574</v>
      </c>
      <c r="I1557" s="88">
        <v>510.56741952666749</v>
      </c>
      <c r="L1557" s="51"/>
      <c r="M1557" s="131" t="s">
        <v>685</v>
      </c>
      <c r="N1557" s="87">
        <v>2.3474489307690371E-2</v>
      </c>
      <c r="O1557" s="87">
        <v>2.8317445687493555E-3</v>
      </c>
      <c r="P1557" s="87">
        <v>5.6916024798825307E-2</v>
      </c>
      <c r="Q1557" s="88">
        <v>3.9558089425090391E-2</v>
      </c>
      <c r="R1557" s="111">
        <v>3.0702470970360839E-2</v>
      </c>
      <c r="S1557" s="87">
        <v>1.5105020093296008E-3</v>
      </c>
      <c r="T1557" s="87">
        <v>3.0360001664856577E-2</v>
      </c>
      <c r="U1557" s="88">
        <v>3.1410768604553274E-2</v>
      </c>
      <c r="V1557" s="111">
        <v>0</v>
      </c>
      <c r="W1557" s="87">
        <v>0.12919972262180482</v>
      </c>
      <c r="X1557" s="87">
        <v>2.7034852254628263</v>
      </c>
      <c r="Y1557" s="88">
        <v>1.2436816774686912</v>
      </c>
      <c r="Z1557" s="133">
        <v>1.3146505354983349</v>
      </c>
      <c r="AA1557" s="128">
        <v>3.0090193824852014E-2</v>
      </c>
      <c r="AB1557" s="129">
        <v>2.3892865637214093E-2</v>
      </c>
      <c r="AC1557" s="130">
        <v>0.94601694053793384</v>
      </c>
    </row>
    <row r="1558" spans="1:29">
      <c r="A1558" s="51" t="s">
        <v>690</v>
      </c>
      <c r="B1558" s="111">
        <v>6.2226736833275773E-2</v>
      </c>
      <c r="C1558" s="87">
        <v>7.4017713188641393E-2</v>
      </c>
      <c r="D1558" s="87">
        <v>4.6385891238471852E-2</v>
      </c>
      <c r="E1558" s="88">
        <v>0.18263034126038902</v>
      </c>
      <c r="F1558" s="112">
        <v>24.166836427360877</v>
      </c>
      <c r="G1558" s="113">
        <v>28.746067339990436</v>
      </c>
      <c r="H1558" s="113">
        <v>18.014768299694062</v>
      </c>
      <c r="I1558" s="88">
        <v>70.927672067045378</v>
      </c>
      <c r="L1558" s="51"/>
      <c r="M1558" s="131" t="s">
        <v>690</v>
      </c>
      <c r="N1558" s="87">
        <v>4.2595677833429352E-2</v>
      </c>
      <c r="O1558" s="87">
        <v>4.1076154752542155E-3</v>
      </c>
      <c r="P1558" s="87">
        <v>8.2560110411674908E-2</v>
      </c>
      <c r="Q1558" s="88">
        <v>6.2226736833275773E-2</v>
      </c>
      <c r="R1558" s="111">
        <v>7.9932487965680046E-2</v>
      </c>
      <c r="S1558" s="87">
        <v>3.0954201784616363E-3</v>
      </c>
      <c r="T1558" s="87">
        <v>6.2215714504898469E-2</v>
      </c>
      <c r="U1558" s="88">
        <v>7.4017713188641393E-2</v>
      </c>
      <c r="V1558" s="111">
        <v>0</v>
      </c>
      <c r="W1558" s="87">
        <v>4.8187927748309534E-3</v>
      </c>
      <c r="X1558" s="87">
        <v>0.10083253126987646</v>
      </c>
      <c r="Y1558" s="88">
        <v>4.6385891238471852E-2</v>
      </c>
      <c r="Z1558" s="133">
        <v>0.18263034126038902</v>
      </c>
      <c r="AA1558" s="128">
        <v>0.34072507560260595</v>
      </c>
      <c r="AB1558" s="129">
        <v>0.40528705514002789</v>
      </c>
      <c r="AC1558" s="130">
        <v>0.25398786925736616</v>
      </c>
    </row>
    <row r="1559" spans="1:29">
      <c r="A1559" s="51" t="s">
        <v>695</v>
      </c>
      <c r="B1559" s="111">
        <v>7.3822022415793911E-3</v>
      </c>
      <c r="C1559" s="87">
        <v>2.8351307146117034E-2</v>
      </c>
      <c r="D1559" s="87">
        <v>2.0487005465967361E-2</v>
      </c>
      <c r="E1559" s="88">
        <v>5.6220514853663792E-2</v>
      </c>
      <c r="F1559" s="112">
        <v>2.8670067421974168</v>
      </c>
      <c r="G1559" s="113">
        <v>11.010723640190749</v>
      </c>
      <c r="H1559" s="113">
        <v>7.9564851891401656</v>
      </c>
      <c r="I1559" s="88">
        <v>21.834215571528333</v>
      </c>
      <c r="L1559" s="51"/>
      <c r="M1559" s="131" t="s">
        <v>695</v>
      </c>
      <c r="N1559" s="87">
        <v>1.1108546034017555E-2</v>
      </c>
      <c r="O1559" s="87">
        <v>1.168311427779429E-4</v>
      </c>
      <c r="P1559" s="87">
        <v>2.348221761598112E-3</v>
      </c>
      <c r="Q1559" s="88">
        <v>7.3822022415793911E-3</v>
      </c>
      <c r="R1559" s="111">
        <v>1.2686076931499255E-2</v>
      </c>
      <c r="S1559" s="87">
        <v>2.2826898153175405E-3</v>
      </c>
      <c r="T1559" s="87">
        <v>4.5880419996362588E-2</v>
      </c>
      <c r="U1559" s="88">
        <v>2.8351307146117034E-2</v>
      </c>
      <c r="V1559" s="111">
        <v>1.7999999999999999E-2</v>
      </c>
      <c r="W1559" s="87">
        <v>2.5836226599067571E-4</v>
      </c>
      <c r="X1559" s="87">
        <v>2.3406192480517039E-2</v>
      </c>
      <c r="Y1559" s="88">
        <v>2.0487005465967361E-2</v>
      </c>
      <c r="Z1559" s="133">
        <v>5.6220514853663792E-2</v>
      </c>
      <c r="AA1559" s="128">
        <v>0.13130798002818905</v>
      </c>
      <c r="AB1559" s="129">
        <v>0.50428757580595918</v>
      </c>
      <c r="AC1559" s="130">
        <v>0.36440444416585166</v>
      </c>
    </row>
    <row r="1560" spans="1:29">
      <c r="A1560" s="51" t="s">
        <v>700</v>
      </c>
      <c r="B1560" s="111">
        <v>2.1937741595302856E-3</v>
      </c>
      <c r="C1560" s="87">
        <v>2.4723258832536437E-2</v>
      </c>
      <c r="D1560" s="87">
        <v>6.8000535958287651E-3</v>
      </c>
      <c r="E1560" s="88">
        <v>3.371708658789549E-2</v>
      </c>
      <c r="F1560" s="112">
        <v>0.85199038178696296</v>
      </c>
      <c r="G1560" s="113">
        <v>9.6017079243292223</v>
      </c>
      <c r="H1560" s="113">
        <v>2.6409191821834743</v>
      </c>
      <c r="I1560" s="88">
        <v>13.094617488299662</v>
      </c>
      <c r="L1560" s="51"/>
      <c r="M1560" s="131" t="s">
        <v>700</v>
      </c>
      <c r="N1560" s="87">
        <v>2.1936702809389214E-3</v>
      </c>
      <c r="O1560" s="87">
        <v>1.0247545614987988E-4</v>
      </c>
      <c r="P1560" s="87">
        <v>2.0596828075045729E-3</v>
      </c>
      <c r="Q1560" s="88">
        <v>2.1937741595302856E-3</v>
      </c>
      <c r="R1560" s="111">
        <v>7.911479687635458E-3</v>
      </c>
      <c r="S1560" s="87">
        <v>2.1833750841876829E-3</v>
      </c>
      <c r="T1560" s="87">
        <v>4.3884265483608589E-2</v>
      </c>
      <c r="U1560" s="88">
        <v>2.4723258832536437E-2</v>
      </c>
      <c r="V1560" s="111">
        <v>4.5999999999999999E-3</v>
      </c>
      <c r="W1560" s="87">
        <v>2.2855230521102247E-4</v>
      </c>
      <c r="X1560" s="87">
        <v>9.38242342820007E-3</v>
      </c>
      <c r="Y1560" s="88">
        <v>6.8000535958287651E-3</v>
      </c>
      <c r="Z1560" s="133">
        <v>3.371708658789549E-2</v>
      </c>
      <c r="AA1560" s="128">
        <v>6.5064167208262164E-2</v>
      </c>
      <c r="AB1560" s="129">
        <v>0.73325608273082954</v>
      </c>
      <c r="AC1560" s="130">
        <v>0.20167975006090827</v>
      </c>
    </row>
    <row r="1561" spans="1:29">
      <c r="A1561" s="51" t="s">
        <v>703</v>
      </c>
      <c r="B1561" s="111">
        <v>3.1216276006126316E-2</v>
      </c>
      <c r="C1561" s="87">
        <v>0.2075577696618196</v>
      </c>
      <c r="D1561" s="87">
        <v>4.3392536332075102E-4</v>
      </c>
      <c r="E1561" s="88">
        <v>0.23920797103126668</v>
      </c>
      <c r="F1561" s="112">
        <v>12.123384167366298</v>
      </c>
      <c r="G1561" s="113">
        <v>80.608672797425626</v>
      </c>
      <c r="H1561" s="113">
        <v>0.168522468165935</v>
      </c>
      <c r="I1561" s="88">
        <v>92.900579432957869</v>
      </c>
      <c r="L1561" s="51"/>
      <c r="M1561" s="131" t="s">
        <v>703</v>
      </c>
      <c r="N1561" s="87">
        <v>1.8982160027655012E-2</v>
      </c>
      <c r="O1561" s="87">
        <v>2.206587972207733E-3</v>
      </c>
      <c r="P1561" s="87">
        <v>4.4350827801686962E-2</v>
      </c>
      <c r="Q1561" s="88">
        <v>3.1216276006126316E-2</v>
      </c>
      <c r="R1561" s="111">
        <v>0.30620223947355452</v>
      </c>
      <c r="S1561" s="87">
        <v>3.6595775957626855E-3</v>
      </c>
      <c r="T1561" s="87">
        <v>7.3554871965604396E-2</v>
      </c>
      <c r="U1561" s="88">
        <v>0.2075577696618196</v>
      </c>
      <c r="V1561" s="111">
        <v>0</v>
      </c>
      <c r="W1561" s="87">
        <v>4.6816583110192998E-5</v>
      </c>
      <c r="X1561" s="87">
        <v>9.4097957658407063E-4</v>
      </c>
      <c r="Y1561" s="88">
        <v>4.3392536332075102E-4</v>
      </c>
      <c r="Z1561" s="133">
        <v>0.23920797103126668</v>
      </c>
      <c r="AA1561" s="128">
        <v>0.13049847741924145</v>
      </c>
      <c r="AB1561" s="129">
        <v>0.86768751378560838</v>
      </c>
      <c r="AC1561" s="130">
        <v>1.8140087951501959E-3</v>
      </c>
    </row>
    <row r="1562" spans="1:29">
      <c r="A1562" s="51" t="s">
        <v>729</v>
      </c>
      <c r="B1562" s="111">
        <v>4.2310846800990086E-4</v>
      </c>
      <c r="C1562" s="87">
        <v>3.6784826566536128E-4</v>
      </c>
      <c r="D1562" s="87">
        <v>1.1549124621443099E-3</v>
      </c>
      <c r="E1562" s="88">
        <v>1.9458691958195722E-3</v>
      </c>
      <c r="F1562" s="112">
        <v>0.16432153858273024</v>
      </c>
      <c r="G1562" s="113">
        <v>0.14286027709023927</v>
      </c>
      <c r="H1562" s="113">
        <v>0.44853035818579123</v>
      </c>
      <c r="I1562" s="88">
        <v>0.75571217385876077</v>
      </c>
      <c r="L1562" s="51"/>
      <c r="M1562" s="131" t="s">
        <v>729</v>
      </c>
      <c r="N1562" s="87">
        <v>2.4754757872102497E-4</v>
      </c>
      <c r="O1562" s="87">
        <v>3.0504127861445798E-5</v>
      </c>
      <c r="P1562" s="87">
        <v>6.1311098359248225E-4</v>
      </c>
      <c r="Q1562" s="88">
        <v>4.2310846800990086E-4</v>
      </c>
      <c r="R1562" s="111">
        <v>5.0152900492452055E-4</v>
      </c>
      <c r="S1562" s="87">
        <v>9.0030112516097683E-6</v>
      </c>
      <c r="T1562" s="87">
        <v>1.8095403706805163E-4</v>
      </c>
      <c r="U1562" s="88">
        <v>3.6784826566536128E-4</v>
      </c>
      <c r="V1562" s="111">
        <v>6.5769220473088272E-4</v>
      </c>
      <c r="W1562" s="87">
        <v>5.1653667094709111E-5</v>
      </c>
      <c r="X1562" s="87">
        <v>1.7385376043784653E-3</v>
      </c>
      <c r="Y1562" s="88">
        <v>1.1549124621443099E-3</v>
      </c>
      <c r="Z1562" s="133">
        <v>1.9458691958195722E-3</v>
      </c>
      <c r="AA1562" s="128">
        <v>0.21743931653725246</v>
      </c>
      <c r="AB1562" s="129">
        <v>0.18904059247951088</v>
      </c>
      <c r="AC1562" s="130">
        <v>0.59352009098323666</v>
      </c>
    </row>
    <row r="1563" spans="1:29">
      <c r="A1563" s="51" t="s">
        <v>730</v>
      </c>
      <c r="B1563" s="111">
        <v>5.9590667343219098E-4</v>
      </c>
      <c r="C1563" s="87">
        <v>8.5589178303935006E-4</v>
      </c>
      <c r="D1563" s="87">
        <v>1.9557205105007604E-3</v>
      </c>
      <c r="E1563" s="88">
        <v>3.4075189669723013E-3</v>
      </c>
      <c r="F1563" s="112">
        <v>0.23143072954948007</v>
      </c>
      <c r="G1563" s="113">
        <v>0.33240047241515219</v>
      </c>
      <c r="H1563" s="113">
        <v>0.75953810339661543</v>
      </c>
      <c r="I1563" s="88">
        <v>1.3233693053612476</v>
      </c>
      <c r="L1563" s="51"/>
      <c r="M1563" s="131" t="s">
        <v>730</v>
      </c>
      <c r="N1563" s="87">
        <v>4.7259879358715608E-4</v>
      </c>
      <c r="O1563" s="87">
        <v>3.5378433243499682E-5</v>
      </c>
      <c r="P1563" s="87">
        <v>7.1108100852469291E-4</v>
      </c>
      <c r="Q1563" s="88">
        <v>5.9590667343219098E-4</v>
      </c>
      <c r="R1563" s="111">
        <v>1.2341993254531914E-3</v>
      </c>
      <c r="S1563" s="87">
        <v>1.6832346230797912E-5</v>
      </c>
      <c r="T1563" s="87">
        <v>3.3831802700962646E-4</v>
      </c>
      <c r="U1563" s="88">
        <v>8.5589178303935006E-4</v>
      </c>
      <c r="V1563" s="111">
        <v>8.2226686785038681E-4</v>
      </c>
      <c r="W1563" s="87">
        <v>1.17748696381184E-4</v>
      </c>
      <c r="X1563" s="87">
        <v>3.2861410505826863E-3</v>
      </c>
      <c r="Y1563" s="88">
        <v>1.9557205105007604E-3</v>
      </c>
      <c r="Z1563" s="133">
        <v>3.4075189669723013E-3</v>
      </c>
      <c r="AA1563" s="128">
        <v>0.17487992853688344</v>
      </c>
      <c r="AB1563" s="129">
        <v>0.25117740835345653</v>
      </c>
      <c r="AC1563" s="130">
        <v>0.57394266310966002</v>
      </c>
    </row>
    <row r="1564" spans="1:29" ht="11.25" customHeight="1">
      <c r="A1564" s="51" t="s">
        <v>712</v>
      </c>
      <c r="B1564" s="111">
        <v>6.9484919575001232E-4</v>
      </c>
      <c r="C1564" s="87">
        <v>2.0025716616033133E-2</v>
      </c>
      <c r="D1564" s="87">
        <v>5.1208346055328709E-2</v>
      </c>
      <c r="E1564" s="88">
        <v>7.1928911867111853E-2</v>
      </c>
      <c r="F1564" s="112">
        <v>0.2698567803798787</v>
      </c>
      <c r="G1564" s="113">
        <v>7.7773356346328395</v>
      </c>
      <c r="H1564" s="113">
        <v>19.887652572086065</v>
      </c>
      <c r="I1564" s="88">
        <v>27.934844987098785</v>
      </c>
      <c r="L1564" s="51"/>
      <c r="M1564" s="131" t="s">
        <v>712</v>
      </c>
      <c r="N1564" s="87">
        <v>4.3285251930689638E-4</v>
      </c>
      <c r="O1564" s="87">
        <v>4.8485176975637156E-5</v>
      </c>
      <c r="P1564" s="87">
        <v>9.7451711060915795E-4</v>
      </c>
      <c r="Q1564" s="88">
        <v>6.9484919575001232E-4</v>
      </c>
      <c r="R1564" s="111">
        <v>9.6130651542886212E-4</v>
      </c>
      <c r="S1564" s="87">
        <v>2.1017774217169938E-3</v>
      </c>
      <c r="T1564" s="87">
        <v>4.2244211280994176E-2</v>
      </c>
      <c r="U1564" s="88">
        <v>2.0025716616033133E-2</v>
      </c>
      <c r="V1564" s="111">
        <v>0</v>
      </c>
      <c r="W1564" s="87">
        <v>5.3197729178867123E-3</v>
      </c>
      <c r="X1564" s="87">
        <v>0.11131546720439156</v>
      </c>
      <c r="Y1564" s="88">
        <v>5.1208346055328709E-2</v>
      </c>
      <c r="Z1564" s="133">
        <v>7.1928911867111853E-2</v>
      </c>
      <c r="AA1564" s="128">
        <v>9.6602211504845398E-3</v>
      </c>
      <c r="AB1564" s="129">
        <v>0.27840983682653925</v>
      </c>
      <c r="AC1564" s="130">
        <v>0.71192994202297621</v>
      </c>
    </row>
    <row r="1565" spans="1:29">
      <c r="A1565" s="51" t="s">
        <v>715</v>
      </c>
      <c r="B1565" s="111">
        <v>1.8592874795833594E-3</v>
      </c>
      <c r="C1565" s="87">
        <v>8.0465424302988506E-3</v>
      </c>
      <c r="D1565" s="87">
        <v>0.8581403574533969</v>
      </c>
      <c r="E1565" s="88">
        <v>0.8680461873632791</v>
      </c>
      <c r="F1565" s="112">
        <v>0.72208665723417997</v>
      </c>
      <c r="G1565" s="113">
        <v>3.125014818627994</v>
      </c>
      <c r="H1565" s="113">
        <v>333.27374542968636</v>
      </c>
      <c r="I1565" s="88">
        <v>337.12084690554855</v>
      </c>
      <c r="L1565" s="51"/>
      <c r="M1565" s="131" t="s">
        <v>715</v>
      </c>
      <c r="N1565" s="87">
        <v>1.5909265861235244E-3</v>
      </c>
      <c r="O1565" s="87">
        <v>1.0326435405719627E-4</v>
      </c>
      <c r="P1565" s="87">
        <v>2.0755390868286614E-3</v>
      </c>
      <c r="Q1565" s="88">
        <v>1.8592874795833594E-3</v>
      </c>
      <c r="R1565" s="111">
        <v>9.766295502873848E-3</v>
      </c>
      <c r="S1565" s="87">
        <v>2.7062870935122617E-4</v>
      </c>
      <c r="T1565" s="87">
        <v>5.4394419972389257E-3</v>
      </c>
      <c r="U1565" s="88">
        <v>8.0465424302988506E-3</v>
      </c>
      <c r="V1565" s="111">
        <v>0</v>
      </c>
      <c r="W1565" s="87">
        <v>8.9147808609045323E-2</v>
      </c>
      <c r="X1565" s="87">
        <v>1.86540480556935</v>
      </c>
      <c r="Y1565" s="88">
        <v>0.8581403574533969</v>
      </c>
      <c r="Z1565" s="133">
        <v>0.8680461873632791</v>
      </c>
      <c r="AA1565" s="128">
        <v>2.141922292442768E-3</v>
      </c>
      <c r="AB1565" s="129">
        <v>9.269716919949279E-3</v>
      </c>
      <c r="AC1565" s="130">
        <v>0.98858836078760792</v>
      </c>
    </row>
    <row r="1566" spans="1:29">
      <c r="A1566" s="51" t="s">
        <v>716</v>
      </c>
      <c r="B1566" s="111">
        <v>2.9639015025301261E-3</v>
      </c>
      <c r="C1566" s="87">
        <v>2.0230756201329449E-2</v>
      </c>
      <c r="D1566" s="87">
        <v>3.2006264954545581E-2</v>
      </c>
      <c r="E1566" s="88">
        <v>5.5200922658405156E-2</v>
      </c>
      <c r="F1566" s="112">
        <v>1.1510827410148159</v>
      </c>
      <c r="G1566" s="113">
        <v>7.8569663266979939</v>
      </c>
      <c r="H1566" s="113">
        <v>12.430190126788906</v>
      </c>
      <c r="I1566" s="88">
        <v>21.438239194501715</v>
      </c>
      <c r="L1566" s="51"/>
      <c r="M1566" s="131" t="s">
        <v>716</v>
      </c>
      <c r="N1566" s="87">
        <v>2.7494806264826612E-3</v>
      </c>
      <c r="O1566" s="87">
        <v>1.515596741859427E-4</v>
      </c>
      <c r="P1566" s="87">
        <v>3.0462402116582009E-3</v>
      </c>
      <c r="Q1566" s="88">
        <v>2.9639015025301261E-3</v>
      </c>
      <c r="R1566" s="111">
        <v>2.5292097859549972E-2</v>
      </c>
      <c r="S1566" s="87">
        <v>6.3529725836203278E-4</v>
      </c>
      <c r="T1566" s="87">
        <v>1.2769016990656287E-2</v>
      </c>
      <c r="U1566" s="88">
        <v>2.0230756201329449E-2</v>
      </c>
      <c r="V1566" s="111">
        <v>0</v>
      </c>
      <c r="W1566" s="87">
        <v>3.3249670146333577E-3</v>
      </c>
      <c r="X1566" s="87">
        <v>6.9574446576214755E-2</v>
      </c>
      <c r="Y1566" s="88">
        <v>3.2006264954545581E-2</v>
      </c>
      <c r="Z1566" s="133">
        <v>5.5200922658405156E-2</v>
      </c>
      <c r="AA1566" s="128">
        <v>5.3692970330792622E-2</v>
      </c>
      <c r="AB1566" s="129">
        <v>0.36649308067768349</v>
      </c>
      <c r="AC1566" s="130">
        <v>0.57981394899152383</v>
      </c>
    </row>
    <row r="1567" spans="1:29">
      <c r="A1567" s="51" t="s">
        <v>717</v>
      </c>
      <c r="B1567" s="111">
        <v>8.4975486458669142E-5</v>
      </c>
      <c r="C1567" s="87">
        <v>4.9222335822527137E-3</v>
      </c>
      <c r="D1567" s="87">
        <v>1.7300291888504717E-2</v>
      </c>
      <c r="E1567" s="88">
        <v>2.2307500957216099E-2</v>
      </c>
      <c r="F1567" s="112">
        <v>3.3001709330898403E-2</v>
      </c>
      <c r="G1567" s="113">
        <v>1.9116350927782022</v>
      </c>
      <c r="H1567" s="113">
        <v>6.7188695003450052</v>
      </c>
      <c r="I1567" s="88">
        <v>8.6635063024541061</v>
      </c>
      <c r="L1567" s="51"/>
      <c r="M1567" s="131" t="s">
        <v>717</v>
      </c>
      <c r="N1567" s="87">
        <v>7.2488543660596184E-5</v>
      </c>
      <c r="O1567" s="87">
        <v>4.7330978729518765E-6</v>
      </c>
      <c r="P1567" s="87">
        <v>9.5131855777222314E-5</v>
      </c>
      <c r="Q1567" s="88">
        <v>8.4975486458669142E-5</v>
      </c>
      <c r="R1567" s="111">
        <v>4.4187290317322311E-3</v>
      </c>
      <c r="S1567" s="87">
        <v>2.6071816456991212E-4</v>
      </c>
      <c r="T1567" s="87">
        <v>5.2402471903456394E-3</v>
      </c>
      <c r="U1567" s="88">
        <v>4.9222335822527137E-3</v>
      </c>
      <c r="V1567" s="111">
        <v>1.7999999999999999E-2</v>
      </c>
      <c r="W1567" s="87">
        <v>1.7826996353356622E-4</v>
      </c>
      <c r="X1567" s="87">
        <v>1.6150272811556756E-2</v>
      </c>
      <c r="Y1567" s="88">
        <v>1.7300291888504717E-2</v>
      </c>
      <c r="Z1567" s="133">
        <v>2.2307500957216099E-2</v>
      </c>
      <c r="AA1567" s="128">
        <v>3.8092786198527994E-3</v>
      </c>
      <c r="AB1567" s="129">
        <v>0.22065374295817097</v>
      </c>
      <c r="AC1567" s="130">
        <v>0.77553697842197622</v>
      </c>
    </row>
    <row r="1568" spans="1:29">
      <c r="A1568" s="51" t="s">
        <v>718</v>
      </c>
      <c r="B1568" s="111">
        <v>6.7411358586474338E-5</v>
      </c>
      <c r="C1568" s="87">
        <v>3.8380266301369028E-3</v>
      </c>
      <c r="D1568" s="87">
        <v>5.5006807221296972E-3</v>
      </c>
      <c r="E1568" s="88">
        <v>9.4061187108530741E-3</v>
      </c>
      <c r="F1568" s="112">
        <v>2.6180374533705621E-2</v>
      </c>
      <c r="G1568" s="113">
        <v>1.4905644501797808</v>
      </c>
      <c r="H1568" s="113">
        <v>2.1362851085541603</v>
      </c>
      <c r="I1568" s="88">
        <v>3.6530299332676468</v>
      </c>
      <c r="L1568" s="51"/>
      <c r="M1568" s="131" t="s">
        <v>718</v>
      </c>
      <c r="N1568" s="87">
        <v>5.8333844868932179E-5</v>
      </c>
      <c r="O1568" s="87">
        <v>3.704099124464413E-6</v>
      </c>
      <c r="P1568" s="87">
        <v>7.4449722602781842E-5</v>
      </c>
      <c r="Q1568" s="88">
        <v>6.7411358586474338E-5</v>
      </c>
      <c r="R1568" s="111">
        <v>2.7732525263482691E-3</v>
      </c>
      <c r="S1568" s="87">
        <v>2.4441538289371781E-4</v>
      </c>
      <c r="T1568" s="87">
        <v>4.9125730291899551E-3</v>
      </c>
      <c r="U1568" s="88">
        <v>3.8380266301369028E-3</v>
      </c>
      <c r="V1568" s="111">
        <v>4.5999999999999999E-3</v>
      </c>
      <c r="W1568" s="87">
        <v>1.5770109059560551E-4</v>
      </c>
      <c r="X1568" s="87">
        <v>6.4738721654580477E-3</v>
      </c>
      <c r="Y1568" s="88">
        <v>5.5006807221296972E-3</v>
      </c>
      <c r="Z1568" s="133">
        <v>9.4061187108530741E-3</v>
      </c>
      <c r="AA1568" s="128">
        <v>7.1667560934238483E-3</v>
      </c>
      <c r="AB1568" s="129">
        <v>0.40803510439523449</v>
      </c>
      <c r="AC1568" s="130">
        <v>0.58479813951134163</v>
      </c>
    </row>
    <row r="1569" spans="1:53">
      <c r="A1569" s="51" t="s">
        <v>719</v>
      </c>
      <c r="B1569" s="111">
        <v>1.4172999618089356E-3</v>
      </c>
      <c r="C1569" s="87">
        <v>7.6665584007931428E-2</v>
      </c>
      <c r="D1569" s="87">
        <v>2.9940850069131824E-4</v>
      </c>
      <c r="E1569" s="87">
        <v>7.8382292470431686E-2</v>
      </c>
      <c r="F1569" s="112">
        <v>0.55043311104858195</v>
      </c>
      <c r="G1569" s="113">
        <v>29.774414064036318</v>
      </c>
      <c r="H1569" s="113">
        <v>0.11628050303449515</v>
      </c>
      <c r="I1569" s="88">
        <v>30.441127678119397</v>
      </c>
      <c r="L1569" s="51"/>
      <c r="M1569" s="131" t="s">
        <v>719</v>
      </c>
      <c r="N1569" s="87">
        <v>1.0550067590089861E-3</v>
      </c>
      <c r="O1569" s="87">
        <v>8.8366487754842741E-5</v>
      </c>
      <c r="P1569" s="87">
        <v>1.7761027120680574E-3</v>
      </c>
      <c r="Q1569" s="88">
        <v>1.4172999618089356E-3</v>
      </c>
      <c r="R1569" s="111">
        <v>0.11373730056058695</v>
      </c>
      <c r="S1569" s="87">
        <v>1.3128613424609509E-3</v>
      </c>
      <c r="T1569" s="87">
        <v>2.6387566714016167E-2</v>
      </c>
      <c r="U1569" s="88">
        <v>7.6665584007931428E-2</v>
      </c>
      <c r="V1569" s="111">
        <v>0</v>
      </c>
      <c r="W1569" s="87">
        <v>3.2303442346033167E-5</v>
      </c>
      <c r="X1569" s="87">
        <v>6.4927590784300872E-4</v>
      </c>
      <c r="Y1569" s="88">
        <v>2.9940850069131824E-4</v>
      </c>
      <c r="Z1569" s="133">
        <v>7.8382292470431686E-2</v>
      </c>
      <c r="AA1569" s="128">
        <v>1.8081889635258967E-2</v>
      </c>
      <c r="AB1569" s="129">
        <v>0.97809826163035674</v>
      </c>
      <c r="AC1569" s="130">
        <v>3.8198487343842963E-3</v>
      </c>
    </row>
    <row r="1570" spans="1:53">
      <c r="A1570" s="51" t="s">
        <v>720</v>
      </c>
      <c r="B1570" s="111">
        <v>8.929563834287892E-6</v>
      </c>
      <c r="C1570" s="87">
        <v>1.1609460992228491E-4</v>
      </c>
      <c r="D1570" s="87">
        <v>7.9688959887957381E-4</v>
      </c>
      <c r="E1570" s="87">
        <v>9.2191377263614658E-4</v>
      </c>
      <c r="F1570" s="112">
        <v>3.4679515515831155E-3</v>
      </c>
      <c r="G1570" s="113">
        <v>4.5087362617250562E-2</v>
      </c>
      <c r="H1570" s="113">
        <v>0.30948594714819588</v>
      </c>
      <c r="I1570" s="88">
        <v>0.35804126131702957</v>
      </c>
      <c r="L1570" s="51"/>
      <c r="M1570" s="4" t="s">
        <v>720</v>
      </c>
      <c r="N1570" s="111">
        <v>5.9703065910252087E-6</v>
      </c>
      <c r="O1570" s="87">
        <v>5.9814415798911894E-7</v>
      </c>
      <c r="P1570" s="87">
        <v>1.2022266451955006E-5</v>
      </c>
      <c r="Q1570" s="88">
        <v>8.929563834287892E-6</v>
      </c>
      <c r="R1570" s="87">
        <v>1.6532110880373586E-4</v>
      </c>
      <c r="S1570" s="87">
        <v>2.4109018860205197E-6</v>
      </c>
      <c r="T1570" s="87">
        <v>4.8457390206236565E-5</v>
      </c>
      <c r="U1570" s="88">
        <v>1.1609460992228491E-4</v>
      </c>
      <c r="V1570" s="87">
        <v>4.5380762126430907E-4</v>
      </c>
      <c r="W1570" s="87">
        <v>3.5641030295349284E-5</v>
      </c>
      <c r="X1570" s="87">
        <v>1.1995909470211409E-3</v>
      </c>
      <c r="Y1570" s="87">
        <v>7.9688959887957381E-4</v>
      </c>
      <c r="Z1570" s="133">
        <v>9.2191377263614658E-4</v>
      </c>
      <c r="AA1570" s="129">
        <v>9.6858991581766293E-3</v>
      </c>
      <c r="AB1570" s="129">
        <v>0.12592783985678038</v>
      </c>
      <c r="AC1570" s="130">
        <v>0.86438626098504301</v>
      </c>
    </row>
    <row r="1571" spans="1:53" ht="14.25">
      <c r="A1571" s="89" t="s">
        <v>721</v>
      </c>
      <c r="B1571" s="114">
        <v>2.610594788331443E-5</v>
      </c>
      <c r="C1571" s="90">
        <v>2.9632510383291032E-4</v>
      </c>
      <c r="D1571" s="90">
        <v>1.3494471522455245E-3</v>
      </c>
      <c r="E1571" s="90">
        <v>1.6718782039617493E-3</v>
      </c>
      <c r="F1571" s="115">
        <v>1.0138699285608285E-2</v>
      </c>
      <c r="G1571" s="116">
        <v>0.11508301219197462</v>
      </c>
      <c r="H1571" s="116">
        <v>0.52408129134366455</v>
      </c>
      <c r="I1571" s="91">
        <v>0.64930300282124742</v>
      </c>
      <c r="L1571" s="89"/>
      <c r="M1571" s="134" t="s">
        <v>721</v>
      </c>
      <c r="N1571" s="114">
        <v>2.8469290123182878E-5</v>
      </c>
      <c r="O1571" s="90">
        <v>1.0747903746108752E-6</v>
      </c>
      <c r="P1571" s="90">
        <v>2.1602511854347221E-5</v>
      </c>
      <c r="Q1571" s="91">
        <v>2.610594788331443E-5</v>
      </c>
      <c r="R1571" s="90">
        <v>4.0594939608628791E-4</v>
      </c>
      <c r="S1571" s="90">
        <v>7.1340496889650048E-6</v>
      </c>
      <c r="T1571" s="90">
        <v>1.4338925674800998E-4</v>
      </c>
      <c r="U1571" s="91">
        <v>2.9632510383291032E-4</v>
      </c>
      <c r="V1571" s="90">
        <v>5.6736413881676689E-4</v>
      </c>
      <c r="W1571" s="90">
        <v>8.1246600503016956E-5</v>
      </c>
      <c r="X1571" s="90">
        <v>2.2674373249020534E-3</v>
      </c>
      <c r="Y1571" s="90">
        <v>1.3494471522455245E-3</v>
      </c>
      <c r="Z1571" s="135">
        <v>1.6718782039617493E-3</v>
      </c>
      <c r="AA1571" s="136">
        <v>1.5614742641810111E-2</v>
      </c>
      <c r="AB1571" s="136">
        <v>0.17724084393870709</v>
      </c>
      <c r="AC1571" s="137">
        <v>0.80714441341948273</v>
      </c>
      <c r="AY1571" s="81"/>
    </row>
    <row r="1573" spans="1:53" ht="12.75" customHeight="1">
      <c r="A1573" s="52" t="s">
        <v>789</v>
      </c>
    </row>
    <row r="1574" spans="1:53" ht="12.75" customHeight="1">
      <c r="A1574" s="77"/>
      <c r="B1574" s="93" t="s">
        <v>723</v>
      </c>
      <c r="C1574" s="94"/>
      <c r="D1574" s="94"/>
      <c r="E1574" s="95"/>
      <c r="F1574" s="96" t="s">
        <v>724</v>
      </c>
      <c r="G1574" s="97"/>
      <c r="H1574" s="98"/>
      <c r="I1574" s="98"/>
      <c r="L1574" s="479" t="s">
        <v>789</v>
      </c>
      <c r="M1574" s="480"/>
      <c r="N1574" s="96" t="s">
        <v>726</v>
      </c>
      <c r="O1574" s="97"/>
      <c r="P1574" s="97"/>
      <c r="Q1574" s="98"/>
      <c r="R1574" s="96" t="s">
        <v>362</v>
      </c>
      <c r="S1574" s="97"/>
      <c r="T1574" s="97"/>
      <c r="U1574" s="98"/>
      <c r="V1574" s="96" t="s">
        <v>401</v>
      </c>
      <c r="W1574" s="97"/>
      <c r="X1574" s="97"/>
      <c r="Y1574" s="98"/>
      <c r="Z1574" s="121" t="s">
        <v>727</v>
      </c>
      <c r="AA1574" s="96" t="s">
        <v>770</v>
      </c>
      <c r="AB1574" s="97"/>
      <c r="AC1574" s="98"/>
    </row>
    <row r="1575" spans="1:53" ht="25.5">
      <c r="A1575" s="89" t="s">
        <v>725</v>
      </c>
      <c r="B1575" s="99" t="s">
        <v>726</v>
      </c>
      <c r="C1575" s="100" t="s">
        <v>362</v>
      </c>
      <c r="D1575" s="100" t="s">
        <v>401</v>
      </c>
      <c r="E1575" s="101" t="s">
        <v>727</v>
      </c>
      <c r="F1575" s="102" t="s">
        <v>726</v>
      </c>
      <c r="G1575" s="102" t="s">
        <v>362</v>
      </c>
      <c r="H1575" s="100" t="s">
        <v>401</v>
      </c>
      <c r="I1575" s="101" t="s">
        <v>727</v>
      </c>
      <c r="L1575" s="481"/>
      <c r="M1575" s="482"/>
      <c r="N1575" s="122" t="s">
        <v>771</v>
      </c>
      <c r="O1575" s="123" t="s">
        <v>790</v>
      </c>
      <c r="P1575" s="123" t="s">
        <v>791</v>
      </c>
      <c r="Q1575" s="124" t="s">
        <v>774</v>
      </c>
      <c r="R1575" s="122" t="s">
        <v>771</v>
      </c>
      <c r="S1575" s="123" t="s">
        <v>790</v>
      </c>
      <c r="T1575" s="123" t="s">
        <v>791</v>
      </c>
      <c r="U1575" s="124" t="s">
        <v>774</v>
      </c>
      <c r="V1575" s="122" t="s">
        <v>771</v>
      </c>
      <c r="W1575" s="123" t="s">
        <v>790</v>
      </c>
      <c r="X1575" s="123" t="s">
        <v>791</v>
      </c>
      <c r="Y1575" s="124" t="s">
        <v>774</v>
      </c>
      <c r="Z1575" s="125" t="s">
        <v>774</v>
      </c>
      <c r="AA1575" s="122" t="s">
        <v>726</v>
      </c>
      <c r="AB1575" s="123" t="s">
        <v>362</v>
      </c>
      <c r="AC1575" s="124" t="s">
        <v>401</v>
      </c>
    </row>
    <row r="1576" spans="1:53" ht="14.25">
      <c r="A1576" s="51" t="s">
        <v>540</v>
      </c>
      <c r="B1576" s="104">
        <v>-755.93662930141795</v>
      </c>
      <c r="C1576" s="85">
        <v>2674.4488849357567</v>
      </c>
      <c r="D1576" s="85">
        <v>2574.8813677087151</v>
      </c>
      <c r="E1576" s="86">
        <v>4493.3936233430541</v>
      </c>
      <c r="F1576" s="105">
        <v>-293581.14854592155</v>
      </c>
      <c r="G1576" s="106">
        <v>1038668.7784826541</v>
      </c>
      <c r="H1576" s="106">
        <v>1000000</v>
      </c>
      <c r="I1576" s="79">
        <v>1745087.6299367326</v>
      </c>
      <c r="L1576" s="77"/>
      <c r="M1576" s="126" t="s">
        <v>540</v>
      </c>
      <c r="N1576" s="85">
        <v>116.60237971406801</v>
      </c>
      <c r="O1576" s="85">
        <v>-88.692603011841243</v>
      </c>
      <c r="P1576" s="85">
        <v>-1782.657393680036</v>
      </c>
      <c r="Q1576" s="86">
        <v>-755.93662930141795</v>
      </c>
      <c r="R1576" s="104">
        <v>1273.6878381651677</v>
      </c>
      <c r="S1576" s="85">
        <v>210.62206731055005</v>
      </c>
      <c r="T1576" s="85">
        <v>4233.3517431346345</v>
      </c>
      <c r="U1576" s="86">
        <v>2674.4488849357567</v>
      </c>
      <c r="V1576" s="104">
        <v>1180.3862446828994</v>
      </c>
      <c r="W1576" s="85">
        <v>205.58800284337548</v>
      </c>
      <c r="X1576" s="85">
        <v>4132.1706757408565</v>
      </c>
      <c r="Y1576" s="86">
        <v>2574.8813677087151</v>
      </c>
      <c r="Z1576" s="127">
        <v>4493.3936233430541</v>
      </c>
      <c r="AA1576" s="128">
        <v>-0.16823289759756374</v>
      </c>
      <c r="AB1576" s="129">
        <v>0.59519577164174309</v>
      </c>
      <c r="AC1576" s="130">
        <v>0.57303712595582068</v>
      </c>
      <c r="AE1576" s="138"/>
      <c r="AF1576" s="85"/>
      <c r="AI1576" s="139"/>
    </row>
    <row r="1577" spans="1:53" ht="14.25">
      <c r="A1577" s="51" t="s">
        <v>558</v>
      </c>
      <c r="B1577" s="104">
        <v>226.8574103875834</v>
      </c>
      <c r="C1577" s="85">
        <v>1341.7854776082218</v>
      </c>
      <c r="D1577" s="85">
        <v>1029.653559725484</v>
      </c>
      <c r="E1577" s="86">
        <v>2598.296447721289</v>
      </c>
      <c r="F1577" s="107">
        <v>88104.024221300278</v>
      </c>
      <c r="G1577" s="108">
        <v>521105.74663182389</v>
      </c>
      <c r="H1577" s="108">
        <v>399883.88305505976</v>
      </c>
      <c r="I1577" s="86">
        <v>1009093.6539081839</v>
      </c>
      <c r="L1577" s="51"/>
      <c r="M1577" s="131" t="s">
        <v>558</v>
      </c>
      <c r="N1577" s="85">
        <v>114.12924318433981</v>
      </c>
      <c r="O1577" s="85">
        <v>17.493207753396501</v>
      </c>
      <c r="P1577" s="85">
        <v>351.60086728551437</v>
      </c>
      <c r="Q1577" s="86">
        <v>226.8574103875834</v>
      </c>
      <c r="R1577" s="104">
        <v>997.89481736703988</v>
      </c>
      <c r="S1577" s="85">
        <v>83.713377131206343</v>
      </c>
      <c r="T1577" s="85">
        <v>1682.578542349765</v>
      </c>
      <c r="U1577" s="86">
        <v>1341.7854776082218</v>
      </c>
      <c r="V1577" s="104">
        <v>1030.5648413210774</v>
      </c>
      <c r="W1577" s="85">
        <v>48.038382811079074</v>
      </c>
      <c r="X1577" s="85">
        <v>965.53686993681879</v>
      </c>
      <c r="Y1577" s="86">
        <v>1029.653559725484</v>
      </c>
      <c r="Z1577" s="127">
        <v>2598.296447721289</v>
      </c>
      <c r="AA1577" s="128">
        <v>8.7310056782218898E-2</v>
      </c>
      <c r="AB1577" s="129">
        <v>0.51640969558534022</v>
      </c>
      <c r="AC1577" s="130">
        <v>0.39628024763244091</v>
      </c>
      <c r="AE1577" s="138"/>
      <c r="AF1577" s="85"/>
      <c r="AI1577" s="139"/>
    </row>
    <row r="1578" spans="1:53" ht="14.25">
      <c r="A1578" s="51" t="s">
        <v>575</v>
      </c>
      <c r="B1578" s="104">
        <v>6.3644718860890208</v>
      </c>
      <c r="C1578" s="85">
        <v>469.28052801518635</v>
      </c>
      <c r="D1578" s="85">
        <v>329.87997120310973</v>
      </c>
      <c r="E1578" s="86">
        <v>805.52497110438503</v>
      </c>
      <c r="F1578" s="107">
        <v>2471.7534430537717</v>
      </c>
      <c r="G1578" s="108">
        <v>182253.26180086521</v>
      </c>
      <c r="H1578" s="108">
        <v>128114.62902333899</v>
      </c>
      <c r="I1578" s="86">
        <v>312839.644267258</v>
      </c>
      <c r="L1578" s="51"/>
      <c r="M1578" s="131" t="s">
        <v>575</v>
      </c>
      <c r="N1578" s="85">
        <v>7.7342828626757498</v>
      </c>
      <c r="O1578" s="85">
        <v>0.21347089080810108</v>
      </c>
      <c r="P1578" s="85">
        <v>4.2906110420924151</v>
      </c>
      <c r="Q1578" s="86">
        <v>6.3644718860890208</v>
      </c>
      <c r="R1578" s="104">
        <v>619.97291128195911</v>
      </c>
      <c r="S1578" s="85">
        <v>12.700012259643463</v>
      </c>
      <c r="T1578" s="85">
        <v>255.26109264667667</v>
      </c>
      <c r="U1578" s="86">
        <v>469.28052801518635</v>
      </c>
      <c r="V1578" s="104">
        <v>581.72569090727461</v>
      </c>
      <c r="W1578" s="85">
        <v>0</v>
      </c>
      <c r="X1578" s="85">
        <v>0</v>
      </c>
      <c r="Y1578" s="86">
        <v>329.87997120310973</v>
      </c>
      <c r="Z1578" s="127">
        <v>805.52497110438503</v>
      </c>
      <c r="AA1578" s="128">
        <v>7.901023698077601E-3</v>
      </c>
      <c r="AB1578" s="129">
        <v>0.58257725688105821</v>
      </c>
      <c r="AC1578" s="130">
        <v>0.40952171942086424</v>
      </c>
      <c r="AE1578" s="138"/>
      <c r="AF1578" s="85"/>
      <c r="AI1578" s="139"/>
    </row>
    <row r="1579" spans="1:53" ht="14.25">
      <c r="A1579" s="51" t="s">
        <v>267</v>
      </c>
      <c r="B1579" s="104">
        <v>148.04442499871084</v>
      </c>
      <c r="C1579" s="85">
        <v>818.43684089560054</v>
      </c>
      <c r="D1579" s="85">
        <v>241.77416974277844</v>
      </c>
      <c r="E1579" s="86">
        <v>1208.2554356370897</v>
      </c>
      <c r="F1579" s="107">
        <v>57495.629451251072</v>
      </c>
      <c r="G1579" s="108">
        <v>317854.19365704409</v>
      </c>
      <c r="H1579" s="108">
        <v>93897.207372285164</v>
      </c>
      <c r="I1579" s="86">
        <v>469247.03048058035</v>
      </c>
      <c r="L1579" s="51"/>
      <c r="M1579" s="131" t="s">
        <v>267</v>
      </c>
      <c r="N1579" s="85">
        <v>82.139457178182312</v>
      </c>
      <c r="O1579" s="85">
        <v>10.947199812725366</v>
      </c>
      <c r="P1579" s="85">
        <v>220.03082583608622</v>
      </c>
      <c r="Q1579" s="86">
        <v>148.04442499871084</v>
      </c>
      <c r="R1579" s="104">
        <v>377.91692379090097</v>
      </c>
      <c r="S1579" s="85">
        <v>65.180214641717143</v>
      </c>
      <c r="T1579" s="85">
        <v>1310.0753344356785</v>
      </c>
      <c r="U1579" s="86">
        <v>818.43684089560054</v>
      </c>
      <c r="V1579" s="104">
        <v>426.35582094965514</v>
      </c>
      <c r="W1579" s="85">
        <v>0</v>
      </c>
      <c r="X1579" s="85">
        <v>0</v>
      </c>
      <c r="Y1579" s="86">
        <v>241.77416974277844</v>
      </c>
      <c r="Z1579" s="127">
        <v>1208.2554356370897</v>
      </c>
      <c r="AA1579" s="128">
        <v>0.12252742311947463</v>
      </c>
      <c r="AB1579" s="129">
        <v>0.67737070883861128</v>
      </c>
      <c r="AC1579" s="130">
        <v>0.20010186804191415</v>
      </c>
      <c r="AE1579" s="138"/>
      <c r="AF1579" s="85"/>
      <c r="AI1579" s="139"/>
      <c r="AZ1579" s="81"/>
    </row>
    <row r="1580" spans="1:53" ht="14.25">
      <c r="A1580" s="51" t="s">
        <v>608</v>
      </c>
      <c r="B1580" s="104">
        <v>72.448513502783555</v>
      </c>
      <c r="C1580" s="85">
        <v>54.068108697434923</v>
      </c>
      <c r="D1580" s="85">
        <v>457.99941877959577</v>
      </c>
      <c r="E1580" s="86">
        <v>584.51604097981431</v>
      </c>
      <c r="F1580" s="107">
        <v>28136.641326995432</v>
      </c>
      <c r="G1580" s="108">
        <v>20998.291173914546</v>
      </c>
      <c r="H1580" s="108">
        <v>177872.04665943555</v>
      </c>
      <c r="I1580" s="86">
        <v>227006.97916034554</v>
      </c>
      <c r="L1580" s="51"/>
      <c r="M1580" s="131" t="s">
        <v>608</v>
      </c>
      <c r="N1580" s="85">
        <v>24.255503143481743</v>
      </c>
      <c r="O1580" s="85">
        <v>6.3325370498630358</v>
      </c>
      <c r="P1580" s="85">
        <v>127.27943040733575</v>
      </c>
      <c r="Q1580" s="86">
        <v>72.448513502783555</v>
      </c>
      <c r="R1580" s="104">
        <v>4.9822941797899034E-3</v>
      </c>
      <c r="S1580" s="85">
        <v>5.8331502298457387</v>
      </c>
      <c r="T1580" s="85">
        <v>117.24211526740979</v>
      </c>
      <c r="U1580" s="86">
        <v>54.068108697434923</v>
      </c>
      <c r="V1580" s="104">
        <v>22.483329464147669</v>
      </c>
      <c r="W1580" s="85">
        <v>48.038382811079074</v>
      </c>
      <c r="X1580" s="85">
        <v>965.53686993681879</v>
      </c>
      <c r="Y1580" s="86">
        <v>457.99941877959577</v>
      </c>
      <c r="Z1580" s="127">
        <v>584.51604097981431</v>
      </c>
      <c r="AA1580" s="128">
        <v>0.12394615104375808</v>
      </c>
      <c r="AB1580" s="129">
        <v>9.2500641396943487E-2</v>
      </c>
      <c r="AC1580" s="130">
        <v>0.78355320755929836</v>
      </c>
      <c r="AE1580" s="138"/>
      <c r="AF1580" s="85"/>
      <c r="AI1580" s="139"/>
      <c r="AX1580" s="81"/>
    </row>
    <row r="1581" spans="1:53" ht="14.25">
      <c r="A1581" s="51" t="s">
        <v>728</v>
      </c>
      <c r="B1581" s="109">
        <v>0.61638726359954121</v>
      </c>
      <c r="C1581" s="110">
        <v>0.19979898531639428</v>
      </c>
      <c r="D1581" s="85">
        <v>0</v>
      </c>
      <c r="E1581" s="86">
        <v>0.8161862489159355</v>
      </c>
      <c r="F1581" s="107">
        <v>239.38472324573144</v>
      </c>
      <c r="G1581" s="108">
        <v>77.595413840051009</v>
      </c>
      <c r="H1581" s="108">
        <v>0</v>
      </c>
      <c r="I1581" s="86">
        <v>316.98013708578247</v>
      </c>
      <c r="L1581" s="51"/>
      <c r="M1581" s="132" t="s">
        <v>728</v>
      </c>
      <c r="N1581" s="85">
        <v>1.3261193171428678E-2</v>
      </c>
      <c r="O1581" s="85">
        <v>6.569121157906524E-2</v>
      </c>
      <c r="P1581" s="85">
        <v>1.3203460045657438</v>
      </c>
      <c r="Q1581" s="86">
        <v>0.61638726359954121</v>
      </c>
      <c r="R1581" s="104">
        <v>0.20766892541388604</v>
      </c>
      <c r="S1581" s="85">
        <v>8.8509229797986855E-3</v>
      </c>
      <c r="T1581" s="85">
        <v>0.17789717242512479</v>
      </c>
      <c r="U1581" s="86">
        <v>0.19979898531639428</v>
      </c>
      <c r="V1581" s="104">
        <v>0</v>
      </c>
      <c r="W1581" s="85">
        <v>0</v>
      </c>
      <c r="X1581" s="85">
        <v>0</v>
      </c>
      <c r="Y1581" s="86">
        <v>0</v>
      </c>
      <c r="Z1581" s="127">
        <v>0.8161862489159355</v>
      </c>
      <c r="AA1581" s="128">
        <v>0.75520417602995793</v>
      </c>
      <c r="AB1581" s="129">
        <v>0.24479582397004207</v>
      </c>
      <c r="AC1581" s="130">
        <v>0</v>
      </c>
      <c r="AE1581" s="138"/>
      <c r="AF1581" s="87"/>
      <c r="AI1581" s="139"/>
      <c r="BA1581" s="81"/>
    </row>
    <row r="1582" spans="1:53">
      <c r="A1582" s="51" t="s">
        <v>640</v>
      </c>
      <c r="B1582" s="104">
        <v>-81.861261789447212</v>
      </c>
      <c r="C1582" s="85">
        <v>148.97782178217483</v>
      </c>
      <c r="D1582" s="85">
        <v>143.61820870111598</v>
      </c>
      <c r="E1582" s="86">
        <v>210.73476869384359</v>
      </c>
      <c r="F1582" s="107">
        <v>-31792.245971429864</v>
      </c>
      <c r="G1582" s="108">
        <v>57858.130339707379</v>
      </c>
      <c r="H1582" s="108">
        <v>55776.631305121497</v>
      </c>
      <c r="I1582" s="86">
        <v>81842.515673399015</v>
      </c>
      <c r="L1582" s="51"/>
      <c r="M1582" s="131" t="s">
        <v>640</v>
      </c>
      <c r="N1582" s="85">
        <v>7.774374149614431</v>
      </c>
      <c r="O1582" s="85">
        <v>-9.307732752813898</v>
      </c>
      <c r="P1582" s="85">
        <v>-187.07871960851443</v>
      </c>
      <c r="Q1582" s="86">
        <v>-81.861261789447212</v>
      </c>
      <c r="R1582" s="104">
        <v>170.05672264093965</v>
      </c>
      <c r="S1582" s="85">
        <v>5.6689666149016462</v>
      </c>
      <c r="T1582" s="85">
        <v>113.94214294545498</v>
      </c>
      <c r="U1582" s="86">
        <v>148.97782178217483</v>
      </c>
      <c r="V1582" s="104">
        <v>0</v>
      </c>
      <c r="W1582" s="85">
        <v>15.495113453189079</v>
      </c>
      <c r="X1582" s="85">
        <v>311.44017137130567</v>
      </c>
      <c r="Y1582" s="86">
        <v>143.61820870111598</v>
      </c>
      <c r="Z1582" s="127">
        <v>210.73476869384359</v>
      </c>
      <c r="AA1582" s="128">
        <v>-0.38845636292877528</v>
      </c>
      <c r="AB1582" s="129">
        <v>0.70694467128303096</v>
      </c>
      <c r="AC1582" s="130">
        <v>0.68151169164574421</v>
      </c>
      <c r="AE1582" s="85"/>
      <c r="AF1582" s="85"/>
      <c r="AI1582" s="139"/>
      <c r="AV1582" s="84"/>
    </row>
    <row r="1583" spans="1:53" ht="14.25">
      <c r="A1583" s="51" t="s">
        <v>201</v>
      </c>
      <c r="B1583" s="111">
        <v>0.30293341666300244</v>
      </c>
      <c r="C1583" s="87">
        <v>0.18989832007322122</v>
      </c>
      <c r="D1583" s="87">
        <v>1.8683010094662209E-3</v>
      </c>
      <c r="E1583" s="88">
        <v>0.49470003774568988</v>
      </c>
      <c r="F1583" s="112">
        <v>117.64946551016092</v>
      </c>
      <c r="G1583" s="113">
        <v>73.750318152406464</v>
      </c>
      <c r="H1583" s="113">
        <v>0.7255872184623201</v>
      </c>
      <c r="I1583" s="88">
        <v>192.12537088102968</v>
      </c>
      <c r="L1583" s="51"/>
      <c r="M1583" s="131" t="s">
        <v>201</v>
      </c>
      <c r="N1583" s="87">
        <v>0.38213295247616014</v>
      </c>
      <c r="O1583" s="87">
        <v>9.3041596131850889E-3</v>
      </c>
      <c r="P1583" s="87">
        <v>0.1870069020773828</v>
      </c>
      <c r="Q1583" s="88">
        <v>0.30293341666300244</v>
      </c>
      <c r="R1583" s="111">
        <v>2.5243298212741091E-3</v>
      </c>
      <c r="S1583" s="87">
        <v>2.0333851063931301E-2</v>
      </c>
      <c r="T1583" s="87">
        <v>0.40869575038029199</v>
      </c>
      <c r="U1583" s="88">
        <v>0.18989832007322122</v>
      </c>
      <c r="V1583" s="111">
        <v>0</v>
      </c>
      <c r="W1583" s="87">
        <v>1.9408822737372066E-4</v>
      </c>
      <c r="X1583" s="87">
        <v>4.0612676598159227E-3</v>
      </c>
      <c r="Y1583" s="88">
        <v>1.8683010094662209E-3</v>
      </c>
      <c r="Z1583" s="133">
        <v>0.49470003774568988</v>
      </c>
      <c r="AA1583" s="128">
        <v>0.6123577795616244</v>
      </c>
      <c r="AB1583" s="129">
        <v>0.38386558638356549</v>
      </c>
      <c r="AC1583" s="130">
        <v>3.7766340548101135E-3</v>
      </c>
      <c r="AE1583" s="120"/>
      <c r="AF1583" s="87"/>
      <c r="AI1583" s="139"/>
    </row>
    <row r="1584" spans="1:53" ht="14.25">
      <c r="A1584" s="51" t="s">
        <v>200</v>
      </c>
      <c r="B1584" s="111">
        <v>5.4666066722761496E-2</v>
      </c>
      <c r="C1584" s="87">
        <v>2.4703595155676442E-3</v>
      </c>
      <c r="D1584" s="87">
        <v>3.503859148658842E-3</v>
      </c>
      <c r="E1584" s="88">
        <v>6.0640285386987978E-2</v>
      </c>
      <c r="F1584" s="112">
        <v>21.230518581680005</v>
      </c>
      <c r="G1584" s="113">
        <v>0.9594071193135858</v>
      </c>
      <c r="H1584" s="113">
        <v>1.3607846919086557</v>
      </c>
      <c r="I1584" s="88">
        <v>23.550710392902243</v>
      </c>
      <c r="L1584" s="51"/>
      <c r="M1584" s="131" t="s">
        <v>200</v>
      </c>
      <c r="N1584" s="87">
        <v>6.9815328121117996E-4</v>
      </c>
      <c r="O1584" s="87">
        <v>5.8552549772997765E-3</v>
      </c>
      <c r="P1584" s="87">
        <v>0.11768640475882441</v>
      </c>
      <c r="Q1584" s="88">
        <v>5.4666066722761496E-2</v>
      </c>
      <c r="R1584" s="111">
        <v>2.0424965738937133E-3</v>
      </c>
      <c r="S1584" s="87">
        <v>1.4156557197779921E-4</v>
      </c>
      <c r="T1584" s="87">
        <v>2.8453659607112266E-3</v>
      </c>
      <c r="U1584" s="88">
        <v>2.4703595155676442E-3</v>
      </c>
      <c r="V1584" s="111">
        <v>0</v>
      </c>
      <c r="W1584" s="87">
        <v>3.6399798944854352E-4</v>
      </c>
      <c r="X1584" s="87">
        <v>7.6166044833770605E-3</v>
      </c>
      <c r="Y1584" s="88">
        <v>3.503859148658842E-3</v>
      </c>
      <c r="Z1584" s="133">
        <v>6.0640285386987978E-2</v>
      </c>
      <c r="AA1584" s="128">
        <v>0.90148102657992413</v>
      </c>
      <c r="AB1584" s="129">
        <v>4.0737926937555721E-2</v>
      </c>
      <c r="AC1584" s="130">
        <v>5.7781046482520186E-2</v>
      </c>
      <c r="AE1584" s="120"/>
      <c r="AF1584" s="87"/>
      <c r="AI1584" s="139"/>
    </row>
    <row r="1585" spans="1:35" ht="14.25">
      <c r="A1585" s="51" t="s">
        <v>667</v>
      </c>
      <c r="B1585" s="104">
        <v>-58.286751608025341</v>
      </c>
      <c r="C1585" s="85">
        <v>155.32941665599688</v>
      </c>
      <c r="D1585" s="85">
        <v>144.60278040579456</v>
      </c>
      <c r="E1585" s="86">
        <v>241.64544545376611</v>
      </c>
      <c r="F1585" s="107">
        <v>-22636.674581979834</v>
      </c>
      <c r="G1585" s="108">
        <v>60324.882770897668</v>
      </c>
      <c r="H1585" s="108">
        <v>56159.006865031166</v>
      </c>
      <c r="I1585" s="86">
        <v>93847.215053948996</v>
      </c>
      <c r="L1585" s="51"/>
      <c r="M1585" s="131" t="s">
        <v>667</v>
      </c>
      <c r="N1585" s="85">
        <v>19.423373343420195</v>
      </c>
      <c r="O1585" s="85">
        <v>-7.4769653954339041</v>
      </c>
      <c r="P1585" s="85">
        <v>-150.28161528510446</v>
      </c>
      <c r="Q1585" s="86">
        <v>-58.286751608025341</v>
      </c>
      <c r="R1585" s="85">
        <v>170.67371412765971</v>
      </c>
      <c r="S1585" s="85">
        <v>6.3164970233937021</v>
      </c>
      <c r="T1585" s="85">
        <v>126.95703743645221</v>
      </c>
      <c r="U1585" s="86">
        <v>155.32941665599688</v>
      </c>
      <c r="V1585" s="85">
        <v>0</v>
      </c>
      <c r="W1585" s="85">
        <v>15.597395567214155</v>
      </c>
      <c r="X1585" s="85">
        <v>313.58040958919509</v>
      </c>
      <c r="Y1585" s="86">
        <v>144.60278040579456</v>
      </c>
      <c r="Z1585" s="85">
        <v>241.64544545376611</v>
      </c>
      <c r="AA1585" s="128">
        <v>-0.2412077392916446</v>
      </c>
      <c r="AB1585" s="129">
        <v>0.64279885914802382</v>
      </c>
      <c r="AC1585" s="130">
        <v>0.5984088801436207</v>
      </c>
      <c r="AE1585" s="140"/>
      <c r="AF1585" s="85"/>
      <c r="AI1585" s="139"/>
    </row>
    <row r="1586" spans="1:35" ht="14.25">
      <c r="A1586" s="51" t="s">
        <v>676</v>
      </c>
      <c r="B1586" s="111">
        <v>1.3693632495967452E-2</v>
      </c>
      <c r="C1586" s="87">
        <v>9.3881017008578871E-2</v>
      </c>
      <c r="D1586" s="87">
        <v>7.4214994283085103E-2</v>
      </c>
      <c r="E1586" s="88">
        <v>0.18178964378763141</v>
      </c>
      <c r="F1586" s="112">
        <v>5.3181605442866955</v>
      </c>
      <c r="G1586" s="113">
        <v>36.460327138146901</v>
      </c>
      <c r="H1586" s="113">
        <v>28.822684887081259</v>
      </c>
      <c r="I1586" s="88">
        <v>70.601172569514844</v>
      </c>
      <c r="L1586" s="51"/>
      <c r="M1586" s="131" t="s">
        <v>676</v>
      </c>
      <c r="N1586" s="87">
        <v>1.6307621247101743E-2</v>
      </c>
      <c r="O1586" s="87">
        <v>4.7968794048100039E-4</v>
      </c>
      <c r="P1586" s="87">
        <v>9.6413818595834696E-3</v>
      </c>
      <c r="Q1586" s="88">
        <v>1.3693632495967452E-2</v>
      </c>
      <c r="R1586" s="111">
        <v>2.8975821888000512E-3</v>
      </c>
      <c r="S1586" s="87">
        <v>9.9516248527479929E-3</v>
      </c>
      <c r="T1586" s="87">
        <v>0.20002048671987582</v>
      </c>
      <c r="U1586" s="88">
        <v>9.3881017008578871E-2</v>
      </c>
      <c r="V1586" s="111">
        <v>0</v>
      </c>
      <c r="W1586" s="87">
        <v>7.7098158230242218E-3</v>
      </c>
      <c r="X1586" s="87">
        <v>0.1613267640643356</v>
      </c>
      <c r="Y1586" s="88">
        <v>7.4214994283085103E-2</v>
      </c>
      <c r="Z1586" s="133">
        <v>0.18178964378763141</v>
      </c>
      <c r="AA1586" s="128">
        <v>7.5326801959986783E-2</v>
      </c>
      <c r="AB1586" s="129">
        <v>0.51642665144474165</v>
      </c>
      <c r="AC1586" s="130">
        <v>0.40824654659527165</v>
      </c>
      <c r="AE1586" s="120"/>
      <c r="AF1586" s="87"/>
      <c r="AI1586" s="139"/>
    </row>
    <row r="1587" spans="1:35" ht="14.25">
      <c r="A1587" s="51" t="s">
        <v>685</v>
      </c>
      <c r="B1587" s="111">
        <v>4.3636805584506513E-2</v>
      </c>
      <c r="C1587" s="87">
        <v>5.5538606700719528E-2</v>
      </c>
      <c r="D1587" s="87">
        <v>1.2436816774686912</v>
      </c>
      <c r="E1587" s="88">
        <v>1.3428570897539172</v>
      </c>
      <c r="F1587" s="112">
        <v>16.947113032759713</v>
      </c>
      <c r="G1587" s="113">
        <v>21.569384670386246</v>
      </c>
      <c r="H1587" s="113">
        <v>483.00542815896574</v>
      </c>
      <c r="I1587" s="88">
        <v>521.52192586211163</v>
      </c>
      <c r="L1587" s="51"/>
      <c r="M1587" s="131" t="s">
        <v>685</v>
      </c>
      <c r="N1587" s="87">
        <v>2.3474489307690371E-2</v>
      </c>
      <c r="O1587" s="87">
        <v>3.2718007862492385E-3</v>
      </c>
      <c r="P1587" s="87">
        <v>6.5760837591796351E-2</v>
      </c>
      <c r="Q1587" s="88">
        <v>4.3636805584506513E-2</v>
      </c>
      <c r="R1587" s="111">
        <v>3.0702470970360839E-2</v>
      </c>
      <c r="S1587" s="87">
        <v>4.1136753496800191E-3</v>
      </c>
      <c r="T1587" s="87">
        <v>8.2681909519865329E-2</v>
      </c>
      <c r="U1587" s="88">
        <v>5.5538606700719528E-2</v>
      </c>
      <c r="V1587" s="111">
        <v>0</v>
      </c>
      <c r="W1587" s="87">
        <v>0.12919972262180482</v>
      </c>
      <c r="X1587" s="87">
        <v>2.7034852254628263</v>
      </c>
      <c r="Y1587" s="88">
        <v>1.2436816774686912</v>
      </c>
      <c r="Z1587" s="133">
        <v>1.3428570897539172</v>
      </c>
      <c r="AA1587" s="128">
        <v>3.2495494805410079E-2</v>
      </c>
      <c r="AB1587" s="129">
        <v>4.1358538540312698E-2</v>
      </c>
      <c r="AC1587" s="130">
        <v>0.92614596665427729</v>
      </c>
      <c r="AE1587" s="120"/>
      <c r="AF1587" s="87"/>
      <c r="AI1587" s="139"/>
    </row>
    <row r="1588" spans="1:35" ht="14.25">
      <c r="A1588" s="51" t="s">
        <v>690</v>
      </c>
      <c r="B1588" s="111">
        <v>0.11089545853119623</v>
      </c>
      <c r="C1588" s="87">
        <v>0.1192556057314734</v>
      </c>
      <c r="D1588" s="87">
        <v>4.6385891238471852E-2</v>
      </c>
      <c r="E1588" s="88">
        <v>0.27653695550114149</v>
      </c>
      <c r="F1588" s="112">
        <v>43.068181673114402</v>
      </c>
      <c r="G1588" s="113">
        <v>46.314990363068354</v>
      </c>
      <c r="H1588" s="113">
        <v>18.014768299694062</v>
      </c>
      <c r="I1588" s="88">
        <v>107.39794033587683</v>
      </c>
      <c r="L1588" s="51"/>
      <c r="M1588" s="131" t="s">
        <v>690</v>
      </c>
      <c r="N1588" s="87">
        <v>4.2595677833429352E-2</v>
      </c>
      <c r="O1588" s="87">
        <v>9.3585259931381649E-3</v>
      </c>
      <c r="P1588" s="87">
        <v>0.18809962712885109</v>
      </c>
      <c r="Q1588" s="88">
        <v>0.11089545853119623</v>
      </c>
      <c r="R1588" s="111">
        <v>7.9932487965680046E-2</v>
      </c>
      <c r="S1588" s="87">
        <v>7.9761755686368063E-3</v>
      </c>
      <c r="T1588" s="87">
        <v>0.16031537995138259</v>
      </c>
      <c r="U1588" s="88">
        <v>0.1192556057314734</v>
      </c>
      <c r="V1588" s="111">
        <v>0</v>
      </c>
      <c r="W1588" s="87">
        <v>4.8187927748309534E-3</v>
      </c>
      <c r="X1588" s="87">
        <v>0.10083253126987646</v>
      </c>
      <c r="Y1588" s="88">
        <v>4.6385891238471852E-2</v>
      </c>
      <c r="Z1588" s="133">
        <v>0.27653695550114149</v>
      </c>
      <c r="AA1588" s="128">
        <v>0.40101496861506625</v>
      </c>
      <c r="AB1588" s="129">
        <v>0.43124654177000632</v>
      </c>
      <c r="AC1588" s="130">
        <v>0.16773848961492735</v>
      </c>
      <c r="AE1588" s="120"/>
      <c r="AF1588" s="87"/>
      <c r="AI1588" s="139"/>
    </row>
    <row r="1589" spans="1:35" ht="14.25">
      <c r="A1589" s="51" t="s">
        <v>695</v>
      </c>
      <c r="B1589" s="111">
        <v>1.0514145442648148E-2</v>
      </c>
      <c r="C1589" s="87">
        <v>2.8260787112628055E-2</v>
      </c>
      <c r="D1589" s="87">
        <v>2.0487005465967361E-2</v>
      </c>
      <c r="E1589" s="88">
        <v>5.9261938021243563E-2</v>
      </c>
      <c r="F1589" s="112">
        <v>4.0833514019343999</v>
      </c>
      <c r="G1589" s="113">
        <v>10.975568609506935</v>
      </c>
      <c r="H1589" s="113">
        <v>7.9564851891401656</v>
      </c>
      <c r="I1589" s="88">
        <v>23.015405200581501</v>
      </c>
      <c r="L1589" s="51"/>
      <c r="M1589" s="131" t="s">
        <v>695</v>
      </c>
      <c r="N1589" s="87">
        <v>1.1108546034017555E-2</v>
      </c>
      <c r="O1589" s="87">
        <v>4.547392061534756E-4</v>
      </c>
      <c r="P1589" s="87">
        <v>9.1399302818686613E-3</v>
      </c>
      <c r="Q1589" s="88">
        <v>1.0514145442648148E-2</v>
      </c>
      <c r="R1589" s="111">
        <v>1.2686076931499255E-2</v>
      </c>
      <c r="S1589" s="87">
        <v>2.2729235305386495E-3</v>
      </c>
      <c r="T1589" s="87">
        <v>4.5684124711539896E-2</v>
      </c>
      <c r="U1589" s="88">
        <v>2.8260787112628055E-2</v>
      </c>
      <c r="V1589" s="111">
        <v>1.7999999999999999E-2</v>
      </c>
      <c r="W1589" s="87">
        <v>2.5836226599067571E-4</v>
      </c>
      <c r="X1589" s="87">
        <v>2.3406192480517039E-2</v>
      </c>
      <c r="Y1589" s="88">
        <v>2.0487005465967361E-2</v>
      </c>
      <c r="Z1589" s="133">
        <v>5.9261938021243563E-2</v>
      </c>
      <c r="AA1589" s="128">
        <v>0.17741818431383655</v>
      </c>
      <c r="AB1589" s="129">
        <v>0.47687922562534896</v>
      </c>
      <c r="AC1589" s="130">
        <v>0.3457025900608145</v>
      </c>
      <c r="AE1589" s="120"/>
      <c r="AF1589" s="87"/>
      <c r="AI1589" s="139"/>
    </row>
    <row r="1590" spans="1:35" ht="14.25">
      <c r="A1590" s="51" t="s">
        <v>700</v>
      </c>
      <c r="B1590" s="111">
        <v>4.7673249054045637E-3</v>
      </c>
      <c r="C1590" s="87">
        <v>1.0729142607926262E-2</v>
      </c>
      <c r="D1590" s="87">
        <v>6.8000535958287651E-3</v>
      </c>
      <c r="E1590" s="88">
        <v>2.2296521109159591E-2</v>
      </c>
      <c r="F1590" s="112">
        <v>1.851473611635482</v>
      </c>
      <c r="G1590" s="113">
        <v>4.1668492935166572</v>
      </c>
      <c r="H1590" s="113">
        <v>2.6409191821834743</v>
      </c>
      <c r="I1590" s="88">
        <v>8.6592420873356133</v>
      </c>
      <c r="L1590" s="51"/>
      <c r="M1590" s="131" t="s">
        <v>700</v>
      </c>
      <c r="N1590" s="87">
        <v>2.1936702809389214E-3</v>
      </c>
      <c r="O1590" s="87">
        <v>3.8013807411826477E-4</v>
      </c>
      <c r="P1590" s="87">
        <v>7.6405012981267577E-3</v>
      </c>
      <c r="Q1590" s="88">
        <v>4.7673249054045637E-3</v>
      </c>
      <c r="R1590" s="111">
        <v>7.911479687635458E-3</v>
      </c>
      <c r="S1590" s="87">
        <v>6.7353776961042756E-4</v>
      </c>
      <c r="T1590" s="87">
        <v>1.3537623704182943E-2</v>
      </c>
      <c r="U1590" s="88">
        <v>1.0729142607926262E-2</v>
      </c>
      <c r="V1590" s="111">
        <v>4.5999999999999999E-3</v>
      </c>
      <c r="W1590" s="87">
        <v>2.2855230521102247E-4</v>
      </c>
      <c r="X1590" s="87">
        <v>9.38242342820007E-3</v>
      </c>
      <c r="Y1590" s="88">
        <v>6.8000535958287651E-3</v>
      </c>
      <c r="Z1590" s="133">
        <v>2.2296521109159591E-2</v>
      </c>
      <c r="AA1590" s="128">
        <v>0.21381474186329938</v>
      </c>
      <c r="AB1590" s="129">
        <v>0.48120254076402275</v>
      </c>
      <c r="AC1590" s="130">
        <v>0.30498271737267785</v>
      </c>
      <c r="AE1590" s="120"/>
      <c r="AF1590" s="87"/>
      <c r="AI1590" s="139"/>
    </row>
    <row r="1591" spans="1:35" ht="14.25">
      <c r="A1591" s="51" t="s">
        <v>703</v>
      </c>
      <c r="B1591" s="111">
        <v>8.3477370518899627E-2</v>
      </c>
      <c r="C1591" s="87">
        <v>0.24072441055998595</v>
      </c>
      <c r="D1591" s="87">
        <v>6.1657565264876322E-4</v>
      </c>
      <c r="E1591" s="88">
        <v>0.32481835673153436</v>
      </c>
      <c r="F1591" s="112">
        <v>32.419889928048541</v>
      </c>
      <c r="G1591" s="113">
        <v>93.489515120534293</v>
      </c>
      <c r="H1591" s="113">
        <v>0.239457887412277</v>
      </c>
      <c r="I1591" s="88">
        <v>126.14886293599513</v>
      </c>
      <c r="L1591" s="51"/>
      <c r="M1591" s="131" t="s">
        <v>703</v>
      </c>
      <c r="N1591" s="87">
        <v>1.8982160027655012E-2</v>
      </c>
      <c r="O1591" s="87">
        <v>7.8450827031053827E-3</v>
      </c>
      <c r="P1591" s="87">
        <v>0.15768050784184381</v>
      </c>
      <c r="Q1591" s="88">
        <v>8.3477370518899627E-2</v>
      </c>
      <c r="R1591" s="111">
        <v>0.30620223947355452</v>
      </c>
      <c r="S1591" s="87">
        <v>7.2379551955693219E-3</v>
      </c>
      <c r="T1591" s="87">
        <v>0.14547768253891302</v>
      </c>
      <c r="U1591" s="88">
        <v>0.24072441055998595</v>
      </c>
      <c r="V1591" s="111">
        <v>0</v>
      </c>
      <c r="W1591" s="87">
        <v>6.6522880951337782E-5</v>
      </c>
      <c r="X1591" s="87">
        <v>1.3370619595071151E-3</v>
      </c>
      <c r="Y1591" s="88">
        <v>6.1657565264876322E-4</v>
      </c>
      <c r="Z1591" s="133">
        <v>0.32481835673153436</v>
      </c>
      <c r="AA1591" s="128">
        <v>0.25699708402839594</v>
      </c>
      <c r="AB1591" s="129">
        <v>0.74110469919945776</v>
      </c>
      <c r="AC1591" s="130">
        <v>1.8982167721461913E-3</v>
      </c>
      <c r="AE1591" s="120"/>
      <c r="AF1591" s="87"/>
      <c r="AI1591" s="139"/>
    </row>
    <row r="1592" spans="1:35" ht="14.25">
      <c r="A1592" s="51" t="s">
        <v>729</v>
      </c>
      <c r="B1592" s="111">
        <v>7.2981530032521498E-4</v>
      </c>
      <c r="C1592" s="87">
        <v>7.7506160572451044E-4</v>
      </c>
      <c r="D1592" s="87">
        <v>1.1549124621443099E-3</v>
      </c>
      <c r="E1592" s="88">
        <v>2.6597893681940352E-3</v>
      </c>
      <c r="F1592" s="112">
        <v>0.28343647574515196</v>
      </c>
      <c r="G1592" s="113">
        <v>0.30100866604747978</v>
      </c>
      <c r="H1592" s="113">
        <v>0.44853035818579123</v>
      </c>
      <c r="I1592" s="88">
        <v>1.0329754999784229</v>
      </c>
      <c r="L1592" s="51"/>
      <c r="M1592" s="131" t="s">
        <v>729</v>
      </c>
      <c r="N1592" s="87">
        <v>2.4754757872102497E-4</v>
      </c>
      <c r="O1592" s="87">
        <v>6.3594993524764955E-5</v>
      </c>
      <c r="P1592" s="87">
        <v>1.2782135325628071E-3</v>
      </c>
      <c r="Q1592" s="88">
        <v>7.2981530032521498E-4</v>
      </c>
      <c r="R1592" s="111">
        <v>5.0152900492452055E-4</v>
      </c>
      <c r="S1592" s="87">
        <v>5.2937611046750956E-5</v>
      </c>
      <c r="T1592" s="87">
        <v>1.064007826263137E-3</v>
      </c>
      <c r="U1592" s="88">
        <v>7.7506160572451044E-4</v>
      </c>
      <c r="V1592" s="111">
        <v>6.5769220473088272E-4</v>
      </c>
      <c r="W1592" s="87">
        <v>5.1653667094709111E-5</v>
      </c>
      <c r="X1592" s="87">
        <v>1.7385376043784653E-3</v>
      </c>
      <c r="Y1592" s="88">
        <v>1.1549124621443099E-3</v>
      </c>
      <c r="Z1592" s="133">
        <v>2.6597893681940352E-3</v>
      </c>
      <c r="AA1592" s="128">
        <v>0.2743883816712715</v>
      </c>
      <c r="AB1592" s="129">
        <v>0.29139961795199137</v>
      </c>
      <c r="AC1592" s="130">
        <v>0.43421200037673718</v>
      </c>
      <c r="AE1592" s="120"/>
      <c r="AF1592" s="87"/>
      <c r="AI1592" s="139"/>
    </row>
    <row r="1593" spans="1:35" ht="14.25">
      <c r="A1593" s="51" t="s">
        <v>730</v>
      </c>
      <c r="B1593" s="111">
        <v>8.9239988478242895E-4</v>
      </c>
      <c r="C1593" s="87">
        <v>2.0256475445442563E-3</v>
      </c>
      <c r="D1593" s="87">
        <v>1.9557205105007604E-3</v>
      </c>
      <c r="E1593" s="88">
        <v>4.8737679398274461E-3</v>
      </c>
      <c r="F1593" s="112">
        <v>0.34657902922204925</v>
      </c>
      <c r="G1593" s="113">
        <v>0.7866954842843108</v>
      </c>
      <c r="H1593" s="113">
        <v>0.75953810339661543</v>
      </c>
      <c r="I1593" s="88">
        <v>1.8928126169029758</v>
      </c>
      <c r="L1593" s="51"/>
      <c r="M1593" s="131" t="s">
        <v>730</v>
      </c>
      <c r="N1593" s="87">
        <v>4.7259879358715608E-4</v>
      </c>
      <c r="O1593" s="87">
        <v>6.7367342498674882E-5</v>
      </c>
      <c r="P1593" s="87">
        <v>1.3540350279470841E-3</v>
      </c>
      <c r="Q1593" s="88">
        <v>8.9239988478242895E-4</v>
      </c>
      <c r="R1593" s="111">
        <v>1.2341993254531914E-3</v>
      </c>
      <c r="S1593" s="87">
        <v>1.43038308030364E-4</v>
      </c>
      <c r="T1593" s="87">
        <v>2.8749668938656322E-3</v>
      </c>
      <c r="U1593" s="88">
        <v>2.0256475445442563E-3</v>
      </c>
      <c r="V1593" s="111">
        <v>8.2226686785038681E-4</v>
      </c>
      <c r="W1593" s="87">
        <v>1.17748696381184E-4</v>
      </c>
      <c r="X1593" s="87">
        <v>3.2861410505826863E-3</v>
      </c>
      <c r="Y1593" s="88">
        <v>1.9557205105007604E-3</v>
      </c>
      <c r="Z1593" s="133">
        <v>4.8737679398274461E-3</v>
      </c>
      <c r="AA1593" s="128">
        <v>0.18310266221128782</v>
      </c>
      <c r="AB1593" s="129">
        <v>0.41562248542674224</v>
      </c>
      <c r="AC1593" s="130">
        <v>0.40127485236196986</v>
      </c>
      <c r="AE1593" s="120"/>
      <c r="AF1593" s="87"/>
      <c r="AI1593" s="139"/>
    </row>
    <row r="1594" spans="1:35" ht="11.25" customHeight="1">
      <c r="A1594" s="51" t="s">
        <v>712</v>
      </c>
      <c r="B1594" s="111">
        <v>7.7481950913877351E-4</v>
      </c>
      <c r="C1594" s="87">
        <v>2.7285006276047581E-2</v>
      </c>
      <c r="D1594" s="87">
        <v>5.1208346055328709E-2</v>
      </c>
      <c r="E1594" s="88">
        <v>7.9268171840515059E-2</v>
      </c>
      <c r="F1594" s="112">
        <v>0.30091464362424386</v>
      </c>
      <c r="G1594" s="113">
        <v>10.596607136245437</v>
      </c>
      <c r="H1594" s="113">
        <v>19.887652572086065</v>
      </c>
      <c r="I1594" s="88">
        <v>30.785174351955742</v>
      </c>
      <c r="L1594" s="51"/>
      <c r="M1594" s="131" t="s">
        <v>712</v>
      </c>
      <c r="N1594" s="87">
        <v>4.3285251930689638E-4</v>
      </c>
      <c r="O1594" s="87">
        <v>5.7113243319723297E-5</v>
      </c>
      <c r="P1594" s="87">
        <v>1.1479350252845627E-3</v>
      </c>
      <c r="Q1594" s="88">
        <v>7.7481950913877351E-4</v>
      </c>
      <c r="R1594" s="111">
        <v>9.6130651542886212E-4</v>
      </c>
      <c r="S1594" s="87">
        <v>2.8849884677092869E-3</v>
      </c>
      <c r="T1594" s="87">
        <v>5.7986188791380601E-2</v>
      </c>
      <c r="U1594" s="88">
        <v>2.7285006276047581E-2</v>
      </c>
      <c r="V1594" s="111">
        <v>0</v>
      </c>
      <c r="W1594" s="87">
        <v>5.3197729178867123E-3</v>
      </c>
      <c r="X1594" s="87">
        <v>0.11131546720439156</v>
      </c>
      <c r="Y1594" s="88">
        <v>5.1208346055328709E-2</v>
      </c>
      <c r="Z1594" s="133">
        <v>7.9268171840515059E-2</v>
      </c>
      <c r="AA1594" s="128">
        <v>9.7746610165008567E-3</v>
      </c>
      <c r="AB1594" s="129">
        <v>0.34421137314664091</v>
      </c>
      <c r="AC1594" s="130">
        <v>0.64601396583685833</v>
      </c>
      <c r="AE1594" s="120"/>
      <c r="AF1594" s="87"/>
      <c r="AI1594" s="139"/>
    </row>
    <row r="1595" spans="1:35">
      <c r="A1595" s="51" t="s">
        <v>715</v>
      </c>
      <c r="B1595" s="111">
        <v>1.4924881274196809E-3</v>
      </c>
      <c r="C1595" s="87">
        <v>9.3714156547853207E-3</v>
      </c>
      <c r="D1595" s="87">
        <v>0.8581403574533969</v>
      </c>
      <c r="E1595" s="88">
        <v>0.86900426123560193</v>
      </c>
      <c r="F1595" s="112">
        <v>0.57963374396071177</v>
      </c>
      <c r="G1595" s="113">
        <v>3.6395523973691155</v>
      </c>
      <c r="H1595" s="113">
        <v>333.27374542968636</v>
      </c>
      <c r="I1595" s="88">
        <v>337.49293157101619</v>
      </c>
      <c r="L1595" s="51"/>
      <c r="M1595" s="131" t="s">
        <v>715</v>
      </c>
      <c r="N1595" s="87">
        <v>1.5909265861235244E-3</v>
      </c>
      <c r="O1595" s="87">
        <v>6.3690054403635116E-5</v>
      </c>
      <c r="P1595" s="87">
        <v>1.280124187711185E-3</v>
      </c>
      <c r="Q1595" s="88">
        <v>1.4924881274196809E-3</v>
      </c>
      <c r="R1595" s="111">
        <v>9.766295502873848E-3</v>
      </c>
      <c r="S1595" s="87">
        <v>4.1357042852146846E-4</v>
      </c>
      <c r="T1595" s="87">
        <v>8.3124675246343451E-3</v>
      </c>
      <c r="U1595" s="88">
        <v>9.3714156547853207E-3</v>
      </c>
      <c r="V1595" s="111">
        <v>0</v>
      </c>
      <c r="W1595" s="87">
        <v>8.9147808609045323E-2</v>
      </c>
      <c r="X1595" s="87">
        <v>1.86540480556935</v>
      </c>
      <c r="Y1595" s="88">
        <v>0.8581403574533969</v>
      </c>
      <c r="Z1595" s="133">
        <v>0.86900426123560193</v>
      </c>
      <c r="AA1595" s="128">
        <v>1.7174692852455896E-3</v>
      </c>
      <c r="AB1595" s="129">
        <v>1.0784084811575589E-2</v>
      </c>
      <c r="AC1595" s="130">
        <v>0.98749844590317881</v>
      </c>
      <c r="AI1595" s="139"/>
    </row>
    <row r="1596" spans="1:35">
      <c r="A1596" s="51" t="s">
        <v>716</v>
      </c>
      <c r="B1596" s="111">
        <v>3.1580950493926593E-3</v>
      </c>
      <c r="C1596" s="87">
        <v>2.230370452640483E-2</v>
      </c>
      <c r="D1596" s="87">
        <v>3.2006264954545581E-2</v>
      </c>
      <c r="E1596" s="88">
        <v>5.7468064530343074E-2</v>
      </c>
      <c r="F1596" s="112">
        <v>1.2265011852576817</v>
      </c>
      <c r="G1596" s="113">
        <v>8.6620318924642401</v>
      </c>
      <c r="H1596" s="113">
        <v>12.430190126788906</v>
      </c>
      <c r="I1596" s="88">
        <v>22.318723204510828</v>
      </c>
      <c r="L1596" s="51"/>
      <c r="M1596" s="131" t="s">
        <v>716</v>
      </c>
      <c r="N1596" s="87">
        <v>2.7494806264826612E-3</v>
      </c>
      <c r="O1596" s="87">
        <v>1.7251138407581299E-4</v>
      </c>
      <c r="P1596" s="87">
        <v>3.4673544791065233E-3</v>
      </c>
      <c r="Q1596" s="88">
        <v>3.1580950493926593E-3</v>
      </c>
      <c r="R1596" s="111">
        <v>2.5292097859549972E-2</v>
      </c>
      <c r="S1596" s="87">
        <v>8.5894944776468451E-4</v>
      </c>
      <c r="T1596" s="87">
        <v>1.7264264796137151E-2</v>
      </c>
      <c r="U1596" s="88">
        <v>2.230370452640483E-2</v>
      </c>
      <c r="V1596" s="111">
        <v>0</v>
      </c>
      <c r="W1596" s="87">
        <v>3.3249670146333577E-3</v>
      </c>
      <c r="X1596" s="87">
        <v>6.9574446576214755E-2</v>
      </c>
      <c r="Y1596" s="88">
        <v>3.2006264954545581E-2</v>
      </c>
      <c r="Z1596" s="133">
        <v>5.7468064530343074E-2</v>
      </c>
      <c r="AA1596" s="128">
        <v>5.4953913537930076E-2</v>
      </c>
      <c r="AB1596" s="129">
        <v>0.38810606740772519</v>
      </c>
      <c r="AC1596" s="130">
        <v>0.55694001905434465</v>
      </c>
      <c r="AI1596" s="139"/>
    </row>
    <row r="1597" spans="1:35">
      <c r="A1597" s="51" t="s">
        <v>717</v>
      </c>
      <c r="B1597" s="111">
        <v>1.4633219323288617E-4</v>
      </c>
      <c r="C1597" s="87">
        <v>3.0498249486893272E-3</v>
      </c>
      <c r="D1597" s="87">
        <v>1.4136033771517478E-2</v>
      </c>
      <c r="E1597" s="88">
        <v>1.7332190913439689E-2</v>
      </c>
      <c r="F1597" s="112">
        <v>5.6830654440247631E-2</v>
      </c>
      <c r="G1597" s="113">
        <v>1.1844526069965102</v>
      </c>
      <c r="H1597" s="113">
        <v>5.4899747805067136</v>
      </c>
      <c r="I1597" s="88">
        <v>6.7312580419434704</v>
      </c>
      <c r="L1597" s="51"/>
      <c r="M1597" s="131" t="s">
        <v>717</v>
      </c>
      <c r="N1597" s="87">
        <v>7.2488543660596184E-5</v>
      </c>
      <c r="O1597" s="87">
        <v>1.1352926085066679E-5</v>
      </c>
      <c r="P1597" s="87">
        <v>2.2818563147532225E-4</v>
      </c>
      <c r="Q1597" s="88">
        <v>1.4633219323288617E-4</v>
      </c>
      <c r="R1597" s="111">
        <v>4.4187290317322311E-3</v>
      </c>
      <c r="S1597" s="87">
        <v>5.8702376097399184E-5</v>
      </c>
      <c r="T1597" s="87">
        <v>1.1798754487185779E-3</v>
      </c>
      <c r="U1597" s="88">
        <v>3.0498249486893272E-3</v>
      </c>
      <c r="V1597" s="111">
        <v>1.2419999999999999E-2</v>
      </c>
      <c r="W1597" s="87">
        <v>1.7826996353356622E-4</v>
      </c>
      <c r="X1597" s="87">
        <v>1.6150272811556756E-2</v>
      </c>
      <c r="Y1597" s="88">
        <v>1.4136033771517478E-2</v>
      </c>
      <c r="Z1597" s="133">
        <v>1.7332190913439689E-2</v>
      </c>
      <c r="AA1597" s="128">
        <v>8.4427983723291203E-3</v>
      </c>
      <c r="AB1597" s="129">
        <v>0.17596303686710713</v>
      </c>
      <c r="AC1597" s="130">
        <v>0.8155941647605639</v>
      </c>
      <c r="AI1597" s="139"/>
    </row>
    <row r="1598" spans="1:35">
      <c r="A1598" s="51" t="s">
        <v>718</v>
      </c>
      <c r="B1598" s="111">
        <v>1.1777836894886486E-4</v>
      </c>
      <c r="C1598" s="87">
        <v>2.0198400589747302E-3</v>
      </c>
      <c r="D1598" s="87">
        <v>4.692036981121848E-3</v>
      </c>
      <c r="E1598" s="88">
        <v>6.8296554090454429E-3</v>
      </c>
      <c r="F1598" s="112">
        <v>4.5741279744344561E-2</v>
      </c>
      <c r="G1598" s="113">
        <v>0.78444004617273144</v>
      </c>
      <c r="H1598" s="113">
        <v>1.8222342357065973</v>
      </c>
      <c r="I1598" s="88">
        <v>2.6524155616236733</v>
      </c>
      <c r="L1598" s="51"/>
      <c r="M1598" s="131" t="s">
        <v>718</v>
      </c>
      <c r="N1598" s="87">
        <v>5.8333844868932179E-5</v>
      </c>
      <c r="O1598" s="87">
        <v>9.138239476614794E-6</v>
      </c>
      <c r="P1598" s="87">
        <v>1.8367202692237187E-4</v>
      </c>
      <c r="Q1598" s="88">
        <v>1.1777836894886486E-4</v>
      </c>
      <c r="R1598" s="111">
        <v>2.7732525263482691E-3</v>
      </c>
      <c r="S1598" s="87">
        <v>4.8249659675251949E-5</v>
      </c>
      <c r="T1598" s="87">
        <v>9.6978338262492902E-4</v>
      </c>
      <c r="U1598" s="88">
        <v>2.0198400589747302E-3</v>
      </c>
      <c r="V1598" s="111">
        <v>3.1739999999999997E-3</v>
      </c>
      <c r="W1598" s="87">
        <v>1.5770109059560551E-4</v>
      </c>
      <c r="X1598" s="87">
        <v>6.4738721654580477E-3</v>
      </c>
      <c r="Y1598" s="88">
        <v>4.692036981121848E-3</v>
      </c>
      <c r="Z1598" s="133">
        <v>6.8296554090454429E-3</v>
      </c>
      <c r="AA1598" s="128">
        <v>1.7245140771359406E-2</v>
      </c>
      <c r="AB1598" s="129">
        <v>0.29574553004527593</v>
      </c>
      <c r="AC1598" s="130">
        <v>0.68700932918336466</v>
      </c>
      <c r="AI1598" s="139"/>
    </row>
    <row r="1599" spans="1:35">
      <c r="A1599" s="51" t="s">
        <v>719</v>
      </c>
      <c r="B1599" s="111">
        <v>2.1531703658383416E-3</v>
      </c>
      <c r="C1599" s="87">
        <v>7.6145720022574387E-2</v>
      </c>
      <c r="D1599" s="87">
        <v>4.2543720032764659E-4</v>
      </c>
      <c r="E1599" s="87">
        <v>7.8724327588740373E-2</v>
      </c>
      <c r="F1599" s="112">
        <v>0.83622119171818887</v>
      </c>
      <c r="G1599" s="113">
        <v>29.572515836072654</v>
      </c>
      <c r="H1599" s="113">
        <v>0.1652259423144711</v>
      </c>
      <c r="I1599" s="88">
        <v>30.57396297010531</v>
      </c>
      <c r="L1599" s="51"/>
      <c r="M1599" s="131" t="s">
        <v>719</v>
      </c>
      <c r="N1599" s="87">
        <v>1.0550067590089861E-3</v>
      </c>
      <c r="O1599" s="87">
        <v>1.6776018270949413E-4</v>
      </c>
      <c r="P1599" s="87">
        <v>3.3718587561610571E-3</v>
      </c>
      <c r="Q1599" s="88">
        <v>2.1531703658383416E-3</v>
      </c>
      <c r="R1599" s="111">
        <v>0.11373730056058695</v>
      </c>
      <c r="S1599" s="87">
        <v>1.2567727670197543E-3</v>
      </c>
      <c r="T1599" s="87">
        <v>2.526022677454139E-2</v>
      </c>
      <c r="U1599" s="88">
        <v>7.6145720022574387E-2</v>
      </c>
      <c r="V1599" s="111">
        <v>0</v>
      </c>
      <c r="W1599" s="87">
        <v>4.5900787856423064E-5</v>
      </c>
      <c r="X1599" s="87">
        <v>9.2257275205990933E-4</v>
      </c>
      <c r="Y1599" s="88">
        <v>4.2543720032764659E-4</v>
      </c>
      <c r="Z1599" s="133">
        <v>7.8724327588740373E-2</v>
      </c>
      <c r="AA1599" s="128">
        <v>2.7350762233074963E-2</v>
      </c>
      <c r="AB1599" s="129">
        <v>0.96724509887671883</v>
      </c>
      <c r="AC1599" s="130">
        <v>5.404138890206224E-3</v>
      </c>
      <c r="AI1599" s="139"/>
    </row>
    <row r="1600" spans="1:35">
      <c r="A1600" s="51" t="s">
        <v>720</v>
      </c>
      <c r="B1600" s="111">
        <v>1.3691676525860386E-5</v>
      </c>
      <c r="C1600" s="87">
        <v>1.429521617824716E-4</v>
      </c>
      <c r="D1600" s="87">
        <v>7.9688959887957381E-4</v>
      </c>
      <c r="E1600" s="87">
        <v>9.5353343718790578E-4</v>
      </c>
      <c r="F1600" s="112">
        <v>5.3174009092481289E-3</v>
      </c>
      <c r="G1600" s="113">
        <v>5.5517960390415608E-2</v>
      </c>
      <c r="H1600" s="113">
        <v>0.30948594714819588</v>
      </c>
      <c r="I1600" s="88">
        <v>0.37032130844785965</v>
      </c>
      <c r="L1600" s="51"/>
      <c r="M1600" s="4" t="s">
        <v>720</v>
      </c>
      <c r="N1600" s="111">
        <v>5.9703065910252087E-6</v>
      </c>
      <c r="O1600" s="87">
        <v>1.1119326189791494E-6</v>
      </c>
      <c r="P1600" s="87">
        <v>2.2349044195179914E-5</v>
      </c>
      <c r="Q1600" s="88">
        <v>1.3691676525860386E-5</v>
      </c>
      <c r="R1600" s="87">
        <v>1.6532110880373586E-4</v>
      </c>
      <c r="S1600" s="87">
        <v>5.3085864075618749E-6</v>
      </c>
      <c r="T1600" s="87">
        <v>1.0669876052872268E-4</v>
      </c>
      <c r="U1600" s="88">
        <v>1.429521617824716E-4</v>
      </c>
      <c r="V1600" s="87">
        <v>4.5380762126430907E-4</v>
      </c>
      <c r="W1600" s="87">
        <v>3.5641030295349284E-5</v>
      </c>
      <c r="X1600" s="87">
        <v>1.1995909470211409E-3</v>
      </c>
      <c r="Y1600" s="87">
        <v>7.9688959887957381E-4</v>
      </c>
      <c r="Z1600" s="133">
        <v>9.5353343718790578E-4</v>
      </c>
      <c r="AA1600" s="129">
        <v>1.4358884536067158E-2</v>
      </c>
      <c r="AB1600" s="129">
        <v>0.1499183523170998</v>
      </c>
      <c r="AC1600" s="130">
        <v>0.83572276314683303</v>
      </c>
      <c r="AI1600" s="139"/>
    </row>
    <row r="1601" spans="1:53" ht="14.25">
      <c r="A1601" s="89" t="s">
        <v>721</v>
      </c>
      <c r="B1601" s="114">
        <v>4.4086821370900092E-5</v>
      </c>
      <c r="C1601" s="90">
        <v>3.5213112108046179E-4</v>
      </c>
      <c r="D1601" s="90">
        <v>1.3494471522455245E-3</v>
      </c>
      <c r="E1601" s="90">
        <v>1.7456650946968864E-3</v>
      </c>
      <c r="F1601" s="115">
        <v>1.7121884496811287E-2</v>
      </c>
      <c r="G1601" s="116">
        <v>0.13675625040302705</v>
      </c>
      <c r="H1601" s="116">
        <v>0.52408129134366455</v>
      </c>
      <c r="I1601" s="91">
        <v>0.67795942624350292</v>
      </c>
      <c r="L1601" s="89"/>
      <c r="M1601" s="134" t="s">
        <v>721</v>
      </c>
      <c r="N1601" s="114">
        <v>2.8469290123182878E-5</v>
      </c>
      <c r="O1601" s="90">
        <v>3.0147623817396039E-6</v>
      </c>
      <c r="P1601" s="90">
        <v>6.0594550926406176E-5</v>
      </c>
      <c r="Q1601" s="91">
        <v>4.4086821370900092E-5</v>
      </c>
      <c r="R1601" s="90">
        <v>4.0594939608628791E-4</v>
      </c>
      <c r="S1601" s="90">
        <v>1.3155009202658216E-5</v>
      </c>
      <c r="T1601" s="90">
        <v>2.6440620325368831E-4</v>
      </c>
      <c r="U1601" s="91">
        <v>3.5213112108046179E-4</v>
      </c>
      <c r="V1601" s="90">
        <v>5.6736413881676689E-4</v>
      </c>
      <c r="W1601" s="90">
        <v>8.1246600503016956E-5</v>
      </c>
      <c r="X1601" s="90">
        <v>2.2674373249020534E-3</v>
      </c>
      <c r="Y1601" s="90">
        <v>1.3494471522455245E-3</v>
      </c>
      <c r="Z1601" s="135">
        <v>1.7456650946968864E-3</v>
      </c>
      <c r="AA1601" s="136">
        <v>2.5255028301150305E-2</v>
      </c>
      <c r="AB1601" s="136">
        <v>0.20171745551319803</v>
      </c>
      <c r="AC1601" s="137">
        <v>0.77302751618565169</v>
      </c>
      <c r="AI1601" s="139"/>
      <c r="AY1601" s="81"/>
    </row>
    <row r="1603" spans="1:53" ht="12.75" customHeight="1">
      <c r="A1603" s="52" t="s">
        <v>521</v>
      </c>
    </row>
    <row r="1604" spans="1:53" ht="12.75" customHeight="1">
      <c r="A1604" s="77"/>
      <c r="B1604" s="93" t="s">
        <v>723</v>
      </c>
      <c r="C1604" s="94"/>
      <c r="D1604" s="94"/>
      <c r="E1604" s="95"/>
      <c r="F1604" s="96" t="s">
        <v>724</v>
      </c>
      <c r="G1604" s="97"/>
      <c r="H1604" s="98"/>
      <c r="I1604" s="98"/>
      <c r="L1604" s="479" t="s">
        <v>521</v>
      </c>
      <c r="M1604" s="480"/>
      <c r="N1604" s="96" t="s">
        <v>726</v>
      </c>
      <c r="O1604" s="97"/>
      <c r="P1604" s="97"/>
      <c r="Q1604" s="98"/>
      <c r="R1604" s="96" t="s">
        <v>362</v>
      </c>
      <c r="S1604" s="97"/>
      <c r="T1604" s="97"/>
      <c r="U1604" s="98"/>
      <c r="V1604" s="96" t="s">
        <v>401</v>
      </c>
      <c r="W1604" s="97"/>
      <c r="X1604" s="97"/>
      <c r="Y1604" s="98"/>
      <c r="Z1604" s="121" t="s">
        <v>727</v>
      </c>
      <c r="AA1604" s="96" t="s">
        <v>770</v>
      </c>
      <c r="AB1604" s="97"/>
      <c r="AC1604" s="98"/>
    </row>
    <row r="1605" spans="1:53" ht="25.5">
      <c r="A1605" s="89" t="s">
        <v>725</v>
      </c>
      <c r="B1605" s="99" t="s">
        <v>726</v>
      </c>
      <c r="C1605" s="100" t="s">
        <v>362</v>
      </c>
      <c r="D1605" s="100" t="s">
        <v>401</v>
      </c>
      <c r="E1605" s="101" t="s">
        <v>727</v>
      </c>
      <c r="F1605" s="102" t="s">
        <v>726</v>
      </c>
      <c r="G1605" s="102" t="s">
        <v>362</v>
      </c>
      <c r="H1605" s="100" t="s">
        <v>401</v>
      </c>
      <c r="I1605" s="101" t="s">
        <v>727</v>
      </c>
      <c r="L1605" s="481"/>
      <c r="M1605" s="482"/>
      <c r="N1605" s="122" t="s">
        <v>771</v>
      </c>
      <c r="O1605" s="123" t="s">
        <v>792</v>
      </c>
      <c r="P1605" s="123" t="s">
        <v>793</v>
      </c>
      <c r="Q1605" s="124" t="s">
        <v>774</v>
      </c>
      <c r="R1605" s="122" t="s">
        <v>771</v>
      </c>
      <c r="S1605" s="123" t="s">
        <v>792</v>
      </c>
      <c r="T1605" s="123" t="s">
        <v>793</v>
      </c>
      <c r="U1605" s="124" t="s">
        <v>774</v>
      </c>
      <c r="V1605" s="122" t="s">
        <v>771</v>
      </c>
      <c r="W1605" s="123" t="s">
        <v>792</v>
      </c>
      <c r="X1605" s="123" t="s">
        <v>793</v>
      </c>
      <c r="Y1605" s="124" t="s">
        <v>774</v>
      </c>
      <c r="Z1605" s="125" t="s">
        <v>774</v>
      </c>
      <c r="AA1605" s="122" t="s">
        <v>726</v>
      </c>
      <c r="AB1605" s="123" t="s">
        <v>362</v>
      </c>
      <c r="AC1605" s="124" t="s">
        <v>401</v>
      </c>
    </row>
    <row r="1606" spans="1:53">
      <c r="A1606" s="51" t="s">
        <v>540</v>
      </c>
      <c r="B1606" s="104">
        <v>254.78394994537581</v>
      </c>
      <c r="C1606" s="85">
        <v>1859.3628572150365</v>
      </c>
      <c r="D1606" s="85">
        <v>2287.6513810665997</v>
      </c>
      <c r="E1606" s="86">
        <v>4401.7981882270124</v>
      </c>
      <c r="F1606" s="105">
        <v>111373.59129719528</v>
      </c>
      <c r="G1606" s="106">
        <v>812782.43381127552</v>
      </c>
      <c r="H1606" s="106">
        <v>1000000</v>
      </c>
      <c r="I1606" s="79">
        <v>1924156.0251084708</v>
      </c>
      <c r="L1606" s="77"/>
      <c r="M1606" s="126" t="s">
        <v>540</v>
      </c>
      <c r="N1606" s="85">
        <v>114.80584475916874</v>
      </c>
      <c r="O1606" s="85">
        <v>20.550312768074452</v>
      </c>
      <c r="P1606" s="85">
        <v>411.19343799633964</v>
      </c>
      <c r="Q1606" s="86">
        <v>254.78394994537581</v>
      </c>
      <c r="R1606" s="104">
        <v>1254.0636698719907</v>
      </c>
      <c r="S1606" s="85">
        <v>124.40201335163943</v>
      </c>
      <c r="T1606" s="85">
        <v>2489.1733834433603</v>
      </c>
      <c r="U1606" s="86">
        <v>1859.3628572150365</v>
      </c>
      <c r="V1606" s="104">
        <v>1162.1996077201268</v>
      </c>
      <c r="W1606" s="85">
        <v>176.44584160459604</v>
      </c>
      <c r="X1606" s="85">
        <v>3530.5239899932499</v>
      </c>
      <c r="Y1606" s="86">
        <v>2287.6513810665997</v>
      </c>
      <c r="Z1606" s="127">
        <v>4401.7981882270124</v>
      </c>
      <c r="AA1606" s="128">
        <v>5.7881788089880488E-2</v>
      </c>
      <c r="AB1606" s="129">
        <v>0.42240983745871452</v>
      </c>
      <c r="AC1606" s="130">
        <v>0.51970837445140483</v>
      </c>
    </row>
    <row r="1607" spans="1:53">
      <c r="A1607" s="51" t="s">
        <v>558</v>
      </c>
      <c r="B1607" s="104">
        <v>252.31601307559765</v>
      </c>
      <c r="C1607" s="85">
        <v>1624.9943316890076</v>
      </c>
      <c r="D1607" s="85">
        <v>2204.0062670496259</v>
      </c>
      <c r="E1607" s="86">
        <v>4081.3166118142312</v>
      </c>
      <c r="F1607" s="107">
        <v>110294.78318412192</v>
      </c>
      <c r="G1607" s="108">
        <v>710333.02763612824</v>
      </c>
      <c r="H1607" s="108">
        <v>963436.24963608966</v>
      </c>
      <c r="I1607" s="86">
        <v>1784064.06045634</v>
      </c>
      <c r="L1607" s="51"/>
      <c r="M1607" s="131" t="s">
        <v>558</v>
      </c>
      <c r="N1607" s="85">
        <v>112.37081273669666</v>
      </c>
      <c r="O1607" s="85">
        <v>20.432527763043069</v>
      </c>
      <c r="P1607" s="85">
        <v>408.83666505035751</v>
      </c>
      <c r="Q1607" s="86">
        <v>252.31601307559765</v>
      </c>
      <c r="R1607" s="104">
        <v>982.51989169992328</v>
      </c>
      <c r="S1607" s="85">
        <v>115.69223703610558</v>
      </c>
      <c r="T1607" s="85">
        <v>2314.8985240880675</v>
      </c>
      <c r="U1607" s="86">
        <v>1624.9943316890076</v>
      </c>
      <c r="V1607" s="104">
        <v>1014.6865568018108</v>
      </c>
      <c r="W1607" s="85">
        <v>176.44584160459604</v>
      </c>
      <c r="X1607" s="85">
        <v>3530.5239899932499</v>
      </c>
      <c r="Y1607" s="86">
        <v>2204.0062670496259</v>
      </c>
      <c r="Z1607" s="127">
        <v>4081.3166118142312</v>
      </c>
      <c r="AA1607" s="128">
        <v>6.1822210103772826E-2</v>
      </c>
      <c r="AB1607" s="129">
        <v>0.39815444040413794</v>
      </c>
      <c r="AC1607" s="130">
        <v>0.54002334949208919</v>
      </c>
    </row>
    <row r="1608" spans="1:53">
      <c r="A1608" s="51" t="s">
        <v>575</v>
      </c>
      <c r="B1608" s="104">
        <v>7.3873431526769835</v>
      </c>
      <c r="C1608" s="85">
        <v>573.25733049986854</v>
      </c>
      <c r="D1608" s="85">
        <v>324.77677188105434</v>
      </c>
      <c r="E1608" s="86">
        <v>905.42144553359981</v>
      </c>
      <c r="F1608" s="107">
        <v>3229.2259274368512</v>
      </c>
      <c r="G1608" s="108">
        <v>250587.71421395149</v>
      </c>
      <c r="H1608" s="108">
        <v>141969.52147911178</v>
      </c>
      <c r="I1608" s="86">
        <v>395786.46162050008</v>
      </c>
      <c r="L1608" s="51"/>
      <c r="M1608" s="131" t="s">
        <v>575</v>
      </c>
      <c r="N1608" s="85">
        <v>7.6151179747210751</v>
      </c>
      <c r="O1608" s="85">
        <v>0.3325256359554013</v>
      </c>
      <c r="P1608" s="85">
        <v>6.6535415306592647</v>
      </c>
      <c r="Q1608" s="86">
        <v>7.3873431526769835</v>
      </c>
      <c r="R1608" s="104">
        <v>610.42076484258143</v>
      </c>
      <c r="S1608" s="85">
        <v>24.606769835020401</v>
      </c>
      <c r="T1608" s="85">
        <v>492.35952759636393</v>
      </c>
      <c r="U1608" s="86">
        <v>573.25733049986854</v>
      </c>
      <c r="V1608" s="104">
        <v>572.76283319853303</v>
      </c>
      <c r="W1608" s="85">
        <v>0</v>
      </c>
      <c r="X1608" s="85">
        <v>0</v>
      </c>
      <c r="Y1608" s="86">
        <v>324.77677188105434</v>
      </c>
      <c r="Z1608" s="127">
        <v>905.42144553359981</v>
      </c>
      <c r="AA1608" s="128">
        <v>8.1590105791268693E-3</v>
      </c>
      <c r="AB1608" s="129">
        <v>0.63313867075682739</v>
      </c>
      <c r="AC1608" s="130">
        <v>0.35870231866404584</v>
      </c>
    </row>
    <row r="1609" spans="1:53" ht="14.25">
      <c r="A1609" s="51" t="s">
        <v>267</v>
      </c>
      <c r="B1609" s="104">
        <v>224.69870937303241</v>
      </c>
      <c r="C1609" s="85">
        <v>1040.5428249147888</v>
      </c>
      <c r="D1609" s="85">
        <v>1866.6770786625796</v>
      </c>
      <c r="E1609" s="86">
        <v>3131.9186129504005</v>
      </c>
      <c r="F1609" s="107">
        <v>98222.443870913761</v>
      </c>
      <c r="G1609" s="108">
        <v>454852.00827655994</v>
      </c>
      <c r="H1609" s="108">
        <v>815979.69608125172</v>
      </c>
      <c r="I1609" s="86">
        <v>1369054.1482287254</v>
      </c>
      <c r="L1609" s="51"/>
      <c r="M1609" s="131" t="s">
        <v>267</v>
      </c>
      <c r="N1609" s="85">
        <v>80.87390491107665</v>
      </c>
      <c r="O1609" s="85">
        <v>19.375414432873722</v>
      </c>
      <c r="P1609" s="85">
        <v>387.68476972449275</v>
      </c>
      <c r="Q1609" s="86">
        <v>224.69870937303241</v>
      </c>
      <c r="R1609" s="104">
        <v>372.09422132716696</v>
      </c>
      <c r="S1609" s="85">
        <v>89.873000809690708</v>
      </c>
      <c r="T1609" s="85">
        <v>1798.2786249071389</v>
      </c>
      <c r="U1609" s="86">
        <v>1040.5428249147888</v>
      </c>
      <c r="V1609" s="104">
        <v>419.78680291212345</v>
      </c>
      <c r="W1609" s="85">
        <v>176.44584160459604</v>
      </c>
      <c r="X1609" s="85">
        <v>3530.5239899932499</v>
      </c>
      <c r="Y1609" s="86">
        <v>1866.6770786625796</v>
      </c>
      <c r="Z1609" s="127">
        <v>3131.9186129504005</v>
      </c>
      <c r="AA1609" s="128">
        <v>7.1744747275331228E-2</v>
      </c>
      <c r="AB1609" s="129">
        <v>0.33223814329407275</v>
      </c>
      <c r="AC1609" s="130">
        <v>0.59601710943059605</v>
      </c>
      <c r="AZ1609" s="81"/>
    </row>
    <row r="1610" spans="1:53" ht="14.25">
      <c r="A1610" s="51" t="s">
        <v>608</v>
      </c>
      <c r="B1610" s="104">
        <v>20.229960549888265</v>
      </c>
      <c r="C1610" s="85">
        <v>11.194176274350156</v>
      </c>
      <c r="D1610" s="85">
        <v>12.552416505992003</v>
      </c>
      <c r="E1610" s="86">
        <v>43.976553330230423</v>
      </c>
      <c r="F1610" s="107">
        <v>8843.1133857713066</v>
      </c>
      <c r="G1610" s="108">
        <v>4893.3051456166186</v>
      </c>
      <c r="H1610" s="108">
        <v>5487.0320757263007</v>
      </c>
      <c r="I1610" s="86">
        <v>19223.450607114228</v>
      </c>
      <c r="L1610" s="51"/>
      <c r="M1610" s="131" t="s">
        <v>608</v>
      </c>
      <c r="N1610" s="85">
        <v>23.881789850898944</v>
      </c>
      <c r="O1610" s="85">
        <v>0.72458769421394398</v>
      </c>
      <c r="P1610" s="85">
        <v>14.498353795205494</v>
      </c>
      <c r="Q1610" s="86">
        <v>20.229960549888265</v>
      </c>
      <c r="R1610" s="104">
        <v>4.9055301748737179E-3</v>
      </c>
      <c r="S1610" s="85">
        <v>1.212466391394474</v>
      </c>
      <c r="T1610" s="85">
        <v>24.260371584564641</v>
      </c>
      <c r="U1610" s="86">
        <v>11.194176274350156</v>
      </c>
      <c r="V1610" s="104">
        <v>22.136920691154295</v>
      </c>
      <c r="W1610" s="85">
        <v>0</v>
      </c>
      <c r="X1610" s="85">
        <v>0</v>
      </c>
      <c r="Y1610" s="86">
        <v>12.552416505992003</v>
      </c>
      <c r="Z1610" s="127">
        <v>43.976553330230423</v>
      </c>
      <c r="AA1610" s="128">
        <v>0.46001696399389619</v>
      </c>
      <c r="AB1610" s="129">
        <v>0.25454874078671919</v>
      </c>
      <c r="AC1610" s="130">
        <v>0.28543429521938463</v>
      </c>
      <c r="AX1610" s="81"/>
    </row>
    <row r="1611" spans="1:53" ht="14.25">
      <c r="A1611" s="51" t="s">
        <v>728</v>
      </c>
      <c r="B1611" s="109">
        <v>1.4532029642775175E-2</v>
      </c>
      <c r="C1611" s="110">
        <v>0.1955108759368917</v>
      </c>
      <c r="D1611" s="85">
        <v>0</v>
      </c>
      <c r="E1611" s="86">
        <v>0.21004290557966687</v>
      </c>
      <c r="F1611" s="107">
        <v>6.3523794591463192</v>
      </c>
      <c r="G1611" s="108">
        <v>85.463579614887067</v>
      </c>
      <c r="H1611" s="108">
        <v>0</v>
      </c>
      <c r="I1611" s="86">
        <v>91.815959074033387</v>
      </c>
      <c r="L1611" s="51"/>
      <c r="M1611" s="132" t="s">
        <v>728</v>
      </c>
      <c r="N1611" s="85">
        <v>1.3056873181265829E-2</v>
      </c>
      <c r="O1611" s="85">
        <v>7.7227637227872208E-4</v>
      </c>
      <c r="P1611" s="85">
        <v>1.5452561729082799E-2</v>
      </c>
      <c r="Q1611" s="86">
        <v>1.4532029642775175E-2</v>
      </c>
      <c r="R1611" s="104">
        <v>0.20446929531656474</v>
      </c>
      <c r="S1611" s="85">
        <v>8.6204997567105295E-3</v>
      </c>
      <c r="T1611" s="85">
        <v>0.17248851500280826</v>
      </c>
      <c r="U1611" s="86">
        <v>0.1955108759368917</v>
      </c>
      <c r="V1611" s="104">
        <v>0</v>
      </c>
      <c r="W1611" s="85">
        <v>0</v>
      </c>
      <c r="X1611" s="85">
        <v>0</v>
      </c>
      <c r="Y1611" s="86">
        <v>0</v>
      </c>
      <c r="Z1611" s="127">
        <v>0.21004290557966687</v>
      </c>
      <c r="AA1611" s="128">
        <v>6.9186005605237369E-2</v>
      </c>
      <c r="AB1611" s="129">
        <v>0.93081399439476264</v>
      </c>
      <c r="AC1611" s="130">
        <v>0</v>
      </c>
      <c r="BA1611" s="81"/>
    </row>
    <row r="1612" spans="1:53">
      <c r="A1612" s="51" t="s">
        <v>640</v>
      </c>
      <c r="B1612" s="104">
        <v>15.832742743209597</v>
      </c>
      <c r="C1612" s="85">
        <v>264.69760716101331</v>
      </c>
      <c r="D1612" s="85">
        <v>0.42591789781648304</v>
      </c>
      <c r="E1612" s="86">
        <v>280.95626780203941</v>
      </c>
      <c r="F1612" s="107">
        <v>6920.9595807503256</v>
      </c>
      <c r="G1612" s="108">
        <v>115707.1437334128</v>
      </c>
      <c r="H1612" s="108">
        <v>186.18129551623471</v>
      </c>
      <c r="I1612" s="86">
        <v>122814.28460967935</v>
      </c>
      <c r="L1612" s="51"/>
      <c r="M1612" s="131" t="s">
        <v>640</v>
      </c>
      <c r="N1612" s="85">
        <v>7.6545915607299051</v>
      </c>
      <c r="O1612" s="85">
        <v>1.2450682577047518</v>
      </c>
      <c r="P1612" s="85">
        <v>24.912705865045584</v>
      </c>
      <c r="Q1612" s="86">
        <v>15.832742743209597</v>
      </c>
      <c r="R1612" s="104">
        <v>167.4365973288385</v>
      </c>
      <c r="S1612" s="85">
        <v>18.391130494184424</v>
      </c>
      <c r="T1612" s="85">
        <v>367.99012559513449</v>
      </c>
      <c r="U1612" s="86">
        <v>264.69760716101331</v>
      </c>
      <c r="V1612" s="104">
        <v>0</v>
      </c>
      <c r="W1612" s="85">
        <v>3.8291364778706559E-2</v>
      </c>
      <c r="X1612" s="85">
        <v>0.93357584208409783</v>
      </c>
      <c r="Y1612" s="86">
        <v>0.42591789781648304</v>
      </c>
      <c r="Z1612" s="127">
        <v>280.95626780203941</v>
      </c>
      <c r="AA1612" s="128">
        <v>5.6353050483875587E-2</v>
      </c>
      <c r="AB1612" s="129">
        <v>0.94213099153039048</v>
      </c>
      <c r="AC1612" s="130">
        <v>1.5159579857338616E-3</v>
      </c>
      <c r="AV1612" s="84"/>
    </row>
    <row r="1613" spans="1:53">
      <c r="A1613" s="51" t="s">
        <v>201</v>
      </c>
      <c r="B1613" s="111">
        <v>0.72985263017046531</v>
      </c>
      <c r="C1613" s="87">
        <v>0.26319507702007849</v>
      </c>
      <c r="D1613" s="87">
        <v>3.9422125856663711E-4</v>
      </c>
      <c r="E1613" s="88">
        <v>0.99344192844911039</v>
      </c>
      <c r="F1613" s="112">
        <v>319.04014580673442</v>
      </c>
      <c r="G1613" s="113">
        <v>115.05034342136774</v>
      </c>
      <c r="H1613" s="113">
        <v>0.17232575812440204</v>
      </c>
      <c r="I1613" s="88">
        <v>434.26281498622654</v>
      </c>
      <c r="L1613" s="51"/>
      <c r="M1613" s="131" t="s">
        <v>201</v>
      </c>
      <c r="N1613" s="87">
        <v>0.37624529213658769</v>
      </c>
      <c r="O1613" s="87">
        <v>5.5958074323244657E-2</v>
      </c>
      <c r="P1613" s="87">
        <v>1.1196711808871243</v>
      </c>
      <c r="Q1613" s="88">
        <v>0.72985263017046531</v>
      </c>
      <c r="R1613" s="111">
        <v>2.4854365604956036E-3</v>
      </c>
      <c r="S1613" s="87">
        <v>2.8361650092365898E-2</v>
      </c>
      <c r="T1613" s="87">
        <v>0.56749133409038</v>
      </c>
      <c r="U1613" s="88">
        <v>0.26319507702007849</v>
      </c>
      <c r="V1613" s="111">
        <v>0</v>
      </c>
      <c r="W1613" s="87">
        <v>3.544173675885314E-5</v>
      </c>
      <c r="X1613" s="87">
        <v>8.6409950208849416E-4</v>
      </c>
      <c r="Y1613" s="88">
        <v>3.9422125856663711E-4</v>
      </c>
      <c r="Z1613" s="133">
        <v>0.99344192844911039</v>
      </c>
      <c r="AA1613" s="128">
        <v>0.73467065287838051</v>
      </c>
      <c r="AB1613" s="129">
        <v>0.26493252346512047</v>
      </c>
      <c r="AC1613" s="130">
        <v>3.9682365649904347E-4</v>
      </c>
    </row>
    <row r="1614" spans="1:53">
      <c r="A1614" s="51" t="s">
        <v>200</v>
      </c>
      <c r="B1614" s="111">
        <v>2.9415040711768584E-3</v>
      </c>
      <c r="C1614" s="87">
        <v>2.6513097561930606E-3</v>
      </c>
      <c r="D1614" s="87">
        <v>3.4748630200387397E-3</v>
      </c>
      <c r="E1614" s="88">
        <v>9.0676768474086591E-3</v>
      </c>
      <c r="F1614" s="112">
        <v>1.2858183268315146</v>
      </c>
      <c r="G1614" s="113">
        <v>1.1589658188901615</v>
      </c>
      <c r="H1614" s="113">
        <v>1.5189652797615569</v>
      </c>
      <c r="I1614" s="88">
        <v>3.9637494254832331</v>
      </c>
      <c r="L1614" s="51"/>
      <c r="M1614" s="131" t="s">
        <v>200</v>
      </c>
      <c r="N1614" s="87">
        <v>6.8739658159107625E-4</v>
      </c>
      <c r="O1614" s="87">
        <v>2.7645186331657192E-4</v>
      </c>
      <c r="P1614" s="87">
        <v>5.5315553296217141E-3</v>
      </c>
      <c r="Q1614" s="88">
        <v>2.9415040711768584E-3</v>
      </c>
      <c r="R1614" s="111">
        <v>2.0110270918877698E-3</v>
      </c>
      <c r="S1614" s="87">
        <v>1.6369900044382182E-4</v>
      </c>
      <c r="T1614" s="87">
        <v>3.2754710621062002E-3</v>
      </c>
      <c r="U1614" s="88">
        <v>2.6513097561930606E-3</v>
      </c>
      <c r="V1614" s="111">
        <v>0</v>
      </c>
      <c r="W1614" s="87">
        <v>3.1240116496271826E-4</v>
      </c>
      <c r="X1614" s="87">
        <v>7.6166044833770605E-3</v>
      </c>
      <c r="Y1614" s="88">
        <v>3.4748630200387397E-3</v>
      </c>
      <c r="Z1614" s="133">
        <v>9.0676768474086591E-3</v>
      </c>
      <c r="AA1614" s="128">
        <v>0.32439445303098502</v>
      </c>
      <c r="AB1614" s="129">
        <v>0.29239129280955201</v>
      </c>
      <c r="AC1614" s="130">
        <v>0.38321425415946297</v>
      </c>
    </row>
    <row r="1615" spans="1:53">
      <c r="A1615" s="51" t="s">
        <v>667</v>
      </c>
      <c r="B1615" s="104">
        <v>38.50782022718542</v>
      </c>
      <c r="C1615" s="85">
        <v>273.29605655700681</v>
      </c>
      <c r="D1615" s="85">
        <v>1.3585832358837482</v>
      </c>
      <c r="E1615" s="86">
        <v>313.16246002007603</v>
      </c>
      <c r="F1615" s="107">
        <v>16832.905811562709</v>
      </c>
      <c r="G1615" s="108">
        <v>119465.7799780597</v>
      </c>
      <c r="H1615" s="108">
        <v>593.87686739677929</v>
      </c>
      <c r="I1615" s="86">
        <v>136892.56265701921</v>
      </c>
      <c r="L1615" s="51"/>
      <c r="M1615" s="131" t="s">
        <v>667</v>
      </c>
      <c r="N1615" s="85">
        <v>19.124110418949172</v>
      </c>
      <c r="O1615" s="85">
        <v>2.9970702311809831</v>
      </c>
      <c r="P1615" s="85">
        <v>59.968703454009059</v>
      </c>
      <c r="Q1615" s="86">
        <v>38.50782022718542</v>
      </c>
      <c r="R1615" s="85">
        <v>168.04408260500364</v>
      </c>
      <c r="S1615" s="85">
        <v>19.285360232073014</v>
      </c>
      <c r="T1615" s="85">
        <v>385.88286544930401</v>
      </c>
      <c r="U1615" s="86">
        <v>273.29605655700681</v>
      </c>
      <c r="V1615" s="85">
        <v>0</v>
      </c>
      <c r="W1615" s="85">
        <v>0.12214092559659248</v>
      </c>
      <c r="X1615" s="85">
        <v>2.977899015241674</v>
      </c>
      <c r="Y1615" s="86">
        <v>1.3585832358837482</v>
      </c>
      <c r="Z1615" s="85">
        <v>313.16246002007603</v>
      </c>
      <c r="AA1615" s="128">
        <v>0.12296435602376091</v>
      </c>
      <c r="AB1615" s="129">
        <v>0.87269737419832027</v>
      </c>
      <c r="AC1615" s="130">
        <v>4.3382697779186337E-3</v>
      </c>
    </row>
    <row r="1616" spans="1:53">
      <c r="A1616" s="51" t="s">
        <v>676</v>
      </c>
      <c r="B1616" s="111">
        <v>2.662433454153363E-2</v>
      </c>
      <c r="C1616" s="87">
        <v>1.5116646369302452E-2</v>
      </c>
      <c r="D1616" s="87">
        <v>1.2282726149660011E-2</v>
      </c>
      <c r="E1616" s="88">
        <v>5.4023707060496098E-2</v>
      </c>
      <c r="F1616" s="112">
        <v>11.638283158826518</v>
      </c>
      <c r="G1616" s="113">
        <v>6.6079327009408377</v>
      </c>
      <c r="H1616" s="113">
        <v>5.3691424538354644</v>
      </c>
      <c r="I1616" s="88">
        <v>23.615358313602822</v>
      </c>
      <c r="L1616" s="51"/>
      <c r="M1616" s="131" t="s">
        <v>676</v>
      </c>
      <c r="N1616" s="87">
        <v>1.6056363839889998E-2</v>
      </c>
      <c r="O1616" s="87">
        <v>1.8980815052380875E-3</v>
      </c>
      <c r="P1616" s="87">
        <v>3.7978918790404714E-2</v>
      </c>
      <c r="Q1616" s="88">
        <v>2.662433454153363E-2</v>
      </c>
      <c r="R1616" s="111">
        <v>2.8529380940599783E-3</v>
      </c>
      <c r="S1616" s="87">
        <v>1.4624628102307235E-3</v>
      </c>
      <c r="T1616" s="87">
        <v>2.9262577055020961E-2</v>
      </c>
      <c r="U1616" s="88">
        <v>1.5116646369302452E-2</v>
      </c>
      <c r="V1616" s="111">
        <v>0</v>
      </c>
      <c r="W1616" s="87">
        <v>1.1042558903599752E-3</v>
      </c>
      <c r="X1616" s="87">
        <v>2.6922692065873183E-2</v>
      </c>
      <c r="Y1616" s="88">
        <v>1.2282726149660011E-2</v>
      </c>
      <c r="Z1616" s="133">
        <v>5.4023707060496098E-2</v>
      </c>
      <c r="AA1616" s="128">
        <v>0.49282687157546456</v>
      </c>
      <c r="AB1616" s="129">
        <v>0.27981505142501112</v>
      </c>
      <c r="AC1616" s="130">
        <v>0.22735807699952421</v>
      </c>
    </row>
    <row r="1617" spans="1:51">
      <c r="A1617" s="51" t="s">
        <v>685</v>
      </c>
      <c r="B1617" s="111">
        <v>6.88822437642619E-2</v>
      </c>
      <c r="C1617" s="87">
        <v>6.7249260359474511E-2</v>
      </c>
      <c r="D1617" s="87">
        <v>0.24667792205002717</v>
      </c>
      <c r="E1617" s="88">
        <v>0.38280942617376357</v>
      </c>
      <c r="F1617" s="112">
        <v>30.1104636547139</v>
      </c>
      <c r="G1617" s="113">
        <v>29.39663836721488</v>
      </c>
      <c r="H1617" s="113">
        <v>107.8302070374969</v>
      </c>
      <c r="I1617" s="88">
        <v>167.33730905942568</v>
      </c>
      <c r="L1617" s="51"/>
      <c r="M1617" s="131" t="s">
        <v>685</v>
      </c>
      <c r="N1617" s="87">
        <v>2.3112809377202753E-2</v>
      </c>
      <c r="O1617" s="87">
        <v>6.042775713464287E-3</v>
      </c>
      <c r="P1617" s="87">
        <v>0.12091055492451191</v>
      </c>
      <c r="Q1617" s="88">
        <v>6.88822437642619E-2</v>
      </c>
      <c r="R1617" s="111">
        <v>3.0229426917269538E-2</v>
      </c>
      <c r="S1617" s="87">
        <v>5.4286706188673671E-3</v>
      </c>
      <c r="T1617" s="87">
        <v>0.1086228594530023</v>
      </c>
      <c r="U1617" s="88">
        <v>6.7249260359474511E-2</v>
      </c>
      <c r="V1617" s="111">
        <v>0</v>
      </c>
      <c r="W1617" s="87">
        <v>2.2177124616023558E-2</v>
      </c>
      <c r="X1617" s="87">
        <v>0.54069704509256533</v>
      </c>
      <c r="Y1617" s="88">
        <v>0.24667792205002717</v>
      </c>
      <c r="Z1617" s="133">
        <v>0.38280942617376357</v>
      </c>
      <c r="AA1617" s="128">
        <v>0.17993873466688123</v>
      </c>
      <c r="AB1617" s="129">
        <v>0.17567294784676737</v>
      </c>
      <c r="AC1617" s="130">
        <v>0.64438831748635139</v>
      </c>
    </row>
    <row r="1618" spans="1:51">
      <c r="A1618" s="51" t="s">
        <v>690</v>
      </c>
      <c r="B1618" s="111">
        <v>9.3533832433501635E-2</v>
      </c>
      <c r="C1618" s="87">
        <v>0.12477354561816437</v>
      </c>
      <c r="D1618" s="87">
        <v>4.6002025560245699E-2</v>
      </c>
      <c r="E1618" s="88">
        <v>0.26430940361191169</v>
      </c>
      <c r="F1618" s="112">
        <v>40.886401314300002</v>
      </c>
      <c r="G1618" s="113">
        <v>54.542202824623423</v>
      </c>
      <c r="H1618" s="113">
        <v>20.108844354946083</v>
      </c>
      <c r="I1618" s="88">
        <v>115.5374484938695</v>
      </c>
      <c r="L1618" s="51"/>
      <c r="M1618" s="131" t="s">
        <v>690</v>
      </c>
      <c r="N1618" s="87">
        <v>4.1939390849038152E-2</v>
      </c>
      <c r="O1618" s="87">
        <v>7.5569511796821885E-3</v>
      </c>
      <c r="P1618" s="87">
        <v>0.15120785612428281</v>
      </c>
      <c r="Q1618" s="88">
        <v>9.3533832433501635E-2</v>
      </c>
      <c r="R1618" s="111">
        <v>7.8700939269894007E-2</v>
      </c>
      <c r="S1618" s="87">
        <v>8.683095213453269E-3</v>
      </c>
      <c r="T1618" s="87">
        <v>0.17374099428871892</v>
      </c>
      <c r="U1618" s="88">
        <v>0.12477354561816437</v>
      </c>
      <c r="V1618" s="111">
        <v>0</v>
      </c>
      <c r="W1618" s="87">
        <v>4.1357274496262829E-3</v>
      </c>
      <c r="X1618" s="87">
        <v>0.10083253126987646</v>
      </c>
      <c r="Y1618" s="88">
        <v>4.6002025560245699E-2</v>
      </c>
      <c r="Z1618" s="133">
        <v>0.26430940361191169</v>
      </c>
      <c r="AA1618" s="128">
        <v>0.35388007825419016</v>
      </c>
      <c r="AB1618" s="129">
        <v>0.47207380408368177</v>
      </c>
      <c r="AC1618" s="130">
        <v>0.17404611766212816</v>
      </c>
    </row>
    <row r="1619" spans="1:51">
      <c r="A1619" s="51" t="s">
        <v>695</v>
      </c>
      <c r="B1619" s="111">
        <v>7.0321730089899833E-3</v>
      </c>
      <c r="C1619" s="87">
        <v>3.1448963768613815E-2</v>
      </c>
      <c r="D1619" s="87">
        <v>1.8246642429323449E-2</v>
      </c>
      <c r="E1619" s="88">
        <v>5.6727779206927245E-2</v>
      </c>
      <c r="F1619" s="112">
        <v>3.0739705652664995</v>
      </c>
      <c r="G1619" s="113">
        <v>13.747271122206996</v>
      </c>
      <c r="H1619" s="113">
        <v>7.9761464444884496</v>
      </c>
      <c r="I1619" s="88">
        <v>24.797388131961942</v>
      </c>
      <c r="L1619" s="51"/>
      <c r="M1619" s="131" t="s">
        <v>695</v>
      </c>
      <c r="N1619" s="87">
        <v>1.0937392655354457E-2</v>
      </c>
      <c r="O1619" s="87">
        <v>8.9952361439056753E-5</v>
      </c>
      <c r="P1619" s="87">
        <v>1.799866560351181E-3</v>
      </c>
      <c r="Q1619" s="88">
        <v>7.0321730089899833E-3</v>
      </c>
      <c r="R1619" s="111">
        <v>1.2490617964848081E-2</v>
      </c>
      <c r="S1619" s="87">
        <v>2.6398292160958957E-3</v>
      </c>
      <c r="T1619" s="87">
        <v>5.2820629220591775E-2</v>
      </c>
      <c r="U1619" s="88">
        <v>3.1448963768613815E-2</v>
      </c>
      <c r="V1619" s="111">
        <v>1.7999999999999999E-2</v>
      </c>
      <c r="W1619" s="87">
        <v>2.2173933707758764E-5</v>
      </c>
      <c r="X1619" s="87">
        <v>1.8540619248051702E-2</v>
      </c>
      <c r="Y1619" s="88">
        <v>1.8246642429323449E-2</v>
      </c>
      <c r="Z1619" s="133">
        <v>5.6727779206927245E-2</v>
      </c>
      <c r="AA1619" s="128">
        <v>0.12396348151297377</v>
      </c>
      <c r="AB1619" s="129">
        <v>0.55438383466232122</v>
      </c>
      <c r="AC1619" s="130">
        <v>0.32165268382470508</v>
      </c>
    </row>
    <row r="1620" spans="1:51">
      <c r="A1620" s="51" t="s">
        <v>700</v>
      </c>
      <c r="B1620" s="111">
        <v>1.9633699318144524E-3</v>
      </c>
      <c r="C1620" s="87">
        <v>2.6191578414094089E-2</v>
      </c>
      <c r="D1620" s="87">
        <v>4.8181847088566571E-3</v>
      </c>
      <c r="E1620" s="88">
        <v>3.2973133054765194E-2</v>
      </c>
      <c r="F1620" s="112">
        <v>0.85824699867470478</v>
      </c>
      <c r="G1620" s="113">
        <v>11.449112671128443</v>
      </c>
      <c r="H1620" s="113">
        <v>2.106170874082316</v>
      </c>
      <c r="I1620" s="88">
        <v>14.413530543885463</v>
      </c>
      <c r="L1620" s="51"/>
      <c r="M1620" s="131" t="s">
        <v>700</v>
      </c>
      <c r="N1620" s="87">
        <v>2.1598716110584732E-3</v>
      </c>
      <c r="O1620" s="87">
        <v>8.0024334918802074E-5</v>
      </c>
      <c r="P1620" s="87">
        <v>1.6012156004629014E-3</v>
      </c>
      <c r="Q1620" s="88">
        <v>1.9633699318144524E-3</v>
      </c>
      <c r="R1620" s="111">
        <v>7.7895846642348525E-3</v>
      </c>
      <c r="S1620" s="87">
        <v>2.359042985029387E-3</v>
      </c>
      <c r="T1620" s="87">
        <v>4.7202347056359263E-2</v>
      </c>
      <c r="U1620" s="88">
        <v>2.6191578414094089E-2</v>
      </c>
      <c r="V1620" s="111">
        <v>4.5999999999999999E-3</v>
      </c>
      <c r="W1620" s="87">
        <v>1.9615494720454111E-5</v>
      </c>
      <c r="X1620" s="87">
        <v>5.0782423428200069E-3</v>
      </c>
      <c r="Y1620" s="88">
        <v>4.8181847088566571E-3</v>
      </c>
      <c r="Z1620" s="133">
        <v>3.2973133054765194E-2</v>
      </c>
      <c r="AA1620" s="128">
        <v>5.9544536715800837E-2</v>
      </c>
      <c r="AB1620" s="129">
        <v>0.79433089875300611</v>
      </c>
      <c r="AC1620" s="130">
        <v>0.14612456453119324</v>
      </c>
    </row>
    <row r="1621" spans="1:51">
      <c r="A1621" s="51" t="s">
        <v>703</v>
      </c>
      <c r="B1621" s="111">
        <v>2.9746719444801381E-2</v>
      </c>
      <c r="C1621" s="87">
        <v>0.23879863235996346</v>
      </c>
      <c r="D1621" s="87">
        <v>0</v>
      </c>
      <c r="E1621" s="88">
        <v>0.26854535180476485</v>
      </c>
      <c r="F1621" s="112">
        <v>13.003169840910028</v>
      </c>
      <c r="G1621" s="113">
        <v>104.38593674558292</v>
      </c>
      <c r="H1621" s="113">
        <v>0</v>
      </c>
      <c r="I1621" s="88">
        <v>117.38910658649294</v>
      </c>
      <c r="L1621" s="51"/>
      <c r="M1621" s="131" t="s">
        <v>703</v>
      </c>
      <c r="N1621" s="87">
        <v>1.8689695036007339E-2</v>
      </c>
      <c r="O1621" s="87">
        <v>2.0745869237937132E-3</v>
      </c>
      <c r="P1621" s="87">
        <v>4.1510634862075534E-2</v>
      </c>
      <c r="Q1621" s="88">
        <v>2.9746719444801381E-2</v>
      </c>
      <c r="R1621" s="111">
        <v>0.3014844710383679</v>
      </c>
      <c r="S1621" s="87">
        <v>7.3504096312594401E-3</v>
      </c>
      <c r="T1621" s="87">
        <v>0.14707514387101842</v>
      </c>
      <c r="U1621" s="88">
        <v>0.23879863235996346</v>
      </c>
      <c r="V1621" s="111">
        <v>0</v>
      </c>
      <c r="W1621" s="87">
        <v>0</v>
      </c>
      <c r="X1621" s="87">
        <v>0</v>
      </c>
      <c r="Y1621" s="88">
        <v>0</v>
      </c>
      <c r="Z1621" s="133">
        <v>0.26854535180476485</v>
      </c>
      <c r="AA1621" s="128">
        <v>0.11076981688525946</v>
      </c>
      <c r="AB1621" s="129">
        <v>0.88923018311474045</v>
      </c>
      <c r="AC1621" s="130">
        <v>0</v>
      </c>
    </row>
    <row r="1622" spans="1:51">
      <c r="A1622" s="51" t="s">
        <v>729</v>
      </c>
      <c r="B1622" s="111">
        <v>3.9109603428997045E-4</v>
      </c>
      <c r="C1622" s="87">
        <v>6.1466724363064859E-4</v>
      </c>
      <c r="D1622" s="87">
        <v>7.0700275666792025E-4</v>
      </c>
      <c r="E1622" s="88">
        <v>1.7127660345885392E-3</v>
      </c>
      <c r="F1622" s="112">
        <v>0.17095963026832567</v>
      </c>
      <c r="G1622" s="113">
        <v>0.26868921056671879</v>
      </c>
      <c r="H1622" s="113">
        <v>0.3090517910724167</v>
      </c>
      <c r="I1622" s="88">
        <v>0.74870063190746106</v>
      </c>
      <c r="L1622" s="51"/>
      <c r="M1622" s="131" t="s">
        <v>729</v>
      </c>
      <c r="N1622" s="87">
        <v>2.4373352381696934E-4</v>
      </c>
      <c r="O1622" s="87">
        <v>2.7397947664137093E-5</v>
      </c>
      <c r="P1622" s="87">
        <v>5.4820850763703083E-4</v>
      </c>
      <c r="Q1622" s="88">
        <v>3.9109603428997045E-4</v>
      </c>
      <c r="R1622" s="111">
        <v>4.9380176650578309E-4</v>
      </c>
      <c r="S1622" s="87">
        <v>3.6257239781552627E-5</v>
      </c>
      <c r="T1622" s="87">
        <v>7.2547504489544657E-4</v>
      </c>
      <c r="U1622" s="88">
        <v>6.1466724363064859E-4</v>
      </c>
      <c r="V1622" s="111">
        <v>6.5769220473088272E-4</v>
      </c>
      <c r="W1622" s="87">
        <v>4.4331744247902527E-6</v>
      </c>
      <c r="X1622" s="87">
        <v>7.65776744695641E-4</v>
      </c>
      <c r="Y1622" s="88">
        <v>7.0700275666792025E-4</v>
      </c>
      <c r="Z1622" s="133">
        <v>1.7127660345885392E-3</v>
      </c>
      <c r="AA1622" s="128">
        <v>0.22834177371103936</v>
      </c>
      <c r="AB1622" s="129">
        <v>0.35887402670167451</v>
      </c>
      <c r="AC1622" s="130">
        <v>0.41278419958728618</v>
      </c>
    </row>
    <row r="1623" spans="1:51">
      <c r="A1623" s="51" t="s">
        <v>730</v>
      </c>
      <c r="B1623" s="111">
        <v>5.164506715388638E-4</v>
      </c>
      <c r="C1623" s="87">
        <v>1.3648336566355196E-3</v>
      </c>
      <c r="D1623" s="87">
        <v>9.3467424442206064E-4</v>
      </c>
      <c r="E1623" s="88">
        <v>2.8159585725964441E-3</v>
      </c>
      <c r="F1623" s="112">
        <v>0.2257558454112325</v>
      </c>
      <c r="G1623" s="113">
        <v>0.59660911095604807</v>
      </c>
      <c r="H1623" s="113">
        <v>0.40857372419493221</v>
      </c>
      <c r="I1623" s="88">
        <v>1.2309386805622129</v>
      </c>
      <c r="L1623" s="51"/>
      <c r="M1623" s="131" t="s">
        <v>730</v>
      </c>
      <c r="N1623" s="87">
        <v>4.6531729337760149E-4</v>
      </c>
      <c r="O1623" s="87">
        <v>2.7366400119809208E-5</v>
      </c>
      <c r="P1623" s="87">
        <v>5.4757726939949527E-4</v>
      </c>
      <c r="Q1623" s="88">
        <v>5.164506715388638E-4</v>
      </c>
      <c r="R1623" s="111">
        <v>1.2151835709297678E-3</v>
      </c>
      <c r="S1623" s="87">
        <v>7.3213618608189147E-5</v>
      </c>
      <c r="T1623" s="87">
        <v>1.4649392388043395E-3</v>
      </c>
      <c r="U1623" s="88">
        <v>1.3648336566355196E-3</v>
      </c>
      <c r="V1623" s="111">
        <v>8.2226686785038681E-4</v>
      </c>
      <c r="W1623" s="87">
        <v>1.0105778325328735E-5</v>
      </c>
      <c r="X1623" s="87">
        <v>1.0686542861236168E-3</v>
      </c>
      <c r="Y1623" s="88">
        <v>9.3467424442206064E-4</v>
      </c>
      <c r="Z1623" s="133">
        <v>2.8159585725964441E-3</v>
      </c>
      <c r="AA1623" s="128">
        <v>0.18340137407017049</v>
      </c>
      <c r="AB1623" s="129">
        <v>0.48467817315120504</v>
      </c>
      <c r="AC1623" s="130">
        <v>0.33192045277862442</v>
      </c>
    </row>
    <row r="1624" spans="1:51" ht="11.25" customHeight="1">
      <c r="A1624" s="51" t="s">
        <v>712</v>
      </c>
      <c r="B1624" s="111">
        <v>1.3063738187089975E-3</v>
      </c>
      <c r="C1624" s="87">
        <v>3.6207264928082728E-3</v>
      </c>
      <c r="D1624" s="87">
        <v>8.4750810432654058E-3</v>
      </c>
      <c r="E1624" s="88">
        <v>1.3402181354782676E-2</v>
      </c>
      <c r="F1624" s="112">
        <v>0.5710545887896219</v>
      </c>
      <c r="G1624" s="113">
        <v>1.5827265127784189</v>
      </c>
      <c r="H1624" s="113">
        <v>3.7047082931464694</v>
      </c>
      <c r="I1624" s="88">
        <v>5.8584893947145096</v>
      </c>
      <c r="L1624" s="51"/>
      <c r="M1624" s="131" t="s">
        <v>712</v>
      </c>
      <c r="N1624" s="87">
        <v>4.2618340429262337E-4</v>
      </c>
      <c r="O1624" s="87">
        <v>1.1535009546521903E-4</v>
      </c>
      <c r="P1624" s="87">
        <v>2.3080525762719899E-3</v>
      </c>
      <c r="Q1624" s="88">
        <v>1.3063738187089975E-3</v>
      </c>
      <c r="R1624" s="111">
        <v>9.4649531893720076E-4</v>
      </c>
      <c r="S1624" s="87">
        <v>3.3412126626510111E-4</v>
      </c>
      <c r="T1624" s="87">
        <v>6.6854686706605566E-3</v>
      </c>
      <c r="U1624" s="88">
        <v>3.6207264928082728E-3</v>
      </c>
      <c r="V1624" s="111">
        <v>0</v>
      </c>
      <c r="W1624" s="87">
        <v>7.6193656434838275E-4</v>
      </c>
      <c r="X1624" s="87">
        <v>1.8576657525452494E-2</v>
      </c>
      <c r="Y1624" s="88">
        <v>8.4750810432654058E-3</v>
      </c>
      <c r="Z1624" s="133">
        <v>1.3402181354782676E-2</v>
      </c>
      <c r="AA1624" s="128">
        <v>9.747471580384244E-2</v>
      </c>
      <c r="AB1624" s="129">
        <v>0.27015949097839864</v>
      </c>
      <c r="AC1624" s="130">
        <v>0.63236579321775888</v>
      </c>
    </row>
    <row r="1625" spans="1:51">
      <c r="A1625" s="51" t="s">
        <v>715</v>
      </c>
      <c r="B1625" s="111">
        <v>6.0586940063078127E-3</v>
      </c>
      <c r="C1625" s="87">
        <v>2.3121794942701786E-2</v>
      </c>
      <c r="D1625" s="87">
        <v>0.17020776621451875</v>
      </c>
      <c r="E1625" s="88">
        <v>0.19938825516352834</v>
      </c>
      <c r="F1625" s="112">
        <v>2.6484341348737299</v>
      </c>
      <c r="G1625" s="113">
        <v>10.107219628858584</v>
      </c>
      <c r="H1625" s="113">
        <v>74.402842855872862</v>
      </c>
      <c r="I1625" s="88">
        <v>87.158496619605174</v>
      </c>
      <c r="L1625" s="51"/>
      <c r="M1625" s="131" t="s">
        <v>715</v>
      </c>
      <c r="N1625" s="87">
        <v>1.5664146059250221E-3</v>
      </c>
      <c r="O1625" s="87">
        <v>5.6016567212964789E-4</v>
      </c>
      <c r="P1625" s="87">
        <v>1.120841571464329E-2</v>
      </c>
      <c r="Q1625" s="88">
        <v>6.0586940063078127E-3</v>
      </c>
      <c r="R1625" s="111">
        <v>9.6158226626641245E-3</v>
      </c>
      <c r="S1625" s="87">
        <v>1.9142754918809856E-3</v>
      </c>
      <c r="T1625" s="87">
        <v>3.8302946026277485E-2</v>
      </c>
      <c r="U1625" s="88">
        <v>2.3121794942701786E-2</v>
      </c>
      <c r="V1625" s="111">
        <v>0</v>
      </c>
      <c r="W1625" s="87">
        <v>1.5302215985056255E-2</v>
      </c>
      <c r="X1625" s="87">
        <v>0.37308096111387007</v>
      </c>
      <c r="Y1625" s="88">
        <v>0.17020776621451875</v>
      </c>
      <c r="Z1625" s="133">
        <v>0.19938825516352834</v>
      </c>
      <c r="AA1625" s="128">
        <v>3.0386413689907524E-2</v>
      </c>
      <c r="AB1625" s="129">
        <v>0.11596367561237966</v>
      </c>
      <c r="AC1625" s="130">
        <v>0.85364991069771279</v>
      </c>
    </row>
    <row r="1626" spans="1:51">
      <c r="A1626" s="51" t="s">
        <v>716</v>
      </c>
      <c r="B1626" s="111">
        <v>7.7226388913045722E-3</v>
      </c>
      <c r="C1626" s="87">
        <v>4.3774356814182576E-2</v>
      </c>
      <c r="D1626" s="87">
        <v>3.1741397636569531E-2</v>
      </c>
      <c r="E1626" s="88">
        <v>8.3238393342056682E-2</v>
      </c>
      <c r="F1626" s="112">
        <v>3.3757936000300677</v>
      </c>
      <c r="G1626" s="113">
        <v>19.135064536701009</v>
      </c>
      <c r="H1626" s="113">
        <v>13.875102604912795</v>
      </c>
      <c r="I1626" s="88">
        <v>36.385960741643871</v>
      </c>
      <c r="L1626" s="51"/>
      <c r="M1626" s="131" t="s">
        <v>716</v>
      </c>
      <c r="N1626" s="87">
        <v>2.7071183859743012E-3</v>
      </c>
      <c r="O1626" s="87">
        <v>6.7036020526889547E-4</v>
      </c>
      <c r="P1626" s="87">
        <v>1.3413310084928557E-2</v>
      </c>
      <c r="Q1626" s="88">
        <v>7.7226388913045722E-3</v>
      </c>
      <c r="R1626" s="111">
        <v>2.4902413377991039E-2</v>
      </c>
      <c r="S1626" s="87">
        <v>3.2126689208926778E-3</v>
      </c>
      <c r="T1626" s="87">
        <v>6.4282641030072765E-2</v>
      </c>
      <c r="U1626" s="88">
        <v>4.3774356814182576E-2</v>
      </c>
      <c r="V1626" s="111">
        <v>0</v>
      </c>
      <c r="W1626" s="87">
        <v>2.853651940242135E-3</v>
      </c>
      <c r="X1626" s="87">
        <v>6.9574446576214755E-2</v>
      </c>
      <c r="Y1626" s="88">
        <v>3.1741397636569531E-2</v>
      </c>
      <c r="Z1626" s="133">
        <v>8.3238393342056682E-2</v>
      </c>
      <c r="AA1626" s="128">
        <v>9.2777366083574606E-2</v>
      </c>
      <c r="AB1626" s="129">
        <v>0.52589141929131067</v>
      </c>
      <c r="AC1626" s="130">
        <v>0.38133121462511466</v>
      </c>
    </row>
    <row r="1627" spans="1:51">
      <c r="A1627" s="51" t="s">
        <v>717</v>
      </c>
      <c r="B1627" s="111">
        <v>7.0185256933685109E-5</v>
      </c>
      <c r="C1627" s="87">
        <v>1.7047635580883971E-2</v>
      </c>
      <c r="D1627" s="87">
        <v>1.259018327623318E-2</v>
      </c>
      <c r="E1627" s="88">
        <v>2.9708004114050838E-2</v>
      </c>
      <c r="F1627" s="112">
        <v>3.0680049204421078E-2</v>
      </c>
      <c r="G1627" s="113">
        <v>7.4520251302170202</v>
      </c>
      <c r="H1627" s="113">
        <v>5.5035410466970305</v>
      </c>
      <c r="I1627" s="88">
        <v>12.986246226118471</v>
      </c>
      <c r="L1627" s="51"/>
      <c r="M1627" s="131" t="s">
        <v>717</v>
      </c>
      <c r="N1627" s="87">
        <v>7.1371686501802797E-5</v>
      </c>
      <c r="O1627" s="87">
        <v>3.2192970795943689E-6</v>
      </c>
      <c r="P1627" s="87">
        <v>6.4415264576725924E-5</v>
      </c>
      <c r="Q1627" s="88">
        <v>7.0185256933685109E-5</v>
      </c>
      <c r="R1627" s="111">
        <v>4.3506480784858076E-3</v>
      </c>
      <c r="S1627" s="87">
        <v>1.5796570492427823E-3</v>
      </c>
      <c r="T1627" s="87">
        <v>3.1607529299621205E-2</v>
      </c>
      <c r="U1627" s="88">
        <v>1.7047635580883971E-2</v>
      </c>
      <c r="V1627" s="111">
        <v>1.2419999999999999E-2</v>
      </c>
      <c r="W1627" s="87">
        <v>1.5300014258353547E-5</v>
      </c>
      <c r="X1627" s="87">
        <v>1.2793027281155674E-2</v>
      </c>
      <c r="Y1627" s="88">
        <v>1.259018327623318E-2</v>
      </c>
      <c r="Z1627" s="133">
        <v>2.9708004114050838E-2</v>
      </c>
      <c r="AA1627" s="128">
        <v>2.3625032723248464E-3</v>
      </c>
      <c r="AB1627" s="129">
        <v>0.57383981486730173</v>
      </c>
      <c r="AC1627" s="130">
        <v>0.42379768186037337</v>
      </c>
    </row>
    <row r="1628" spans="1:51">
      <c r="A1628" s="51" t="s">
        <v>718</v>
      </c>
      <c r="B1628" s="111">
        <v>5.6873125512039044E-5</v>
      </c>
      <c r="C1628" s="87">
        <v>1.5816855202200216E-2</v>
      </c>
      <c r="D1628" s="87">
        <v>3.3245474491110931E-3</v>
      </c>
      <c r="E1628" s="88">
        <v>1.9198275776823349E-2</v>
      </c>
      <c r="F1628" s="112">
        <v>2.4860923295717544E-2</v>
      </c>
      <c r="G1628" s="113">
        <v>6.9140146672285923</v>
      </c>
      <c r="H1628" s="113">
        <v>1.4532579031167978</v>
      </c>
      <c r="I1628" s="88">
        <v>8.3921334936411096</v>
      </c>
      <c r="L1628" s="51"/>
      <c r="M1628" s="131" t="s">
        <v>718</v>
      </c>
      <c r="N1628" s="87">
        <v>5.743507426392656E-5</v>
      </c>
      <c r="O1628" s="87">
        <v>2.6332277172280379E-6</v>
      </c>
      <c r="P1628" s="87">
        <v>5.2688539113446533E-5</v>
      </c>
      <c r="Q1628" s="88">
        <v>5.6873125512039044E-5</v>
      </c>
      <c r="R1628" s="111">
        <v>2.7305240235975976E-3</v>
      </c>
      <c r="S1628" s="87">
        <v>1.5458430109646644E-3</v>
      </c>
      <c r="T1628" s="87">
        <v>3.093094053870854E-2</v>
      </c>
      <c r="U1628" s="88">
        <v>1.5816855202200216E-2</v>
      </c>
      <c r="V1628" s="111">
        <v>3.1739999999999997E-3</v>
      </c>
      <c r="W1628" s="87">
        <v>1.3534691357113336E-5</v>
      </c>
      <c r="X1628" s="87">
        <v>3.5039872165458044E-3</v>
      </c>
      <c r="Y1628" s="88">
        <v>3.3245474491110931E-3</v>
      </c>
      <c r="Z1628" s="133">
        <v>1.9198275776823349E-2</v>
      </c>
      <c r="AA1628" s="128">
        <v>2.9624079877369892E-3</v>
      </c>
      <c r="AB1628" s="129">
        <v>0.8238685278859641</v>
      </c>
      <c r="AC1628" s="130">
        <v>0.17316906412629887</v>
      </c>
    </row>
    <row r="1629" spans="1:51">
      <c r="A1629" s="51" t="s">
        <v>719</v>
      </c>
      <c r="B1629" s="111">
        <v>1.1106860286030193E-3</v>
      </c>
      <c r="C1629" s="87">
        <v>8.5174673295129705E-2</v>
      </c>
      <c r="D1629" s="87">
        <v>0</v>
      </c>
      <c r="E1629" s="87">
        <v>8.6285359323732727E-2</v>
      </c>
      <c r="F1629" s="112">
        <v>0.4855136747650643</v>
      </c>
      <c r="G1629" s="113">
        <v>37.232365910324013</v>
      </c>
      <c r="H1629" s="113">
        <v>0</v>
      </c>
      <c r="I1629" s="88">
        <v>37.717879585089079</v>
      </c>
      <c r="L1629" s="51"/>
      <c r="M1629" s="131" t="s">
        <v>719</v>
      </c>
      <c r="N1629" s="87">
        <v>1.0387518890409596E-3</v>
      </c>
      <c r="O1629" s="87">
        <v>5.6518051355138536E-5</v>
      </c>
      <c r="P1629" s="87">
        <v>1.1308758220788216E-3</v>
      </c>
      <c r="Q1629" s="88">
        <v>1.1106860286030193E-3</v>
      </c>
      <c r="R1629" s="111">
        <v>0.11198490891442978</v>
      </c>
      <c r="S1629" s="87">
        <v>2.3482809010979162E-3</v>
      </c>
      <c r="T1629" s="87">
        <v>4.6987007351230237E-2</v>
      </c>
      <c r="U1629" s="88">
        <v>8.5174673295129705E-2</v>
      </c>
      <c r="V1629" s="111">
        <v>0</v>
      </c>
      <c r="W1629" s="87">
        <v>0</v>
      </c>
      <c r="X1629" s="87">
        <v>0</v>
      </c>
      <c r="Y1629" s="88">
        <v>0</v>
      </c>
      <c r="Z1629" s="133">
        <v>8.6285359323732727E-2</v>
      </c>
      <c r="AA1629" s="128">
        <v>1.2872242027014726E-2</v>
      </c>
      <c r="AB1629" s="129">
        <v>0.98712775797298524</v>
      </c>
      <c r="AC1629" s="130">
        <v>0</v>
      </c>
    </row>
    <row r="1630" spans="1:51">
      <c r="A1630" s="51" t="s">
        <v>720</v>
      </c>
      <c r="B1630" s="111">
        <v>8.0489807429540405E-6</v>
      </c>
      <c r="C1630" s="87">
        <v>1.9729786296519738E-4</v>
      </c>
      <c r="D1630" s="87">
        <v>4.8783190210086497E-4</v>
      </c>
      <c r="E1630" s="87">
        <v>6.9317874580901635E-4</v>
      </c>
      <c r="F1630" s="112">
        <v>3.5184472641112238E-3</v>
      </c>
      <c r="G1630" s="113">
        <v>8.6244724435769929E-2</v>
      </c>
      <c r="H1630" s="113">
        <v>0.2132457358399675</v>
      </c>
      <c r="I1630" s="88">
        <v>0.30300890753984866</v>
      </c>
      <c r="L1630" s="51"/>
      <c r="M1630" s="4" t="s">
        <v>720</v>
      </c>
      <c r="N1630" s="111">
        <v>5.87831992224071E-6</v>
      </c>
      <c r="O1630" s="87">
        <v>5.109021198349693E-7</v>
      </c>
      <c r="P1630" s="87">
        <v>1.0222695951417545E-5</v>
      </c>
      <c r="Q1630" s="88">
        <v>8.0489807429540405E-6</v>
      </c>
      <c r="R1630" s="87">
        <v>1.627739468034668E-4</v>
      </c>
      <c r="S1630" s="87">
        <v>1.1375534847256397E-5</v>
      </c>
      <c r="T1630" s="87">
        <v>2.2761431106572923E-4</v>
      </c>
      <c r="U1630" s="88">
        <v>1.9729786296519738E-4</v>
      </c>
      <c r="V1630" s="87">
        <v>4.5380762126430907E-4</v>
      </c>
      <c r="W1630" s="87">
        <v>3.058890353105274E-6</v>
      </c>
      <c r="X1630" s="87">
        <v>5.2838595383999226E-4</v>
      </c>
      <c r="Y1630" s="87">
        <v>4.8783190210086497E-4</v>
      </c>
      <c r="Z1630" s="133">
        <v>6.9317874580901635E-4</v>
      </c>
      <c r="AA1630" s="129">
        <v>1.1611695816726159E-2</v>
      </c>
      <c r="AB1630" s="129">
        <v>0.28462768680959616</v>
      </c>
      <c r="AC1630" s="130">
        <v>0.70376061737367768</v>
      </c>
    </row>
    <row r="1631" spans="1:51" ht="14.25">
      <c r="A1631" s="89" t="s">
        <v>721</v>
      </c>
      <c r="B1631" s="114">
        <v>2.3363484720090702E-5</v>
      </c>
      <c r="C1631" s="90">
        <v>4.9540310322077508E-4</v>
      </c>
      <c r="D1631" s="90">
        <v>6.4492522865122184E-4</v>
      </c>
      <c r="E1631" s="90">
        <v>1.1636918165920875E-3</v>
      </c>
      <c r="F1631" s="115">
        <v>1.0212869370505947E-2</v>
      </c>
      <c r="G1631" s="116">
        <v>0.21655533151637699</v>
      </c>
      <c r="H1631" s="116">
        <v>0.28191586969450322</v>
      </c>
      <c r="I1631" s="91">
        <v>0.50868407058138609</v>
      </c>
      <c r="L1631" s="89"/>
      <c r="M1631" s="134" t="s">
        <v>721</v>
      </c>
      <c r="N1631" s="114">
        <v>2.8030653493528433E-5</v>
      </c>
      <c r="O1631" s="90">
        <v>8.0919753335652884E-7</v>
      </c>
      <c r="P1631" s="90">
        <v>1.6191321247234043E-5</v>
      </c>
      <c r="Q1631" s="91">
        <v>2.3363484720090702E-5</v>
      </c>
      <c r="R1631" s="90">
        <v>3.9969478720285295E-4</v>
      </c>
      <c r="S1631" s="90">
        <v>2.911745492345079E-5</v>
      </c>
      <c r="T1631" s="90">
        <v>5.8261431496446419E-4</v>
      </c>
      <c r="U1631" s="91">
        <v>4.9540310322077508E-4</v>
      </c>
      <c r="V1631" s="90">
        <v>5.6736413881676689E-4</v>
      </c>
      <c r="W1631" s="90">
        <v>6.972987044476827E-6</v>
      </c>
      <c r="X1631" s="90">
        <v>7.3737145742529557E-4</v>
      </c>
      <c r="Y1631" s="90">
        <v>6.4492522865122184E-4</v>
      </c>
      <c r="Z1631" s="135">
        <v>1.1636918165920875E-3</v>
      </c>
      <c r="AA1631" s="136">
        <v>2.0077037912418678E-2</v>
      </c>
      <c r="AB1631" s="136">
        <v>0.4257167543478827</v>
      </c>
      <c r="AC1631" s="137">
        <v>0.55420620773969875</v>
      </c>
      <c r="AY1631" s="81"/>
    </row>
    <row r="1633" spans="1:53" ht="12.75" customHeight="1">
      <c r="A1633" s="52" t="s">
        <v>522</v>
      </c>
    </row>
    <row r="1634" spans="1:53" ht="12.75" customHeight="1">
      <c r="A1634" s="77"/>
      <c r="B1634" s="93" t="s">
        <v>723</v>
      </c>
      <c r="C1634" s="94"/>
      <c r="D1634" s="94"/>
      <c r="E1634" s="95"/>
      <c r="F1634" s="96" t="s">
        <v>724</v>
      </c>
      <c r="G1634" s="97"/>
      <c r="H1634" s="98"/>
      <c r="I1634" s="98"/>
      <c r="L1634" s="479" t="s">
        <v>522</v>
      </c>
      <c r="M1634" s="480"/>
      <c r="N1634" s="96" t="s">
        <v>726</v>
      </c>
      <c r="O1634" s="97"/>
      <c r="P1634" s="97"/>
      <c r="Q1634" s="98"/>
      <c r="R1634" s="96" t="s">
        <v>362</v>
      </c>
      <c r="S1634" s="97"/>
      <c r="T1634" s="97"/>
      <c r="U1634" s="98"/>
      <c r="V1634" s="96" t="s">
        <v>401</v>
      </c>
      <c r="W1634" s="97"/>
      <c r="X1634" s="97"/>
      <c r="Y1634" s="98"/>
      <c r="Z1634" s="121" t="s">
        <v>727</v>
      </c>
      <c r="AA1634" s="96" t="s">
        <v>770</v>
      </c>
      <c r="AB1634" s="97"/>
      <c r="AC1634" s="98"/>
    </row>
    <row r="1635" spans="1:53" ht="25.5">
      <c r="A1635" s="89" t="s">
        <v>725</v>
      </c>
      <c r="B1635" s="99" t="s">
        <v>726</v>
      </c>
      <c r="C1635" s="100" t="s">
        <v>362</v>
      </c>
      <c r="D1635" s="100" t="s">
        <v>401</v>
      </c>
      <c r="E1635" s="101" t="s">
        <v>727</v>
      </c>
      <c r="F1635" s="102" t="s">
        <v>726</v>
      </c>
      <c r="G1635" s="102" t="s">
        <v>362</v>
      </c>
      <c r="H1635" s="100" t="s">
        <v>401</v>
      </c>
      <c r="I1635" s="101" t="s">
        <v>727</v>
      </c>
      <c r="L1635" s="481"/>
      <c r="M1635" s="482"/>
      <c r="N1635" s="122" t="s">
        <v>771</v>
      </c>
      <c r="O1635" s="123" t="s">
        <v>792</v>
      </c>
      <c r="P1635" s="123" t="s">
        <v>793</v>
      </c>
      <c r="Q1635" s="124" t="s">
        <v>774</v>
      </c>
      <c r="R1635" s="122" t="s">
        <v>771</v>
      </c>
      <c r="S1635" s="123" t="s">
        <v>792</v>
      </c>
      <c r="T1635" s="123" t="s">
        <v>793</v>
      </c>
      <c r="U1635" s="124" t="s">
        <v>774</v>
      </c>
      <c r="V1635" s="122" t="s">
        <v>771</v>
      </c>
      <c r="W1635" s="123" t="s">
        <v>792</v>
      </c>
      <c r="X1635" s="123" t="s">
        <v>793</v>
      </c>
      <c r="Y1635" s="124" t="s">
        <v>774</v>
      </c>
      <c r="Z1635" s="125" t="s">
        <v>774</v>
      </c>
      <c r="AA1635" s="122" t="s">
        <v>726</v>
      </c>
      <c r="AB1635" s="123" t="s">
        <v>362</v>
      </c>
      <c r="AC1635" s="124" t="s">
        <v>401</v>
      </c>
    </row>
    <row r="1636" spans="1:53">
      <c r="A1636" s="51" t="s">
        <v>540</v>
      </c>
      <c r="B1636" s="104">
        <v>203.43415840945954</v>
      </c>
      <c r="C1636" s="85">
        <v>2854.8538112007232</v>
      </c>
      <c r="D1636" s="85">
        <v>2287.6513810665997</v>
      </c>
      <c r="E1636" s="86">
        <v>5345.9393506767829</v>
      </c>
      <c r="F1636" s="105">
        <v>88927.080451659538</v>
      </c>
      <c r="G1636" s="106">
        <v>1247940.9383914387</v>
      </c>
      <c r="H1636" s="106">
        <v>1000000</v>
      </c>
      <c r="I1636" s="79">
        <v>2336868.0188430985</v>
      </c>
      <c r="L1636" s="77"/>
      <c r="M1636" s="126" t="s">
        <v>540</v>
      </c>
      <c r="N1636" s="85">
        <v>114.80584475916874</v>
      </c>
      <c r="O1636" s="85">
        <v>14.987119055033252</v>
      </c>
      <c r="P1636" s="85">
        <v>299.87889135553087</v>
      </c>
      <c r="Q1636" s="86">
        <v>203.43415840945954</v>
      </c>
      <c r="R1636" s="104">
        <v>1254.0636698719907</v>
      </c>
      <c r="S1636" s="85">
        <v>232.25267546638167</v>
      </c>
      <c r="T1636" s="85">
        <v>4647.1689840766339</v>
      </c>
      <c r="U1636" s="86">
        <v>2854.8538112007232</v>
      </c>
      <c r="V1636" s="104">
        <v>1162.1996077201268</v>
      </c>
      <c r="W1636" s="85">
        <v>176.44584160459604</v>
      </c>
      <c r="X1636" s="85">
        <v>3530.5239899932499</v>
      </c>
      <c r="Y1636" s="86">
        <v>2287.6513810665997</v>
      </c>
      <c r="Z1636" s="127">
        <v>5345.9393506767829</v>
      </c>
      <c r="AA1636" s="128">
        <v>3.8053959288502831E-2</v>
      </c>
      <c r="AB1636" s="129">
        <v>0.53402285808560579</v>
      </c>
      <c r="AC1636" s="130">
        <v>0.4279231826258913</v>
      </c>
    </row>
    <row r="1637" spans="1:53">
      <c r="A1637" s="51" t="s">
        <v>558</v>
      </c>
      <c r="B1637" s="104">
        <v>201.2804179316654</v>
      </c>
      <c r="C1637" s="85">
        <v>2461.0894718305376</v>
      </c>
      <c r="D1637" s="85">
        <v>2204.0062670496259</v>
      </c>
      <c r="E1637" s="86">
        <v>4866.3761568118289</v>
      </c>
      <c r="F1637" s="107">
        <v>87985.616863448813</v>
      </c>
      <c r="G1637" s="108">
        <v>1075814.9131460204</v>
      </c>
      <c r="H1637" s="108">
        <v>963436.24963608966</v>
      </c>
      <c r="I1637" s="86">
        <v>2127236.7796455594</v>
      </c>
      <c r="L1637" s="51"/>
      <c r="M1637" s="131" t="s">
        <v>558</v>
      </c>
      <c r="N1637" s="85">
        <v>112.37081273669666</v>
      </c>
      <c r="O1637" s="85">
        <v>14.903373825826922</v>
      </c>
      <c r="P1637" s="85">
        <v>298.20322397753165</v>
      </c>
      <c r="Q1637" s="86">
        <v>201.2804179316654</v>
      </c>
      <c r="R1637" s="104">
        <v>982.51989169992328</v>
      </c>
      <c r="S1637" s="85">
        <v>206.27408923089584</v>
      </c>
      <c r="T1637" s="85">
        <v>4127.3606332738673</v>
      </c>
      <c r="U1637" s="86">
        <v>2461.0894718305376</v>
      </c>
      <c r="V1637" s="104">
        <v>1014.6865568018108</v>
      </c>
      <c r="W1637" s="85">
        <v>176.44584160459604</v>
      </c>
      <c r="X1637" s="85">
        <v>3530.5239899932499</v>
      </c>
      <c r="Y1637" s="86">
        <v>2204.0062670496259</v>
      </c>
      <c r="Z1637" s="127">
        <v>4866.3761568118289</v>
      </c>
      <c r="AA1637" s="128">
        <v>4.1361459008859854E-2</v>
      </c>
      <c r="AB1637" s="129">
        <v>0.50573350528720795</v>
      </c>
      <c r="AC1637" s="130">
        <v>0.45290503570393226</v>
      </c>
    </row>
    <row r="1638" spans="1:53">
      <c r="A1638" s="51" t="s">
        <v>575</v>
      </c>
      <c r="B1638" s="104">
        <v>6.4996648114411153</v>
      </c>
      <c r="C1638" s="85">
        <v>1023.5786115456283</v>
      </c>
      <c r="D1638" s="85">
        <v>324.77677188105434</v>
      </c>
      <c r="E1638" s="86">
        <v>1354.8550482381238</v>
      </c>
      <c r="F1638" s="107">
        <v>2841.1955008680989</v>
      </c>
      <c r="G1638" s="108">
        <v>447436.44945952942</v>
      </c>
      <c r="H1638" s="108">
        <v>141969.52147911178</v>
      </c>
      <c r="I1638" s="86">
        <v>592247.16643950925</v>
      </c>
      <c r="L1638" s="51"/>
      <c r="M1638" s="131" t="s">
        <v>575</v>
      </c>
      <c r="N1638" s="85">
        <v>7.6151179747210751</v>
      </c>
      <c r="O1638" s="85">
        <v>0.23635530265011134</v>
      </c>
      <c r="P1638" s="85">
        <v>4.7292588965530893</v>
      </c>
      <c r="Q1638" s="86">
        <v>6.4996648114411153</v>
      </c>
      <c r="R1638" s="104">
        <v>610.42076484258143</v>
      </c>
      <c r="S1638" s="85">
        <v>73.394202940959403</v>
      </c>
      <c r="T1638" s="85">
        <v>1468.5525703131152</v>
      </c>
      <c r="U1638" s="86">
        <v>1023.5786115456283</v>
      </c>
      <c r="V1638" s="104">
        <v>572.76283319853303</v>
      </c>
      <c r="W1638" s="85">
        <v>0</v>
      </c>
      <c r="X1638" s="85">
        <v>0</v>
      </c>
      <c r="Y1638" s="86">
        <v>324.77677188105434</v>
      </c>
      <c r="Z1638" s="127">
        <v>1354.8550482381238</v>
      </c>
      <c r="AA1638" s="128">
        <v>4.7973137937474481E-3</v>
      </c>
      <c r="AB1638" s="129">
        <v>0.75548938823876921</v>
      </c>
      <c r="AC1638" s="130">
        <v>0.23971329796748331</v>
      </c>
    </row>
    <row r="1639" spans="1:53" ht="14.25">
      <c r="A1639" s="51" t="s">
        <v>267</v>
      </c>
      <c r="B1639" s="104">
        <v>174.55325726849202</v>
      </c>
      <c r="C1639" s="85">
        <v>1397.8566493376479</v>
      </c>
      <c r="D1639" s="85">
        <v>1866.6770786625796</v>
      </c>
      <c r="E1639" s="86">
        <v>3439.0869852687192</v>
      </c>
      <c r="F1639" s="107">
        <v>76302.385369185024</v>
      </c>
      <c r="G1639" s="108">
        <v>611044.43662473967</v>
      </c>
      <c r="H1639" s="108">
        <v>815979.69608125172</v>
      </c>
      <c r="I1639" s="86">
        <v>1503326.518075176</v>
      </c>
      <c r="L1639" s="51"/>
      <c r="M1639" s="131" t="s">
        <v>267</v>
      </c>
      <c r="N1639" s="85">
        <v>80.87390491107665</v>
      </c>
      <c r="O1639" s="85">
        <v>13.942697852311468</v>
      </c>
      <c r="P1639" s="85">
        <v>278.98095418492875</v>
      </c>
      <c r="Q1639" s="86">
        <v>174.55325726849202</v>
      </c>
      <c r="R1639" s="104">
        <v>372.09422132716696</v>
      </c>
      <c r="S1639" s="85">
        <v>128.5840834091517</v>
      </c>
      <c r="T1639" s="85">
        <v>2572.8528770013136</v>
      </c>
      <c r="U1639" s="86">
        <v>1397.8566493376479</v>
      </c>
      <c r="V1639" s="104">
        <v>419.78680291212345</v>
      </c>
      <c r="W1639" s="85">
        <v>176.44584160459604</v>
      </c>
      <c r="X1639" s="85">
        <v>3530.5239899932499</v>
      </c>
      <c r="Y1639" s="86">
        <v>1866.6770786625796</v>
      </c>
      <c r="Z1639" s="127">
        <v>3439.0869852687192</v>
      </c>
      <c r="AA1639" s="128">
        <v>5.0755697083612147E-2</v>
      </c>
      <c r="AB1639" s="129">
        <v>0.40646155660654915</v>
      </c>
      <c r="AC1639" s="130">
        <v>0.5427827463098388</v>
      </c>
      <c r="AZ1639" s="81"/>
    </row>
    <row r="1640" spans="1:53" ht="14.25">
      <c r="A1640" s="51" t="s">
        <v>608</v>
      </c>
      <c r="B1640" s="104">
        <v>20.227495851732286</v>
      </c>
      <c r="C1640" s="85">
        <v>39.654210947261419</v>
      </c>
      <c r="D1640" s="85">
        <v>12.552416505992003</v>
      </c>
      <c r="E1640" s="86">
        <v>72.434123304985704</v>
      </c>
      <c r="F1640" s="107">
        <v>8842.0359933957134</v>
      </c>
      <c r="G1640" s="108">
        <v>17334.027061751407</v>
      </c>
      <c r="H1640" s="108">
        <v>5487.0320757263007</v>
      </c>
      <c r="I1640" s="86">
        <v>31663.095130873418</v>
      </c>
      <c r="L1640" s="51"/>
      <c r="M1640" s="131" t="s">
        <v>608</v>
      </c>
      <c r="N1640" s="85">
        <v>23.881789850898944</v>
      </c>
      <c r="O1640" s="85">
        <v>0.72432067086534291</v>
      </c>
      <c r="P1640" s="85">
        <v>14.493010896049858</v>
      </c>
      <c r="Q1640" s="86">
        <v>20.227495851732286</v>
      </c>
      <c r="R1640" s="104">
        <v>4.9055301748737179E-3</v>
      </c>
      <c r="S1640" s="85">
        <v>4.2958028807847466</v>
      </c>
      <c r="T1640" s="85">
        <v>85.955185959438367</v>
      </c>
      <c r="U1640" s="86">
        <v>39.654210947261419</v>
      </c>
      <c r="V1640" s="104">
        <v>22.136920691154295</v>
      </c>
      <c r="W1640" s="85">
        <v>0</v>
      </c>
      <c r="X1640" s="85">
        <v>0</v>
      </c>
      <c r="Y1640" s="86">
        <v>12.552416505992003</v>
      </c>
      <c r="Z1640" s="127">
        <v>72.434123304985704</v>
      </c>
      <c r="AA1640" s="128">
        <v>0.27925368498716974</v>
      </c>
      <c r="AB1640" s="129">
        <v>0.54745207283446173</v>
      </c>
      <c r="AC1640" s="130">
        <v>0.17329424217836856</v>
      </c>
      <c r="AX1640" s="81"/>
    </row>
    <row r="1641" spans="1:53" ht="14.25">
      <c r="A1641" s="51" t="s">
        <v>728</v>
      </c>
      <c r="B1641" s="109">
        <v>1.4402356708087299E-2</v>
      </c>
      <c r="C1641" s="110">
        <v>0.26596481794362203</v>
      </c>
      <c r="D1641" s="85">
        <v>0</v>
      </c>
      <c r="E1641" s="86">
        <v>0.28036717465170935</v>
      </c>
      <c r="F1641" s="107">
        <v>6.2956955886225607</v>
      </c>
      <c r="G1641" s="108">
        <v>116.26107900217646</v>
      </c>
      <c r="H1641" s="108">
        <v>0</v>
      </c>
      <c r="I1641" s="86">
        <v>122.55677459079904</v>
      </c>
      <c r="L1641" s="51"/>
      <c r="M1641" s="132" t="s">
        <v>728</v>
      </c>
      <c r="N1641" s="85">
        <v>1.3056873181265829E-2</v>
      </c>
      <c r="O1641" s="85">
        <v>7.5822771436932031E-4</v>
      </c>
      <c r="P1641" s="85">
        <v>1.5171460608618311E-2</v>
      </c>
      <c r="Q1641" s="86">
        <v>1.4402356708087299E-2</v>
      </c>
      <c r="R1641" s="104">
        <v>0.20446929531656474</v>
      </c>
      <c r="S1641" s="85">
        <v>1.6253421244944135E-2</v>
      </c>
      <c r="T1641" s="85">
        <v>0.32521646927408526</v>
      </c>
      <c r="U1641" s="86">
        <v>0.26596481794362203</v>
      </c>
      <c r="V1641" s="104">
        <v>0</v>
      </c>
      <c r="W1641" s="85">
        <v>0</v>
      </c>
      <c r="X1641" s="85">
        <v>0</v>
      </c>
      <c r="Y1641" s="86">
        <v>0</v>
      </c>
      <c r="Z1641" s="127">
        <v>0.28036717465170935</v>
      </c>
      <c r="AA1641" s="128">
        <v>5.1369625299319932E-2</v>
      </c>
      <c r="AB1641" s="129">
        <v>0.94863037470068001</v>
      </c>
      <c r="AC1641" s="130">
        <v>0</v>
      </c>
      <c r="BA1641" s="81"/>
    </row>
    <row r="1642" spans="1:53">
      <c r="A1642" s="51" t="s">
        <v>640</v>
      </c>
      <c r="B1642" s="104">
        <v>13.25065356735468</v>
      </c>
      <c r="C1642" s="85">
        <v>336.13053461005524</v>
      </c>
      <c r="D1642" s="85">
        <v>0.42591789781648304</v>
      </c>
      <c r="E1642" s="86">
        <v>349.80710607522639</v>
      </c>
      <c r="F1642" s="107">
        <v>5792.2521224263928</v>
      </c>
      <c r="G1642" s="108">
        <v>146932.58657852709</v>
      </c>
      <c r="H1642" s="108">
        <v>186.18129551623471</v>
      </c>
      <c r="I1642" s="86">
        <v>152911.01999646972</v>
      </c>
      <c r="L1642" s="51"/>
      <c r="M1642" s="131" t="s">
        <v>640</v>
      </c>
      <c r="N1642" s="85">
        <v>7.6545915607299051</v>
      </c>
      <c r="O1642" s="85">
        <v>0.96532686363150522</v>
      </c>
      <c r="P1642" s="85">
        <v>19.315329957581714</v>
      </c>
      <c r="Q1642" s="86">
        <v>13.25065356735468</v>
      </c>
      <c r="R1642" s="104">
        <v>167.4365973288385</v>
      </c>
      <c r="S1642" s="85">
        <v>26.130114451123813</v>
      </c>
      <c r="T1642" s="85">
        <v>522.84029531109627</v>
      </c>
      <c r="U1642" s="86">
        <v>336.13053461005524</v>
      </c>
      <c r="V1642" s="104">
        <v>0</v>
      </c>
      <c r="W1642" s="85">
        <v>3.8291364778706559E-2</v>
      </c>
      <c r="X1642" s="85">
        <v>0.93357584208409783</v>
      </c>
      <c r="Y1642" s="86">
        <v>0.42591789781648304</v>
      </c>
      <c r="Z1642" s="127">
        <v>349.80710607522639</v>
      </c>
      <c r="AA1642" s="128">
        <v>3.7879886763950169E-2</v>
      </c>
      <c r="AB1642" s="129">
        <v>0.96090253391756431</v>
      </c>
      <c r="AC1642" s="130">
        <v>1.2175793184855683E-3</v>
      </c>
      <c r="AV1642" s="84"/>
    </row>
    <row r="1643" spans="1:53">
      <c r="A1643" s="51" t="s">
        <v>201</v>
      </c>
      <c r="B1643" s="111">
        <v>0.5622317414604725</v>
      </c>
      <c r="C1643" s="87">
        <v>0.34844440200544979</v>
      </c>
      <c r="D1643" s="87">
        <v>3.9422125856663711E-4</v>
      </c>
      <c r="E1643" s="88">
        <v>0.91107036472448888</v>
      </c>
      <c r="F1643" s="112">
        <v>245.76810352910343</v>
      </c>
      <c r="G1643" s="113">
        <v>152.31534179084156</v>
      </c>
      <c r="H1643" s="113">
        <v>0.17232575812440204</v>
      </c>
      <c r="I1643" s="88">
        <v>398.25577107806936</v>
      </c>
      <c r="L1643" s="51"/>
      <c r="M1643" s="131" t="s">
        <v>201</v>
      </c>
      <c r="N1643" s="87">
        <v>0.37624529213658769</v>
      </c>
      <c r="O1643" s="87">
        <v>3.7798166632215857E-2</v>
      </c>
      <c r="P1643" s="87">
        <v>0.75630761744925379</v>
      </c>
      <c r="Q1643" s="88">
        <v>0.5622317414604725</v>
      </c>
      <c r="R1643" s="111">
        <v>2.4854365604956036E-3</v>
      </c>
      <c r="S1643" s="87">
        <v>3.7597491068816734E-2</v>
      </c>
      <c r="T1643" s="87">
        <v>0.75229227832681811</v>
      </c>
      <c r="U1643" s="88">
        <v>0.34844440200544979</v>
      </c>
      <c r="V1643" s="111">
        <v>0</v>
      </c>
      <c r="W1643" s="87">
        <v>3.544173675885314E-5</v>
      </c>
      <c r="X1643" s="87">
        <v>8.6409950208849416E-4</v>
      </c>
      <c r="Y1643" s="88">
        <v>3.9422125856663711E-4</v>
      </c>
      <c r="Z1643" s="133">
        <v>0.91107036472448888</v>
      </c>
      <c r="AA1643" s="128">
        <v>0.6171112169041888</v>
      </c>
      <c r="AB1643" s="129">
        <v>0.38245608187554286</v>
      </c>
      <c r="AC1643" s="130">
        <v>4.3270122026837203E-4</v>
      </c>
    </row>
    <row r="1644" spans="1:53">
      <c r="A1644" s="51" t="s">
        <v>200</v>
      </c>
      <c r="B1644" s="111">
        <v>7.9367314703637456E-4</v>
      </c>
      <c r="C1644" s="87">
        <v>3.1309083899639851E-3</v>
      </c>
      <c r="D1644" s="87">
        <v>3.4748630200387397E-3</v>
      </c>
      <c r="E1644" s="88">
        <v>7.3994445570390996E-3</v>
      </c>
      <c r="F1644" s="112">
        <v>0.34693797910166307</v>
      </c>
      <c r="G1644" s="113">
        <v>1.3686125499175592</v>
      </c>
      <c r="H1644" s="113">
        <v>1.5189652797615569</v>
      </c>
      <c r="I1644" s="88">
        <v>3.2345158087807793</v>
      </c>
      <c r="L1644" s="51"/>
      <c r="M1644" s="131" t="s">
        <v>200</v>
      </c>
      <c r="N1644" s="87">
        <v>6.8739658159107625E-4</v>
      </c>
      <c r="O1644" s="87">
        <v>4.3757647109359161E-5</v>
      </c>
      <c r="P1644" s="87">
        <v>8.7555150895223606E-4</v>
      </c>
      <c r="Q1644" s="88">
        <v>7.9367314703637456E-4</v>
      </c>
      <c r="R1644" s="111">
        <v>2.0110270918877698E-3</v>
      </c>
      <c r="S1644" s="87">
        <v>2.1565831759725893E-4</v>
      </c>
      <c r="T1644" s="87">
        <v>4.315130676895893E-3</v>
      </c>
      <c r="U1644" s="88">
        <v>3.1309083899639851E-3</v>
      </c>
      <c r="V1644" s="111">
        <v>0</v>
      </c>
      <c r="W1644" s="87">
        <v>3.1240116496271826E-4</v>
      </c>
      <c r="X1644" s="87">
        <v>7.6166044833770605E-3</v>
      </c>
      <c r="Y1644" s="88">
        <v>3.4748630200387397E-3</v>
      </c>
      <c r="Z1644" s="133">
        <v>7.3994445570390996E-3</v>
      </c>
      <c r="AA1644" s="128">
        <v>0.10726117898692172</v>
      </c>
      <c r="AB1644" s="129">
        <v>0.42312748826336549</v>
      </c>
      <c r="AC1644" s="130">
        <v>0.46961133274971278</v>
      </c>
    </row>
    <row r="1645" spans="1:53">
      <c r="A1645" s="51" t="s">
        <v>667</v>
      </c>
      <c r="B1645" s="104">
        <v>30.327929195133493</v>
      </c>
      <c r="C1645" s="85">
        <v>347.41355739355919</v>
      </c>
      <c r="D1645" s="85">
        <v>1.3585832358837482</v>
      </c>
      <c r="E1645" s="86">
        <v>379.10006982457639</v>
      </c>
      <c r="F1645" s="107">
        <v>13257.233792761435</v>
      </c>
      <c r="G1645" s="108">
        <v>151864.7291579805</v>
      </c>
      <c r="H1645" s="108">
        <v>593.87686739677929</v>
      </c>
      <c r="I1645" s="86">
        <v>165715.83981813872</v>
      </c>
      <c r="L1645" s="51"/>
      <c r="M1645" s="131" t="s">
        <v>667</v>
      </c>
      <c r="N1645" s="85">
        <v>19.124110418949172</v>
      </c>
      <c r="O1645" s="85">
        <v>2.1108676390819614</v>
      </c>
      <c r="P1645" s="85">
        <v>42.236579630931672</v>
      </c>
      <c r="Q1645" s="86">
        <v>30.327929195133493</v>
      </c>
      <c r="R1645" s="85">
        <v>168.04408260500364</v>
      </c>
      <c r="S1645" s="85">
        <v>27.315188637351589</v>
      </c>
      <c r="T1645" s="85">
        <v>546.55257329027825</v>
      </c>
      <c r="U1645" s="86">
        <v>347.41355739355919</v>
      </c>
      <c r="V1645" s="85">
        <v>0</v>
      </c>
      <c r="W1645" s="85">
        <v>0.12214092559659248</v>
      </c>
      <c r="X1645" s="85">
        <v>2.977899015241674</v>
      </c>
      <c r="Y1645" s="86">
        <v>1.3585832358837482</v>
      </c>
      <c r="Z1645" s="85">
        <v>379.10006982457639</v>
      </c>
      <c r="AA1645" s="128">
        <v>7.9999798494279739E-2</v>
      </c>
      <c r="AB1645" s="129">
        <v>0.91641649539742964</v>
      </c>
      <c r="AC1645" s="130">
        <v>3.583706108290655E-3</v>
      </c>
    </row>
    <row r="1646" spans="1:53">
      <c r="A1646" s="51" t="s">
        <v>676</v>
      </c>
      <c r="B1646" s="111">
        <v>2.094059383221282E-2</v>
      </c>
      <c r="C1646" s="87">
        <v>2.1170341108551999E-2</v>
      </c>
      <c r="D1646" s="87">
        <v>1.2282726149660011E-2</v>
      </c>
      <c r="E1646" s="88">
        <v>5.439366109042483E-2</v>
      </c>
      <c r="F1646" s="112">
        <v>9.1537521868604959</v>
      </c>
      <c r="G1646" s="113">
        <v>9.2541815084960604</v>
      </c>
      <c r="H1646" s="113">
        <v>5.3691424538354644</v>
      </c>
      <c r="I1646" s="88">
        <v>23.77707614919202</v>
      </c>
      <c r="L1646" s="51"/>
      <c r="M1646" s="131" t="s">
        <v>676</v>
      </c>
      <c r="N1646" s="87">
        <v>1.6056363839889998E-2</v>
      </c>
      <c r="O1646" s="87">
        <v>1.2823097633307492E-3</v>
      </c>
      <c r="P1646" s="87">
        <v>2.5657875192020688E-2</v>
      </c>
      <c r="Q1646" s="88">
        <v>2.094059383221282E-2</v>
      </c>
      <c r="R1646" s="111">
        <v>2.8529380940599783E-3</v>
      </c>
      <c r="S1646" s="87">
        <v>2.1183150640905644E-3</v>
      </c>
      <c r="T1646" s="87">
        <v>4.2385595966014648E-2</v>
      </c>
      <c r="U1646" s="88">
        <v>2.1170341108551999E-2</v>
      </c>
      <c r="V1646" s="111">
        <v>0</v>
      </c>
      <c r="W1646" s="87">
        <v>1.1042558903599752E-3</v>
      </c>
      <c r="X1646" s="87">
        <v>2.6922692065873183E-2</v>
      </c>
      <c r="Y1646" s="88">
        <v>1.2282726149660011E-2</v>
      </c>
      <c r="Z1646" s="133">
        <v>5.439366109042483E-2</v>
      </c>
      <c r="AA1646" s="128">
        <v>0.38498224632096129</v>
      </c>
      <c r="AB1646" s="129">
        <v>0.38920603401484799</v>
      </c>
      <c r="AC1646" s="130">
        <v>0.22581171966419072</v>
      </c>
    </row>
    <row r="1647" spans="1:53">
      <c r="A1647" s="51" t="s">
        <v>685</v>
      </c>
      <c r="B1647" s="111">
        <v>3.8639334402344114E-2</v>
      </c>
      <c r="C1647" s="87">
        <v>8.2552315211325472E-2</v>
      </c>
      <c r="D1647" s="87">
        <v>0.24667792205002717</v>
      </c>
      <c r="E1647" s="88">
        <v>0.36786957166369677</v>
      </c>
      <c r="F1647" s="112">
        <v>16.890394542689815</v>
      </c>
      <c r="G1647" s="113">
        <v>36.086055722719472</v>
      </c>
      <c r="H1647" s="113">
        <v>107.8302070374969</v>
      </c>
      <c r="I1647" s="88">
        <v>160.80665730290619</v>
      </c>
      <c r="L1647" s="51"/>
      <c r="M1647" s="131" t="s">
        <v>685</v>
      </c>
      <c r="N1647" s="87">
        <v>2.3112809377202753E-2</v>
      </c>
      <c r="O1647" s="87">
        <v>2.7662840628873532E-3</v>
      </c>
      <c r="P1647" s="87">
        <v>5.5350877971075976E-2</v>
      </c>
      <c r="Q1647" s="88">
        <v>3.8639334402344114E-2</v>
      </c>
      <c r="R1647" s="111">
        <v>3.0229426917269538E-2</v>
      </c>
      <c r="S1647" s="87">
        <v>7.0865908556534416E-3</v>
      </c>
      <c r="T1647" s="87">
        <v>0.14179636536415582</v>
      </c>
      <c r="U1647" s="88">
        <v>8.2552315211325472E-2</v>
      </c>
      <c r="V1647" s="111">
        <v>0</v>
      </c>
      <c r="W1647" s="87">
        <v>2.2177124616023558E-2</v>
      </c>
      <c r="X1647" s="87">
        <v>0.54069704509256533</v>
      </c>
      <c r="Y1647" s="88">
        <v>0.24667792205002717</v>
      </c>
      <c r="Z1647" s="133">
        <v>0.36786957166369677</v>
      </c>
      <c r="AA1647" s="128">
        <v>0.10503541847072871</v>
      </c>
      <c r="AB1647" s="129">
        <v>0.22440647873642047</v>
      </c>
      <c r="AC1647" s="130">
        <v>0.67055810279285077</v>
      </c>
    </row>
    <row r="1648" spans="1:53">
      <c r="A1648" s="51" t="s">
        <v>690</v>
      </c>
      <c r="B1648" s="111">
        <v>5.7827717970264952E-2</v>
      </c>
      <c r="C1648" s="87">
        <v>0.17102449679105886</v>
      </c>
      <c r="D1648" s="87">
        <v>4.6002025560245699E-2</v>
      </c>
      <c r="E1648" s="88">
        <v>0.27485424032156952</v>
      </c>
      <c r="F1648" s="112">
        <v>25.278203859585997</v>
      </c>
      <c r="G1648" s="113">
        <v>74.759859918568552</v>
      </c>
      <c r="H1648" s="113">
        <v>20.108844354946083</v>
      </c>
      <c r="I1648" s="88">
        <v>120.14690813310062</v>
      </c>
      <c r="L1648" s="51"/>
      <c r="M1648" s="131" t="s">
        <v>690</v>
      </c>
      <c r="N1648" s="87">
        <v>4.1939390849038152E-2</v>
      </c>
      <c r="O1648" s="87">
        <v>3.6885804315736907E-3</v>
      </c>
      <c r="P1648" s="87">
        <v>7.3805206086258707E-2</v>
      </c>
      <c r="Q1648" s="88">
        <v>5.7827717970264952E-2</v>
      </c>
      <c r="R1648" s="111">
        <v>7.8700939269894007E-2</v>
      </c>
      <c r="S1648" s="87">
        <v>1.3693884801708033E-2</v>
      </c>
      <c r="T1648" s="87">
        <v>0.27400242685784465</v>
      </c>
      <c r="U1648" s="88">
        <v>0.17102449679105886</v>
      </c>
      <c r="V1648" s="111">
        <v>0</v>
      </c>
      <c r="W1648" s="87">
        <v>4.1357274496262829E-3</v>
      </c>
      <c r="X1648" s="87">
        <v>0.10083253126987646</v>
      </c>
      <c r="Y1648" s="88">
        <v>4.6002025560245699E-2</v>
      </c>
      <c r="Z1648" s="133">
        <v>0.27485424032156952</v>
      </c>
      <c r="AA1648" s="128">
        <v>0.21039412709299524</v>
      </c>
      <c r="AB1648" s="129">
        <v>0.62223706860394945</v>
      </c>
      <c r="AC1648" s="130">
        <v>0.16736880430305529</v>
      </c>
    </row>
    <row r="1649" spans="1:51">
      <c r="A1649" s="51" t="s">
        <v>695</v>
      </c>
      <c r="B1649" s="111">
        <v>6.9666447716867936E-3</v>
      </c>
      <c r="C1649" s="87">
        <v>4.1729933231024564E-2</v>
      </c>
      <c r="D1649" s="87">
        <v>1.8246642429323449E-2</v>
      </c>
      <c r="E1649" s="88">
        <v>6.6943220432034808E-2</v>
      </c>
      <c r="F1649" s="112">
        <v>3.0453262369193026</v>
      </c>
      <c r="G1649" s="113">
        <v>18.241386592553411</v>
      </c>
      <c r="H1649" s="113">
        <v>7.9761464444884496</v>
      </c>
      <c r="I1649" s="88">
        <v>29.262859273961165</v>
      </c>
      <c r="L1649" s="51"/>
      <c r="M1649" s="131" t="s">
        <v>695</v>
      </c>
      <c r="N1649" s="87">
        <v>1.0937392655354457E-2</v>
      </c>
      <c r="O1649" s="87">
        <v>8.2853086702239234E-5</v>
      </c>
      <c r="P1649" s="87">
        <v>1.6578164018325437E-3</v>
      </c>
      <c r="Q1649" s="88">
        <v>6.9666447716867936E-3</v>
      </c>
      <c r="R1649" s="111">
        <v>1.2490617964848081E-2</v>
      </c>
      <c r="S1649" s="87">
        <v>3.7536608981047189E-3</v>
      </c>
      <c r="T1649" s="87">
        <v>7.5107408202660181E-2</v>
      </c>
      <c r="U1649" s="88">
        <v>4.1729933231024564E-2</v>
      </c>
      <c r="V1649" s="111">
        <v>1.7999999999999999E-2</v>
      </c>
      <c r="W1649" s="87">
        <v>2.2173933707758764E-5</v>
      </c>
      <c r="X1649" s="87">
        <v>1.8540619248051702E-2</v>
      </c>
      <c r="Y1649" s="88">
        <v>1.8246642429323449E-2</v>
      </c>
      <c r="Z1649" s="133">
        <v>6.6943220432034808E-2</v>
      </c>
      <c r="AA1649" s="128">
        <v>0.10406796575853103</v>
      </c>
      <c r="AB1649" s="129">
        <v>0.6233630972891655</v>
      </c>
      <c r="AC1649" s="130">
        <v>0.27256893695230344</v>
      </c>
    </row>
    <row r="1650" spans="1:51">
      <c r="A1650" s="51" t="s">
        <v>700</v>
      </c>
      <c r="B1650" s="111">
        <v>1.9076134636946264E-3</v>
      </c>
      <c r="C1650" s="87">
        <v>3.1368566919528842E-2</v>
      </c>
      <c r="D1650" s="87">
        <v>4.8181847088566571E-3</v>
      </c>
      <c r="E1650" s="88">
        <v>3.8094365092080126E-2</v>
      </c>
      <c r="F1650" s="112">
        <v>0.83387419931319096</v>
      </c>
      <c r="G1650" s="113">
        <v>13.712127284404451</v>
      </c>
      <c r="H1650" s="113">
        <v>2.106170874082316</v>
      </c>
      <c r="I1650" s="88">
        <v>16.652172357799959</v>
      </c>
      <c r="L1650" s="51"/>
      <c r="M1650" s="131" t="s">
        <v>700</v>
      </c>
      <c r="N1650" s="87">
        <v>2.1598716110584732E-3</v>
      </c>
      <c r="O1650" s="87">
        <v>7.398372552920712E-5</v>
      </c>
      <c r="P1650" s="87">
        <v>1.4803483917477486E-3</v>
      </c>
      <c r="Q1650" s="88">
        <v>1.9076134636946264E-3</v>
      </c>
      <c r="R1650" s="111">
        <v>7.7895846642348525E-3</v>
      </c>
      <c r="S1650" s="87">
        <v>2.919913614577645E-3</v>
      </c>
      <c r="T1650" s="87">
        <v>5.8424868340483216E-2</v>
      </c>
      <c r="U1650" s="88">
        <v>3.1368566919528842E-2</v>
      </c>
      <c r="V1650" s="111">
        <v>4.5999999999999999E-3</v>
      </c>
      <c r="W1650" s="87">
        <v>1.9615494720454111E-5</v>
      </c>
      <c r="X1650" s="87">
        <v>5.0782423428200069E-3</v>
      </c>
      <c r="Y1650" s="88">
        <v>4.8181847088566571E-3</v>
      </c>
      <c r="Z1650" s="133">
        <v>3.8094365092080126E-2</v>
      </c>
      <c r="AA1650" s="128">
        <v>5.0076000980292544E-2</v>
      </c>
      <c r="AB1650" s="129">
        <v>0.82344375194877351</v>
      </c>
      <c r="AC1650" s="130">
        <v>0.12648024707093397</v>
      </c>
    </row>
    <row r="1651" spans="1:51">
      <c r="A1651" s="51" t="s">
        <v>703</v>
      </c>
      <c r="B1651" s="111">
        <v>2.9585272521865769E-2</v>
      </c>
      <c r="C1651" s="87">
        <v>0.36103057163314178</v>
      </c>
      <c r="D1651" s="87">
        <v>0</v>
      </c>
      <c r="E1651" s="88">
        <v>0.39061584415500755</v>
      </c>
      <c r="F1651" s="112">
        <v>12.93259662146243</v>
      </c>
      <c r="G1651" s="113">
        <v>157.81712835319081</v>
      </c>
      <c r="H1651" s="113">
        <v>0</v>
      </c>
      <c r="I1651" s="88">
        <v>170.74972497465325</v>
      </c>
      <c r="L1651" s="51"/>
      <c r="M1651" s="131" t="s">
        <v>703</v>
      </c>
      <c r="N1651" s="87">
        <v>1.8689695036007339E-2</v>
      </c>
      <c r="O1651" s="87">
        <v>2.0570958984204748E-3</v>
      </c>
      <c r="P1651" s="87">
        <v>4.1160655037511672E-2</v>
      </c>
      <c r="Q1651" s="88">
        <v>2.9585272521865769E-2</v>
      </c>
      <c r="R1651" s="111">
        <v>0.3014844710383679</v>
      </c>
      <c r="S1651" s="87">
        <v>2.0592916285288556E-2</v>
      </c>
      <c r="T1651" s="87">
        <v>0.4120458963949884</v>
      </c>
      <c r="U1651" s="88">
        <v>0.36103057163314178</v>
      </c>
      <c r="V1651" s="111">
        <v>0</v>
      </c>
      <c r="W1651" s="87">
        <v>0</v>
      </c>
      <c r="X1651" s="87">
        <v>0</v>
      </c>
      <c r="Y1651" s="88">
        <v>0</v>
      </c>
      <c r="Z1651" s="133">
        <v>0.39061584415500755</v>
      </c>
      <c r="AA1651" s="128">
        <v>7.5740072924756957E-2</v>
      </c>
      <c r="AB1651" s="129">
        <v>0.92425992707524307</v>
      </c>
      <c r="AC1651" s="130">
        <v>0</v>
      </c>
    </row>
    <row r="1652" spans="1:51">
      <c r="A1652" s="51" t="s">
        <v>729</v>
      </c>
      <c r="B1652" s="111">
        <v>3.8140368691845169E-4</v>
      </c>
      <c r="C1652" s="87">
        <v>1.0379369845967084E-3</v>
      </c>
      <c r="D1652" s="87">
        <v>7.0700275666792025E-4</v>
      </c>
      <c r="E1652" s="88">
        <v>2.1263434281830803E-3</v>
      </c>
      <c r="F1652" s="112">
        <v>0.16672281890286325</v>
      </c>
      <c r="G1652" s="113">
        <v>0.45371291849231782</v>
      </c>
      <c r="H1652" s="113">
        <v>0.3090517910724167</v>
      </c>
      <c r="I1652" s="88">
        <v>0.92948752846759775</v>
      </c>
      <c r="L1652" s="51"/>
      <c r="M1652" s="131" t="s">
        <v>729</v>
      </c>
      <c r="N1652" s="87">
        <v>2.4373352381696934E-4</v>
      </c>
      <c r="O1652" s="87">
        <v>2.6347886809963415E-5</v>
      </c>
      <c r="P1652" s="87">
        <v>5.2719772606859509E-4</v>
      </c>
      <c r="Q1652" s="88">
        <v>3.8140368691845169E-4</v>
      </c>
      <c r="R1652" s="111">
        <v>4.9380176650578309E-4</v>
      </c>
      <c r="S1652" s="87">
        <v>8.2113931531040243E-5</v>
      </c>
      <c r="T1652" s="87">
        <v>1.6430265658096944E-3</v>
      </c>
      <c r="U1652" s="88">
        <v>1.0379369845967084E-3</v>
      </c>
      <c r="V1652" s="111">
        <v>6.5769220473088272E-4</v>
      </c>
      <c r="W1652" s="87">
        <v>4.4331744247902527E-6</v>
      </c>
      <c r="X1652" s="87">
        <v>7.65776744695641E-4</v>
      </c>
      <c r="Y1652" s="88">
        <v>7.0700275666792025E-4</v>
      </c>
      <c r="Z1652" s="133">
        <v>2.1263434281830803E-3</v>
      </c>
      <c r="AA1652" s="128">
        <v>0.17937068954301227</v>
      </c>
      <c r="AB1652" s="129">
        <v>0.4881323359339021</v>
      </c>
      <c r="AC1652" s="130">
        <v>0.33249697452308563</v>
      </c>
    </row>
    <row r="1653" spans="1:51">
      <c r="A1653" s="51" t="s">
        <v>730</v>
      </c>
      <c r="B1653" s="111">
        <v>4.9423277988570554E-4</v>
      </c>
      <c r="C1653" s="87">
        <v>2.4073347441583496E-3</v>
      </c>
      <c r="D1653" s="87">
        <v>9.3467424442206064E-4</v>
      </c>
      <c r="E1653" s="88">
        <v>3.836241768466116E-3</v>
      </c>
      <c r="F1653" s="112">
        <v>0.21604374861316208</v>
      </c>
      <c r="G1653" s="113">
        <v>1.0523171336691819</v>
      </c>
      <c r="H1653" s="113">
        <v>0.40857372419493221</v>
      </c>
      <c r="I1653" s="88">
        <v>1.6769346064772763</v>
      </c>
      <c r="L1653" s="51"/>
      <c r="M1653" s="131" t="s">
        <v>730</v>
      </c>
      <c r="N1653" s="87">
        <v>4.6531729337760149E-4</v>
      </c>
      <c r="O1653" s="87">
        <v>2.4959332214276873E-5</v>
      </c>
      <c r="P1653" s="87">
        <v>4.9941398649782916E-4</v>
      </c>
      <c r="Q1653" s="88">
        <v>4.9423277988570554E-4</v>
      </c>
      <c r="R1653" s="111">
        <v>1.2151835709297678E-3</v>
      </c>
      <c r="S1653" s="87">
        <v>1.8615731949720059E-4</v>
      </c>
      <c r="T1653" s="87">
        <v>3.7248420048941822E-3</v>
      </c>
      <c r="U1653" s="88">
        <v>2.4073347441583496E-3</v>
      </c>
      <c r="V1653" s="111">
        <v>8.2226686785038681E-4</v>
      </c>
      <c r="W1653" s="87">
        <v>1.0105778325328735E-5</v>
      </c>
      <c r="X1653" s="87">
        <v>1.0686542861236168E-3</v>
      </c>
      <c r="Y1653" s="88">
        <v>9.3467424442206064E-4</v>
      </c>
      <c r="Z1653" s="133">
        <v>3.836241768466116E-3</v>
      </c>
      <c r="AA1653" s="128">
        <v>0.12883254229394403</v>
      </c>
      <c r="AB1653" s="129">
        <v>0.62752425145532442</v>
      </c>
      <c r="AC1653" s="130">
        <v>0.24364320625073144</v>
      </c>
    </row>
    <row r="1654" spans="1:51" ht="11.25" customHeight="1">
      <c r="A1654" s="51" t="s">
        <v>712</v>
      </c>
      <c r="B1654" s="111">
        <v>5.0488804604030394E-4</v>
      </c>
      <c r="C1654" s="87">
        <v>1.9328517928437277E-3</v>
      </c>
      <c r="D1654" s="87">
        <v>8.4750810432654058E-3</v>
      </c>
      <c r="E1654" s="88">
        <v>1.0912820882149437E-2</v>
      </c>
      <c r="F1654" s="112">
        <v>0.22070148022506114</v>
      </c>
      <c r="G1654" s="113">
        <v>0.84490661856989357</v>
      </c>
      <c r="H1654" s="113">
        <v>3.7047082931464694</v>
      </c>
      <c r="I1654" s="88">
        <v>4.7703163919414235</v>
      </c>
      <c r="L1654" s="51"/>
      <c r="M1654" s="131" t="s">
        <v>712</v>
      </c>
      <c r="N1654" s="87">
        <v>4.2618340429262337E-4</v>
      </c>
      <c r="O1654" s="87">
        <v>2.851779336164087E-5</v>
      </c>
      <c r="P1654" s="87">
        <v>5.7061562170769109E-4</v>
      </c>
      <c r="Q1654" s="88">
        <v>5.0488804604030394E-4</v>
      </c>
      <c r="R1654" s="111">
        <v>9.4649531893720076E-4</v>
      </c>
      <c r="S1654" s="87">
        <v>1.5125832489023107E-4</v>
      </c>
      <c r="T1654" s="87">
        <v>3.0265442350739069E-3</v>
      </c>
      <c r="U1654" s="88">
        <v>1.9328517928437277E-3</v>
      </c>
      <c r="V1654" s="111">
        <v>0</v>
      </c>
      <c r="W1654" s="87">
        <v>7.6193656434838275E-4</v>
      </c>
      <c r="X1654" s="87">
        <v>1.8576657525452494E-2</v>
      </c>
      <c r="Y1654" s="88">
        <v>8.4750810432654058E-3</v>
      </c>
      <c r="Z1654" s="133">
        <v>1.0912820882149437E-2</v>
      </c>
      <c r="AA1654" s="128">
        <v>4.6265585359892662E-2</v>
      </c>
      <c r="AB1654" s="129">
        <v>0.17711752201535491</v>
      </c>
      <c r="AC1654" s="130">
        <v>0.77661689262475242</v>
      </c>
    </row>
    <row r="1655" spans="1:51">
      <c r="A1655" s="51" t="s">
        <v>715</v>
      </c>
      <c r="B1655" s="111">
        <v>1.8090835544404302E-3</v>
      </c>
      <c r="C1655" s="87">
        <v>1.4961256516058521E-2</v>
      </c>
      <c r="D1655" s="87">
        <v>0.17020776621451875</v>
      </c>
      <c r="E1655" s="88">
        <v>0.18697810628501771</v>
      </c>
      <c r="F1655" s="112">
        <v>0.79080386522747148</v>
      </c>
      <c r="G1655" s="113">
        <v>6.5400072055922056</v>
      </c>
      <c r="H1655" s="113">
        <v>74.402842855872862</v>
      </c>
      <c r="I1655" s="88">
        <v>81.73365392669254</v>
      </c>
      <c r="L1655" s="51"/>
      <c r="M1655" s="131" t="s">
        <v>715</v>
      </c>
      <c r="N1655" s="87">
        <v>1.5664146059250221E-3</v>
      </c>
      <c r="O1655" s="87">
        <v>9.9766409706801302E-5</v>
      </c>
      <c r="P1655" s="87">
        <v>1.9962369170177293E-3</v>
      </c>
      <c r="Q1655" s="88">
        <v>1.8090835544404302E-3</v>
      </c>
      <c r="R1655" s="111">
        <v>9.6158226626641245E-3</v>
      </c>
      <c r="S1655" s="87">
        <v>1.0301695449585113E-3</v>
      </c>
      <c r="T1655" s="87">
        <v>2.0612774204034949E-2</v>
      </c>
      <c r="U1655" s="88">
        <v>1.4961256516058521E-2</v>
      </c>
      <c r="V1655" s="111">
        <v>0</v>
      </c>
      <c r="W1655" s="87">
        <v>1.5302215985056255E-2</v>
      </c>
      <c r="X1655" s="87">
        <v>0.37308096111387007</v>
      </c>
      <c r="Y1655" s="88">
        <v>0.17020776621451875</v>
      </c>
      <c r="Z1655" s="133">
        <v>0.18697810628501771</v>
      </c>
      <c r="AA1655" s="128">
        <v>9.6753763870234977E-3</v>
      </c>
      <c r="AB1655" s="129">
        <v>8.0016087515896214E-2</v>
      </c>
      <c r="AC1655" s="130">
        <v>0.91030853609708018</v>
      </c>
    </row>
    <row r="1656" spans="1:51">
      <c r="A1656" s="51" t="s">
        <v>716</v>
      </c>
      <c r="B1656" s="111">
        <v>2.6983157686415191E-3</v>
      </c>
      <c r="C1656" s="87">
        <v>3.546617734863336E-2</v>
      </c>
      <c r="D1656" s="87">
        <v>3.1741397636569531E-2</v>
      </c>
      <c r="E1656" s="88">
        <v>6.9905890753844402E-2</v>
      </c>
      <c r="F1656" s="112">
        <v>1.1795135355735238</v>
      </c>
      <c r="G1656" s="113">
        <v>15.50331385374704</v>
      </c>
      <c r="H1656" s="113">
        <v>13.875102604912795</v>
      </c>
      <c r="I1656" s="88">
        <v>30.557929994233358</v>
      </c>
      <c r="L1656" s="51"/>
      <c r="M1656" s="131" t="s">
        <v>716</v>
      </c>
      <c r="N1656" s="87">
        <v>2.7071183859743012E-3</v>
      </c>
      <c r="O1656" s="87">
        <v>1.2602921633515703E-4</v>
      </c>
      <c r="P1656" s="87">
        <v>2.521732264500877E-3</v>
      </c>
      <c r="Q1656" s="88">
        <v>2.6983157686415191E-3</v>
      </c>
      <c r="R1656" s="111">
        <v>2.4902413377991039E-2</v>
      </c>
      <c r="S1656" s="87">
        <v>2.3125676665919073E-3</v>
      </c>
      <c r="T1656" s="87">
        <v>4.6272417366920643E-2</v>
      </c>
      <c r="U1656" s="88">
        <v>3.546617734863336E-2</v>
      </c>
      <c r="V1656" s="111">
        <v>0</v>
      </c>
      <c r="W1656" s="87">
        <v>2.853651940242135E-3</v>
      </c>
      <c r="X1656" s="87">
        <v>6.9574446576214755E-2</v>
      </c>
      <c r="Y1656" s="88">
        <v>3.1741397636569531E-2</v>
      </c>
      <c r="Z1656" s="133">
        <v>6.9905890753844402E-2</v>
      </c>
      <c r="AA1656" s="128">
        <v>3.8599261657975913E-2</v>
      </c>
      <c r="AB1656" s="129">
        <v>0.50734175569721829</v>
      </c>
      <c r="AC1656" s="130">
        <v>0.45405898264480588</v>
      </c>
    </row>
    <row r="1657" spans="1:51">
      <c r="A1657" s="51" t="s">
        <v>717</v>
      </c>
      <c r="B1657" s="111">
        <v>5.9726259629210374E-5</v>
      </c>
      <c r="C1657" s="87">
        <v>7.1009821741939783E-3</v>
      </c>
      <c r="D1657" s="87">
        <v>1.259018327623318E-2</v>
      </c>
      <c r="E1657" s="88">
        <v>1.9750891710056367E-2</v>
      </c>
      <c r="F1657" s="112">
        <v>2.6108112505045886E-2</v>
      </c>
      <c r="G1657" s="113">
        <v>3.1040490841236488</v>
      </c>
      <c r="H1657" s="113">
        <v>5.5035410466970305</v>
      </c>
      <c r="I1657" s="88">
        <v>8.633698243325723</v>
      </c>
      <c r="L1657" s="51"/>
      <c r="M1657" s="131" t="s">
        <v>717</v>
      </c>
      <c r="N1657" s="87">
        <v>7.1371686501802797E-5</v>
      </c>
      <c r="O1657" s="87">
        <v>2.0861780092224615E-6</v>
      </c>
      <c r="P1657" s="87">
        <v>4.1742562148114748E-5</v>
      </c>
      <c r="Q1657" s="88">
        <v>5.9726259629210374E-5</v>
      </c>
      <c r="R1657" s="111">
        <v>4.3506480784858076E-3</v>
      </c>
      <c r="S1657" s="87">
        <v>5.0204489069694339E-4</v>
      </c>
      <c r="T1657" s="87">
        <v>1.004547069253758E-2</v>
      </c>
      <c r="U1657" s="88">
        <v>7.1009821741939783E-3</v>
      </c>
      <c r="V1657" s="111">
        <v>1.2419999999999999E-2</v>
      </c>
      <c r="W1657" s="87">
        <v>1.5300014258353547E-5</v>
      </c>
      <c r="X1657" s="87">
        <v>1.2793027281155674E-2</v>
      </c>
      <c r="Y1657" s="88">
        <v>1.259018327623318E-2</v>
      </c>
      <c r="Z1657" s="133">
        <v>1.9750891710056367E-2</v>
      </c>
      <c r="AA1657" s="128">
        <v>3.023977879378486E-3</v>
      </c>
      <c r="AB1657" s="129">
        <v>0.35952716861783213</v>
      </c>
      <c r="AC1657" s="130">
        <v>0.63744885350278946</v>
      </c>
    </row>
    <row r="1658" spans="1:51">
      <c r="A1658" s="51" t="s">
        <v>718</v>
      </c>
      <c r="B1658" s="111">
        <v>4.7626429462852536E-5</v>
      </c>
      <c r="C1658" s="87">
        <v>5.2506585832748313E-3</v>
      </c>
      <c r="D1658" s="87">
        <v>3.3245474491110931E-3</v>
      </c>
      <c r="E1658" s="88">
        <v>8.6228324618487767E-3</v>
      </c>
      <c r="F1658" s="112">
        <v>2.0818919288588058E-2</v>
      </c>
      <c r="G1658" s="113">
        <v>2.2952179806464885</v>
      </c>
      <c r="H1658" s="113">
        <v>1.4532579031167978</v>
      </c>
      <c r="I1658" s="88">
        <v>3.7692948030518743</v>
      </c>
      <c r="L1658" s="51"/>
      <c r="M1658" s="131" t="s">
        <v>718</v>
      </c>
      <c r="N1658" s="87">
        <v>5.743507426392656E-5</v>
      </c>
      <c r="O1658" s="87">
        <v>1.6314483567167663E-6</v>
      </c>
      <c r="P1658" s="87">
        <v>3.2643827190504765E-5</v>
      </c>
      <c r="Q1658" s="88">
        <v>4.7626429462852536E-5</v>
      </c>
      <c r="R1658" s="111">
        <v>2.7305240235975976E-3</v>
      </c>
      <c r="S1658" s="87">
        <v>4.0111005601102404E-4</v>
      </c>
      <c r="T1658" s="87">
        <v>8.0258546333322554E-3</v>
      </c>
      <c r="U1658" s="88">
        <v>5.2506585832748313E-3</v>
      </c>
      <c r="V1658" s="111">
        <v>3.1739999999999997E-3</v>
      </c>
      <c r="W1658" s="87">
        <v>1.3534691357113336E-5</v>
      </c>
      <c r="X1658" s="87">
        <v>3.5039872165458044E-3</v>
      </c>
      <c r="Y1658" s="88">
        <v>3.3245474491110931E-3</v>
      </c>
      <c r="Z1658" s="133">
        <v>8.6228324618487767E-3</v>
      </c>
      <c r="AA1658" s="128">
        <v>5.5232929172140269E-3</v>
      </c>
      <c r="AB1658" s="129">
        <v>0.60892503785804331</v>
      </c>
      <c r="AC1658" s="130">
        <v>0.38555166922474265</v>
      </c>
    </row>
    <row r="1659" spans="1:51">
      <c r="A1659" s="51" t="s">
        <v>719</v>
      </c>
      <c r="B1659" s="111">
        <v>1.0259264651019211E-3</v>
      </c>
      <c r="C1659" s="87">
        <v>0.12806515506628086</v>
      </c>
      <c r="D1659" s="87">
        <v>0</v>
      </c>
      <c r="E1659" s="87">
        <v>0.12909108153138277</v>
      </c>
      <c r="F1659" s="112">
        <v>0.44846276560880133</v>
      </c>
      <c r="G1659" s="113">
        <v>55.981062554457694</v>
      </c>
      <c r="H1659" s="113">
        <v>0</v>
      </c>
      <c r="I1659" s="88">
        <v>56.429525320066496</v>
      </c>
      <c r="L1659" s="51"/>
      <c r="M1659" s="131" t="s">
        <v>719</v>
      </c>
      <c r="N1659" s="87">
        <v>1.0387518890409596E-3</v>
      </c>
      <c r="O1659" s="87">
        <v>4.73352707306132E-5</v>
      </c>
      <c r="P1659" s="87">
        <v>9.471365681813956E-4</v>
      </c>
      <c r="Q1659" s="88">
        <v>1.0259264651019211E-3</v>
      </c>
      <c r="R1659" s="111">
        <v>0.11198490891442978</v>
      </c>
      <c r="S1659" s="87">
        <v>6.995000028899699E-3</v>
      </c>
      <c r="T1659" s="87">
        <v>0.13996371457354073</v>
      </c>
      <c r="U1659" s="88">
        <v>0.12806515506628086</v>
      </c>
      <c r="V1659" s="111">
        <v>0</v>
      </c>
      <c r="W1659" s="87">
        <v>0</v>
      </c>
      <c r="X1659" s="87">
        <v>0</v>
      </c>
      <c r="Y1659" s="88">
        <v>0</v>
      </c>
      <c r="Z1659" s="133">
        <v>0.12909108153138277</v>
      </c>
      <c r="AA1659" s="128">
        <v>7.9473070713449133E-3</v>
      </c>
      <c r="AB1659" s="129">
        <v>0.99205269292865517</v>
      </c>
      <c r="AC1659" s="130">
        <v>0</v>
      </c>
    </row>
    <row r="1660" spans="1:51">
      <c r="A1660" s="51" t="s">
        <v>720</v>
      </c>
      <c r="B1660" s="111">
        <v>6.4937305859112783E-6</v>
      </c>
      <c r="C1660" s="87">
        <v>2.1524329085744484E-4</v>
      </c>
      <c r="D1660" s="87">
        <v>4.8783190210086497E-4</v>
      </c>
      <c r="E1660" s="87">
        <v>7.0956892354422107E-4</v>
      </c>
      <c r="F1660" s="112">
        <v>2.8386014755813131E-3</v>
      </c>
      <c r="G1660" s="113">
        <v>9.4089201107683346E-2</v>
      </c>
      <c r="H1660" s="113">
        <v>0.2132457358399675</v>
      </c>
      <c r="I1660" s="88">
        <v>0.31017353842323214</v>
      </c>
      <c r="L1660" s="51"/>
      <c r="M1660" s="4" t="s">
        <v>720</v>
      </c>
      <c r="N1660" s="111">
        <v>5.87831992224071E-6</v>
      </c>
      <c r="O1660" s="87">
        <v>3.4240761115103569E-7</v>
      </c>
      <c r="P1660" s="87">
        <v>6.8512710445963997E-6</v>
      </c>
      <c r="Q1660" s="88">
        <v>6.4937305859112783E-6</v>
      </c>
      <c r="R1660" s="87">
        <v>1.627739468034668E-4</v>
      </c>
      <c r="S1660" s="87">
        <v>1.3319727581868707E-5</v>
      </c>
      <c r="T1660" s="87">
        <v>2.6651587444800022E-4</v>
      </c>
      <c r="U1660" s="88">
        <v>2.1524329085744484E-4</v>
      </c>
      <c r="V1660" s="87">
        <v>4.5380762126430907E-4</v>
      </c>
      <c r="W1660" s="87">
        <v>3.058890353105274E-6</v>
      </c>
      <c r="X1660" s="87">
        <v>5.2838595383999226E-4</v>
      </c>
      <c r="Y1660" s="87">
        <v>4.8783190210086497E-4</v>
      </c>
      <c r="Z1660" s="133">
        <v>7.0956892354422107E-4</v>
      </c>
      <c r="AA1660" s="129">
        <v>9.15165584405217E-3</v>
      </c>
      <c r="AB1660" s="129">
        <v>0.30334373972062867</v>
      </c>
      <c r="AC1660" s="130">
        <v>0.68750460443531924</v>
      </c>
    </row>
    <row r="1661" spans="1:51" ht="14.25">
      <c r="A1661" s="89" t="s">
        <v>721</v>
      </c>
      <c r="B1661" s="114">
        <v>1.9971899332149403E-5</v>
      </c>
      <c r="C1661" s="90">
        <v>5.4304121415423099E-4</v>
      </c>
      <c r="D1661" s="90">
        <v>6.4492522865122184E-4</v>
      </c>
      <c r="E1661" s="90">
        <v>1.2079383421376021E-3</v>
      </c>
      <c r="F1661" s="115">
        <v>8.7303072039051945E-3</v>
      </c>
      <c r="G1661" s="116">
        <v>0.23737935712085739</v>
      </c>
      <c r="H1661" s="116">
        <v>0.28191586969450322</v>
      </c>
      <c r="I1661" s="91">
        <v>0.52802553401926577</v>
      </c>
      <c r="L1661" s="89"/>
      <c r="M1661" s="134" t="s">
        <v>721</v>
      </c>
      <c r="N1661" s="114">
        <v>2.8030653493528433E-5</v>
      </c>
      <c r="O1661" s="90">
        <v>4.4175599283459165E-7</v>
      </c>
      <c r="P1661" s="90">
        <v>8.8391435935387145E-6</v>
      </c>
      <c r="Q1661" s="91">
        <v>1.9971899332149403E-5</v>
      </c>
      <c r="R1661" s="90">
        <v>3.9969478720285295E-4</v>
      </c>
      <c r="S1661" s="90">
        <v>3.4278528246616946E-5</v>
      </c>
      <c r="T1661" s="90">
        <v>6.8588279109202887E-4</v>
      </c>
      <c r="U1661" s="91">
        <v>5.4304121415423099E-4</v>
      </c>
      <c r="V1661" s="90">
        <v>5.6736413881676689E-4</v>
      </c>
      <c r="W1661" s="90">
        <v>6.972987044476827E-6</v>
      </c>
      <c r="X1661" s="90">
        <v>7.3737145742529557E-4</v>
      </c>
      <c r="Y1661" s="90">
        <v>6.4492522865122184E-4</v>
      </c>
      <c r="Z1661" s="135">
        <v>1.2079383421376021E-3</v>
      </c>
      <c r="AA1661" s="136">
        <v>1.6533873158464829E-2</v>
      </c>
      <c r="AB1661" s="136">
        <v>0.44956037507117275</v>
      </c>
      <c r="AC1661" s="137">
        <v>0.53390575177036259</v>
      </c>
      <c r="AY1661" s="81"/>
    </row>
    <row r="1663" spans="1:51" ht="14.25">
      <c r="A1663" s="52" t="s">
        <v>794</v>
      </c>
    </row>
    <row r="1664" spans="1:51" ht="14.25">
      <c r="A1664" s="77"/>
      <c r="B1664" s="93" t="s">
        <v>723</v>
      </c>
      <c r="C1664" s="94"/>
      <c r="D1664" s="94"/>
      <c r="E1664" s="95"/>
      <c r="F1664" s="96" t="s">
        <v>724</v>
      </c>
      <c r="G1664" s="97"/>
      <c r="H1664" s="98"/>
      <c r="I1664" s="98"/>
    </row>
    <row r="1665" spans="1:53" ht="25.5">
      <c r="A1665" s="89" t="s">
        <v>725</v>
      </c>
      <c r="B1665" s="99" t="s">
        <v>726</v>
      </c>
      <c r="C1665" s="100" t="s">
        <v>362</v>
      </c>
      <c r="D1665" s="100" t="s">
        <v>401</v>
      </c>
      <c r="E1665" s="101" t="s">
        <v>727</v>
      </c>
      <c r="F1665" s="102" t="s">
        <v>726</v>
      </c>
      <c r="G1665" s="102" t="s">
        <v>362</v>
      </c>
      <c r="H1665" s="100" t="s">
        <v>401</v>
      </c>
      <c r="I1665" s="101" t="s">
        <v>727</v>
      </c>
    </row>
    <row r="1666" spans="1:53">
      <c r="A1666" s="51" t="s">
        <v>540</v>
      </c>
      <c r="B1666" s="104">
        <v>225.53967332997678</v>
      </c>
      <c r="C1666" s="85">
        <v>341.21588896744487</v>
      </c>
      <c r="D1666" s="85">
        <v>2688.6867331288345</v>
      </c>
      <c r="E1666" s="86">
        <v>3255.4422954262564</v>
      </c>
      <c r="F1666" s="105">
        <v>83884.697518299377</v>
      </c>
      <c r="G1666" s="106">
        <v>126908.01228835266</v>
      </c>
      <c r="H1666" s="106">
        <v>1000000</v>
      </c>
      <c r="I1666" s="79">
        <v>1210792.7098066523</v>
      </c>
    </row>
    <row r="1667" spans="1:53" ht="15" customHeight="1">
      <c r="A1667" s="51" t="s">
        <v>558</v>
      </c>
      <c r="B1667" s="104">
        <v>215.31601872315323</v>
      </c>
      <c r="C1667" s="85">
        <v>336.69422465224454</v>
      </c>
      <c r="D1667" s="85">
        <v>2688.6867331288345</v>
      </c>
      <c r="E1667" s="86">
        <v>3240.6969765042322</v>
      </c>
      <c r="F1667" s="107">
        <v>80082.226043712129</v>
      </c>
      <c r="G1667" s="108">
        <v>125226.27515643381</v>
      </c>
      <c r="H1667" s="108">
        <v>1000000</v>
      </c>
      <c r="I1667" s="86">
        <v>1205308.501200146</v>
      </c>
    </row>
    <row r="1668" spans="1:53" ht="15" customHeight="1">
      <c r="A1668" s="51" t="s">
        <v>575</v>
      </c>
      <c r="B1668" s="104">
        <v>27.959830021367779</v>
      </c>
      <c r="C1668" s="85">
        <v>12.741155999278693</v>
      </c>
      <c r="D1668" s="85">
        <v>0</v>
      </c>
      <c r="E1668" s="86">
        <v>40.700986020646468</v>
      </c>
      <c r="F1668" s="107">
        <v>10399.065713702848</v>
      </c>
      <c r="G1668" s="108">
        <v>4738.802718177496</v>
      </c>
      <c r="H1668" s="108">
        <v>0</v>
      </c>
      <c r="I1668" s="86">
        <v>15137.868431880343</v>
      </c>
    </row>
    <row r="1669" spans="1:53" ht="15" customHeight="1">
      <c r="A1669" s="51" t="s">
        <v>267</v>
      </c>
      <c r="B1669" s="104">
        <v>144.49454911165438</v>
      </c>
      <c r="C1669" s="85">
        <v>222.24347707066326</v>
      </c>
      <c r="D1669" s="85">
        <v>0</v>
      </c>
      <c r="E1669" s="86">
        <v>366.73802618231764</v>
      </c>
      <c r="F1669" s="107">
        <v>53741.682633106742</v>
      </c>
      <c r="G1669" s="108">
        <v>82658.74723606708</v>
      </c>
      <c r="H1669" s="108">
        <v>0</v>
      </c>
      <c r="I1669" s="86">
        <v>136400.42986917382</v>
      </c>
      <c r="AZ1669" s="81"/>
    </row>
    <row r="1670" spans="1:53" ht="12.75" customHeight="1">
      <c r="A1670" s="51" t="s">
        <v>608</v>
      </c>
      <c r="B1670" s="104">
        <v>42.861639590131091</v>
      </c>
      <c r="C1670" s="85">
        <v>101.70959158230258</v>
      </c>
      <c r="D1670" s="85">
        <v>2688.6867331288345</v>
      </c>
      <c r="E1670" s="86">
        <v>2833.2579643012682</v>
      </c>
      <c r="F1670" s="107">
        <v>15941.47769690255</v>
      </c>
      <c r="G1670" s="108">
        <v>37828.725202189235</v>
      </c>
      <c r="H1670" s="108">
        <v>1000000</v>
      </c>
      <c r="I1670" s="86">
        <v>1053770.2028990919</v>
      </c>
      <c r="AX1670" s="81"/>
    </row>
    <row r="1671" spans="1:53" ht="14.25">
      <c r="A1671" s="51" t="s">
        <v>728</v>
      </c>
      <c r="B1671" s="109">
        <v>4.8999706569823484E-2</v>
      </c>
      <c r="C1671" s="110">
        <v>1.2184077202587159E-2</v>
      </c>
      <c r="D1671" s="85">
        <v>0</v>
      </c>
      <c r="E1671" s="86">
        <v>6.1183783772410641E-2</v>
      </c>
      <c r="F1671" s="107">
        <v>18.224401513969742</v>
      </c>
      <c r="G1671" s="108">
        <v>4.5316090760817289</v>
      </c>
      <c r="H1671" s="108">
        <v>0</v>
      </c>
      <c r="I1671" s="86">
        <v>22.756010590051467</v>
      </c>
      <c r="BA1671" s="81"/>
    </row>
    <row r="1672" spans="1:53">
      <c r="A1672" s="51" t="s">
        <v>640</v>
      </c>
      <c r="B1672" s="104">
        <v>16.945030124702299</v>
      </c>
      <c r="C1672" s="85">
        <v>21.480583779590596</v>
      </c>
      <c r="D1672" s="85">
        <v>212.31484605291854</v>
      </c>
      <c r="E1672" s="86">
        <v>250.74045995721144</v>
      </c>
      <c r="F1672" s="107">
        <v>6302.3445297337812</v>
      </c>
      <c r="G1672" s="108">
        <v>7989.2475069394059</v>
      </c>
      <c r="H1672" s="108">
        <v>78966.003527620705</v>
      </c>
      <c r="I1672" s="86">
        <v>93257.595564293908</v>
      </c>
      <c r="AV1672" s="84"/>
    </row>
    <row r="1673" spans="1:53">
      <c r="A1673" s="51" t="s">
        <v>201</v>
      </c>
      <c r="B1673" s="111">
        <v>0.40304999974025651</v>
      </c>
      <c r="C1673" s="87">
        <v>6.9429468603502395E-2</v>
      </c>
      <c r="D1673" s="87">
        <v>0.10387670695584854</v>
      </c>
      <c r="E1673" s="88">
        <v>0.57635617529960748</v>
      </c>
      <c r="F1673" s="112">
        <v>149.90589821195934</v>
      </c>
      <c r="G1673" s="113">
        <v>25.822818161752547</v>
      </c>
      <c r="H1673" s="113">
        <v>38.634737798169162</v>
      </c>
      <c r="I1673" s="88">
        <v>214.36345417188107</v>
      </c>
    </row>
    <row r="1674" spans="1:53">
      <c r="A1674" s="51" t="s">
        <v>200</v>
      </c>
      <c r="B1674" s="111">
        <v>2.9120213402628688E-4</v>
      </c>
      <c r="C1674" s="87">
        <v>4.0950479511571664E-4</v>
      </c>
      <c r="D1674" s="87">
        <v>6.5031902520787995E-4</v>
      </c>
      <c r="E1674" s="88">
        <v>1.3510259543498835E-3</v>
      </c>
      <c r="F1674" s="112">
        <v>0.10830645699189133</v>
      </c>
      <c r="G1674" s="113">
        <v>0.15230662243762941</v>
      </c>
      <c r="H1674" s="113">
        <v>0.24187236735129097</v>
      </c>
      <c r="I1674" s="88">
        <v>0.50248544678081175</v>
      </c>
    </row>
    <row r="1675" spans="1:53">
      <c r="A1675" s="51" t="s">
        <v>667</v>
      </c>
      <c r="B1675" s="104">
        <v>29.113698682426961</v>
      </c>
      <c r="C1675" s="85">
        <v>23.671986608401333</v>
      </c>
      <c r="D1675" s="85">
        <v>215.60348180327409</v>
      </c>
      <c r="E1675" s="86">
        <v>268.38916709410239</v>
      </c>
      <c r="F1675" s="107">
        <v>10828.222687195412</v>
      </c>
      <c r="G1675" s="108">
        <v>8804.2933067379545</v>
      </c>
      <c r="H1675" s="108">
        <v>80189.141838913871</v>
      </c>
      <c r="I1675" s="86">
        <v>99821.657832847253</v>
      </c>
    </row>
    <row r="1676" spans="1:53">
      <c r="A1676" s="51" t="s">
        <v>676</v>
      </c>
      <c r="B1676" s="111">
        <v>1.0806989408291156E-2</v>
      </c>
      <c r="C1676" s="87">
        <v>1.0977016740617605E-2</v>
      </c>
      <c r="D1676" s="87">
        <v>0.1014655729019466</v>
      </c>
      <c r="E1676" s="88">
        <v>0.12324957905085537</v>
      </c>
      <c r="F1676" s="112">
        <v>4.0194304807369745</v>
      </c>
      <c r="G1676" s="113">
        <v>4.0826685405047582</v>
      </c>
      <c r="H1676" s="113">
        <v>37.737967629970321</v>
      </c>
      <c r="I1676" s="88">
        <v>45.840066651212062</v>
      </c>
    </row>
    <row r="1677" spans="1:53">
      <c r="A1677" s="51" t="s">
        <v>685</v>
      </c>
      <c r="B1677" s="111">
        <v>2.4027861324836551E-2</v>
      </c>
      <c r="C1677" s="87">
        <v>1.5260764364539376E-2</v>
      </c>
      <c r="D1677" s="87">
        <v>2.8062825183831279</v>
      </c>
      <c r="E1677" s="88">
        <v>2.8455711440725038</v>
      </c>
      <c r="F1677" s="112">
        <v>8.9366533589709967</v>
      </c>
      <c r="G1677" s="113">
        <v>5.6759176056112599</v>
      </c>
      <c r="H1677" s="113">
        <v>1043.7372579725743</v>
      </c>
      <c r="I1677" s="88">
        <v>1058.3498289371564</v>
      </c>
    </row>
    <row r="1678" spans="1:53">
      <c r="A1678" s="51" t="s">
        <v>690</v>
      </c>
      <c r="B1678" s="111">
        <v>5.9390002700160663E-2</v>
      </c>
      <c r="C1678" s="87">
        <v>2.9205978799752532E-2</v>
      </c>
      <c r="D1678" s="87">
        <v>0.11434524152115967</v>
      </c>
      <c r="E1678" s="88">
        <v>0.20294122302107287</v>
      </c>
      <c r="F1678" s="112">
        <v>22.088851768554047</v>
      </c>
      <c r="G1678" s="113">
        <v>10.862544319458678</v>
      </c>
      <c r="H1678" s="113">
        <v>42.528287179107586</v>
      </c>
      <c r="I1678" s="88">
        <v>75.479683267120322</v>
      </c>
    </row>
    <row r="1679" spans="1:53">
      <c r="A1679" s="51" t="s">
        <v>695</v>
      </c>
      <c r="B1679" s="111">
        <v>3.3593384454663538E-3</v>
      </c>
      <c r="C1679" s="87">
        <v>2.4157987674741184E-3</v>
      </c>
      <c r="D1679" s="87">
        <v>2.3540318599747506E-2</v>
      </c>
      <c r="E1679" s="88">
        <v>2.9315455812687977E-2</v>
      </c>
      <c r="F1679" s="112">
        <v>1.2494346790475956</v>
      </c>
      <c r="G1679" s="113">
        <v>0.89850510946764139</v>
      </c>
      <c r="H1679" s="113">
        <v>8.7553221837612725</v>
      </c>
      <c r="I1679" s="88">
        <v>10.903261972276507</v>
      </c>
    </row>
    <row r="1680" spans="1:53">
      <c r="A1680" s="51" t="s">
        <v>700</v>
      </c>
      <c r="B1680" s="111">
        <v>2.8472829350087527E-3</v>
      </c>
      <c r="C1680" s="87">
        <v>1.9022068067049852E-3</v>
      </c>
      <c r="D1680" s="87">
        <v>9.6970706765192559E-3</v>
      </c>
      <c r="E1680" s="88">
        <v>1.4446560418232994E-2</v>
      </c>
      <c r="F1680" s="112">
        <v>1.0589864932666808</v>
      </c>
      <c r="G1680" s="113">
        <v>0.70748547358337299</v>
      </c>
      <c r="H1680" s="113">
        <v>3.6066197512101903</v>
      </c>
      <c r="I1680" s="88">
        <v>5.3730917180602438</v>
      </c>
    </row>
    <row r="1681" spans="1:51">
      <c r="A1681" s="51" t="s">
        <v>703</v>
      </c>
      <c r="B1681" s="111">
        <v>2.6179451787159528E-2</v>
      </c>
      <c r="C1681" s="87">
        <v>3.0886436835529371E-2</v>
      </c>
      <c r="D1681" s="87">
        <v>1.4645270286822991E-3</v>
      </c>
      <c r="E1681" s="88">
        <v>5.8530415651371195E-2</v>
      </c>
      <c r="F1681" s="112">
        <v>9.7368917935241956</v>
      </c>
      <c r="G1681" s="113">
        <v>11.487555041262363</v>
      </c>
      <c r="H1681" s="113">
        <v>0.54469976387990127</v>
      </c>
      <c r="I1681" s="88">
        <v>21.76914659866646</v>
      </c>
    </row>
    <row r="1682" spans="1:51">
      <c r="A1682" s="51" t="s">
        <v>729</v>
      </c>
      <c r="B1682" s="111">
        <v>5.2011483074087563E-4</v>
      </c>
      <c r="C1682" s="87">
        <v>1.8694753765844947E-4</v>
      </c>
      <c r="D1682" s="87">
        <v>1.6108518288684836E-3</v>
      </c>
      <c r="E1682" s="88">
        <v>2.3179141972678088E-3</v>
      </c>
      <c r="F1682" s="112">
        <v>0.19344567901207893</v>
      </c>
      <c r="G1682" s="113">
        <v>6.953117124243699E-2</v>
      </c>
      <c r="H1682" s="113">
        <v>0.59912216957827946</v>
      </c>
      <c r="I1682" s="88">
        <v>0.86209901983279535</v>
      </c>
    </row>
    <row r="1683" spans="1:51">
      <c r="A1683" s="51" t="s">
        <v>730</v>
      </c>
      <c r="B1683" s="111">
        <v>1.0271045152671335E-3</v>
      </c>
      <c r="C1683" s="87">
        <v>4.3395625081551445E-4</v>
      </c>
      <c r="D1683" s="87">
        <v>1.4960457939777155E-3</v>
      </c>
      <c r="E1683" s="88">
        <v>2.9571065600603637E-3</v>
      </c>
      <c r="F1683" s="112">
        <v>0.38200973829029466</v>
      </c>
      <c r="G1683" s="113">
        <v>0.16140082273940409</v>
      </c>
      <c r="H1683" s="113">
        <v>0.55642250007934602</v>
      </c>
      <c r="I1683" s="88">
        <v>1.099833061109045</v>
      </c>
    </row>
    <row r="1684" spans="1:51">
      <c r="A1684" s="51" t="s">
        <v>712</v>
      </c>
      <c r="B1684" s="111">
        <v>1.8382791678709046E-3</v>
      </c>
      <c r="C1684" s="87">
        <v>6.314343643946869E-3</v>
      </c>
      <c r="D1684" s="87">
        <v>7.001124530234315E-2</v>
      </c>
      <c r="E1684" s="88">
        <v>7.8163868114160928E-2</v>
      </c>
      <c r="F1684" s="112">
        <v>0.68370894430370932</v>
      </c>
      <c r="G1684" s="113">
        <v>2.3484861832895065</v>
      </c>
      <c r="H1684" s="113">
        <v>26.03919766467952</v>
      </c>
      <c r="I1684" s="88">
        <v>29.071392792272739</v>
      </c>
    </row>
    <row r="1685" spans="1:51">
      <c r="A1685" s="51" t="s">
        <v>715</v>
      </c>
      <c r="B1685" s="111">
        <v>9.6031650148825805E-4</v>
      </c>
      <c r="C1685" s="87">
        <v>6.0887881244138199E-3</v>
      </c>
      <c r="D1685" s="87">
        <v>1.9363349376843582</v>
      </c>
      <c r="E1685" s="88">
        <v>1.9433840423102602</v>
      </c>
      <c r="F1685" s="112">
        <v>0.35716935322202237</v>
      </c>
      <c r="G1685" s="113">
        <v>2.2645955921120922</v>
      </c>
      <c r="H1685" s="113">
        <v>720.17870800107607</v>
      </c>
      <c r="I1685" s="88">
        <v>722.80047294641031</v>
      </c>
    </row>
    <row r="1686" spans="1:51">
      <c r="A1686" s="51" t="s">
        <v>716</v>
      </c>
      <c r="B1686" s="111">
        <v>2.9536679736102316E-3</v>
      </c>
      <c r="C1686" s="87">
        <v>1.1280205698830205E-2</v>
      </c>
      <c r="D1686" s="87">
        <v>7.8898216649600172E-2</v>
      </c>
      <c r="E1686" s="88">
        <v>9.3132090322040617E-2</v>
      </c>
      <c r="F1686" s="112">
        <v>1.0985541518156106</v>
      </c>
      <c r="G1686" s="113">
        <v>4.1954332424973098</v>
      </c>
      <c r="H1686" s="113">
        <v>29.344518153584236</v>
      </c>
      <c r="I1686" s="88">
        <v>34.638505547897161</v>
      </c>
    </row>
    <row r="1687" spans="1:51">
      <c r="A1687" s="51" t="s">
        <v>717</v>
      </c>
      <c r="B1687" s="111">
        <v>2.322758069168653E-4</v>
      </c>
      <c r="C1687" s="87">
        <v>1.1926647830069919E-3</v>
      </c>
      <c r="D1687" s="87">
        <v>1.6242819833825778E-2</v>
      </c>
      <c r="E1687" s="88">
        <v>1.7667760423749634E-2</v>
      </c>
      <c r="F1687" s="112">
        <v>8.639005952417711E-2</v>
      </c>
      <c r="G1687" s="113">
        <v>0.44358636813708807</v>
      </c>
      <c r="H1687" s="113">
        <v>6.0411723067952767</v>
      </c>
      <c r="I1687" s="88">
        <v>6.5711487344565418</v>
      </c>
    </row>
    <row r="1688" spans="1:51">
      <c r="A1688" s="51" t="s">
        <v>718</v>
      </c>
      <c r="B1688" s="111">
        <v>1.8186756755857346E-4</v>
      </c>
      <c r="C1688" s="87">
        <v>9.0925717452796035E-4</v>
      </c>
      <c r="D1688" s="87">
        <v>6.6909787667982857E-3</v>
      </c>
      <c r="E1688" s="88">
        <v>7.78210350888482E-3</v>
      </c>
      <c r="F1688" s="112">
        <v>6.7641784116267631E-2</v>
      </c>
      <c r="G1688" s="113">
        <v>0.33817891959092405</v>
      </c>
      <c r="H1688" s="113">
        <v>2.4885676283350309</v>
      </c>
      <c r="I1688" s="88">
        <v>2.8943883320422228</v>
      </c>
    </row>
    <row r="1689" spans="1:51">
      <c r="A1689" s="51" t="s">
        <v>719</v>
      </c>
      <c r="B1689" s="111">
        <v>3.7016233748997378E-3</v>
      </c>
      <c r="C1689" s="87">
        <v>1.8908037602420061E-2</v>
      </c>
      <c r="D1689" s="87">
        <v>1.0105236497907862E-3</v>
      </c>
      <c r="E1689" s="87">
        <v>2.3620184627110585E-2</v>
      </c>
      <c r="F1689" s="112">
        <v>1.3767402982615775</v>
      </c>
      <c r="G1689" s="113">
        <v>7.0324435232425566</v>
      </c>
      <c r="H1689" s="113">
        <v>0.37584283707713179</v>
      </c>
      <c r="I1689" s="88">
        <v>8.785026658581268</v>
      </c>
    </row>
    <row r="1690" spans="1:51">
      <c r="A1690" s="51" t="s">
        <v>720</v>
      </c>
      <c r="B1690" s="111">
        <v>2.3390325857644654E-5</v>
      </c>
      <c r="C1690" s="87">
        <v>8.1014097797935258E-5</v>
      </c>
      <c r="D1690" s="87">
        <v>1.1114877619192536E-3</v>
      </c>
      <c r="E1690" s="87">
        <v>1.2158921855748334E-3</v>
      </c>
      <c r="F1690" s="112">
        <v>8.6995355648685976E-3</v>
      </c>
      <c r="G1690" s="113">
        <v>3.0131475266238574E-2</v>
      </c>
      <c r="H1690" s="113">
        <v>0.41339429700901276</v>
      </c>
      <c r="I1690" s="88">
        <v>0.45222530784011988</v>
      </c>
    </row>
    <row r="1691" spans="1:51" ht="14.25">
      <c r="A1691" s="89" t="s">
        <v>721</v>
      </c>
      <c r="B1691" s="114">
        <v>5.516576677012405E-5</v>
      </c>
      <c r="C1691" s="90">
        <v>2.0984398099505345E-4</v>
      </c>
      <c r="D1691" s="90">
        <v>1.0322715978446236E-3</v>
      </c>
      <c r="E1691" s="90">
        <v>1.2972813456098011E-3</v>
      </c>
      <c r="F1691" s="115">
        <v>2.051773681567114E-2</v>
      </c>
      <c r="G1691" s="116">
        <v>7.8047017679466618E-2</v>
      </c>
      <c r="H1691" s="116">
        <v>0.38393152505474876</v>
      </c>
      <c r="I1691" s="91">
        <v>0.4824962795498865</v>
      </c>
      <c r="AY1691" s="81"/>
    </row>
    <row r="1693" spans="1:51" ht="14.25">
      <c r="A1693" s="52" t="s">
        <v>795</v>
      </c>
    </row>
    <row r="1694" spans="1:51" ht="14.25">
      <c r="A1694" s="77"/>
      <c r="B1694" s="93" t="s">
        <v>723</v>
      </c>
      <c r="C1694" s="94"/>
      <c r="D1694" s="94"/>
      <c r="E1694" s="95"/>
      <c r="F1694" s="96" t="s">
        <v>724</v>
      </c>
      <c r="G1694" s="97"/>
      <c r="H1694" s="98"/>
      <c r="I1694" s="98"/>
    </row>
    <row r="1695" spans="1:51" ht="25.5">
      <c r="A1695" s="89" t="s">
        <v>725</v>
      </c>
      <c r="B1695" s="99" t="s">
        <v>726</v>
      </c>
      <c r="C1695" s="100" t="s">
        <v>362</v>
      </c>
      <c r="D1695" s="100" t="s">
        <v>401</v>
      </c>
      <c r="E1695" s="101" t="s">
        <v>727</v>
      </c>
      <c r="F1695" s="102" t="s">
        <v>726</v>
      </c>
      <c r="G1695" s="102" t="s">
        <v>362</v>
      </c>
      <c r="H1695" s="100" t="s">
        <v>401</v>
      </c>
      <c r="I1695" s="101" t="s">
        <v>727</v>
      </c>
    </row>
    <row r="1696" spans="1:51">
      <c r="A1696" s="51" t="s">
        <v>540</v>
      </c>
      <c r="B1696" s="104">
        <v>220.49670328942148</v>
      </c>
      <c r="C1696" s="85">
        <v>1495.7500478860809</v>
      </c>
      <c r="D1696" s="85">
        <v>2688.6867331288345</v>
      </c>
      <c r="E1696" s="86">
        <v>4404.9334843043371</v>
      </c>
      <c r="F1696" s="105">
        <v>82009.071779377104</v>
      </c>
      <c r="G1696" s="106">
        <v>556312.50359370466</v>
      </c>
      <c r="H1696" s="106">
        <v>1000000</v>
      </c>
      <c r="I1696" s="79">
        <v>1638321.575373082</v>
      </c>
    </row>
    <row r="1697" spans="1:53">
      <c r="A1697" s="51" t="s">
        <v>558</v>
      </c>
      <c r="B1697" s="104">
        <v>219.26460878957752</v>
      </c>
      <c r="C1697" s="85">
        <v>1451.42840369531</v>
      </c>
      <c r="D1697" s="85">
        <v>2688.6867331288345</v>
      </c>
      <c r="E1697" s="86">
        <v>4359.3797456137218</v>
      </c>
      <c r="F1697" s="107">
        <v>81550.820364415791</v>
      </c>
      <c r="G1697" s="108">
        <v>539828.00815410644</v>
      </c>
      <c r="H1697" s="108">
        <v>1000000</v>
      </c>
      <c r="I1697" s="86">
        <v>1621378.828518522</v>
      </c>
    </row>
    <row r="1698" spans="1:53">
      <c r="A1698" s="51" t="s">
        <v>575</v>
      </c>
      <c r="B1698" s="104">
        <v>3.4773571123277756</v>
      </c>
      <c r="C1698" s="85">
        <v>125.20921654594689</v>
      </c>
      <c r="D1698" s="85">
        <v>0</v>
      </c>
      <c r="E1698" s="86">
        <v>128.68657365827465</v>
      </c>
      <c r="F1698" s="107">
        <v>1293.3292188640969</v>
      </c>
      <c r="G1698" s="108">
        <v>46568.912251164518</v>
      </c>
      <c r="H1698" s="108">
        <v>0</v>
      </c>
      <c r="I1698" s="86">
        <v>47862.241470028617</v>
      </c>
    </row>
    <row r="1699" spans="1:53" ht="14.25">
      <c r="A1699" s="51" t="s">
        <v>267</v>
      </c>
      <c r="B1699" s="104">
        <v>205.13074594964939</v>
      </c>
      <c r="C1699" s="85">
        <v>1296.8808942583416</v>
      </c>
      <c r="D1699" s="85">
        <v>2688.6867331288345</v>
      </c>
      <c r="E1699" s="86">
        <v>4190.6983733368252</v>
      </c>
      <c r="F1699" s="107">
        <v>76294.029877901761</v>
      </c>
      <c r="G1699" s="108">
        <v>482347.34016378201</v>
      </c>
      <c r="H1699" s="108">
        <v>1000000</v>
      </c>
      <c r="I1699" s="86">
        <v>1558641.3700416838</v>
      </c>
      <c r="AZ1699" s="81"/>
    </row>
    <row r="1700" spans="1:53" ht="14.25">
      <c r="A1700" s="51" t="s">
        <v>608</v>
      </c>
      <c r="B1700" s="104">
        <v>10.656505727600353</v>
      </c>
      <c r="C1700" s="85">
        <v>29.338292891021457</v>
      </c>
      <c r="D1700" s="85">
        <v>0</v>
      </c>
      <c r="E1700" s="86">
        <v>39.994798618621807</v>
      </c>
      <c r="F1700" s="107">
        <v>3963.4612676499273</v>
      </c>
      <c r="G1700" s="108">
        <v>10911.755739159831</v>
      </c>
      <c r="H1700" s="108">
        <v>0</v>
      </c>
      <c r="I1700" s="86">
        <v>14875.217006809758</v>
      </c>
      <c r="AX1700" s="81"/>
    </row>
    <row r="1701" spans="1:53" ht="14.25">
      <c r="A1701" s="51" t="s">
        <v>728</v>
      </c>
      <c r="B1701" s="109">
        <v>1.1155360196125249E-2</v>
      </c>
      <c r="C1701" s="110">
        <v>2.7625447260222796E-2</v>
      </c>
      <c r="D1701" s="85">
        <v>0</v>
      </c>
      <c r="E1701" s="86">
        <v>3.8780807456348043E-2</v>
      </c>
      <c r="F1701" s="107">
        <v>4.1489996058944794</v>
      </c>
      <c r="G1701" s="108">
        <v>10.274699138368925</v>
      </c>
      <c r="H1701" s="108">
        <v>0</v>
      </c>
      <c r="I1701" s="86">
        <v>14.423698744263405</v>
      </c>
      <c r="BA1701" s="81"/>
    </row>
    <row r="1702" spans="1:53">
      <c r="A1702" s="51" t="s">
        <v>640</v>
      </c>
      <c r="B1702" s="104">
        <v>14.20228866174117</v>
      </c>
      <c r="C1702" s="85">
        <v>64.067351928436523</v>
      </c>
      <c r="D1702" s="85">
        <v>187.55927375646385</v>
      </c>
      <c r="E1702" s="86">
        <v>265.82891434664157</v>
      </c>
      <c r="F1702" s="107">
        <v>5282.2400195406608</v>
      </c>
      <c r="G1702" s="108">
        <v>23828.492601620834</v>
      </c>
      <c r="H1702" s="108">
        <v>69758.693508410492</v>
      </c>
      <c r="I1702" s="86">
        <v>98869.426129572006</v>
      </c>
      <c r="AV1702" s="84"/>
    </row>
    <row r="1703" spans="1:53">
      <c r="A1703" s="51" t="s">
        <v>201</v>
      </c>
      <c r="B1703" s="111">
        <v>0.55610228371334702</v>
      </c>
      <c r="C1703" s="87">
        <v>0.27412547618913852</v>
      </c>
      <c r="D1703" s="87">
        <v>0.1558150604337728</v>
      </c>
      <c r="E1703" s="88">
        <v>0.98604282033625834</v>
      </c>
      <c r="F1703" s="112">
        <v>206.83044880658477</v>
      </c>
      <c r="G1703" s="113">
        <v>101.9551563265006</v>
      </c>
      <c r="H1703" s="113">
        <v>57.95210669725374</v>
      </c>
      <c r="I1703" s="88">
        <v>366.73771183033909</v>
      </c>
    </row>
    <row r="1704" spans="1:53">
      <c r="A1704" s="51" t="s">
        <v>200</v>
      </c>
      <c r="B1704" s="111">
        <v>6.4378062894451132E-4</v>
      </c>
      <c r="C1704" s="87">
        <v>5.764674671626664E-4</v>
      </c>
      <c r="D1704" s="87">
        <v>6.5031902520787995E-4</v>
      </c>
      <c r="E1704" s="88">
        <v>1.8705671213150577E-3</v>
      </c>
      <c r="F1704" s="112">
        <v>0.23944054954864211</v>
      </c>
      <c r="G1704" s="113">
        <v>0.21440484681970709</v>
      </c>
      <c r="H1704" s="113">
        <v>0.24187236735129097</v>
      </c>
      <c r="I1704" s="88">
        <v>0.69571776371964023</v>
      </c>
    </row>
    <row r="1705" spans="1:53">
      <c r="A1705" s="51" t="s">
        <v>667</v>
      </c>
      <c r="B1705" s="104">
        <v>31.055959039811874</v>
      </c>
      <c r="C1705" s="85">
        <v>72.443880092908785</v>
      </c>
      <c r="D1705" s="85">
        <v>192.40606011115713</v>
      </c>
      <c r="E1705" s="86">
        <v>295.9058992438778</v>
      </c>
      <c r="F1705" s="107">
        <v>11550.605229368593</v>
      </c>
      <c r="G1705" s="108">
        <v>26943.964575823076</v>
      </c>
      <c r="H1705" s="108">
        <v>71561.352886676206</v>
      </c>
      <c r="I1705" s="86">
        <v>110055.92269186788</v>
      </c>
    </row>
    <row r="1706" spans="1:53">
      <c r="A1706" s="51" t="s">
        <v>676</v>
      </c>
      <c r="B1706" s="111">
        <v>1.8865872378274848E-2</v>
      </c>
      <c r="C1706" s="87">
        <v>1.5539376513780106E-2</v>
      </c>
      <c r="D1706" s="87">
        <v>0.1014655729019466</v>
      </c>
      <c r="E1706" s="88">
        <v>0.13587082179400156</v>
      </c>
      <c r="F1706" s="112">
        <v>7.0167610624985546</v>
      </c>
      <c r="G1706" s="113">
        <v>5.7795414848113884</v>
      </c>
      <c r="H1706" s="113">
        <v>37.737967629970321</v>
      </c>
      <c r="I1706" s="88">
        <v>50.534270177280263</v>
      </c>
    </row>
    <row r="1707" spans="1:53">
      <c r="A1707" s="51" t="s">
        <v>685</v>
      </c>
      <c r="B1707" s="111">
        <v>4.0698716944126849E-2</v>
      </c>
      <c r="C1707" s="87">
        <v>2.7878922208498531E-2</v>
      </c>
      <c r="D1707" s="87">
        <v>2.8062825183831279</v>
      </c>
      <c r="E1707" s="88">
        <v>2.8748601575357533</v>
      </c>
      <c r="F1707" s="112">
        <v>15.137024496998803</v>
      </c>
      <c r="G1707" s="113">
        <v>10.368973768861398</v>
      </c>
      <c r="H1707" s="113">
        <v>1043.7372579725743</v>
      </c>
      <c r="I1707" s="88">
        <v>1069.2432562384345</v>
      </c>
    </row>
    <row r="1708" spans="1:53" ht="12" customHeight="1">
      <c r="A1708" s="51" t="s">
        <v>690</v>
      </c>
      <c r="B1708" s="111">
        <v>5.4267923140753745E-2</v>
      </c>
      <c r="C1708" s="87">
        <v>4.9796404433643845E-2</v>
      </c>
      <c r="D1708" s="87">
        <v>0.11434524152115967</v>
      </c>
      <c r="E1708" s="88">
        <v>0.21840956909555725</v>
      </c>
      <c r="F1708" s="112">
        <v>20.183802922106128</v>
      </c>
      <c r="G1708" s="113">
        <v>18.520716385465846</v>
      </c>
      <c r="H1708" s="113">
        <v>42.528287179107586</v>
      </c>
      <c r="I1708" s="88">
        <v>81.232806486679564</v>
      </c>
    </row>
    <row r="1709" spans="1:53">
      <c r="A1709" s="51" t="s">
        <v>695</v>
      </c>
      <c r="B1709" s="111">
        <v>1.2189689297931463E-3</v>
      </c>
      <c r="C1709" s="87">
        <v>3.3169365607624251E-3</v>
      </c>
      <c r="D1709" s="87">
        <v>2.3540318599747506E-2</v>
      </c>
      <c r="E1709" s="88">
        <v>2.8076224090303078E-2</v>
      </c>
      <c r="F1709" s="112">
        <v>0.45336963759055254</v>
      </c>
      <c r="G1709" s="113">
        <v>1.2336641974286435</v>
      </c>
      <c r="H1709" s="113">
        <v>8.7553221837612725</v>
      </c>
      <c r="I1709" s="88">
        <v>10.442356018780469</v>
      </c>
    </row>
    <row r="1710" spans="1:53">
      <c r="A1710" s="51" t="s">
        <v>700</v>
      </c>
      <c r="B1710" s="111">
        <v>1.0884792144745783E-3</v>
      </c>
      <c r="C1710" s="87">
        <v>1.8477410206433999E-3</v>
      </c>
      <c r="D1710" s="87">
        <v>9.6970706765192559E-3</v>
      </c>
      <c r="E1710" s="88">
        <v>1.2633290911637235E-2</v>
      </c>
      <c r="F1710" s="112">
        <v>0.40483675582685352</v>
      </c>
      <c r="G1710" s="113">
        <v>0.68722807974478195</v>
      </c>
      <c r="H1710" s="113">
        <v>3.6066197512101903</v>
      </c>
      <c r="I1710" s="88">
        <v>4.6986845867818259</v>
      </c>
    </row>
    <row r="1711" spans="1:53">
      <c r="A1711" s="51" t="s">
        <v>703</v>
      </c>
      <c r="B1711" s="111">
        <v>3.0264846918632751E-2</v>
      </c>
      <c r="C1711" s="87">
        <v>4.756883014104922E-2</v>
      </c>
      <c r="D1711" s="87">
        <v>0</v>
      </c>
      <c r="E1711" s="88">
        <v>7.7833677059681972E-2</v>
      </c>
      <c r="F1711" s="112">
        <v>11.256367856367349</v>
      </c>
      <c r="G1711" s="113">
        <v>17.692217376954584</v>
      </c>
      <c r="H1711" s="113">
        <v>0</v>
      </c>
      <c r="I1711" s="88">
        <v>28.948585233321936</v>
      </c>
    </row>
    <row r="1712" spans="1:53">
      <c r="A1712" s="51" t="s">
        <v>729</v>
      </c>
      <c r="B1712" s="111">
        <v>3.8764102419595252E-4</v>
      </c>
      <c r="C1712" s="87">
        <v>2.7916118616770586E-4</v>
      </c>
      <c r="D1712" s="87">
        <v>1.6108518288684836E-3</v>
      </c>
      <c r="E1712" s="88">
        <v>2.2776540392321419E-3</v>
      </c>
      <c r="F1712" s="112">
        <v>0.14417485660177795</v>
      </c>
      <c r="G1712" s="113">
        <v>0.1038280818393614</v>
      </c>
      <c r="H1712" s="113">
        <v>0.59912216957827946</v>
      </c>
      <c r="I1712" s="88">
        <v>0.84712510801941876</v>
      </c>
    </row>
    <row r="1713" spans="1:51">
      <c r="A1713" s="51" t="s">
        <v>730</v>
      </c>
      <c r="B1713" s="111">
        <v>3.6721203383683259E-4</v>
      </c>
      <c r="C1713" s="87">
        <v>5.684233164908809E-4</v>
      </c>
      <c r="D1713" s="87">
        <v>1.4960457939777155E-3</v>
      </c>
      <c r="E1713" s="88">
        <v>2.4316811443054289E-3</v>
      </c>
      <c r="F1713" s="112">
        <v>0.1365767269619792</v>
      </c>
      <c r="G1713" s="113">
        <v>0.21141299560376997</v>
      </c>
      <c r="H1713" s="113">
        <v>0.55642250007934602</v>
      </c>
      <c r="I1713" s="88">
        <v>0.90441222264509524</v>
      </c>
    </row>
    <row r="1714" spans="1:51">
      <c r="A1714" s="51" t="s">
        <v>712</v>
      </c>
      <c r="B1714" s="111">
        <v>4.1956558817212981E-4</v>
      </c>
      <c r="C1714" s="87">
        <v>3.0110758024849095E-3</v>
      </c>
      <c r="D1714" s="87">
        <v>7.001124530234315E-2</v>
      </c>
      <c r="E1714" s="88">
        <v>7.3441886693000183E-2</v>
      </c>
      <c r="F1714" s="112">
        <v>0.1560485210130374</v>
      </c>
      <c r="G1714" s="113">
        <v>1.1199057760741469</v>
      </c>
      <c r="H1714" s="113">
        <v>26.03919766467952</v>
      </c>
      <c r="I1714" s="88">
        <v>27.315151961766698</v>
      </c>
    </row>
    <row r="1715" spans="1:51">
      <c r="A1715" s="51" t="s">
        <v>715</v>
      </c>
      <c r="B1715" s="111">
        <v>1.467804743432901E-3</v>
      </c>
      <c r="C1715" s="87">
        <v>2.662594480101527E-3</v>
      </c>
      <c r="D1715" s="87">
        <v>1.9363349376843582</v>
      </c>
      <c r="E1715" s="88">
        <v>1.9404653369078926</v>
      </c>
      <c r="F1715" s="112">
        <v>0.54591884035698401</v>
      </c>
      <c r="G1715" s="113">
        <v>0.99029553993560882</v>
      </c>
      <c r="H1715" s="113">
        <v>720.17870800107607</v>
      </c>
      <c r="I1715" s="88">
        <v>721.71492238136875</v>
      </c>
    </row>
    <row r="1716" spans="1:51">
      <c r="A1716" s="51" t="s">
        <v>716</v>
      </c>
      <c r="B1716" s="111">
        <v>1.8541940327563354E-3</v>
      </c>
      <c r="C1716" s="87">
        <v>6.0849349164872682E-3</v>
      </c>
      <c r="D1716" s="87">
        <v>7.8898216649600172E-2</v>
      </c>
      <c r="E1716" s="88">
        <v>8.6837345598843776E-2</v>
      </c>
      <c r="F1716" s="112">
        <v>0.68962814072378131</v>
      </c>
      <c r="G1716" s="113">
        <v>2.2631624731551403</v>
      </c>
      <c r="H1716" s="113">
        <v>29.344518153584236</v>
      </c>
      <c r="I1716" s="88">
        <v>32.297308767463157</v>
      </c>
    </row>
    <row r="1717" spans="1:51">
      <c r="A1717" s="51" t="s">
        <v>717</v>
      </c>
      <c r="B1717" s="111">
        <v>3.0692714978730819E-5</v>
      </c>
      <c r="C1717" s="87">
        <v>5.2366543088472729E-4</v>
      </c>
      <c r="D1717" s="87">
        <v>1.6242819833825778E-2</v>
      </c>
      <c r="E1717" s="88">
        <v>1.6797177979689236E-2</v>
      </c>
      <c r="F1717" s="112">
        <v>1.1415504305707492E-2</v>
      </c>
      <c r="G1717" s="113">
        <v>0.1947662494229426</v>
      </c>
      <c r="H1717" s="113">
        <v>6.0411723067952767</v>
      </c>
      <c r="I1717" s="88">
        <v>6.2473540605239268</v>
      </c>
    </row>
    <row r="1718" spans="1:51">
      <c r="A1718" s="51" t="s">
        <v>718</v>
      </c>
      <c r="B1718" s="111">
        <v>2.4002543979403445E-5</v>
      </c>
      <c r="C1718" s="87">
        <v>3.4796729207641473E-4</v>
      </c>
      <c r="D1718" s="87">
        <v>6.6909787667982857E-3</v>
      </c>
      <c r="E1718" s="88">
        <v>7.0629486028541038E-3</v>
      </c>
      <c r="F1718" s="112">
        <v>8.9272371093495149E-3</v>
      </c>
      <c r="G1718" s="113">
        <v>0.129419053469083</v>
      </c>
      <c r="H1718" s="113">
        <v>2.4885676283350309</v>
      </c>
      <c r="I1718" s="88">
        <v>2.6269139189134636</v>
      </c>
    </row>
    <row r="1719" spans="1:51">
      <c r="A1719" s="51" t="s">
        <v>719</v>
      </c>
      <c r="B1719" s="111">
        <v>6.9641610953288704E-4</v>
      </c>
      <c r="C1719" s="87">
        <v>1.2329327917838287E-2</v>
      </c>
      <c r="D1719" s="87">
        <v>0</v>
      </c>
      <c r="E1719" s="87">
        <v>1.3025744027371174E-2</v>
      </c>
      <c r="F1719" s="112">
        <v>0.25901720008952661</v>
      </c>
      <c r="G1719" s="113">
        <v>4.5856319986711895</v>
      </c>
      <c r="H1719" s="113">
        <v>0</v>
      </c>
      <c r="I1719" s="88">
        <v>4.8446491987607159</v>
      </c>
    </row>
    <row r="1720" spans="1:51">
      <c r="A1720" s="51" t="s">
        <v>720</v>
      </c>
      <c r="B1720" s="111">
        <v>5.0376426024756107E-6</v>
      </c>
      <c r="C1720" s="87">
        <v>2.5290316070087126E-5</v>
      </c>
      <c r="D1720" s="87">
        <v>1.1114877619192536E-3</v>
      </c>
      <c r="E1720" s="87">
        <v>1.1418157205918163E-3</v>
      </c>
      <c r="F1720" s="112">
        <v>1.8736443113301219E-3</v>
      </c>
      <c r="G1720" s="113">
        <v>9.4061966232327453E-3</v>
      </c>
      <c r="H1720" s="113">
        <v>0.41339429700901276</v>
      </c>
      <c r="I1720" s="88">
        <v>0.42467413794357561</v>
      </c>
    </row>
    <row r="1721" spans="1:51" ht="14.25">
      <c r="A1721" s="89" t="s">
        <v>721</v>
      </c>
      <c r="B1721" s="114">
        <v>6.4992971444808907E-6</v>
      </c>
      <c r="C1721" s="90">
        <v>7.7023389392037289E-5</v>
      </c>
      <c r="D1721" s="90">
        <v>1.0322715978446236E-3</v>
      </c>
      <c r="E1721" s="90">
        <v>1.1157942843811417E-3</v>
      </c>
      <c r="F1721" s="115">
        <v>2.4172757147195188E-3</v>
      </c>
      <c r="G1721" s="116">
        <v>2.8647215922549998E-2</v>
      </c>
      <c r="H1721" s="116">
        <v>0.38393152505474876</v>
      </c>
      <c r="I1721" s="91">
        <v>0.41499601669201824</v>
      </c>
      <c r="AY1721" s="81"/>
    </row>
    <row r="1723" spans="1:51" ht="14.25">
      <c r="A1723" s="52" t="s">
        <v>796</v>
      </c>
    </row>
    <row r="1724" spans="1:51" ht="14.25">
      <c r="A1724" s="77"/>
      <c r="B1724" s="93" t="s">
        <v>723</v>
      </c>
      <c r="C1724" s="94"/>
      <c r="D1724" s="94"/>
      <c r="E1724" s="95"/>
      <c r="F1724" s="96" t="s">
        <v>724</v>
      </c>
      <c r="G1724" s="97"/>
      <c r="H1724" s="98"/>
      <c r="I1724" s="98"/>
    </row>
    <row r="1725" spans="1:51" ht="25.5">
      <c r="A1725" s="89" t="s">
        <v>725</v>
      </c>
      <c r="B1725" s="99" t="s">
        <v>726</v>
      </c>
      <c r="C1725" s="100" t="s">
        <v>362</v>
      </c>
      <c r="D1725" s="100" t="s">
        <v>401</v>
      </c>
      <c r="E1725" s="101" t="s">
        <v>727</v>
      </c>
      <c r="F1725" s="102" t="s">
        <v>726</v>
      </c>
      <c r="G1725" s="102" t="s">
        <v>362</v>
      </c>
      <c r="H1725" s="100" t="s">
        <v>401</v>
      </c>
      <c r="I1725" s="101" t="s">
        <v>727</v>
      </c>
    </row>
    <row r="1726" spans="1:51">
      <c r="A1726" s="51" t="s">
        <v>540</v>
      </c>
      <c r="B1726" s="104">
        <v>213.56193975679125</v>
      </c>
      <c r="C1726" s="85">
        <v>1751.2858978551596</v>
      </c>
      <c r="D1726" s="85">
        <v>2688.6867331288345</v>
      </c>
      <c r="E1726" s="86">
        <v>4653.5345707407851</v>
      </c>
      <c r="F1726" s="105">
        <v>79429.833578368736</v>
      </c>
      <c r="G1726" s="106">
        <v>651353.64275673055</v>
      </c>
      <c r="H1726" s="106">
        <v>1000000</v>
      </c>
      <c r="I1726" s="79">
        <v>1730783.4763350992</v>
      </c>
    </row>
    <row r="1727" spans="1:51">
      <c r="A1727" s="51" t="s">
        <v>558</v>
      </c>
      <c r="B1727" s="104">
        <v>212.37305008486791</v>
      </c>
      <c r="C1727" s="85">
        <v>1762.8962732465914</v>
      </c>
      <c r="D1727" s="85">
        <v>2688.6867331288345</v>
      </c>
      <c r="E1727" s="86">
        <v>4663.9560564602934</v>
      </c>
      <c r="F1727" s="107">
        <v>78987.65128272443</v>
      </c>
      <c r="G1727" s="108">
        <v>655671.87561308139</v>
      </c>
      <c r="H1727" s="108">
        <v>1000000</v>
      </c>
      <c r="I1727" s="86">
        <v>1734659.5268958057</v>
      </c>
    </row>
    <row r="1728" spans="1:51">
      <c r="A1728" s="51" t="s">
        <v>575</v>
      </c>
      <c r="B1728" s="104">
        <v>3.355302992927653</v>
      </c>
      <c r="C1728" s="85">
        <v>-32.807259371662099</v>
      </c>
      <c r="D1728" s="85">
        <v>0</v>
      </c>
      <c r="E1728" s="86">
        <v>-29.451956378734444</v>
      </c>
      <c r="F1728" s="107">
        <v>1247.9337780727897</v>
      </c>
      <c r="G1728" s="108">
        <v>-12201.964240543624</v>
      </c>
      <c r="H1728" s="108">
        <v>0</v>
      </c>
      <c r="I1728" s="86">
        <v>-10954.030462470835</v>
      </c>
    </row>
    <row r="1729" spans="1:53" ht="14.25">
      <c r="A1729" s="51" t="s">
        <v>267</v>
      </c>
      <c r="B1729" s="104">
        <v>198.39007786899597</v>
      </c>
      <c r="C1729" s="85">
        <v>1780.3199128016397</v>
      </c>
      <c r="D1729" s="85">
        <v>2688.6867331288345</v>
      </c>
      <c r="E1729" s="86">
        <v>4667.3967237994702</v>
      </c>
      <c r="F1729" s="107">
        <v>73786.981363250423</v>
      </c>
      <c r="G1729" s="108">
        <v>662152.22876853158</v>
      </c>
      <c r="H1729" s="108">
        <v>1000000</v>
      </c>
      <c r="I1729" s="86">
        <v>1735939.2101317821</v>
      </c>
      <c r="AZ1729" s="81"/>
    </row>
    <row r="1730" spans="1:53" ht="14.25">
      <c r="A1730" s="51" t="s">
        <v>608</v>
      </c>
      <c r="B1730" s="104">
        <v>10.627669222944295</v>
      </c>
      <c r="C1730" s="85">
        <v>15.383619816613809</v>
      </c>
      <c r="D1730" s="85">
        <v>0</v>
      </c>
      <c r="E1730" s="86">
        <v>26.011289039558104</v>
      </c>
      <c r="F1730" s="107">
        <v>3952.7361414012103</v>
      </c>
      <c r="G1730" s="108">
        <v>5721.6110850935156</v>
      </c>
      <c r="H1730" s="108">
        <v>0</v>
      </c>
      <c r="I1730" s="86">
        <v>9674.3472264947268</v>
      </c>
      <c r="AX1730" s="81"/>
    </row>
    <row r="1731" spans="1:53" ht="14.25">
      <c r="A1731" s="51" t="s">
        <v>728</v>
      </c>
      <c r="B1731" s="109">
        <v>1.1109031366982563E-2</v>
      </c>
      <c r="C1731" s="110">
        <v>7.1203188643340187E-2</v>
      </c>
      <c r="D1731" s="85">
        <v>0</v>
      </c>
      <c r="E1731" s="86">
        <v>8.2312220010322748E-2</v>
      </c>
      <c r="F1731" s="107">
        <v>4.1317685805869031</v>
      </c>
      <c r="G1731" s="108">
        <v>26.482515707763685</v>
      </c>
      <c r="H1731" s="108">
        <v>0</v>
      </c>
      <c r="I1731" s="86">
        <v>30.614284288350589</v>
      </c>
      <c r="BA1731" s="81"/>
    </row>
    <row r="1732" spans="1:53">
      <c r="A1732" s="51" t="s">
        <v>640</v>
      </c>
      <c r="B1732" s="104">
        <v>13.836316011918299</v>
      </c>
      <c r="C1732" s="85">
        <v>58.564290050468344</v>
      </c>
      <c r="D1732" s="85">
        <v>204.86438342214637</v>
      </c>
      <c r="E1732" s="86">
        <v>277.26498948453303</v>
      </c>
      <c r="F1732" s="107">
        <v>5146.1242551737996</v>
      </c>
      <c r="G1732" s="108">
        <v>21781.745462892537</v>
      </c>
      <c r="H1732" s="108">
        <v>76194.961985677292</v>
      </c>
      <c r="I1732" s="86">
        <v>103122.83170374362</v>
      </c>
      <c r="AV1732" s="84"/>
    </row>
    <row r="1733" spans="1:53">
      <c r="A1733" s="51" t="s">
        <v>201</v>
      </c>
      <c r="B1733" s="111">
        <v>0.53698507704339715</v>
      </c>
      <c r="C1733" s="87">
        <v>0.32624400030008999</v>
      </c>
      <c r="D1733" s="87">
        <v>0.10387670695584854</v>
      </c>
      <c r="E1733" s="88">
        <v>0.96710578429933569</v>
      </c>
      <c r="F1733" s="112">
        <v>199.72020928541039</v>
      </c>
      <c r="G1733" s="113">
        <v>121.3395358708966</v>
      </c>
      <c r="H1733" s="113">
        <v>38.634737798169162</v>
      </c>
      <c r="I1733" s="88">
        <v>359.69448295447614</v>
      </c>
    </row>
    <row r="1734" spans="1:53">
      <c r="A1734" s="51" t="s">
        <v>200</v>
      </c>
      <c r="B1734" s="111">
        <v>3.6925537548402178E-4</v>
      </c>
      <c r="C1734" s="87">
        <v>1.6532593724697691E-4</v>
      </c>
      <c r="D1734" s="87">
        <v>6.5031902520787995E-4</v>
      </c>
      <c r="E1734" s="88">
        <v>1.1849003379388787E-3</v>
      </c>
      <c r="F1734" s="112">
        <v>0.13733670454583527</v>
      </c>
      <c r="G1734" s="113">
        <v>6.1489475590407121E-2</v>
      </c>
      <c r="H1734" s="113">
        <v>0.24187236735129097</v>
      </c>
      <c r="I1734" s="88">
        <v>0.44069854748753345</v>
      </c>
    </row>
    <row r="1735" spans="1:53">
      <c r="A1735" s="51" t="s">
        <v>667</v>
      </c>
      <c r="B1735" s="104">
        <v>30.043720997723479</v>
      </c>
      <c r="C1735" s="85">
        <v>68.395421432841488</v>
      </c>
      <c r="D1735" s="85">
        <v>208.15301917250193</v>
      </c>
      <c r="E1735" s="86">
        <v>306.59216160306693</v>
      </c>
      <c r="F1735" s="107">
        <v>11174.124760440758</v>
      </c>
      <c r="G1735" s="108">
        <v>25438.226250050891</v>
      </c>
      <c r="H1735" s="108">
        <v>77418.100296970457</v>
      </c>
      <c r="I1735" s="86">
        <v>114030.45130746211</v>
      </c>
    </row>
    <row r="1736" spans="1:53">
      <c r="A1736" s="51" t="s">
        <v>676</v>
      </c>
      <c r="B1736" s="111">
        <v>1.8093467514820844E-2</v>
      </c>
      <c r="C1736" s="87">
        <v>1.9742375251134179E-2</v>
      </c>
      <c r="D1736" s="87">
        <v>0.1014655729019466</v>
      </c>
      <c r="E1736" s="88">
        <v>0.13930141566790163</v>
      </c>
      <c r="F1736" s="112">
        <v>6.7294814572039821</v>
      </c>
      <c r="G1736" s="113">
        <v>7.3427577143432803</v>
      </c>
      <c r="H1736" s="113">
        <v>37.737967629970321</v>
      </c>
      <c r="I1736" s="88">
        <v>51.810206801517587</v>
      </c>
    </row>
    <row r="1737" spans="1:53">
      <c r="A1737" s="51" t="s">
        <v>685</v>
      </c>
      <c r="B1737" s="111">
        <v>3.6748544132653653E-2</v>
      </c>
      <c r="C1737" s="87">
        <v>5.1863670965527665E-2</v>
      </c>
      <c r="D1737" s="87">
        <v>2.8062825183831279</v>
      </c>
      <c r="E1737" s="88">
        <v>2.8948947334813093</v>
      </c>
      <c r="F1737" s="112">
        <v>13.667841507846189</v>
      </c>
      <c r="G1737" s="113">
        <v>19.28959232270757</v>
      </c>
      <c r="H1737" s="113">
        <v>1043.7372579725743</v>
      </c>
      <c r="I1737" s="88">
        <v>1076.6946918031281</v>
      </c>
    </row>
    <row r="1738" spans="1:53" ht="13.5" customHeight="1">
      <c r="A1738" s="51" t="s">
        <v>690</v>
      </c>
      <c r="B1738" s="111">
        <v>4.958753350114798E-2</v>
      </c>
      <c r="C1738" s="87">
        <v>8.0437755668788677E-2</v>
      </c>
      <c r="D1738" s="87">
        <v>0.11434524152115967</v>
      </c>
      <c r="E1738" s="88">
        <v>0.24437053069109632</v>
      </c>
      <c r="F1738" s="112">
        <v>18.443031272536089</v>
      </c>
      <c r="G1738" s="113">
        <v>29.917117036235371</v>
      </c>
      <c r="H1738" s="113">
        <v>42.528287179107586</v>
      </c>
      <c r="I1738" s="88">
        <v>90.888435487879036</v>
      </c>
    </row>
    <row r="1739" spans="1:53">
      <c r="A1739" s="51" t="s">
        <v>695</v>
      </c>
      <c r="B1739" s="111">
        <v>1.2073832814039993E-3</v>
      </c>
      <c r="C1739" s="87">
        <v>3.6651454888872212E-2</v>
      </c>
      <c r="D1739" s="87">
        <v>2.3540318599747506E-2</v>
      </c>
      <c r="E1739" s="88">
        <v>6.1399156770023715E-2</v>
      </c>
      <c r="F1739" s="112">
        <v>0.44906060141821097</v>
      </c>
      <c r="G1739" s="113">
        <v>13.631731223005213</v>
      </c>
      <c r="H1739" s="113">
        <v>8.7553221837612725</v>
      </c>
      <c r="I1739" s="88">
        <v>22.836114008184691</v>
      </c>
    </row>
    <row r="1740" spans="1:53">
      <c r="A1740" s="51" t="s">
        <v>700</v>
      </c>
      <c r="B1740" s="111">
        <v>1.0784839780646691E-3</v>
      </c>
      <c r="C1740" s="87">
        <v>3.695896027687811E-2</v>
      </c>
      <c r="D1740" s="87">
        <v>7.9130959397375154E-3</v>
      </c>
      <c r="E1740" s="88">
        <v>4.5950540194680298E-2</v>
      </c>
      <c r="F1740" s="112">
        <v>0.40111923965557467</v>
      </c>
      <c r="G1740" s="113">
        <v>13.746101329502538</v>
      </c>
      <c r="H1740" s="113">
        <v>2.9431081881856191</v>
      </c>
      <c r="I1740" s="88">
        <v>17.090328757343734</v>
      </c>
    </row>
    <row r="1741" spans="1:53">
      <c r="A1741" s="51" t="s">
        <v>703</v>
      </c>
      <c r="B1741" s="111">
        <v>3.0163333479089838E-2</v>
      </c>
      <c r="C1741" s="87">
        <v>1.1021182542344883E-2</v>
      </c>
      <c r="D1741" s="87">
        <v>0</v>
      </c>
      <c r="E1741" s="88">
        <v>4.1184516021434719E-2</v>
      </c>
      <c r="F1741" s="112">
        <v>11.218612085755584</v>
      </c>
      <c r="G1741" s="113">
        <v>4.0990950736456728</v>
      </c>
      <c r="H1741" s="113">
        <v>0</v>
      </c>
      <c r="I1741" s="88">
        <v>15.317707159401257</v>
      </c>
    </row>
    <row r="1742" spans="1:53">
      <c r="A1742" s="51" t="s">
        <v>729</v>
      </c>
      <c r="B1742" s="111">
        <v>3.8537240250471899E-4</v>
      </c>
      <c r="C1742" s="87">
        <v>2.4604449936009207E-4</v>
      </c>
      <c r="D1742" s="87">
        <v>1.2772459087197043E-3</v>
      </c>
      <c r="E1742" s="88">
        <v>1.9086628105845153E-3</v>
      </c>
      <c r="F1742" s="112">
        <v>0.14333109088400928</v>
      </c>
      <c r="G1742" s="113">
        <v>9.1511032627356034E-2</v>
      </c>
      <c r="H1742" s="113">
        <v>0.47504452377513268</v>
      </c>
      <c r="I1742" s="88">
        <v>0.70988664728649797</v>
      </c>
    </row>
    <row r="1743" spans="1:53">
      <c r="A1743" s="51" t="s">
        <v>730</v>
      </c>
      <c r="B1743" s="111">
        <v>3.6340718797637535E-4</v>
      </c>
      <c r="C1743" s="87">
        <v>2.5693778290082641E-4</v>
      </c>
      <c r="D1743" s="87">
        <v>1.260223138119884E-3</v>
      </c>
      <c r="E1743" s="88">
        <v>1.8805681089970857E-3</v>
      </c>
      <c r="F1743" s="112">
        <v>0.13516159524969171</v>
      </c>
      <c r="G1743" s="113">
        <v>9.5562558380249463E-2</v>
      </c>
      <c r="H1743" s="113">
        <v>0.4687132653246508</v>
      </c>
      <c r="I1743" s="88">
        <v>0.69943741895459188</v>
      </c>
    </row>
    <row r="1744" spans="1:53">
      <c r="A1744" s="51" t="s">
        <v>712</v>
      </c>
      <c r="B1744" s="111">
        <v>3.1664358869375441E-4</v>
      </c>
      <c r="C1744" s="87">
        <v>2.780930423380905E-3</v>
      </c>
      <c r="D1744" s="87">
        <v>7.001124530234315E-2</v>
      </c>
      <c r="E1744" s="88">
        <v>7.3108819314417817E-2</v>
      </c>
      <c r="F1744" s="112">
        <v>0.11776886641058221</v>
      </c>
      <c r="G1744" s="113">
        <v>1.0343080839859415</v>
      </c>
      <c r="H1744" s="113">
        <v>26.03919766467952</v>
      </c>
      <c r="I1744" s="88">
        <v>27.191274615076047</v>
      </c>
    </row>
    <row r="1745" spans="1:52">
      <c r="A1745" s="51" t="s">
        <v>715</v>
      </c>
      <c r="B1745" s="111">
        <v>9.2412091093483251E-4</v>
      </c>
      <c r="C1745" s="87">
        <v>3.4913798424583507E-3</v>
      </c>
      <c r="D1745" s="87">
        <v>1.9363349376843582</v>
      </c>
      <c r="E1745" s="88">
        <v>1.9407504384377514</v>
      </c>
      <c r="F1745" s="112">
        <v>0.34370717106913745</v>
      </c>
      <c r="G1745" s="113">
        <v>1.2985446758966299</v>
      </c>
      <c r="H1745" s="113">
        <v>720.17870800107607</v>
      </c>
      <c r="I1745" s="88">
        <v>721.82095984804198</v>
      </c>
    </row>
    <row r="1746" spans="1:52">
      <c r="A1746" s="51" t="s">
        <v>716</v>
      </c>
      <c r="B1746" s="111">
        <v>1.2110775288220802E-3</v>
      </c>
      <c r="C1746" s="87">
        <v>5.8152157452032753E-3</v>
      </c>
      <c r="D1746" s="87">
        <v>7.8898216649600172E-2</v>
      </c>
      <c r="E1746" s="88">
        <v>8.5924509923625533E-2</v>
      </c>
      <c r="F1746" s="112">
        <v>0.45043459838578698</v>
      </c>
      <c r="G1746" s="113">
        <v>2.1628461484749057</v>
      </c>
      <c r="H1746" s="113">
        <v>29.344518153584236</v>
      </c>
      <c r="I1746" s="88">
        <v>31.957798900444931</v>
      </c>
    </row>
    <row r="1747" spans="1:52">
      <c r="A1747" s="51" t="s">
        <v>717</v>
      </c>
      <c r="B1747" s="111">
        <v>2.9282135229086093E-5</v>
      </c>
      <c r="C1747" s="87">
        <v>3.5552169746819232E-3</v>
      </c>
      <c r="D1747" s="87">
        <v>1.6242819833825778E-2</v>
      </c>
      <c r="E1747" s="88">
        <v>1.9827318943736787E-2</v>
      </c>
      <c r="F1747" s="112">
        <v>1.089086908797678E-2</v>
      </c>
      <c r="G1747" s="113">
        <v>1.3222875431622725</v>
      </c>
      <c r="H1747" s="113">
        <v>6.0411723067952767</v>
      </c>
      <c r="I1747" s="88">
        <v>7.374350719045526</v>
      </c>
    </row>
    <row r="1748" spans="1:52">
      <c r="A1748" s="51" t="s">
        <v>718</v>
      </c>
      <c r="B1748" s="111">
        <v>2.2763849119767275E-5</v>
      </c>
      <c r="C1748" s="87">
        <v>3.5975360812207226E-3</v>
      </c>
      <c r="D1748" s="87">
        <v>5.4600361984188852E-3</v>
      </c>
      <c r="E1748" s="88">
        <v>9.080336128759376E-3</v>
      </c>
      <c r="F1748" s="112">
        <v>8.4665308305653386E-3</v>
      </c>
      <c r="G1748" s="113">
        <v>1.3380272371985327</v>
      </c>
      <c r="H1748" s="113">
        <v>2.030744649848077</v>
      </c>
      <c r="I1748" s="88">
        <v>3.3772384178771757</v>
      </c>
    </row>
    <row r="1749" spans="1:52">
      <c r="A1749" s="51" t="s">
        <v>719</v>
      </c>
      <c r="B1749" s="111">
        <v>6.8378651317205121E-4</v>
      </c>
      <c r="C1749" s="87">
        <v>-2.6528955269384613E-3</v>
      </c>
      <c r="D1749" s="87">
        <v>0</v>
      </c>
      <c r="E1749" s="87">
        <v>-1.96910901376641E-3</v>
      </c>
      <c r="F1749" s="112">
        <v>0.25431988961254942</v>
      </c>
      <c r="G1749" s="113">
        <v>-0.98668822003345746</v>
      </c>
      <c r="H1749" s="113">
        <v>0</v>
      </c>
      <c r="I1749" s="88">
        <v>-0.73236833042090799</v>
      </c>
    </row>
    <row r="1750" spans="1:52">
      <c r="A1750" s="51" t="s">
        <v>720</v>
      </c>
      <c r="B1750" s="111">
        <v>4.8266219969289921E-6</v>
      </c>
      <c r="C1750" s="87">
        <v>1.7910267754960796E-6</v>
      </c>
      <c r="D1750" s="87">
        <v>8.8129967701659588E-4</v>
      </c>
      <c r="E1750" s="87">
        <v>8.8791732578902098E-4</v>
      </c>
      <c r="F1750" s="112">
        <v>1.7951596731063701E-3</v>
      </c>
      <c r="G1750" s="113">
        <v>6.6613441924186353E-4</v>
      </c>
      <c r="H1750" s="113">
        <v>0.32778072140484149</v>
      </c>
      <c r="I1750" s="88">
        <v>0.33024201549718973</v>
      </c>
    </row>
    <row r="1751" spans="1:52" ht="14.25">
      <c r="A1751" s="89" t="s">
        <v>721</v>
      </c>
      <c r="B1751" s="114">
        <v>6.0511260958434084E-6</v>
      </c>
      <c r="C1751" s="90">
        <v>2.7833447874288465E-6</v>
      </c>
      <c r="D1751" s="90">
        <v>8.6955396530271993E-4</v>
      </c>
      <c r="E1751" s="90">
        <v>8.7838843618599219E-4</v>
      </c>
      <c r="F1751" s="115">
        <v>2.2505879994437626E-3</v>
      </c>
      <c r="G1751" s="116">
        <v>1.0352060554819113E-3</v>
      </c>
      <c r="H1751" s="116">
        <v>0.32341215307400906</v>
      </c>
      <c r="I1751" s="91">
        <v>0.32669794712893474</v>
      </c>
      <c r="AY1751" s="81"/>
    </row>
    <row r="1753" spans="1:52" ht="14.25">
      <c r="A1753" s="52" t="s">
        <v>797</v>
      </c>
    </row>
    <row r="1754" spans="1:52" ht="14.25">
      <c r="A1754" s="77"/>
      <c r="B1754" s="93" t="s">
        <v>723</v>
      </c>
      <c r="C1754" s="94"/>
      <c r="D1754" s="94"/>
      <c r="E1754" s="95"/>
      <c r="F1754" s="96" t="s">
        <v>724</v>
      </c>
      <c r="G1754" s="97"/>
      <c r="H1754" s="98"/>
      <c r="I1754" s="98"/>
    </row>
    <row r="1755" spans="1:52" ht="25.5">
      <c r="A1755" s="89" t="s">
        <v>725</v>
      </c>
      <c r="B1755" s="99" t="s">
        <v>726</v>
      </c>
      <c r="C1755" s="100" t="s">
        <v>362</v>
      </c>
      <c r="D1755" s="100" t="s">
        <v>401</v>
      </c>
      <c r="E1755" s="101" t="s">
        <v>727</v>
      </c>
      <c r="F1755" s="102" t="s">
        <v>726</v>
      </c>
      <c r="G1755" s="102" t="s">
        <v>362</v>
      </c>
      <c r="H1755" s="100" t="s">
        <v>401</v>
      </c>
      <c r="I1755" s="101" t="s">
        <v>727</v>
      </c>
    </row>
    <row r="1756" spans="1:52">
      <c r="A1756" s="51" t="s">
        <v>540</v>
      </c>
      <c r="B1756" s="104">
        <v>209.02382866913888</v>
      </c>
      <c r="C1756" s="85">
        <v>533.27415950835052</v>
      </c>
      <c r="D1756" s="85">
        <v>2688.6867331288345</v>
      </c>
      <c r="E1756" s="86">
        <v>3430.984721306324</v>
      </c>
      <c r="F1756" s="105">
        <v>77741.979418292845</v>
      </c>
      <c r="G1756" s="106">
        <v>198340.01222142286</v>
      </c>
      <c r="H1756" s="106">
        <v>1000000</v>
      </c>
      <c r="I1756" s="79">
        <v>1276081.9916397159</v>
      </c>
    </row>
    <row r="1757" spans="1:52">
      <c r="A1757" s="51" t="s">
        <v>558</v>
      </c>
      <c r="B1757" s="104">
        <v>200.09960885017068</v>
      </c>
      <c r="C1757" s="85">
        <v>372.39413137081857</v>
      </c>
      <c r="D1757" s="85">
        <v>2184.4799912546882</v>
      </c>
      <c r="E1757" s="86">
        <v>2756.9737314756776</v>
      </c>
      <c r="F1757" s="107">
        <v>74422.805150421555</v>
      </c>
      <c r="G1757" s="108">
        <v>138504.09822101594</v>
      </c>
      <c r="H1757" s="108">
        <v>812470.99721156468</v>
      </c>
      <c r="I1757" s="86">
        <v>1025397.9005830024</v>
      </c>
    </row>
    <row r="1758" spans="1:52">
      <c r="A1758" s="51" t="s">
        <v>575</v>
      </c>
      <c r="B1758" s="104">
        <v>24.456556147273965</v>
      </c>
      <c r="C1758" s="85">
        <v>25.274639312154726</v>
      </c>
      <c r="D1758" s="85">
        <v>0</v>
      </c>
      <c r="E1758" s="86">
        <v>49.73119545942869</v>
      </c>
      <c r="F1758" s="107">
        <v>9096.0973050266002</v>
      </c>
      <c r="G1758" s="108">
        <v>9400.3659856433096</v>
      </c>
      <c r="H1758" s="108">
        <v>0</v>
      </c>
      <c r="I1758" s="86">
        <v>18496.463290669912</v>
      </c>
    </row>
    <row r="1759" spans="1:52" ht="14.25">
      <c r="A1759" s="51" t="s">
        <v>267</v>
      </c>
      <c r="B1759" s="104">
        <v>124.7827630278239</v>
      </c>
      <c r="C1759" s="85">
        <v>256.16550282480432</v>
      </c>
      <c r="D1759" s="85">
        <v>0</v>
      </c>
      <c r="E1759" s="86">
        <v>380.9482658526282</v>
      </c>
      <c r="F1759" s="107">
        <v>46410.301910707814</v>
      </c>
      <c r="G1759" s="108">
        <v>95275.325186993286</v>
      </c>
      <c r="H1759" s="108">
        <v>0</v>
      </c>
      <c r="I1759" s="86">
        <v>141685.62709770107</v>
      </c>
      <c r="AZ1759" s="81"/>
    </row>
    <row r="1760" spans="1:52" ht="14.25">
      <c r="A1760" s="51" t="s">
        <v>608</v>
      </c>
      <c r="B1760" s="104">
        <v>50.860289675072806</v>
      </c>
      <c r="C1760" s="85">
        <v>90.953989233859531</v>
      </c>
      <c r="D1760" s="85">
        <v>2184.4799912546882</v>
      </c>
      <c r="E1760" s="86">
        <v>2326.2942701636207</v>
      </c>
      <c r="F1760" s="107">
        <v>18916.405934687122</v>
      </c>
      <c r="G1760" s="108">
        <v>33828.407048379355</v>
      </c>
      <c r="H1760" s="108">
        <v>812470.99721156468</v>
      </c>
      <c r="I1760" s="86">
        <v>865215.81019463122</v>
      </c>
      <c r="AX1760" s="81"/>
    </row>
    <row r="1761" spans="1:53" ht="14.25">
      <c r="A1761" s="51" t="s">
        <v>728</v>
      </c>
      <c r="B1761" s="109">
        <v>0.35424514528899631</v>
      </c>
      <c r="C1761" s="110">
        <v>3.1442813713025174E-2</v>
      </c>
      <c r="D1761" s="85">
        <v>0</v>
      </c>
      <c r="E1761" s="86">
        <v>0.38568795900202146</v>
      </c>
      <c r="F1761" s="107">
        <v>131.75396781043361</v>
      </c>
      <c r="G1761" s="108">
        <v>11.694487619401855</v>
      </c>
      <c r="H1761" s="108">
        <v>0</v>
      </c>
      <c r="I1761" s="86">
        <v>143.44845542983543</v>
      </c>
      <c r="BA1761" s="81"/>
    </row>
    <row r="1762" spans="1:53">
      <c r="A1762" s="51" t="s">
        <v>640</v>
      </c>
      <c r="B1762" s="104">
        <v>-24.677664756806863</v>
      </c>
      <c r="C1762" s="85">
        <v>24.158090615452259</v>
      </c>
      <c r="D1762" s="85">
        <v>212.77910409447773</v>
      </c>
      <c r="E1762" s="86">
        <v>212.25952995312312</v>
      </c>
      <c r="F1762" s="107">
        <v>-9178.3339623539468</v>
      </c>
      <c r="G1762" s="108">
        <v>8985.0893812903978</v>
      </c>
      <c r="H1762" s="108">
        <v>79138.674458688576</v>
      </c>
      <c r="I1762" s="86">
        <v>78945.429877625036</v>
      </c>
      <c r="AV1762" s="84"/>
    </row>
    <row r="1763" spans="1:53">
      <c r="A1763" s="51" t="s">
        <v>201</v>
      </c>
      <c r="B1763" s="111">
        <v>0.33198907148767781</v>
      </c>
      <c r="C1763" s="87">
        <v>7.6620066128876479E-2</v>
      </c>
      <c r="D1763" s="87">
        <v>0.10387670695584854</v>
      </c>
      <c r="E1763" s="88">
        <v>0.51248584457240276</v>
      </c>
      <c r="F1763" s="112">
        <v>123.47629323901968</v>
      </c>
      <c r="G1763" s="113">
        <v>28.497208389805024</v>
      </c>
      <c r="H1763" s="113">
        <v>38.634737798169162</v>
      </c>
      <c r="I1763" s="88">
        <v>190.60823942699386</v>
      </c>
    </row>
    <row r="1764" spans="1:53">
      <c r="A1764" s="51" t="s">
        <v>200</v>
      </c>
      <c r="B1764" s="111">
        <v>1.1503272875864905E-2</v>
      </c>
      <c r="C1764" s="87">
        <v>4.3513183750548673E-4</v>
      </c>
      <c r="D1764" s="87">
        <v>6.5031902520787995E-4</v>
      </c>
      <c r="E1764" s="88">
        <v>1.2588723738578271E-2</v>
      </c>
      <c r="F1764" s="112">
        <v>4.2783983474633009</v>
      </c>
      <c r="G1764" s="113">
        <v>0.16183805727308448</v>
      </c>
      <c r="H1764" s="113">
        <v>0.24187236735129097</v>
      </c>
      <c r="I1764" s="88">
        <v>4.6821087720876751</v>
      </c>
    </row>
    <row r="1765" spans="1:53">
      <c r="A1765" s="51" t="s">
        <v>667</v>
      </c>
      <c r="B1765" s="104">
        <v>-11.66962530007233</v>
      </c>
      <c r="C1765" s="85">
        <v>26.572002536257507</v>
      </c>
      <c r="D1765" s="85">
        <v>216.06773984483328</v>
      </c>
      <c r="E1765" s="86">
        <v>230.97011708101843</v>
      </c>
      <c r="F1765" s="107">
        <v>-4340.2696031055821</v>
      </c>
      <c r="G1765" s="108">
        <v>9882.8927181619165</v>
      </c>
      <c r="H1765" s="108">
        <v>80361.812769981756</v>
      </c>
      <c r="I1765" s="86">
        <v>85904.435885038081</v>
      </c>
    </row>
    <row r="1766" spans="1:53">
      <c r="A1766" s="51" t="s">
        <v>676</v>
      </c>
      <c r="B1766" s="111">
        <v>1.0010347664270419E-2</v>
      </c>
      <c r="C1766" s="87">
        <v>1.993474111619228E-2</v>
      </c>
      <c r="D1766" s="87">
        <v>0.1014655729019466</v>
      </c>
      <c r="E1766" s="88">
        <v>0.13141066168240931</v>
      </c>
      <c r="F1766" s="112">
        <v>3.7231364818099664</v>
      </c>
      <c r="G1766" s="113">
        <v>7.4143041175325584</v>
      </c>
      <c r="H1766" s="113">
        <v>37.737967629970321</v>
      </c>
      <c r="I1766" s="88">
        <v>48.875408229312846</v>
      </c>
    </row>
    <row r="1767" spans="1:53">
      <c r="A1767" s="51" t="s">
        <v>685</v>
      </c>
      <c r="B1767" s="111">
        <v>2.7758375201264954E-2</v>
      </c>
      <c r="C1767" s="87">
        <v>1.6061722231842501E-2</v>
      </c>
      <c r="D1767" s="87">
        <v>2.8062825183831279</v>
      </c>
      <c r="E1767" s="88">
        <v>2.8501026158162355</v>
      </c>
      <c r="F1767" s="112">
        <v>10.324138866472717</v>
      </c>
      <c r="G1767" s="113">
        <v>5.9738168950428134</v>
      </c>
      <c r="H1767" s="113">
        <v>1043.7372579725743</v>
      </c>
      <c r="I1767" s="88">
        <v>1060.0352137340897</v>
      </c>
    </row>
    <row r="1768" spans="1:53">
      <c r="A1768" s="51" t="s">
        <v>690</v>
      </c>
      <c r="B1768" s="111">
        <v>5.9500085898136136E-2</v>
      </c>
      <c r="C1768" s="87">
        <v>3.3018045428087166E-2</v>
      </c>
      <c r="D1768" s="87">
        <v>0.11434524152115967</v>
      </c>
      <c r="E1768" s="88">
        <v>0.20686337284738299</v>
      </c>
      <c r="F1768" s="112">
        <v>22.129794879039579</v>
      </c>
      <c r="G1768" s="113">
        <v>12.280361643196695</v>
      </c>
      <c r="H1768" s="113">
        <v>42.528287179107586</v>
      </c>
      <c r="I1768" s="88">
        <v>76.938443701343871</v>
      </c>
    </row>
    <row r="1769" spans="1:53">
      <c r="A1769" s="51" t="s">
        <v>695</v>
      </c>
      <c r="B1769" s="111">
        <v>3.4309894980418879E-3</v>
      </c>
      <c r="C1769" s="87">
        <v>2.8249614292341287E-3</v>
      </c>
      <c r="D1769" s="87">
        <v>2.3540318599747506E-2</v>
      </c>
      <c r="E1769" s="88">
        <v>2.9796269527023522E-2</v>
      </c>
      <c r="F1769" s="112">
        <v>1.2760837682451882</v>
      </c>
      <c r="G1769" s="113">
        <v>1.0506844826606896</v>
      </c>
      <c r="H1769" s="113">
        <v>8.7553221837612725</v>
      </c>
      <c r="I1769" s="88">
        <v>11.082090434667149</v>
      </c>
    </row>
    <row r="1770" spans="1:53">
      <c r="A1770" s="51" t="s">
        <v>700</v>
      </c>
      <c r="B1770" s="111">
        <v>2.9327392321141536E-3</v>
      </c>
      <c r="C1770" s="87">
        <v>2.2470110810635735E-3</v>
      </c>
      <c r="D1770" s="87">
        <v>9.6970706765192559E-3</v>
      </c>
      <c r="E1770" s="88">
        <v>1.4876820989696983E-2</v>
      </c>
      <c r="F1770" s="112">
        <v>1.090770150340763</v>
      </c>
      <c r="G1770" s="113">
        <v>0.83572810970384737</v>
      </c>
      <c r="H1770" s="113">
        <v>3.6066197512101903</v>
      </c>
      <c r="I1770" s="88">
        <v>5.5331180112548015</v>
      </c>
    </row>
    <row r="1771" spans="1:53">
      <c r="A1771" s="51" t="s">
        <v>703</v>
      </c>
      <c r="B1771" s="111">
        <v>2.9421184626386127E-2</v>
      </c>
      <c r="C1771" s="87">
        <v>3.3588111356265736E-2</v>
      </c>
      <c r="D1771" s="87">
        <v>1.1898857354367973E-3</v>
      </c>
      <c r="E1771" s="88">
        <v>6.4199181718088666E-2</v>
      </c>
      <c r="F1771" s="112">
        <v>10.942585561891992</v>
      </c>
      <c r="G1771" s="113">
        <v>12.492385573375866</v>
      </c>
      <c r="H1771" s="113">
        <v>0.44255276034040719</v>
      </c>
      <c r="I1771" s="88">
        <v>23.877523895608263</v>
      </c>
    </row>
    <row r="1772" spans="1:53">
      <c r="A1772" s="51" t="s">
        <v>729</v>
      </c>
      <c r="B1772" s="111">
        <v>7.5041201131594286E-4</v>
      </c>
      <c r="C1772" s="87">
        <v>2.0258843535546234E-4</v>
      </c>
      <c r="D1772" s="87">
        <v>1.6108518288684836E-3</v>
      </c>
      <c r="E1772" s="88">
        <v>2.5638522755398888E-3</v>
      </c>
      <c r="F1772" s="112">
        <v>0.27909983043754816</v>
      </c>
      <c r="G1772" s="113">
        <v>7.5348471377961329E-2</v>
      </c>
      <c r="H1772" s="113">
        <v>0.59912216957827946</v>
      </c>
      <c r="I1772" s="88">
        <v>0.95357047139378881</v>
      </c>
    </row>
    <row r="1773" spans="1:53">
      <c r="A1773" s="51" t="s">
        <v>730</v>
      </c>
      <c r="B1773" s="111">
        <v>9.6406105175955703E-4</v>
      </c>
      <c r="C1773" s="87">
        <v>4.7862896629290212E-4</v>
      </c>
      <c r="D1773" s="87">
        <v>1.4960457939777155E-3</v>
      </c>
      <c r="E1773" s="88">
        <v>2.9387358120301745E-3</v>
      </c>
      <c r="F1773" s="112">
        <v>0.35856205926886681</v>
      </c>
      <c r="G1773" s="113">
        <v>0.17801589169740126</v>
      </c>
      <c r="H1773" s="113">
        <v>0.55642250007934602</v>
      </c>
      <c r="I1773" s="88">
        <v>1.0930004510456139</v>
      </c>
    </row>
    <row r="1774" spans="1:53">
      <c r="A1774" s="51" t="s">
        <v>712</v>
      </c>
      <c r="B1774" s="111">
        <v>1.5694544586523263E-3</v>
      </c>
      <c r="C1774" s="87">
        <v>5.5633064739522495E-3</v>
      </c>
      <c r="D1774" s="87">
        <v>7.001124530234315E-2</v>
      </c>
      <c r="E1774" s="88">
        <v>7.7144006234947729E-2</v>
      </c>
      <c r="F1774" s="112">
        <v>0.58372529581605315</v>
      </c>
      <c r="G1774" s="113">
        <v>2.0691538383418173</v>
      </c>
      <c r="H1774" s="113">
        <v>26.03919766467952</v>
      </c>
      <c r="I1774" s="88">
        <v>28.692076798837391</v>
      </c>
    </row>
    <row r="1775" spans="1:53">
      <c r="A1775" s="51" t="s">
        <v>715</v>
      </c>
      <c r="B1775" s="111">
        <v>8.5944816967613779E-4</v>
      </c>
      <c r="C1775" s="87">
        <v>5.2835476343294366E-3</v>
      </c>
      <c r="D1775" s="87">
        <v>1.9363349376843582</v>
      </c>
      <c r="E1775" s="88">
        <v>1.9424779334883637</v>
      </c>
      <c r="F1775" s="112">
        <v>0.31965351674718717</v>
      </c>
      <c r="G1775" s="113">
        <v>1.9651034719768015</v>
      </c>
      <c r="H1775" s="113">
        <v>720.17870800107607</v>
      </c>
      <c r="I1775" s="88">
        <v>722.46346498980017</v>
      </c>
    </row>
    <row r="1776" spans="1:53">
      <c r="A1776" s="51" t="s">
        <v>716</v>
      </c>
      <c r="B1776" s="111">
        <v>2.5867433438521948E-3</v>
      </c>
      <c r="C1776" s="87">
        <v>1.0111678378712491E-2</v>
      </c>
      <c r="D1776" s="87">
        <v>7.8898216649600172E-2</v>
      </c>
      <c r="E1776" s="88">
        <v>9.1596638372164862E-2</v>
      </c>
      <c r="F1776" s="112">
        <v>0.96208431870454192</v>
      </c>
      <c r="G1776" s="113">
        <v>3.7608242916963013</v>
      </c>
      <c r="H1776" s="113">
        <v>29.344518153584236</v>
      </c>
      <c r="I1776" s="88">
        <v>34.067426763985075</v>
      </c>
    </row>
    <row r="1777" spans="1:53">
      <c r="A1777" s="51" t="s">
        <v>717</v>
      </c>
      <c r="B1777" s="111">
        <v>2.0481304584372382E-4</v>
      </c>
      <c r="C1777" s="87">
        <v>1.0526944197163488E-3</v>
      </c>
      <c r="D1777" s="87">
        <v>1.6242819833825778E-2</v>
      </c>
      <c r="E1777" s="88">
        <v>1.7500327299385849E-2</v>
      </c>
      <c r="F1777" s="112">
        <v>7.6175868062316854E-2</v>
      </c>
      <c r="G1777" s="113">
        <v>0.39152736045650233</v>
      </c>
      <c r="H1777" s="113">
        <v>6.0411723067952767</v>
      </c>
      <c r="I1777" s="88">
        <v>6.5088755353140959</v>
      </c>
    </row>
    <row r="1778" spans="1:53">
      <c r="A1778" s="51" t="s">
        <v>718</v>
      </c>
      <c r="B1778" s="111">
        <v>1.5972098813718267E-4</v>
      </c>
      <c r="C1778" s="87">
        <v>8.1022732562416463E-4</v>
      </c>
      <c r="D1778" s="87">
        <v>6.6909787667982857E-3</v>
      </c>
      <c r="E1778" s="88">
        <v>7.6609270805596333E-3</v>
      </c>
      <c r="F1778" s="112">
        <v>5.9404833656955931E-2</v>
      </c>
      <c r="G1778" s="113">
        <v>0.30134686783733267</v>
      </c>
      <c r="H1778" s="113">
        <v>2.4885676283350309</v>
      </c>
      <c r="I1778" s="88">
        <v>2.8493193298293198</v>
      </c>
    </row>
    <row r="1779" spans="1:53">
      <c r="A1779" s="51" t="s">
        <v>719</v>
      </c>
      <c r="B1779" s="111">
        <v>3.3066021174426156E-3</v>
      </c>
      <c r="C1779" s="87">
        <v>1.6304497955424994E-2</v>
      </c>
      <c r="D1779" s="87">
        <v>8.2102115745139005E-4</v>
      </c>
      <c r="E1779" s="87">
        <v>2.0432121230319001E-2</v>
      </c>
      <c r="F1779" s="112">
        <v>1.2298205204422274</v>
      </c>
      <c r="G1779" s="113">
        <v>6.0641121758544889</v>
      </c>
      <c r="H1779" s="113">
        <v>0.30536140463488087</v>
      </c>
      <c r="I1779" s="88">
        <v>7.5992941009315977</v>
      </c>
    </row>
    <row r="1780" spans="1:53">
      <c r="A1780" s="51" t="s">
        <v>720</v>
      </c>
      <c r="B1780" s="111">
        <v>2.0133538562422267E-5</v>
      </c>
      <c r="C1780" s="87">
        <v>6.907573359398776E-5</v>
      </c>
      <c r="D1780" s="87">
        <v>1.1114877619192536E-3</v>
      </c>
      <c r="E1780" s="87">
        <v>1.2006970340756637E-3</v>
      </c>
      <c r="F1780" s="112">
        <v>7.48824261091689E-3</v>
      </c>
      <c r="G1780" s="113">
        <v>2.5691253928122777E-2</v>
      </c>
      <c r="H1780" s="113">
        <v>0.41339429700901276</v>
      </c>
      <c r="I1780" s="88">
        <v>0.44657379354805249</v>
      </c>
    </row>
    <row r="1781" spans="1:53" ht="14.25">
      <c r="A1781" s="89" t="s">
        <v>721</v>
      </c>
      <c r="B1781" s="114">
        <v>4.7935408438507931E-5</v>
      </c>
      <c r="C1781" s="90">
        <v>1.8130344808031784E-4</v>
      </c>
      <c r="D1781" s="90">
        <v>1.0322715978446236E-3</v>
      </c>
      <c r="E1781" s="90">
        <v>1.2615104543634494E-3</v>
      </c>
      <c r="F1781" s="115">
        <v>1.782855839911306E-2</v>
      </c>
      <c r="G1781" s="116">
        <v>6.7431971842005695E-2</v>
      </c>
      <c r="H1781" s="116">
        <v>0.38393152505474876</v>
      </c>
      <c r="I1781" s="91">
        <v>0.46919205529586749</v>
      </c>
      <c r="AY1781" s="81"/>
    </row>
    <row r="1783" spans="1:53" ht="14.25">
      <c r="A1783" s="52" t="s">
        <v>798</v>
      </c>
    </row>
    <row r="1784" spans="1:53" ht="14.25">
      <c r="A1784" s="77"/>
      <c r="B1784" s="93" t="s">
        <v>723</v>
      </c>
      <c r="C1784" s="94"/>
      <c r="D1784" s="94"/>
      <c r="E1784" s="95"/>
      <c r="F1784" s="96" t="s">
        <v>724</v>
      </c>
      <c r="G1784" s="97"/>
      <c r="H1784" s="98"/>
      <c r="I1784" s="98"/>
    </row>
    <row r="1785" spans="1:53" ht="25.5">
      <c r="A1785" s="89" t="s">
        <v>725</v>
      </c>
      <c r="B1785" s="99" t="s">
        <v>726</v>
      </c>
      <c r="C1785" s="100" t="s">
        <v>362</v>
      </c>
      <c r="D1785" s="100" t="s">
        <v>401</v>
      </c>
      <c r="E1785" s="101" t="s">
        <v>727</v>
      </c>
      <c r="F1785" s="102" t="s">
        <v>726</v>
      </c>
      <c r="G1785" s="102" t="s">
        <v>362</v>
      </c>
      <c r="H1785" s="100" t="s">
        <v>401</v>
      </c>
      <c r="I1785" s="101" t="s">
        <v>727</v>
      </c>
    </row>
    <row r="1786" spans="1:53">
      <c r="A1786" s="51" t="s">
        <v>540</v>
      </c>
      <c r="B1786" s="104">
        <v>127.56655636561869</v>
      </c>
      <c r="C1786" s="85">
        <v>2562.0877112387498</v>
      </c>
      <c r="D1786" s="85">
        <v>2688.6867331288345</v>
      </c>
      <c r="E1786" s="86">
        <v>5378.3410007332031</v>
      </c>
      <c r="F1786" s="105">
        <v>47445.674794984036</v>
      </c>
      <c r="G1786" s="106">
        <v>952914.17913058214</v>
      </c>
      <c r="H1786" s="106">
        <v>1000000</v>
      </c>
      <c r="I1786" s="79">
        <v>2000359.8539255664</v>
      </c>
    </row>
    <row r="1787" spans="1:53">
      <c r="A1787" s="51" t="s">
        <v>558</v>
      </c>
      <c r="B1787" s="104">
        <v>126.98883873827371</v>
      </c>
      <c r="C1787" s="85">
        <v>959.82942263668031</v>
      </c>
      <c r="D1787" s="85">
        <v>0</v>
      </c>
      <c r="E1787" s="86">
        <v>1086.8182613749541</v>
      </c>
      <c r="F1787" s="107">
        <v>47230.804977601962</v>
      </c>
      <c r="G1787" s="108">
        <v>356988.19457472581</v>
      </c>
      <c r="H1787" s="108">
        <v>0</v>
      </c>
      <c r="I1787" s="86">
        <v>404218.99955232785</v>
      </c>
    </row>
    <row r="1788" spans="1:53">
      <c r="A1788" s="51" t="s">
        <v>575</v>
      </c>
      <c r="B1788" s="104">
        <v>1.5946478858208466</v>
      </c>
      <c r="C1788" s="85">
        <v>125.38021135357403</v>
      </c>
      <c r="D1788" s="85">
        <v>0</v>
      </c>
      <c r="E1788" s="86">
        <v>126.97485923939487</v>
      </c>
      <c r="F1788" s="107">
        <v>593.09545666748215</v>
      </c>
      <c r="G1788" s="108">
        <v>46632.510142849045</v>
      </c>
      <c r="H1788" s="108">
        <v>0</v>
      </c>
      <c r="I1788" s="86">
        <v>47225.605599516522</v>
      </c>
    </row>
    <row r="1789" spans="1:53" ht="14.25">
      <c r="A1789" s="51" t="s">
        <v>267</v>
      </c>
      <c r="B1789" s="104">
        <v>14.370772139414896</v>
      </c>
      <c r="C1789" s="85">
        <v>733.54864515941119</v>
      </c>
      <c r="D1789" s="85">
        <v>0</v>
      </c>
      <c r="E1789" s="86">
        <v>747.91941729882615</v>
      </c>
      <c r="F1789" s="107">
        <v>5344.9038753174409</v>
      </c>
      <c r="G1789" s="108">
        <v>272827.85908858117</v>
      </c>
      <c r="H1789" s="108">
        <v>0</v>
      </c>
      <c r="I1789" s="86">
        <v>278172.7629638986</v>
      </c>
      <c r="AZ1789" s="81"/>
    </row>
    <row r="1790" spans="1:53" ht="14.25">
      <c r="A1790" s="51" t="s">
        <v>608</v>
      </c>
      <c r="B1790" s="104">
        <v>111.02341871303797</v>
      </c>
      <c r="C1790" s="85">
        <v>100.90056612369509</v>
      </c>
      <c r="D1790" s="85">
        <v>0</v>
      </c>
      <c r="E1790" s="86">
        <v>211.92398483673304</v>
      </c>
      <c r="F1790" s="107">
        <v>41292.805645617045</v>
      </c>
      <c r="G1790" s="108">
        <v>37527.825343295655</v>
      </c>
      <c r="H1790" s="108">
        <v>0</v>
      </c>
      <c r="I1790" s="86">
        <v>78820.630988912701</v>
      </c>
      <c r="AX1790" s="81"/>
    </row>
    <row r="1791" spans="1:53" ht="14.25">
      <c r="A1791" s="51" t="s">
        <v>728</v>
      </c>
      <c r="B1791" s="109">
        <v>2.3974894849118733E-3</v>
      </c>
      <c r="C1791" s="110">
        <v>3.2073192260340208E-2</v>
      </c>
      <c r="D1791" s="85">
        <v>0</v>
      </c>
      <c r="E1791" s="86">
        <v>3.4470681745252078E-2</v>
      </c>
      <c r="F1791" s="107">
        <v>0.89169536018125328</v>
      </c>
      <c r="G1791" s="108">
        <v>11.928943548963222</v>
      </c>
      <c r="H1791" s="108">
        <v>0</v>
      </c>
      <c r="I1791" s="86">
        <v>12.820638909144474</v>
      </c>
      <c r="BA1791" s="81"/>
    </row>
    <row r="1792" spans="1:53">
      <c r="A1792" s="51" t="s">
        <v>640</v>
      </c>
      <c r="B1792" s="104">
        <v>-196.25182773251203</v>
      </c>
      <c r="C1792" s="85">
        <v>63.442627420629812</v>
      </c>
      <c r="D1792" s="85">
        <v>205.70680035673183</v>
      </c>
      <c r="E1792" s="86">
        <v>72.897600044849611</v>
      </c>
      <c r="F1792" s="107">
        <v>-72991.704579928162</v>
      </c>
      <c r="G1792" s="108">
        <v>23596.139572125387</v>
      </c>
      <c r="H1792" s="108">
        <v>76508.281095786151</v>
      </c>
      <c r="I1792" s="86">
        <v>27112.716087983375</v>
      </c>
      <c r="AV1792" s="84"/>
    </row>
    <row r="1793" spans="1:9">
      <c r="A1793" s="51" t="s">
        <v>201</v>
      </c>
      <c r="B1793" s="111">
        <v>1.9961754771703342E-2</v>
      </c>
      <c r="C1793" s="87">
        <v>0.21785119343096201</v>
      </c>
      <c r="D1793" s="87">
        <v>0.10387670695584854</v>
      </c>
      <c r="E1793" s="88">
        <v>0.34168965515851391</v>
      </c>
      <c r="F1793" s="112">
        <v>7.4243512737066899</v>
      </c>
      <c r="G1793" s="113">
        <v>81.025130502075186</v>
      </c>
      <c r="H1793" s="113">
        <v>38.634737798169162</v>
      </c>
      <c r="I1793" s="88">
        <v>127.08421957395106</v>
      </c>
    </row>
    <row r="1794" spans="1:9">
      <c r="A1794" s="51" t="s">
        <v>200</v>
      </c>
      <c r="B1794" s="111">
        <v>9.9053228573577941E-5</v>
      </c>
      <c r="C1794" s="87">
        <v>1.2060954010055273E-3</v>
      </c>
      <c r="D1794" s="87">
        <v>6.5031902520787995E-4</v>
      </c>
      <c r="E1794" s="88">
        <v>1.9554676547869853E-3</v>
      </c>
      <c r="F1794" s="112">
        <v>3.684074732585501E-2</v>
      </c>
      <c r="G1794" s="113">
        <v>0.4485816016215432</v>
      </c>
      <c r="H1794" s="113">
        <v>0.24187236735129097</v>
      </c>
      <c r="I1794" s="88">
        <v>0.72729471629868925</v>
      </c>
    </row>
    <row r="1795" spans="1:9">
      <c r="A1795" s="51" t="s">
        <v>667</v>
      </c>
      <c r="B1795" s="104">
        <v>-195.62672598378893</v>
      </c>
      <c r="C1795" s="85">
        <v>70.297778504825132</v>
      </c>
      <c r="D1795" s="85">
        <v>208.99543610708739</v>
      </c>
      <c r="E1795" s="86">
        <v>83.666488628123574</v>
      </c>
      <c r="F1795" s="107">
        <v>-72759.211243675614</v>
      </c>
      <c r="G1795" s="108">
        <v>26145.76761161735</v>
      </c>
      <c r="H1795" s="108">
        <v>77731.419407079331</v>
      </c>
      <c r="I1795" s="86">
        <v>31117.975775021059</v>
      </c>
    </row>
    <row r="1796" spans="1:9">
      <c r="A1796" s="51" t="s">
        <v>676</v>
      </c>
      <c r="B1796" s="111">
        <v>3.8535063788223104E-3</v>
      </c>
      <c r="C1796" s="87">
        <v>1.7238262092371729E-2</v>
      </c>
      <c r="D1796" s="87">
        <v>0.1014655729019466</v>
      </c>
      <c r="E1796" s="88">
        <v>0.12255734137314064</v>
      </c>
      <c r="F1796" s="112">
        <v>1.4332299599432958</v>
      </c>
      <c r="G1796" s="113">
        <v>6.4114059402939443</v>
      </c>
      <c r="H1796" s="113">
        <v>37.737967629970321</v>
      </c>
      <c r="I1796" s="88">
        <v>45.582603530207564</v>
      </c>
    </row>
    <row r="1797" spans="1:9">
      <c r="A1797" s="51" t="s">
        <v>685</v>
      </c>
      <c r="B1797" s="111">
        <v>1.6521311201400896E-2</v>
      </c>
      <c r="C1797" s="87">
        <v>3.9661625279241032E-2</v>
      </c>
      <c r="D1797" s="87">
        <v>2.8062825183831279</v>
      </c>
      <c r="E1797" s="88">
        <v>2.86246545486377</v>
      </c>
      <c r="F1797" s="112">
        <v>6.1447512638168105</v>
      </c>
      <c r="G1797" s="113">
        <v>14.751300250247695</v>
      </c>
      <c r="H1797" s="113">
        <v>1043.7372579725743</v>
      </c>
      <c r="I1797" s="88">
        <v>1064.6333094866388</v>
      </c>
    </row>
    <row r="1798" spans="1:9">
      <c r="A1798" s="51" t="s">
        <v>690</v>
      </c>
      <c r="B1798" s="111">
        <v>3.7685284971999515E-2</v>
      </c>
      <c r="C1798" s="87">
        <v>7.3499977781511058E-2</v>
      </c>
      <c r="D1798" s="87">
        <v>0.11434524152115967</v>
      </c>
      <c r="E1798" s="88">
        <v>0.22553050427467025</v>
      </c>
      <c r="F1798" s="112">
        <v>14.016242393603443</v>
      </c>
      <c r="G1798" s="113">
        <v>27.336757709954135</v>
      </c>
      <c r="H1798" s="113">
        <v>42.528287179107586</v>
      </c>
      <c r="I1798" s="88">
        <v>83.88128728266517</v>
      </c>
    </row>
    <row r="1799" spans="1:9">
      <c r="A1799" s="51" t="s">
        <v>695</v>
      </c>
      <c r="B1799" s="111">
        <v>1.8989498067513791E-3</v>
      </c>
      <c r="C1799" s="87">
        <v>1.3510767965405127E-2</v>
      </c>
      <c r="D1799" s="87">
        <v>2.3540318599747506E-2</v>
      </c>
      <c r="E1799" s="88">
        <v>3.8950036371904015E-2</v>
      </c>
      <c r="F1799" s="112">
        <v>0.70627410153564618</v>
      </c>
      <c r="G1799" s="113">
        <v>5.0250435645519023</v>
      </c>
      <c r="H1799" s="113">
        <v>8.7553221837612725</v>
      </c>
      <c r="I1799" s="88">
        <v>14.486639849848823</v>
      </c>
    </row>
    <row r="1800" spans="1:9">
      <c r="A1800" s="51" t="s">
        <v>700</v>
      </c>
      <c r="B1800" s="111">
        <v>1.8084849854694443E-3</v>
      </c>
      <c r="C1800" s="87">
        <v>1.1805427368832775E-2</v>
      </c>
      <c r="D1800" s="87">
        <v>9.6970706765192559E-3</v>
      </c>
      <c r="E1800" s="88">
        <v>2.3310983030821478E-2</v>
      </c>
      <c r="F1800" s="112">
        <v>0.67262763013112492</v>
      </c>
      <c r="G1800" s="113">
        <v>4.3907783020503688</v>
      </c>
      <c r="H1800" s="113">
        <v>3.6066197512101903</v>
      </c>
      <c r="I1800" s="88">
        <v>8.6700256833916853</v>
      </c>
    </row>
    <row r="1801" spans="1:9">
      <c r="A1801" s="51" t="s">
        <v>703</v>
      </c>
      <c r="B1801" s="111">
        <v>2.2912627951817807E-3</v>
      </c>
      <c r="C1801" s="87">
        <v>5.7734482614994795E-2</v>
      </c>
      <c r="D1801" s="87">
        <v>0</v>
      </c>
      <c r="E1801" s="88">
        <v>6.0025745410176579E-2</v>
      </c>
      <c r="F1801" s="112">
        <v>0.85218659613625947</v>
      </c>
      <c r="G1801" s="113">
        <v>21.473116188515188</v>
      </c>
      <c r="H1801" s="113">
        <v>0</v>
      </c>
      <c r="I1801" s="88">
        <v>22.325302784651452</v>
      </c>
    </row>
    <row r="1802" spans="1:9">
      <c r="A1802" s="51" t="s">
        <v>729</v>
      </c>
      <c r="B1802" s="111">
        <v>1.2178062264209936E-3</v>
      </c>
      <c r="C1802" s="87">
        <v>2.9297285570471738E-4</v>
      </c>
      <c r="D1802" s="87">
        <v>1.6108518288684836E-3</v>
      </c>
      <c r="E1802" s="88">
        <v>3.1216309109941944E-3</v>
      </c>
      <c r="F1802" s="112">
        <v>0.45293719473366395</v>
      </c>
      <c r="G1802" s="113">
        <v>0.108965039360976</v>
      </c>
      <c r="H1802" s="113">
        <v>0.59912216957827946</v>
      </c>
      <c r="I1802" s="88">
        <v>1.1610244036729194</v>
      </c>
    </row>
    <row r="1803" spans="1:9">
      <c r="A1803" s="51" t="s">
        <v>730</v>
      </c>
      <c r="B1803" s="111">
        <v>4.4413731176590584E-4</v>
      </c>
      <c r="C1803" s="87">
        <v>7.9095940716508218E-4</v>
      </c>
      <c r="D1803" s="87">
        <v>1.4960457939777155E-3</v>
      </c>
      <c r="E1803" s="88">
        <v>2.7311425129087036E-3</v>
      </c>
      <c r="F1803" s="112">
        <v>0.16518745240694577</v>
      </c>
      <c r="G1803" s="113">
        <v>0.29418057426297478</v>
      </c>
      <c r="H1803" s="113">
        <v>0.55642250007934602</v>
      </c>
      <c r="I1803" s="88">
        <v>1.0157905267492666</v>
      </c>
    </row>
    <row r="1804" spans="1:9">
      <c r="A1804" s="51" t="s">
        <v>712</v>
      </c>
      <c r="B1804" s="111">
        <v>0</v>
      </c>
      <c r="C1804" s="87">
        <v>4.3010640397689861E-3</v>
      </c>
      <c r="D1804" s="87">
        <v>7.001124530234315E-2</v>
      </c>
      <c r="E1804" s="88">
        <v>7.4312309342112137E-2</v>
      </c>
      <c r="F1804" s="112">
        <v>0</v>
      </c>
      <c r="G1804" s="113">
        <v>1.599689538678172</v>
      </c>
      <c r="H1804" s="113">
        <v>26.03919766467952</v>
      </c>
      <c r="I1804" s="88">
        <v>27.638887203357694</v>
      </c>
    </row>
    <row r="1805" spans="1:9">
      <c r="A1805" s="51" t="s">
        <v>715</v>
      </c>
      <c r="B1805" s="111">
        <v>0</v>
      </c>
      <c r="C1805" s="87">
        <v>7.1073595759303925E-3</v>
      </c>
      <c r="D1805" s="87">
        <v>1.9363349376843582</v>
      </c>
      <c r="E1805" s="88">
        <v>1.9434422972602885</v>
      </c>
      <c r="F1805" s="112">
        <v>0</v>
      </c>
      <c r="G1805" s="113">
        <v>2.6434316383372538</v>
      </c>
      <c r="H1805" s="113">
        <v>720.17870800107607</v>
      </c>
      <c r="I1805" s="88">
        <v>722.82213963941342</v>
      </c>
    </row>
    <row r="1806" spans="1:9">
      <c r="A1806" s="51" t="s">
        <v>716</v>
      </c>
      <c r="B1806" s="111">
        <v>0</v>
      </c>
      <c r="C1806" s="87">
        <v>1.3709788252689427E-2</v>
      </c>
      <c r="D1806" s="87">
        <v>7.8898216649600172E-2</v>
      </c>
      <c r="E1806" s="88">
        <v>9.2608004902289598E-2</v>
      </c>
      <c r="F1806" s="112">
        <v>0</v>
      </c>
      <c r="G1806" s="113">
        <v>5.0990649389396498</v>
      </c>
      <c r="H1806" s="113">
        <v>29.344518153584236</v>
      </c>
      <c r="I1806" s="88">
        <v>34.443583092523888</v>
      </c>
    </row>
    <row r="1807" spans="1:9">
      <c r="A1807" s="51" t="s">
        <v>717</v>
      </c>
      <c r="B1807" s="111">
        <v>0</v>
      </c>
      <c r="C1807" s="87">
        <v>1.3087810132696028E-3</v>
      </c>
      <c r="D1807" s="87">
        <v>1.6242819833825778E-2</v>
      </c>
      <c r="E1807" s="88">
        <v>1.755160084709538E-2</v>
      </c>
      <c r="F1807" s="112">
        <v>0</v>
      </c>
      <c r="G1807" s="113">
        <v>0.48677333701370618</v>
      </c>
      <c r="H1807" s="113">
        <v>6.0411723067952767</v>
      </c>
      <c r="I1807" s="88">
        <v>6.5279456438089829</v>
      </c>
    </row>
    <row r="1808" spans="1:9">
      <c r="A1808" s="51" t="s">
        <v>718</v>
      </c>
      <c r="B1808" s="111">
        <v>0</v>
      </c>
      <c r="C1808" s="87">
        <v>9.4586335304005348E-4</v>
      </c>
      <c r="D1808" s="87">
        <v>6.6909787667982857E-3</v>
      </c>
      <c r="E1808" s="88">
        <v>7.6368421198383394E-3</v>
      </c>
      <c r="F1808" s="112">
        <v>0</v>
      </c>
      <c r="G1808" s="113">
        <v>0.35179381122595454</v>
      </c>
      <c r="H1808" s="113">
        <v>2.4885676283350309</v>
      </c>
      <c r="I1808" s="88">
        <v>2.8403614395609855</v>
      </c>
    </row>
    <row r="1809" spans="1:53">
      <c r="A1809" s="51" t="s">
        <v>719</v>
      </c>
      <c r="B1809" s="111">
        <v>0</v>
      </c>
      <c r="C1809" s="87">
        <v>2.4541303283339651E-2</v>
      </c>
      <c r="D1809" s="87">
        <v>0</v>
      </c>
      <c r="E1809" s="87">
        <v>2.4541303283339651E-2</v>
      </c>
      <c r="F1809" s="112">
        <v>0</v>
      </c>
      <c r="G1809" s="113">
        <v>9.1276172046941468</v>
      </c>
      <c r="H1809" s="113">
        <v>0</v>
      </c>
      <c r="I1809" s="88">
        <v>9.1276172046941468</v>
      </c>
    </row>
    <row r="1810" spans="1:53">
      <c r="A1810" s="51" t="s">
        <v>720</v>
      </c>
      <c r="B1810" s="111">
        <v>0</v>
      </c>
      <c r="C1810" s="87">
        <v>7.7102770441897408E-5</v>
      </c>
      <c r="D1810" s="87">
        <v>1.1114877619192536E-3</v>
      </c>
      <c r="E1810" s="87">
        <v>1.188590532361151E-3</v>
      </c>
      <c r="F1810" s="112">
        <v>0</v>
      </c>
      <c r="G1810" s="113">
        <v>2.8676740020274746E-2</v>
      </c>
      <c r="H1810" s="113">
        <v>0.41339429700901276</v>
      </c>
      <c r="I1810" s="88">
        <v>0.44207103702928757</v>
      </c>
    </row>
    <row r="1811" spans="1:53" ht="14.25">
      <c r="A1811" s="89" t="s">
        <v>721</v>
      </c>
      <c r="B1811" s="114">
        <v>0</v>
      </c>
      <c r="C1811" s="90">
        <v>2.1290261472064432E-4</v>
      </c>
      <c r="D1811" s="90">
        <v>1.0322715978446236E-3</v>
      </c>
      <c r="E1811" s="90">
        <v>1.2451742125652678E-3</v>
      </c>
      <c r="F1811" s="115">
        <v>0</v>
      </c>
      <c r="G1811" s="116">
        <v>7.9184611616277364E-2</v>
      </c>
      <c r="H1811" s="116">
        <v>0.38393152505474876</v>
      </c>
      <c r="I1811" s="91">
        <v>0.46311613667102608</v>
      </c>
      <c r="AY1811" s="81"/>
    </row>
    <row r="1813" spans="1:53" ht="14.25">
      <c r="A1813" s="52" t="s">
        <v>799</v>
      </c>
    </row>
    <row r="1814" spans="1:53" ht="14.25">
      <c r="A1814" s="77"/>
      <c r="B1814" s="93" t="s">
        <v>723</v>
      </c>
      <c r="C1814" s="94"/>
      <c r="D1814" s="94"/>
      <c r="E1814" s="95"/>
      <c r="F1814" s="96" t="s">
        <v>724</v>
      </c>
      <c r="G1814" s="97"/>
      <c r="H1814" s="98"/>
      <c r="I1814" s="98"/>
    </row>
    <row r="1815" spans="1:53" ht="25.5">
      <c r="A1815" s="89" t="s">
        <v>725</v>
      </c>
      <c r="B1815" s="99" t="s">
        <v>726</v>
      </c>
      <c r="C1815" s="100" t="s">
        <v>362</v>
      </c>
      <c r="D1815" s="100" t="s">
        <v>401</v>
      </c>
      <c r="E1815" s="101" t="s">
        <v>727</v>
      </c>
      <c r="F1815" s="102" t="s">
        <v>726</v>
      </c>
      <c r="G1815" s="102" t="s">
        <v>362</v>
      </c>
      <c r="H1815" s="100" t="s">
        <v>401</v>
      </c>
      <c r="I1815" s="101" t="s">
        <v>727</v>
      </c>
    </row>
    <row r="1816" spans="1:53">
      <c r="A1816" s="51" t="s">
        <v>540</v>
      </c>
      <c r="B1816" s="104">
        <v>123.25128791324052</v>
      </c>
      <c r="C1816" s="85">
        <v>529.29489422883978</v>
      </c>
      <c r="D1816" s="85">
        <v>2688.6867331288345</v>
      </c>
      <c r="E1816" s="86">
        <v>3341.2329152709149</v>
      </c>
      <c r="F1816" s="105">
        <v>45840.702226329115</v>
      </c>
      <c r="G1816" s="106">
        <v>196860.00890587107</v>
      </c>
      <c r="H1816" s="106">
        <v>1000000</v>
      </c>
      <c r="I1816" s="79">
        <v>1242700.7111322002</v>
      </c>
    </row>
    <row r="1817" spans="1:53">
      <c r="A1817" s="51" t="s">
        <v>558</v>
      </c>
      <c r="B1817" s="104">
        <v>224.86614376957976</v>
      </c>
      <c r="C1817" s="85">
        <v>391.9539302000008</v>
      </c>
      <c r="D1817" s="85">
        <v>2523.2315348909206</v>
      </c>
      <c r="E1817" s="86">
        <v>3140.0516088605009</v>
      </c>
      <c r="F1817" s="107">
        <v>83634.192484708794</v>
      </c>
      <c r="G1817" s="108">
        <v>145778.95050788703</v>
      </c>
      <c r="H1817" s="108">
        <v>938462.44852580025</v>
      </c>
      <c r="I1817" s="86">
        <v>1167875.5915183958</v>
      </c>
    </row>
    <row r="1818" spans="1:53">
      <c r="A1818" s="51" t="s">
        <v>575</v>
      </c>
      <c r="B1818" s="104">
        <v>27.347699831827736</v>
      </c>
      <c r="C1818" s="85">
        <v>24.791687050892481</v>
      </c>
      <c r="D1818" s="85">
        <v>0</v>
      </c>
      <c r="E1818" s="86">
        <v>52.139386882720217</v>
      </c>
      <c r="F1818" s="107">
        <v>10171.396873745542</v>
      </c>
      <c r="G1818" s="108">
        <v>9220.7421360845219</v>
      </c>
      <c r="H1818" s="108">
        <v>0</v>
      </c>
      <c r="I1818" s="86">
        <v>19392.139009830062</v>
      </c>
    </row>
    <row r="1819" spans="1:53" ht="14.25">
      <c r="A1819" s="51" t="s">
        <v>267</v>
      </c>
      <c r="B1819" s="104">
        <v>151.43338153608394</v>
      </c>
      <c r="C1819" s="85">
        <v>269.78857581692444</v>
      </c>
      <c r="D1819" s="85">
        <v>0</v>
      </c>
      <c r="E1819" s="86">
        <v>421.22195735300841</v>
      </c>
      <c r="F1819" s="107">
        <v>56322.434172113601</v>
      </c>
      <c r="G1819" s="108">
        <v>100342.13822410263</v>
      </c>
      <c r="H1819" s="108">
        <v>0</v>
      </c>
      <c r="I1819" s="86">
        <v>156664.57239621624</v>
      </c>
      <c r="AZ1819" s="81"/>
    </row>
    <row r="1820" spans="1:53" ht="14.25">
      <c r="A1820" s="51" t="s">
        <v>608</v>
      </c>
      <c r="B1820" s="104">
        <v>46.08506240166809</v>
      </c>
      <c r="C1820" s="85">
        <v>97.373667332183828</v>
      </c>
      <c r="D1820" s="85">
        <v>2523.2315348909206</v>
      </c>
      <c r="E1820" s="86">
        <v>2666.6902646247727</v>
      </c>
      <c r="F1820" s="107">
        <v>17140.361438849643</v>
      </c>
      <c r="G1820" s="108">
        <v>36216.070147699858</v>
      </c>
      <c r="H1820" s="108">
        <v>938462.44852580025</v>
      </c>
      <c r="I1820" s="86">
        <v>991818.88011234975</v>
      </c>
      <c r="AX1820" s="81"/>
    </row>
    <row r="1821" spans="1:53" ht="14.25">
      <c r="A1821" s="51" t="s">
        <v>728</v>
      </c>
      <c r="B1821" s="109">
        <v>0.11404104248139479</v>
      </c>
      <c r="C1821" s="110">
        <v>2.0071233477888334E-2</v>
      </c>
      <c r="D1821" s="85">
        <v>0</v>
      </c>
      <c r="E1821" s="86">
        <v>0.13411227595928313</v>
      </c>
      <c r="F1821" s="107">
        <v>42.415146798706751</v>
      </c>
      <c r="G1821" s="108">
        <v>7.4650695562927734</v>
      </c>
      <c r="H1821" s="108">
        <v>0</v>
      </c>
      <c r="I1821" s="86">
        <v>49.880216354999526</v>
      </c>
      <c r="BA1821" s="81"/>
    </row>
    <row r="1822" spans="1:53">
      <c r="A1822" s="51" t="s">
        <v>640</v>
      </c>
      <c r="B1822" s="104">
        <v>6.3566192381921161</v>
      </c>
      <c r="C1822" s="85">
        <v>25.295773249448231</v>
      </c>
      <c r="D1822" s="85">
        <v>215.76279878898151</v>
      </c>
      <c r="E1822" s="86">
        <v>247.41519127662187</v>
      </c>
      <c r="F1822" s="107">
        <v>2364.2096938511299</v>
      </c>
      <c r="G1822" s="108">
        <v>9408.2263053425522</v>
      </c>
      <c r="H1822" s="108">
        <v>80248.396412436472</v>
      </c>
      <c r="I1822" s="86">
        <v>92020.832411630166</v>
      </c>
      <c r="AV1822" s="84"/>
    </row>
    <row r="1823" spans="1:53">
      <c r="A1823" s="51" t="s">
        <v>201</v>
      </c>
      <c r="B1823" s="111">
        <v>0.38005887485255041</v>
      </c>
      <c r="C1823" s="87">
        <v>8.3219171262184435E-2</v>
      </c>
      <c r="D1823" s="87">
        <v>0.10387670695584854</v>
      </c>
      <c r="E1823" s="88">
        <v>0.56715475307058338</v>
      </c>
      <c r="F1823" s="112">
        <v>141.35483698031067</v>
      </c>
      <c r="G1823" s="113">
        <v>30.95160556891728</v>
      </c>
      <c r="H1823" s="113">
        <v>38.634737798169162</v>
      </c>
      <c r="I1823" s="88">
        <v>210.94118034739711</v>
      </c>
    </row>
    <row r="1824" spans="1:53">
      <c r="A1824" s="51" t="s">
        <v>200</v>
      </c>
      <c r="B1824" s="111">
        <v>6.4308079496266839E-3</v>
      </c>
      <c r="C1824" s="87">
        <v>5.1730357618042096E-4</v>
      </c>
      <c r="D1824" s="87">
        <v>6.5031902520787995E-4</v>
      </c>
      <c r="E1824" s="88">
        <v>7.5984305510149851E-3</v>
      </c>
      <c r="F1824" s="112">
        <v>2.3918026114344415</v>
      </c>
      <c r="G1824" s="113">
        <v>0.19240009250852105</v>
      </c>
      <c r="H1824" s="113">
        <v>0.24187236735129097</v>
      </c>
      <c r="I1824" s="88">
        <v>2.8260750712942539</v>
      </c>
    </row>
    <row r="1825" spans="1:9">
      <c r="A1825" s="51" t="s">
        <v>667</v>
      </c>
      <c r="B1825" s="104">
        <v>19.462549590419698</v>
      </c>
      <c r="C1825" s="85">
        <v>27.929433835001575</v>
      </c>
      <c r="D1825" s="85">
        <v>219.05143453933707</v>
      </c>
      <c r="E1825" s="86">
        <v>266.44341796475834</v>
      </c>
      <c r="F1825" s="107">
        <v>7238.6824952905763</v>
      </c>
      <c r="G1825" s="108">
        <v>10387.76049692483</v>
      </c>
      <c r="H1825" s="108">
        <v>81471.534723729652</v>
      </c>
      <c r="I1825" s="86">
        <v>99097.97771594506</v>
      </c>
    </row>
    <row r="1826" spans="1:9">
      <c r="A1826" s="51" t="s">
        <v>676</v>
      </c>
      <c r="B1826" s="111">
        <v>1.0477488496171333E-2</v>
      </c>
      <c r="C1826" s="87">
        <v>1.9426367229633236E-2</v>
      </c>
      <c r="D1826" s="87">
        <v>0.1014655729019466</v>
      </c>
      <c r="E1826" s="88">
        <v>0.13136942862775117</v>
      </c>
      <c r="F1826" s="112">
        <v>3.8968796055978761</v>
      </c>
      <c r="G1826" s="113">
        <v>7.2252252336688931</v>
      </c>
      <c r="H1826" s="113">
        <v>37.737967629970321</v>
      </c>
      <c r="I1826" s="88">
        <v>48.860072469237089</v>
      </c>
    </row>
    <row r="1827" spans="1:9">
      <c r="A1827" s="51" t="s">
        <v>685</v>
      </c>
      <c r="B1827" s="111">
        <v>2.5807380779154284E-2</v>
      </c>
      <c r="C1827" s="87">
        <v>1.8051455892082031E-2</v>
      </c>
      <c r="D1827" s="87">
        <v>2.8062825183831279</v>
      </c>
      <c r="E1827" s="88">
        <v>2.8501413550543644</v>
      </c>
      <c r="F1827" s="112">
        <v>9.5985078741851559</v>
      </c>
      <c r="G1827" s="113">
        <v>6.7138561252450142</v>
      </c>
      <c r="H1827" s="113">
        <v>1043.7372579725743</v>
      </c>
      <c r="I1827" s="88">
        <v>1060.0496219720046</v>
      </c>
    </row>
    <row r="1828" spans="1:9">
      <c r="A1828" s="51" t="s">
        <v>690</v>
      </c>
      <c r="B1828" s="111">
        <v>6.4718562599650878E-2</v>
      </c>
      <c r="C1828" s="87">
        <v>3.4599672756783668E-2</v>
      </c>
      <c r="D1828" s="87">
        <v>0.11434524152115967</v>
      </c>
      <c r="E1828" s="88">
        <v>0.21366347687759424</v>
      </c>
      <c r="F1828" s="112">
        <v>24.070696597791315</v>
      </c>
      <c r="G1828" s="113">
        <v>12.868614379823976</v>
      </c>
      <c r="H1828" s="113">
        <v>42.528287179107586</v>
      </c>
      <c r="I1828" s="88">
        <v>79.467598156722886</v>
      </c>
    </row>
    <row r="1829" spans="1:9">
      <c r="A1829" s="51" t="s">
        <v>695</v>
      </c>
      <c r="B1829" s="111">
        <v>3.6010014146118296E-3</v>
      </c>
      <c r="C1829" s="87">
        <v>4.5634378666499376E-3</v>
      </c>
      <c r="D1829" s="87">
        <v>2.3540318599747506E-2</v>
      </c>
      <c r="E1829" s="88">
        <v>3.1704757881009273E-2</v>
      </c>
      <c r="F1829" s="112">
        <v>1.3393160944493268</v>
      </c>
      <c r="G1829" s="113">
        <v>1.6972739183115797</v>
      </c>
      <c r="H1829" s="113">
        <v>8.7553221837612725</v>
      </c>
      <c r="I1829" s="88">
        <v>11.791912196522178</v>
      </c>
    </row>
    <row r="1830" spans="1:9">
      <c r="A1830" s="51" t="s">
        <v>700</v>
      </c>
      <c r="B1830" s="111">
        <v>3.0368337576154548E-3</v>
      </c>
      <c r="C1830" s="87">
        <v>2.4209864527996484E-3</v>
      </c>
      <c r="D1830" s="87">
        <v>9.6970706765192559E-3</v>
      </c>
      <c r="E1830" s="88">
        <v>1.515489088693436E-2</v>
      </c>
      <c r="F1830" s="112">
        <v>1.1294859011267113</v>
      </c>
      <c r="G1830" s="113">
        <v>0.90043455898721891</v>
      </c>
      <c r="H1830" s="113">
        <v>3.6066197512101903</v>
      </c>
      <c r="I1830" s="88">
        <v>5.6365402113241201</v>
      </c>
    </row>
    <row r="1831" spans="1:9">
      <c r="A1831" s="51" t="s">
        <v>703</v>
      </c>
      <c r="B1831" s="111">
        <v>3.2642832716775545E-2</v>
      </c>
      <c r="C1831" s="87">
        <v>3.5123028973536266E-2</v>
      </c>
      <c r="D1831" s="87">
        <v>1.3928190565541015E-3</v>
      </c>
      <c r="E1831" s="88">
        <v>6.9158680746865916E-2</v>
      </c>
      <c r="F1831" s="112">
        <v>12.140809233952281</v>
      </c>
      <c r="G1831" s="113">
        <v>13.06326562360929</v>
      </c>
      <c r="H1831" s="113">
        <v>0.5180295046620299</v>
      </c>
      <c r="I1831" s="88">
        <v>25.7221043622236</v>
      </c>
    </row>
    <row r="1832" spans="1:9">
      <c r="A1832" s="51" t="s">
        <v>729</v>
      </c>
      <c r="B1832" s="111">
        <v>5.4719255140936527E-4</v>
      </c>
      <c r="C1832" s="87">
        <v>2.2286540873768797E-4</v>
      </c>
      <c r="D1832" s="87">
        <v>1.6108518288684836E-3</v>
      </c>
      <c r="E1832" s="88">
        <v>2.3809097890155366E-3</v>
      </c>
      <c r="F1832" s="112">
        <v>0.20351666286261447</v>
      </c>
      <c r="G1832" s="113">
        <v>8.2890061527673295E-2</v>
      </c>
      <c r="H1832" s="113">
        <v>0.59912216957827946</v>
      </c>
      <c r="I1832" s="88">
        <v>0.88552889396856704</v>
      </c>
    </row>
    <row r="1833" spans="1:9">
      <c r="A1833" s="51" t="s">
        <v>730</v>
      </c>
      <c r="B1833" s="111">
        <v>1.0211858697770175E-3</v>
      </c>
      <c r="C1833" s="87">
        <v>5.3902319103021098E-4</v>
      </c>
      <c r="D1833" s="87">
        <v>1.4960457939777155E-3</v>
      </c>
      <c r="E1833" s="88">
        <v>3.0562548547849438E-3</v>
      </c>
      <c r="F1833" s="112">
        <v>0.37980842364207296</v>
      </c>
      <c r="G1833" s="113">
        <v>0.20047824255187505</v>
      </c>
      <c r="H1833" s="113">
        <v>0.55642250007934602</v>
      </c>
      <c r="I1833" s="88">
        <v>1.136709166273294</v>
      </c>
    </row>
    <row r="1834" spans="1:9">
      <c r="A1834" s="51" t="s">
        <v>712</v>
      </c>
      <c r="B1834" s="111">
        <v>1.7524560862528093E-3</v>
      </c>
      <c r="C1834" s="87">
        <v>8.1119954873888744E-3</v>
      </c>
      <c r="D1834" s="87">
        <v>7.001124530234315E-2</v>
      </c>
      <c r="E1834" s="88">
        <v>7.9875696875984836E-2</v>
      </c>
      <c r="F1834" s="112">
        <v>0.65178886951008608</v>
      </c>
      <c r="G1834" s="113">
        <v>3.0170846560279325</v>
      </c>
      <c r="H1834" s="113">
        <v>26.03919766467952</v>
      </c>
      <c r="I1834" s="88">
        <v>29.708071190217538</v>
      </c>
    </row>
    <row r="1835" spans="1:9">
      <c r="A1835" s="51" t="s">
        <v>715</v>
      </c>
      <c r="B1835" s="111">
        <v>1.0532368939957452E-3</v>
      </c>
      <c r="C1835" s="87">
        <v>5.9169424665923582E-3</v>
      </c>
      <c r="D1835" s="87">
        <v>1.9363349376843582</v>
      </c>
      <c r="E1835" s="88">
        <v>1.9433051170449462</v>
      </c>
      <c r="F1835" s="112">
        <v>0.39172912225817014</v>
      </c>
      <c r="G1835" s="113">
        <v>2.2006812447453821</v>
      </c>
      <c r="H1835" s="113">
        <v>720.17870800107607</v>
      </c>
      <c r="I1835" s="88">
        <v>722.77111836807967</v>
      </c>
    </row>
    <row r="1836" spans="1:9">
      <c r="A1836" s="51" t="s">
        <v>716</v>
      </c>
      <c r="B1836" s="111">
        <v>3.0597757985207598E-3</v>
      </c>
      <c r="C1836" s="87">
        <v>1.1032689440132077E-2</v>
      </c>
      <c r="D1836" s="87">
        <v>7.8898216649600172E-2</v>
      </c>
      <c r="E1836" s="88">
        <v>9.2990681888253005E-2</v>
      </c>
      <c r="F1836" s="112">
        <v>1.138018706612238</v>
      </c>
      <c r="G1836" s="113">
        <v>4.1033748202020162</v>
      </c>
      <c r="H1836" s="113">
        <v>29.344518153584236</v>
      </c>
      <c r="I1836" s="88">
        <v>34.585911680398489</v>
      </c>
    </row>
    <row r="1837" spans="1:9">
      <c r="A1837" s="51" t="s">
        <v>717</v>
      </c>
      <c r="B1837" s="111">
        <v>2.4096309692409764E-4</v>
      </c>
      <c r="C1837" s="87">
        <v>1.1366445348266528E-3</v>
      </c>
      <c r="D1837" s="87">
        <v>1.6242819833825778E-2</v>
      </c>
      <c r="E1837" s="88">
        <v>1.762042746557653E-2</v>
      </c>
      <c r="F1837" s="112">
        <v>8.9621112774149053E-2</v>
      </c>
      <c r="G1837" s="113">
        <v>0.42275082508550016</v>
      </c>
      <c r="H1837" s="113">
        <v>6.0411723067952767</v>
      </c>
      <c r="I1837" s="88">
        <v>6.553544244654927</v>
      </c>
    </row>
    <row r="1838" spans="1:9">
      <c r="A1838" s="51" t="s">
        <v>718</v>
      </c>
      <c r="B1838" s="111">
        <v>1.9039782691644257E-4</v>
      </c>
      <c r="C1838" s="87">
        <v>8.6979717490427678E-4</v>
      </c>
      <c r="D1838" s="87">
        <v>6.6909787667982857E-3</v>
      </c>
      <c r="E1838" s="88">
        <v>7.7511737686190053E-3</v>
      </c>
      <c r="F1838" s="112">
        <v>7.0814433147024139E-2</v>
      </c>
      <c r="G1838" s="113">
        <v>0.32350260972653017</v>
      </c>
      <c r="H1838" s="113">
        <v>2.4885676283350309</v>
      </c>
      <c r="I1838" s="88">
        <v>2.8828846712085854</v>
      </c>
    </row>
    <row r="1839" spans="1:9">
      <c r="A1839" s="51" t="s">
        <v>719</v>
      </c>
      <c r="B1839" s="111">
        <v>3.7103478426204718E-3</v>
      </c>
      <c r="C1839" s="87">
        <v>1.8140134398032071E-2</v>
      </c>
      <c r="D1839" s="87">
        <v>9.6104514902232996E-4</v>
      </c>
      <c r="E1839" s="87">
        <v>2.2811527389674874E-2</v>
      </c>
      <c r="F1839" s="112">
        <v>1.3799851789735009</v>
      </c>
      <c r="G1839" s="113">
        <v>6.7468382145518051</v>
      </c>
      <c r="H1839" s="113">
        <v>0.35744035821680059</v>
      </c>
      <c r="I1839" s="88">
        <v>8.4842637517421071</v>
      </c>
    </row>
    <row r="1840" spans="1:9">
      <c r="A1840" s="51" t="s">
        <v>720</v>
      </c>
      <c r="B1840" s="111">
        <v>2.4563767626539958E-5</v>
      </c>
      <c r="C1840" s="87">
        <v>7.8286767825851784E-5</v>
      </c>
      <c r="D1840" s="87">
        <v>1.1114877619192536E-3</v>
      </c>
      <c r="E1840" s="87">
        <v>1.2143382973716452E-3</v>
      </c>
      <c r="F1840" s="112">
        <v>9.1359723406508626E-3</v>
      </c>
      <c r="G1840" s="113">
        <v>2.9117102733180519E-2</v>
      </c>
      <c r="H1840" s="113">
        <v>0.41339429700901276</v>
      </c>
      <c r="I1840" s="88">
        <v>0.45164737208284411</v>
      </c>
    </row>
    <row r="1841" spans="1:53" ht="14.25">
      <c r="A1841" s="89" t="s">
        <v>721</v>
      </c>
      <c r="B1841" s="114">
        <v>5.8825507880748518E-5</v>
      </c>
      <c r="C1841" s="90">
        <v>2.0226321301465932E-4</v>
      </c>
      <c r="D1841" s="90">
        <v>1.0322715978446236E-3</v>
      </c>
      <c r="E1841" s="90">
        <v>1.2933603187400315E-3</v>
      </c>
      <c r="F1841" s="115">
        <v>2.1878899894110408E-2</v>
      </c>
      <c r="G1841" s="116">
        <v>7.5227511826669702E-2</v>
      </c>
      <c r="H1841" s="116">
        <v>0.38393152505474876</v>
      </c>
      <c r="I1841" s="91">
        <v>0.48103793677552886</v>
      </c>
      <c r="AY1841" s="81"/>
    </row>
    <row r="1843" spans="1:53" ht="12.75" customHeight="1">
      <c r="A1843" s="52" t="s">
        <v>800</v>
      </c>
    </row>
    <row r="1844" spans="1:53" ht="12.75" customHeight="1">
      <c r="A1844" s="77"/>
      <c r="B1844" s="93" t="s">
        <v>723</v>
      </c>
      <c r="C1844" s="94"/>
      <c r="D1844" s="94"/>
      <c r="E1844" s="95"/>
      <c r="F1844" s="96" t="s">
        <v>724</v>
      </c>
      <c r="G1844" s="97"/>
      <c r="H1844" s="98"/>
      <c r="I1844" s="98"/>
      <c r="L1844" s="479" t="s">
        <v>800</v>
      </c>
      <c r="M1844" s="480"/>
      <c r="N1844" s="96" t="s">
        <v>726</v>
      </c>
      <c r="O1844" s="97"/>
      <c r="P1844" s="97"/>
      <c r="Q1844" s="98"/>
      <c r="R1844" s="96" t="s">
        <v>362</v>
      </c>
      <c r="S1844" s="97"/>
      <c r="T1844" s="97"/>
      <c r="U1844" s="98"/>
      <c r="V1844" s="96" t="s">
        <v>401</v>
      </c>
      <c r="W1844" s="97"/>
      <c r="X1844" s="97"/>
      <c r="Y1844" s="98"/>
      <c r="Z1844" s="121" t="s">
        <v>727</v>
      </c>
      <c r="AA1844" s="96" t="s">
        <v>770</v>
      </c>
      <c r="AB1844" s="97"/>
      <c r="AC1844" s="98"/>
    </row>
    <row r="1845" spans="1:53" ht="25.5">
      <c r="A1845" s="89" t="s">
        <v>725</v>
      </c>
      <c r="B1845" s="99" t="s">
        <v>726</v>
      </c>
      <c r="C1845" s="100" t="s">
        <v>362</v>
      </c>
      <c r="D1845" s="100" t="s">
        <v>401</v>
      </c>
      <c r="E1845" s="101" t="s">
        <v>727</v>
      </c>
      <c r="F1845" s="102" t="s">
        <v>726</v>
      </c>
      <c r="G1845" s="102" t="s">
        <v>362</v>
      </c>
      <c r="H1845" s="100" t="s">
        <v>401</v>
      </c>
      <c r="I1845" s="101" t="s">
        <v>727</v>
      </c>
      <c r="L1845" s="481"/>
      <c r="M1845" s="482"/>
      <c r="N1845" s="122" t="s">
        <v>801</v>
      </c>
      <c r="O1845" s="123" t="s">
        <v>802</v>
      </c>
      <c r="P1845" s="123" t="s">
        <v>803</v>
      </c>
      <c r="Q1845" s="124" t="s">
        <v>774</v>
      </c>
      <c r="R1845" s="122" t="s">
        <v>801</v>
      </c>
      <c r="S1845" s="123" t="s">
        <v>802</v>
      </c>
      <c r="T1845" s="123" t="s">
        <v>803</v>
      </c>
      <c r="U1845" s="124" t="s">
        <v>774</v>
      </c>
      <c r="V1845" s="122" t="s">
        <v>801</v>
      </c>
      <c r="W1845" s="123" t="s">
        <v>802</v>
      </c>
      <c r="X1845" s="123" t="s">
        <v>803</v>
      </c>
      <c r="Y1845" s="124" t="s">
        <v>774</v>
      </c>
      <c r="Z1845" s="125" t="s">
        <v>774</v>
      </c>
      <c r="AA1845" s="122" t="s">
        <v>726</v>
      </c>
      <c r="AB1845" s="123" t="s">
        <v>362</v>
      </c>
      <c r="AC1845" s="124" t="s">
        <v>401</v>
      </c>
    </row>
    <row r="1846" spans="1:53">
      <c r="A1846" s="51" t="s">
        <v>540</v>
      </c>
      <c r="B1846" s="104">
        <v>193.06471754795723</v>
      </c>
      <c r="C1846" s="85">
        <v>857.02858119311531</v>
      </c>
      <c r="D1846" s="85">
        <v>2193.6112513669459</v>
      </c>
      <c r="E1846" s="86">
        <v>3243.7045501080183</v>
      </c>
      <c r="F1846" s="105">
        <v>88012.275387286252</v>
      </c>
      <c r="G1846" s="106">
        <v>390693.00937395322</v>
      </c>
      <c r="H1846" s="106">
        <v>1000000</v>
      </c>
      <c r="I1846" s="79">
        <v>1478705.2847612395</v>
      </c>
      <c r="L1846" s="77"/>
      <c r="M1846" s="126" t="s">
        <v>540</v>
      </c>
      <c r="N1846" s="85">
        <v>119.78227854223188</v>
      </c>
      <c r="O1846" s="85">
        <v>0.21355722900258076</v>
      </c>
      <c r="P1846" s="85">
        <v>266.48203823155706</v>
      </c>
      <c r="Q1846" s="86">
        <v>193.06471754795723</v>
      </c>
      <c r="R1846" s="104">
        <v>1308.4229651322146</v>
      </c>
      <c r="S1846" s="85">
        <v>0.32308781272786685</v>
      </c>
      <c r="T1846" s="85">
        <v>403.15703320189226</v>
      </c>
      <c r="U1846" s="86">
        <v>857.02858119311531</v>
      </c>
      <c r="V1846" s="104">
        <v>1212.5769156233403</v>
      </c>
      <c r="W1846" s="85">
        <v>2.5458425114544099</v>
      </c>
      <c r="X1846" s="85">
        <v>3176.7658001439922</v>
      </c>
      <c r="Y1846" s="86">
        <v>2193.6112513669459</v>
      </c>
      <c r="Z1846" s="127">
        <v>3243.7045501080183</v>
      </c>
      <c r="AA1846" s="128">
        <v>5.9519822032351254E-2</v>
      </c>
      <c r="AB1846" s="129">
        <v>0.26421289854052071</v>
      </c>
      <c r="AC1846" s="130">
        <v>0.67626727942712805</v>
      </c>
    </row>
    <row r="1847" spans="1:53">
      <c r="A1847" s="51" t="s">
        <v>558</v>
      </c>
      <c r="B1847" s="104">
        <v>185.76113895715488</v>
      </c>
      <c r="C1847" s="85">
        <v>712.36746665879411</v>
      </c>
      <c r="D1847" s="85">
        <v>2116.4745917899509</v>
      </c>
      <c r="E1847" s="86">
        <v>3014.6031974058997</v>
      </c>
      <c r="F1847" s="107">
        <v>84682.798212945927</v>
      </c>
      <c r="G1847" s="108">
        <v>324746.45004436554</v>
      </c>
      <c r="H1847" s="108">
        <v>964835.76589565387</v>
      </c>
      <c r="I1847" s="86">
        <v>1374265.0141529653</v>
      </c>
      <c r="L1847" s="51"/>
      <c r="M1847" s="131" t="s">
        <v>558</v>
      </c>
      <c r="N1847" s="85">
        <v>117.24169635683133</v>
      </c>
      <c r="O1847" s="85">
        <v>0.20387673547398383</v>
      </c>
      <c r="P1847" s="85">
        <v>254.40247689506521</v>
      </c>
      <c r="Q1847" s="86">
        <v>185.76113895715488</v>
      </c>
      <c r="R1847" s="104">
        <v>1025.1087092975265</v>
      </c>
      <c r="S1847" s="85">
        <v>0.31880637484433649</v>
      </c>
      <c r="T1847" s="85">
        <v>397.81454819638026</v>
      </c>
      <c r="U1847" s="86">
        <v>712.36746665879411</v>
      </c>
      <c r="V1847" s="104">
        <v>1058.6696873739613</v>
      </c>
      <c r="W1847" s="85">
        <v>2.5458425114544099</v>
      </c>
      <c r="X1847" s="85">
        <v>3176.7658001439922</v>
      </c>
      <c r="Y1847" s="86">
        <v>2116.4745917899509</v>
      </c>
      <c r="Z1847" s="127">
        <v>3014.6031974058997</v>
      </c>
      <c r="AA1847" s="128">
        <v>6.1620427894790421E-2</v>
      </c>
      <c r="AB1847" s="129">
        <v>0.2363055500212414</v>
      </c>
      <c r="AC1847" s="130">
        <v>0.70207402208396819</v>
      </c>
    </row>
    <row r="1848" spans="1:53">
      <c r="A1848" s="51" t="s">
        <v>575</v>
      </c>
      <c r="B1848" s="104">
        <v>20.473729904928437</v>
      </c>
      <c r="C1848" s="85">
        <v>326.71282239785836</v>
      </c>
      <c r="D1848" s="85">
        <v>299.50578208334377</v>
      </c>
      <c r="E1848" s="86">
        <v>646.6923343861306</v>
      </c>
      <c r="F1848" s="107">
        <v>9333.344680909282</v>
      </c>
      <c r="G1848" s="108">
        <v>148938.3418298332</v>
      </c>
      <c r="H1848" s="108">
        <v>136535.48772450321</v>
      </c>
      <c r="I1848" s="86">
        <v>294807.17423524574</v>
      </c>
      <c r="L1848" s="51"/>
      <c r="M1848" s="131" t="s">
        <v>575</v>
      </c>
      <c r="N1848" s="85">
        <v>7.9452068341420308</v>
      </c>
      <c r="O1848" s="85">
        <v>2.6474383573352703E-2</v>
      </c>
      <c r="P1848" s="85">
        <v>33.035396312741177</v>
      </c>
      <c r="Q1848" s="86">
        <v>20.473729904928437</v>
      </c>
      <c r="R1848" s="104">
        <v>636.88038039976982</v>
      </c>
      <c r="S1848" s="85">
        <v>1.2064245413331981E-2</v>
      </c>
      <c r="T1848" s="85">
        <v>15.054066408735659</v>
      </c>
      <c r="U1848" s="86">
        <v>326.71282239785836</v>
      </c>
      <c r="V1848" s="104">
        <v>597.59010848918842</v>
      </c>
      <c r="W1848" s="85">
        <v>0</v>
      </c>
      <c r="X1848" s="85">
        <v>0</v>
      </c>
      <c r="Y1848" s="86">
        <v>299.50578208334377</v>
      </c>
      <c r="Z1848" s="127">
        <v>646.6923343861306</v>
      </c>
      <c r="AA1848" s="128">
        <v>3.1659150443406787E-2</v>
      </c>
      <c r="AB1848" s="129">
        <v>0.50520596120563088</v>
      </c>
      <c r="AC1848" s="130">
        <v>0.46313488835096228</v>
      </c>
    </row>
    <row r="1849" spans="1:53" ht="14.25">
      <c r="A1849" s="51" t="s">
        <v>267</v>
      </c>
      <c r="B1849" s="104">
        <v>127.51800257169873</v>
      </c>
      <c r="C1849" s="85">
        <v>325.66023586913536</v>
      </c>
      <c r="D1849" s="85">
        <v>219.51245336982538</v>
      </c>
      <c r="E1849" s="86">
        <v>672.69069181065947</v>
      </c>
      <c r="F1849" s="107">
        <v>58131.541079685863</v>
      </c>
      <c r="G1849" s="108">
        <v>148458.4999580945</v>
      </c>
      <c r="H1849" s="108">
        <v>100068.98589393927</v>
      </c>
      <c r="I1849" s="86">
        <v>306659.02693171968</v>
      </c>
      <c r="L1849" s="51"/>
      <c r="M1849" s="131" t="s">
        <v>267</v>
      </c>
      <c r="N1849" s="85">
        <v>84.379507203468421</v>
      </c>
      <c r="O1849" s="85">
        <v>0.13681786028445431</v>
      </c>
      <c r="P1849" s="85">
        <v>170.7247394310458</v>
      </c>
      <c r="Q1849" s="86">
        <v>127.51800257169873</v>
      </c>
      <c r="R1849" s="104">
        <v>388.22321072992264</v>
      </c>
      <c r="S1849" s="85">
        <v>0.21043615265714438</v>
      </c>
      <c r="T1849" s="85">
        <v>262.58748130228469</v>
      </c>
      <c r="U1849" s="86">
        <v>325.66023586913536</v>
      </c>
      <c r="V1849" s="104">
        <v>437.98309973027085</v>
      </c>
      <c r="W1849" s="85">
        <v>0</v>
      </c>
      <c r="X1849" s="85">
        <v>0</v>
      </c>
      <c r="Y1849" s="86">
        <v>219.51245336982538</v>
      </c>
      <c r="Z1849" s="127">
        <v>672.69069181065947</v>
      </c>
      <c r="AA1849" s="128">
        <v>0.18956409554064543</v>
      </c>
      <c r="AB1849" s="129">
        <v>0.48411586459233796</v>
      </c>
      <c r="AC1849" s="130">
        <v>0.32632003986701663</v>
      </c>
      <c r="AZ1849" s="81"/>
    </row>
    <row r="1850" spans="1:53" ht="14.25">
      <c r="A1850" s="51" t="s">
        <v>608</v>
      </c>
      <c r="B1850" s="104">
        <v>37.769406480527714</v>
      </c>
      <c r="C1850" s="85">
        <v>59.994408391800377</v>
      </c>
      <c r="D1850" s="85">
        <v>1597.4563563367817</v>
      </c>
      <c r="E1850" s="86">
        <v>1695.2201712091098</v>
      </c>
      <c r="F1850" s="107">
        <v>17217.912452350782</v>
      </c>
      <c r="G1850" s="108">
        <v>27349.608256437845</v>
      </c>
      <c r="H1850" s="108">
        <v>728231.29227721144</v>
      </c>
      <c r="I1850" s="86">
        <v>772798.81298599998</v>
      </c>
      <c r="L1850" s="51"/>
      <c r="M1850" s="131" t="s">
        <v>608</v>
      </c>
      <c r="N1850" s="85">
        <v>24.916982319220871</v>
      </c>
      <c r="O1850" s="85">
        <v>4.0584491616176839E-2</v>
      </c>
      <c r="P1850" s="85">
        <v>50.642341151278231</v>
      </c>
      <c r="Q1850" s="86">
        <v>37.769406480527714</v>
      </c>
      <c r="R1850" s="104">
        <v>5.118167834019971E-3</v>
      </c>
      <c r="S1850" s="85">
        <v>9.6305976773860172E-2</v>
      </c>
      <c r="T1850" s="85">
        <v>120.17300048535989</v>
      </c>
      <c r="U1850" s="86">
        <v>59.994408391800377</v>
      </c>
      <c r="V1850" s="104">
        <v>23.096479154502056</v>
      </c>
      <c r="W1850" s="85">
        <v>2.5458425114544099</v>
      </c>
      <c r="X1850" s="85">
        <v>3176.7658001439922</v>
      </c>
      <c r="Y1850" s="86">
        <v>1597.4563563367817</v>
      </c>
      <c r="Z1850" s="127">
        <v>1695.2201712091098</v>
      </c>
      <c r="AA1850" s="128">
        <v>2.2279941639432487E-2</v>
      </c>
      <c r="AB1850" s="129">
        <v>3.5390334194177017E-2</v>
      </c>
      <c r="AC1850" s="130">
        <v>0.94232972416639049</v>
      </c>
      <c r="AX1850" s="81"/>
    </row>
    <row r="1851" spans="1:53" ht="14.25">
      <c r="A1851" s="51" t="s">
        <v>728</v>
      </c>
      <c r="B1851" s="109">
        <v>3.5729349233800889E-2</v>
      </c>
      <c r="C1851" s="110">
        <v>0.1141064760452865</v>
      </c>
      <c r="D1851" s="85">
        <v>0</v>
      </c>
      <c r="E1851" s="86">
        <v>0.1498358252790874</v>
      </c>
      <c r="F1851" s="107">
        <v>16.287913007163962</v>
      </c>
      <c r="G1851" s="108">
        <v>52.017638026875183</v>
      </c>
      <c r="H1851" s="108">
        <v>0</v>
      </c>
      <c r="I1851" s="86">
        <v>68.305551034039155</v>
      </c>
      <c r="L1851" s="51"/>
      <c r="M1851" s="132" t="s">
        <v>728</v>
      </c>
      <c r="N1851" s="85">
        <v>1.3622843188600608E-2</v>
      </c>
      <c r="O1851" s="85">
        <v>4.6396456120078279E-5</v>
      </c>
      <c r="P1851" s="85">
        <v>5.7894655457671466E-2</v>
      </c>
      <c r="Q1851" s="86">
        <v>3.5729349233800889E-2</v>
      </c>
      <c r="R1851" s="104">
        <v>0.21333232760335261</v>
      </c>
      <c r="S1851" s="85">
        <v>1.1536763031181505E-5</v>
      </c>
      <c r="T1851" s="85">
        <v>1.4395860732518551E-2</v>
      </c>
      <c r="U1851" s="86">
        <v>0.1141064760452865</v>
      </c>
      <c r="V1851" s="104">
        <v>0</v>
      </c>
      <c r="W1851" s="85">
        <v>0</v>
      </c>
      <c r="X1851" s="85">
        <v>0</v>
      </c>
      <c r="Y1851" s="86">
        <v>0</v>
      </c>
      <c r="Z1851" s="127">
        <v>0.1498358252790874</v>
      </c>
      <c r="AA1851" s="128">
        <v>0.23845665192053131</v>
      </c>
      <c r="AB1851" s="129">
        <v>0.76154334807946855</v>
      </c>
      <c r="AC1851" s="130">
        <v>0</v>
      </c>
      <c r="BA1851" s="81"/>
    </row>
    <row r="1852" spans="1:53">
      <c r="A1852" s="51" t="s">
        <v>640</v>
      </c>
      <c r="B1852" s="104">
        <v>13.997460356870508</v>
      </c>
      <c r="C1852" s="85">
        <v>100.2249566452699</v>
      </c>
      <c r="D1852" s="85">
        <v>125.25797197404877</v>
      </c>
      <c r="E1852" s="86">
        <v>239.48038897618918</v>
      </c>
      <c r="F1852" s="107">
        <v>6381.012291101265</v>
      </c>
      <c r="G1852" s="108">
        <v>45689.479657261443</v>
      </c>
      <c r="H1852" s="108">
        <v>57101.26253956549</v>
      </c>
      <c r="I1852" s="86">
        <v>109171.75448792821</v>
      </c>
      <c r="L1852" s="51"/>
      <c r="M1852" s="131" t="s">
        <v>640</v>
      </c>
      <c r="N1852" s="85">
        <v>7.9863914627146348</v>
      </c>
      <c r="O1852" s="85">
        <v>1.604477662562841E-2</v>
      </c>
      <c r="P1852" s="85">
        <v>20.021072562782848</v>
      </c>
      <c r="Q1852" s="86">
        <v>13.997460356870508</v>
      </c>
      <c r="R1852" s="104">
        <v>174.69439105193922</v>
      </c>
      <c r="S1852" s="85">
        <v>2.0339365937697501E-2</v>
      </c>
      <c r="T1852" s="85">
        <v>25.379968248930755</v>
      </c>
      <c r="U1852" s="86">
        <v>100.2249566452699</v>
      </c>
      <c r="V1852" s="104">
        <v>0</v>
      </c>
      <c r="W1852" s="85">
        <v>0.20392558796661589</v>
      </c>
      <c r="X1852" s="85">
        <v>250.90835559923727</v>
      </c>
      <c r="Y1852" s="86">
        <v>125.25797197404877</v>
      </c>
      <c r="Z1852" s="127">
        <v>239.48038897618918</v>
      </c>
      <c r="AA1852" s="128">
        <v>5.8449296899472779E-2</v>
      </c>
      <c r="AB1852" s="129">
        <v>0.41851007956745456</v>
      </c>
      <c r="AC1852" s="130">
        <v>0.52304062353307268</v>
      </c>
      <c r="AV1852" s="84"/>
    </row>
    <row r="1853" spans="1:53">
      <c r="A1853" s="51" t="s">
        <v>201</v>
      </c>
      <c r="B1853" s="111">
        <v>0.43447684481259974</v>
      </c>
      <c r="C1853" s="87">
        <v>4.2251577500406597E-2</v>
      </c>
      <c r="D1853" s="87">
        <v>5.1845620464187427E-2</v>
      </c>
      <c r="E1853" s="88">
        <v>0.52857404277719378</v>
      </c>
      <c r="F1853" s="112">
        <v>198.06465003398213</v>
      </c>
      <c r="G1853" s="113">
        <v>19.261196565288216</v>
      </c>
      <c r="H1853" s="113">
        <v>23.634826103248649</v>
      </c>
      <c r="I1853" s="88">
        <v>240.96067270251899</v>
      </c>
      <c r="L1853" s="51"/>
      <c r="M1853" s="131" t="s">
        <v>201</v>
      </c>
      <c r="N1853" s="87">
        <v>0.39255421601093116</v>
      </c>
      <c r="O1853" s="87">
        <v>3.8163680838576369E-4</v>
      </c>
      <c r="P1853" s="87">
        <v>0.47621593067961887</v>
      </c>
      <c r="Q1853" s="88">
        <v>0.43447684481259974</v>
      </c>
      <c r="R1853" s="111">
        <v>2.5931715847119802E-3</v>
      </c>
      <c r="S1853" s="87">
        <v>6.5740828241746661E-5</v>
      </c>
      <c r="T1853" s="87">
        <v>8.2033045599592652E-2</v>
      </c>
      <c r="U1853" s="88">
        <v>4.2251577500406597E-2</v>
      </c>
      <c r="V1853" s="111">
        <v>0</v>
      </c>
      <c r="W1853" s="87">
        <v>6.1473723690920991E-5</v>
      </c>
      <c r="X1853" s="87">
        <v>0.10387670695584854</v>
      </c>
      <c r="Y1853" s="88">
        <v>5.1845620464187427E-2</v>
      </c>
      <c r="Z1853" s="133">
        <v>0.52857404277719378</v>
      </c>
      <c r="AA1853" s="128">
        <v>0.82197915457559045</v>
      </c>
      <c r="AB1853" s="129">
        <v>7.9935021550455926E-2</v>
      </c>
      <c r="AC1853" s="130">
        <v>9.8085823873953565E-2</v>
      </c>
    </row>
    <row r="1854" spans="1:53">
      <c r="A1854" s="51" t="s">
        <v>200</v>
      </c>
      <c r="B1854" s="111">
        <v>5.312105037374226E-4</v>
      </c>
      <c r="C1854" s="87">
        <v>1.2931346193487967E-3</v>
      </c>
      <c r="D1854" s="87">
        <v>3.2457895855226443E-4</v>
      </c>
      <c r="E1854" s="88">
        <v>2.1489240816384837E-3</v>
      </c>
      <c r="F1854" s="112">
        <v>0.24216255428412831</v>
      </c>
      <c r="G1854" s="113">
        <v>0.58950035861777317</v>
      </c>
      <c r="H1854" s="113">
        <v>0.14796557883718162</v>
      </c>
      <c r="I1854" s="88">
        <v>0.97962849173908306</v>
      </c>
      <c r="L1854" s="51"/>
      <c r="M1854" s="131" t="s">
        <v>200</v>
      </c>
      <c r="N1854" s="87">
        <v>7.1719283088629126E-4</v>
      </c>
      <c r="O1854" s="87">
        <v>2.7573118247496562E-7</v>
      </c>
      <c r="P1854" s="87">
        <v>3.4406424850660645E-4</v>
      </c>
      <c r="Q1854" s="88">
        <v>5.312105037374226E-4</v>
      </c>
      <c r="R1854" s="111">
        <v>2.0981981168448965E-3</v>
      </c>
      <c r="S1854" s="87">
        <v>3.8774867417775306E-7</v>
      </c>
      <c r="T1854" s="87">
        <v>4.8384246929530466E-4</v>
      </c>
      <c r="U1854" s="88">
        <v>1.2931346193487967E-3</v>
      </c>
      <c r="V1854" s="111">
        <v>0</v>
      </c>
      <c r="W1854" s="87">
        <v>3.8485559696814636E-7</v>
      </c>
      <c r="X1854" s="87">
        <v>6.5031902520787995E-4</v>
      </c>
      <c r="Y1854" s="88">
        <v>3.2457895855226443E-4</v>
      </c>
      <c r="Z1854" s="133">
        <v>2.1489240816384837E-3</v>
      </c>
      <c r="AA1854" s="128">
        <v>0.24719835766947715</v>
      </c>
      <c r="AB1854" s="129">
        <v>0.60175909907567526</v>
      </c>
      <c r="AC1854" s="130">
        <v>0.15104254325484764</v>
      </c>
    </row>
    <row r="1855" spans="1:53">
      <c r="A1855" s="51" t="s">
        <v>667</v>
      </c>
      <c r="B1855" s="104">
        <v>27.17253648473892</v>
      </c>
      <c r="C1855" s="85">
        <v>101.83518464440952</v>
      </c>
      <c r="D1855" s="85">
        <v>126.89935401199074</v>
      </c>
      <c r="E1855" s="86">
        <v>255.90707514113919</v>
      </c>
      <c r="F1855" s="107">
        <v>12387.124869006026</v>
      </c>
      <c r="G1855" s="108">
        <v>46423.533149253803</v>
      </c>
      <c r="H1855" s="108">
        <v>57849.518201054801</v>
      </c>
      <c r="I1855" s="86">
        <v>116660.17621931463</v>
      </c>
      <c r="L1855" s="51"/>
      <c r="M1855" s="131" t="s">
        <v>667</v>
      </c>
      <c r="N1855" s="85">
        <v>19.953074043227435</v>
      </c>
      <c r="O1855" s="85">
        <v>2.7566949640557184E-2</v>
      </c>
      <c r="P1855" s="85">
        <v>34.398727509025662</v>
      </c>
      <c r="Q1855" s="86">
        <v>27.17253648473892</v>
      </c>
      <c r="R1855" s="85">
        <v>175.32820870044446</v>
      </c>
      <c r="S1855" s="85">
        <v>2.2414344183607007E-2</v>
      </c>
      <c r="T1855" s="85">
        <v>27.96917787128179</v>
      </c>
      <c r="U1855" s="86">
        <v>101.83518464440952</v>
      </c>
      <c r="V1855" s="85">
        <v>0</v>
      </c>
      <c r="W1855" s="85">
        <v>0.20587178641054008</v>
      </c>
      <c r="X1855" s="85">
        <v>254.19699134959282</v>
      </c>
      <c r="Y1855" s="86">
        <v>126.89935401199074</v>
      </c>
      <c r="Z1855" s="85">
        <v>255.90707514113919</v>
      </c>
      <c r="AA1855" s="128">
        <v>0.10618126313917887</v>
      </c>
      <c r="AB1855" s="129">
        <v>0.39793813667810807</v>
      </c>
      <c r="AC1855" s="130">
        <v>0.49588060018271302</v>
      </c>
    </row>
    <row r="1856" spans="1:53">
      <c r="A1856" s="51" t="s">
        <v>676</v>
      </c>
      <c r="B1856" s="111">
        <v>1.4770436639123436E-2</v>
      </c>
      <c r="C1856" s="87">
        <v>7.966466687523573E-3</v>
      </c>
      <c r="D1856" s="87">
        <v>4.8547954796974858E-2</v>
      </c>
      <c r="E1856" s="88">
        <v>7.1284858123621869E-2</v>
      </c>
      <c r="F1856" s="112">
        <v>6.7333884387761316</v>
      </c>
      <c r="G1856" s="113">
        <v>3.6316674992249793</v>
      </c>
      <c r="H1856" s="113">
        <v>22.131521602436287</v>
      </c>
      <c r="I1856" s="88">
        <v>32.4965775404374</v>
      </c>
      <c r="L1856" s="51"/>
      <c r="M1856" s="131" t="s">
        <v>676</v>
      </c>
      <c r="N1856" s="87">
        <v>1.6752351327405095E-2</v>
      </c>
      <c r="O1856" s="87">
        <v>1.0232836989695825E-5</v>
      </c>
      <c r="P1856" s="87">
        <v>1.2768789287261547E-2</v>
      </c>
      <c r="Q1856" s="88">
        <v>1.4770436639123436E-2</v>
      </c>
      <c r="R1856" s="111">
        <v>2.9766030306496633E-3</v>
      </c>
      <c r="S1856" s="87">
        <v>1.0393831130594544E-5</v>
      </c>
      <c r="T1856" s="87">
        <v>1.2969681792799304E-2</v>
      </c>
      <c r="U1856" s="88">
        <v>7.966466687523573E-3</v>
      </c>
      <c r="V1856" s="111">
        <v>0</v>
      </c>
      <c r="W1856" s="87">
        <v>5.7563657879454971E-5</v>
      </c>
      <c r="X1856" s="87">
        <v>9.7269578965394246E-2</v>
      </c>
      <c r="Y1856" s="88">
        <v>4.8547954796974858E-2</v>
      </c>
      <c r="Z1856" s="133">
        <v>7.1284858123621869E-2</v>
      </c>
      <c r="AA1856" s="128">
        <v>0.20720300254380269</v>
      </c>
      <c r="AB1856" s="129">
        <v>0.11175538392330336</v>
      </c>
      <c r="AC1856" s="130">
        <v>0.68104161353289394</v>
      </c>
    </row>
    <row r="1857" spans="1:51">
      <c r="A1857" s="51" t="s">
        <v>685</v>
      </c>
      <c r="B1857" s="111">
        <v>2.6258480363271438E-2</v>
      </c>
      <c r="C1857" s="87">
        <v>2.4808722547709661E-2</v>
      </c>
      <c r="D1857" s="87">
        <v>1.4006360292612652</v>
      </c>
      <c r="E1857" s="88">
        <v>1.4517032321722463</v>
      </c>
      <c r="F1857" s="112">
        <v>11.970434755432851</v>
      </c>
      <c r="G1857" s="113">
        <v>11.309534691823877</v>
      </c>
      <c r="H1857" s="113">
        <v>638.50694984740835</v>
      </c>
      <c r="I1857" s="88">
        <v>661.78691929466504</v>
      </c>
      <c r="L1857" s="51"/>
      <c r="M1857" s="131" t="s">
        <v>685</v>
      </c>
      <c r="N1857" s="87">
        <v>2.4114669218463357E-2</v>
      </c>
      <c r="O1857" s="87">
        <v>2.2751312031400202E-5</v>
      </c>
      <c r="P1857" s="87">
        <v>2.8389654758520989E-2</v>
      </c>
      <c r="Q1857" s="88">
        <v>2.6258480363271438E-2</v>
      </c>
      <c r="R1857" s="111">
        <v>3.1539767359163501E-2</v>
      </c>
      <c r="S1857" s="87">
        <v>1.4449992331877673E-5</v>
      </c>
      <c r="T1857" s="87">
        <v>1.803106093394103E-2</v>
      </c>
      <c r="U1857" s="88">
        <v>2.4808722547709661E-2</v>
      </c>
      <c r="V1857" s="111">
        <v>0</v>
      </c>
      <c r="W1857" s="87">
        <v>1.6607441763346481E-3</v>
      </c>
      <c r="X1857" s="87">
        <v>2.8062825183831279</v>
      </c>
      <c r="Y1857" s="88">
        <v>1.4006360292612652</v>
      </c>
      <c r="Z1857" s="133">
        <v>1.4517032321722463</v>
      </c>
      <c r="AA1857" s="128">
        <v>1.8088049803388354E-2</v>
      </c>
      <c r="AB1857" s="129">
        <v>1.7089389895886157E-2</v>
      </c>
      <c r="AC1857" s="130">
        <v>0.96482256030072544</v>
      </c>
    </row>
    <row r="1858" spans="1:51">
      <c r="A1858" s="51" t="s">
        <v>690</v>
      </c>
      <c r="B1858" s="111">
        <v>5.6960982879258049E-2</v>
      </c>
      <c r="C1858" s="87">
        <v>5.8380532484306469E-2</v>
      </c>
      <c r="D1858" s="87">
        <v>5.7070542256519918E-2</v>
      </c>
      <c r="E1858" s="88">
        <v>0.17241205762008444</v>
      </c>
      <c r="F1858" s="112">
        <v>25.9667627268792</v>
      </c>
      <c r="G1858" s="113">
        <v>26.613891795060187</v>
      </c>
      <c r="H1858" s="113">
        <v>26.016707482219783</v>
      </c>
      <c r="I1858" s="88">
        <v>78.59736200415918</v>
      </c>
      <c r="L1858" s="51"/>
      <c r="M1858" s="131" t="s">
        <v>690</v>
      </c>
      <c r="N1858" s="87">
        <v>4.3757317470283399E-2</v>
      </c>
      <c r="O1858" s="87">
        <v>5.6234737861599827E-5</v>
      </c>
      <c r="P1858" s="87">
        <v>7.0171108862792653E-2</v>
      </c>
      <c r="Q1858" s="88">
        <v>5.6960982879258049E-2</v>
      </c>
      <c r="R1858" s="111">
        <v>8.2112351064851624E-2</v>
      </c>
      <c r="S1858" s="87">
        <v>2.7654327111035514E-5</v>
      </c>
      <c r="T1858" s="87">
        <v>3.4507759296604726E-2</v>
      </c>
      <c r="U1858" s="88">
        <v>5.8380532484306469E-2</v>
      </c>
      <c r="V1858" s="111">
        <v>0</v>
      </c>
      <c r="W1858" s="87">
        <v>6.7668950899946013E-5</v>
      </c>
      <c r="X1858" s="87">
        <v>0.11434524152115967</v>
      </c>
      <c r="Y1858" s="88">
        <v>5.7070542256519918E-2</v>
      </c>
      <c r="Z1858" s="133">
        <v>0.17241205762008444</v>
      </c>
      <c r="AA1858" s="128">
        <v>0.33037702620992682</v>
      </c>
      <c r="AB1858" s="129">
        <v>0.33861049679570476</v>
      </c>
      <c r="AC1858" s="130">
        <v>0.33101247699436842</v>
      </c>
    </row>
    <row r="1859" spans="1:51">
      <c r="A1859" s="51" t="s">
        <v>695</v>
      </c>
      <c r="B1859" s="111">
        <v>7.7007715089255115E-3</v>
      </c>
      <c r="C1859" s="87">
        <v>7.9564425666697781E-3</v>
      </c>
      <c r="D1859" s="87">
        <v>2.0765213335991441E-2</v>
      </c>
      <c r="E1859" s="88">
        <v>3.642242741158673E-2</v>
      </c>
      <c r="F1859" s="112">
        <v>3.5105452272488056</v>
      </c>
      <c r="G1859" s="113">
        <v>3.6270978103853779</v>
      </c>
      <c r="H1859" s="113">
        <v>9.4662230251835311</v>
      </c>
      <c r="I1859" s="88">
        <v>16.603866062817715</v>
      </c>
      <c r="L1859" s="51"/>
      <c r="M1859" s="131" t="s">
        <v>695</v>
      </c>
      <c r="N1859" s="87">
        <v>1.1411490558844564E-2</v>
      </c>
      <c r="O1859" s="87">
        <v>3.1808639212047653E-6</v>
      </c>
      <c r="P1859" s="87">
        <v>3.9691613579122872E-3</v>
      </c>
      <c r="Q1859" s="88">
        <v>7.7007715089255115E-3</v>
      </c>
      <c r="R1859" s="111">
        <v>1.3032042779429581E-2</v>
      </c>
      <c r="S1859" s="87">
        <v>2.2874525044417194E-6</v>
      </c>
      <c r="T1859" s="87">
        <v>2.854340303011437E-3</v>
      </c>
      <c r="U1859" s="88">
        <v>7.9564425666697781E-3</v>
      </c>
      <c r="V1859" s="111">
        <v>1.7999999999999999E-2</v>
      </c>
      <c r="W1859" s="87">
        <v>3.2787332669807238E-6</v>
      </c>
      <c r="X1859" s="87">
        <v>2.3540318599747506E-2</v>
      </c>
      <c r="Y1859" s="88">
        <v>2.0765213335991441E-2</v>
      </c>
      <c r="Z1859" s="133">
        <v>3.642242741158673E-2</v>
      </c>
      <c r="AA1859" s="128">
        <v>0.2114293872262818</v>
      </c>
      <c r="AB1859" s="129">
        <v>0.21844899234087481</v>
      </c>
      <c r="AC1859" s="130">
        <v>0.57012162043284342</v>
      </c>
    </row>
    <row r="1860" spans="1:51">
      <c r="A1860" s="51" t="s">
        <v>700</v>
      </c>
      <c r="B1860" s="111">
        <v>2.8088535831936757E-3</v>
      </c>
      <c r="C1860" s="87">
        <v>5.1952714558827122E-3</v>
      </c>
      <c r="D1860" s="87">
        <v>7.1439850715163417E-3</v>
      </c>
      <c r="E1860" s="88">
        <v>1.5148110110592731E-2</v>
      </c>
      <c r="F1860" s="112">
        <v>1.2804700839509928</v>
      </c>
      <c r="G1860" s="113">
        <v>2.3683647011954765</v>
      </c>
      <c r="H1860" s="113">
        <v>3.2567233902837511</v>
      </c>
      <c r="I1860" s="88">
        <v>6.9055581754302207</v>
      </c>
      <c r="L1860" s="51"/>
      <c r="M1860" s="131" t="s">
        <v>700</v>
      </c>
      <c r="N1860" s="87">
        <v>2.2534945278611649E-3</v>
      </c>
      <c r="O1860" s="87">
        <v>2.6960128336143453E-6</v>
      </c>
      <c r="P1860" s="87">
        <v>3.3641520746240075E-3</v>
      </c>
      <c r="Q1860" s="88">
        <v>2.8088535831936757E-3</v>
      </c>
      <c r="R1860" s="111">
        <v>8.1272360474065539E-3</v>
      </c>
      <c r="S1860" s="87">
        <v>1.8011465948850065E-6</v>
      </c>
      <c r="T1860" s="87">
        <v>2.2475156565783349E-3</v>
      </c>
      <c r="U1860" s="88">
        <v>5.1952714558827122E-3</v>
      </c>
      <c r="V1860" s="111">
        <v>4.5999999999999999E-3</v>
      </c>
      <c r="W1860" s="87">
        <v>3.0164213285527025E-6</v>
      </c>
      <c r="X1860" s="87">
        <v>9.6970706765192559E-3</v>
      </c>
      <c r="Y1860" s="88">
        <v>7.1439850715163417E-3</v>
      </c>
      <c r="Z1860" s="133">
        <v>1.5148110110592731E-2</v>
      </c>
      <c r="AA1860" s="128">
        <v>0.18542600777832396</v>
      </c>
      <c r="AB1860" s="129">
        <v>0.34296499153711435</v>
      </c>
      <c r="AC1860" s="130">
        <v>0.47160900068456163</v>
      </c>
    </row>
    <row r="1861" spans="1:51">
      <c r="A1861" s="51" t="s">
        <v>703</v>
      </c>
      <c r="B1861" s="111">
        <v>2.5214653995703201E-2</v>
      </c>
      <c r="C1861" s="87">
        <v>0.17586838293333887</v>
      </c>
      <c r="D1861" s="87">
        <v>8.6382881427785963E-4</v>
      </c>
      <c r="E1861" s="88">
        <v>0.20194686574331991</v>
      </c>
      <c r="F1861" s="112">
        <v>11.494586372125291</v>
      </c>
      <c r="G1861" s="113">
        <v>80.172994564896925</v>
      </c>
      <c r="H1861" s="113">
        <v>0.39379302679067041</v>
      </c>
      <c r="I1861" s="88">
        <v>92.061373963812869</v>
      </c>
      <c r="L1861" s="51"/>
      <c r="M1861" s="131" t="s">
        <v>703</v>
      </c>
      <c r="N1861" s="87">
        <v>1.9499828265438644E-2</v>
      </c>
      <c r="O1861" s="87">
        <v>2.4788593057385472E-5</v>
      </c>
      <c r="P1861" s="87">
        <v>3.0931824849370362E-2</v>
      </c>
      <c r="Q1861" s="88">
        <v>2.5214653995703201E-2</v>
      </c>
      <c r="R1861" s="111">
        <v>0.31455277352672556</v>
      </c>
      <c r="S1861" s="87">
        <v>2.9245505976718137E-5</v>
      </c>
      <c r="T1861" s="87">
        <v>3.6493271982353977E-2</v>
      </c>
      <c r="U1861" s="88">
        <v>0.17586838293333887</v>
      </c>
      <c r="V1861" s="111">
        <v>0</v>
      </c>
      <c r="W1861" s="87">
        <v>1.3867198148646316E-6</v>
      </c>
      <c r="X1861" s="87">
        <v>1.730383581240178E-3</v>
      </c>
      <c r="Y1861" s="88">
        <v>8.6382881427785963E-4</v>
      </c>
      <c r="Z1861" s="133">
        <v>0.20194686574331991</v>
      </c>
      <c r="AA1861" s="128">
        <v>0.12485786250206887</v>
      </c>
      <c r="AB1861" s="129">
        <v>0.87086463207045994</v>
      </c>
      <c r="AC1861" s="130">
        <v>4.2775054274712546E-3</v>
      </c>
    </row>
    <row r="1862" spans="1:51">
      <c r="A1862" s="51" t="s">
        <v>729</v>
      </c>
      <c r="B1862" s="111">
        <v>4.3423346373607028E-4</v>
      </c>
      <c r="C1862" s="87">
        <v>3.6848406298901421E-4</v>
      </c>
      <c r="D1862" s="87">
        <v>1.1334210363158396E-3</v>
      </c>
      <c r="E1862" s="88">
        <v>1.936138563040924E-3</v>
      </c>
      <c r="F1862" s="112">
        <v>0.19795370007583538</v>
      </c>
      <c r="G1862" s="113">
        <v>0.16798056755014995</v>
      </c>
      <c r="H1862" s="113">
        <v>0.51669184118633138</v>
      </c>
      <c r="I1862" s="88">
        <v>0.88262610881231673</v>
      </c>
      <c r="L1862" s="51"/>
      <c r="M1862" s="131" t="s">
        <v>729</v>
      </c>
      <c r="N1862" s="87">
        <v>2.5429852374821995E-4</v>
      </c>
      <c r="O1862" s="87">
        <v>4.9248223328611457E-7</v>
      </c>
      <c r="P1862" s="87">
        <v>6.1453161727120472E-4</v>
      </c>
      <c r="Q1862" s="88">
        <v>4.3423346373607028E-4</v>
      </c>
      <c r="R1862" s="111">
        <v>5.1520635438308618E-4</v>
      </c>
      <c r="S1862" s="87">
        <v>1.7701541162021241E-7</v>
      </c>
      <c r="T1862" s="87">
        <v>2.2088424684692931E-4</v>
      </c>
      <c r="U1862" s="88">
        <v>3.6848406298901421E-4</v>
      </c>
      <c r="V1862" s="111">
        <v>6.5769205701482817E-4</v>
      </c>
      <c r="W1862" s="87">
        <v>5.6407525965506051E-7</v>
      </c>
      <c r="X1862" s="87">
        <v>1.6108518288684836E-3</v>
      </c>
      <c r="Y1862" s="88">
        <v>1.1334210363158396E-3</v>
      </c>
      <c r="Z1862" s="133">
        <v>1.936138563040924E-3</v>
      </c>
      <c r="AA1862" s="128">
        <v>0.22427809250080616</v>
      </c>
      <c r="AB1862" s="129">
        <v>0.1903190556828063</v>
      </c>
      <c r="AC1862" s="130">
        <v>0.58540285181638751</v>
      </c>
    </row>
    <row r="1863" spans="1:51">
      <c r="A1863" s="51" t="s">
        <v>730</v>
      </c>
      <c r="B1863" s="111">
        <v>8.4914284159670443E-4</v>
      </c>
      <c r="C1863" s="87">
        <v>8.9139910842014425E-4</v>
      </c>
      <c r="D1863" s="87">
        <v>1.1585547883089247E-3</v>
      </c>
      <c r="E1863" s="88">
        <v>2.8990967383257732E-3</v>
      </c>
      <c r="F1863" s="112">
        <v>0.38709814287630145</v>
      </c>
      <c r="G1863" s="113">
        <v>0.40636147715994353</v>
      </c>
      <c r="H1863" s="113">
        <v>0.52814954682009985</v>
      </c>
      <c r="I1863" s="88">
        <v>1.3216091668563448</v>
      </c>
      <c r="L1863" s="51"/>
      <c r="M1863" s="131" t="s">
        <v>730</v>
      </c>
      <c r="N1863" s="87">
        <v>4.8548717848637222E-4</v>
      </c>
      <c r="O1863" s="87">
        <v>9.7253663152900554E-7</v>
      </c>
      <c r="P1863" s="87">
        <v>1.2135554719225649E-3</v>
      </c>
      <c r="Q1863" s="88">
        <v>8.4914284159670443E-4</v>
      </c>
      <c r="R1863" s="111">
        <v>1.2678575492248948E-3</v>
      </c>
      <c r="S1863" s="87">
        <v>4.1090107591369252E-7</v>
      </c>
      <c r="T1863" s="87">
        <v>5.1273261379364168E-4</v>
      </c>
      <c r="U1863" s="88">
        <v>8.9139910842014425E-4</v>
      </c>
      <c r="V1863" s="111">
        <v>8.2226677724105428E-4</v>
      </c>
      <c r="W1863" s="87">
        <v>3.9873910443863851E-7</v>
      </c>
      <c r="X1863" s="87">
        <v>1.4960457939777155E-3</v>
      </c>
      <c r="Y1863" s="88">
        <v>1.1585547883089247E-3</v>
      </c>
      <c r="Z1863" s="133">
        <v>2.8990967383257732E-3</v>
      </c>
      <c r="AA1863" s="128">
        <v>0.29289910556316379</v>
      </c>
      <c r="AB1863" s="129">
        <v>0.30747477193014494</v>
      </c>
      <c r="AC1863" s="130">
        <v>0.39962612250669133</v>
      </c>
    </row>
    <row r="1864" spans="1:51" ht="11.25" customHeight="1">
      <c r="A1864" s="51" t="s">
        <v>712</v>
      </c>
      <c r="B1864" s="111">
        <v>1.3071381100021257E-3</v>
      </c>
      <c r="C1864" s="87">
        <v>4.2193545711620073E-3</v>
      </c>
      <c r="D1864" s="87">
        <v>3.3498088809912653E-2</v>
      </c>
      <c r="E1864" s="88">
        <v>3.9024581491076786E-2</v>
      </c>
      <c r="F1864" s="112">
        <v>0.59588411993582935</v>
      </c>
      <c r="G1864" s="113">
        <v>1.9234741655034464</v>
      </c>
      <c r="H1864" s="113">
        <v>15.270749905681038</v>
      </c>
      <c r="I1864" s="88">
        <v>17.790108191120314</v>
      </c>
      <c r="L1864" s="51"/>
      <c r="M1864" s="131" t="s">
        <v>712</v>
      </c>
      <c r="N1864" s="87">
        <v>4.4465697151693746E-4</v>
      </c>
      <c r="O1864" s="87">
        <v>1.7406152958699986E-6</v>
      </c>
      <c r="P1864" s="87">
        <v>2.1719831915165775E-3</v>
      </c>
      <c r="Q1864" s="88">
        <v>1.3071381100021257E-3</v>
      </c>
      <c r="R1864" s="111">
        <v>9.8752259669079292E-4</v>
      </c>
      <c r="S1864" s="87">
        <v>5.9788759629817394E-6</v>
      </c>
      <c r="T1864" s="87">
        <v>7.4605905891847995E-3</v>
      </c>
      <c r="U1864" s="88">
        <v>4.2193545711620073E-3</v>
      </c>
      <c r="V1864" s="111">
        <v>0</v>
      </c>
      <c r="W1864" s="87">
        <v>3.9718923936823928E-5</v>
      </c>
      <c r="X1864" s="87">
        <v>6.7116009486122022E-2</v>
      </c>
      <c r="Y1864" s="88">
        <v>3.3498088809912653E-2</v>
      </c>
      <c r="Z1864" s="133">
        <v>3.9024581491076786E-2</v>
      </c>
      <c r="AA1864" s="128">
        <v>3.3495249918337008E-2</v>
      </c>
      <c r="AB1864" s="129">
        <v>0.10812043101927407</v>
      </c>
      <c r="AC1864" s="130">
        <v>0.85838431906238888</v>
      </c>
    </row>
    <row r="1865" spans="1:51">
      <c r="A1865" s="51" t="s">
        <v>715</v>
      </c>
      <c r="B1865" s="111">
        <v>1.3855283055358202E-3</v>
      </c>
      <c r="C1865" s="87">
        <v>8.6196279241761188E-3</v>
      </c>
      <c r="D1865" s="87">
        <v>0.96643886019027292</v>
      </c>
      <c r="E1865" s="88">
        <v>0.97644401641998491</v>
      </c>
      <c r="F1865" s="112">
        <v>0.63161980258463302</v>
      </c>
      <c r="G1865" s="113">
        <v>3.9294236473325936</v>
      </c>
      <c r="H1865" s="113">
        <v>440.56979539471172</v>
      </c>
      <c r="I1865" s="88">
        <v>445.13083884462901</v>
      </c>
      <c r="L1865" s="51"/>
      <c r="M1865" s="131" t="s">
        <v>715</v>
      </c>
      <c r="N1865" s="87">
        <v>1.6343132271107372E-3</v>
      </c>
      <c r="O1865" s="87">
        <v>9.0929692322130068E-7</v>
      </c>
      <c r="P1865" s="87">
        <v>1.13464338617527E-3</v>
      </c>
      <c r="Q1865" s="88">
        <v>1.3855283055358202E-3</v>
      </c>
      <c r="R1865" s="111">
        <v>1.0032635106758826E-2</v>
      </c>
      <c r="S1865" s="87">
        <v>5.7653037296512345E-6</v>
      </c>
      <c r="T1865" s="87">
        <v>7.1940898281785282E-3</v>
      </c>
      <c r="U1865" s="88">
        <v>8.6196279241761188E-3</v>
      </c>
      <c r="V1865" s="111">
        <v>0</v>
      </c>
      <c r="W1865" s="87">
        <v>1.1459134816709071E-3</v>
      </c>
      <c r="X1865" s="87">
        <v>1.9363349376843582</v>
      </c>
      <c r="Y1865" s="88">
        <v>0.96643886019027292</v>
      </c>
      <c r="Z1865" s="133">
        <v>0.97644401641998491</v>
      </c>
      <c r="AA1865" s="128">
        <v>1.4189531424604288E-3</v>
      </c>
      <c r="AB1865" s="129">
        <v>8.8275700185853484E-3</v>
      </c>
      <c r="AC1865" s="130">
        <v>0.9897534768389542</v>
      </c>
    </row>
    <row r="1866" spans="1:51">
      <c r="A1866" s="51" t="s">
        <v>716</v>
      </c>
      <c r="B1866" s="111">
        <v>3.1577662416674792E-3</v>
      </c>
      <c r="C1866" s="87">
        <v>1.9675280364587818E-2</v>
      </c>
      <c r="D1866" s="87">
        <v>3.9378674156998736E-2</v>
      </c>
      <c r="E1866" s="88">
        <v>6.2211720763254034E-2</v>
      </c>
      <c r="F1866" s="112">
        <v>1.4395286492534725</v>
      </c>
      <c r="G1866" s="113">
        <v>8.9693560571989188</v>
      </c>
      <c r="H1866" s="113">
        <v>17.951528162731645</v>
      </c>
      <c r="I1866" s="88">
        <v>28.360412869184039</v>
      </c>
      <c r="L1866" s="51"/>
      <c r="M1866" s="131" t="s">
        <v>716</v>
      </c>
      <c r="N1866" s="87">
        <v>2.8244625457509573E-3</v>
      </c>
      <c r="O1866" s="87">
        <v>2.7967458608269233E-6</v>
      </c>
      <c r="P1866" s="87">
        <v>3.4898492590940229E-3</v>
      </c>
      <c r="Q1866" s="88">
        <v>3.1577662416674792E-3</v>
      </c>
      <c r="R1866" s="111">
        <v>2.5981846323883291E-2</v>
      </c>
      <c r="S1866" s="87">
        <v>1.068091230271867E-5</v>
      </c>
      <c r="T1866" s="87">
        <v>1.3327908841552669E-2</v>
      </c>
      <c r="U1866" s="88">
        <v>1.9675280364587818E-2</v>
      </c>
      <c r="V1866" s="111">
        <v>0</v>
      </c>
      <c r="W1866" s="87">
        <v>4.6691576120962749E-5</v>
      </c>
      <c r="X1866" s="87">
        <v>7.8898216649600172E-2</v>
      </c>
      <c r="Y1866" s="88">
        <v>3.9378674156998736E-2</v>
      </c>
      <c r="Z1866" s="133">
        <v>6.2211720763254034E-2</v>
      </c>
      <c r="AA1866" s="128">
        <v>5.0758381265233299E-2</v>
      </c>
      <c r="AB1866" s="129">
        <v>0.31626323983967369</v>
      </c>
      <c r="AC1866" s="130">
        <v>0.63297837889509301</v>
      </c>
    </row>
    <row r="1867" spans="1:51">
      <c r="A1867" s="51" t="s">
        <v>717</v>
      </c>
      <c r="B1867" s="111">
        <v>1.7432558732806484E-4</v>
      </c>
      <c r="C1867" s="87">
        <v>2.9784904179757073E-3</v>
      </c>
      <c r="D1867" s="87">
        <v>1.4327997201834093E-2</v>
      </c>
      <c r="E1867" s="88">
        <v>1.7480813207137867E-2</v>
      </c>
      <c r="F1867" s="112">
        <v>7.9469681430305431E-2</v>
      </c>
      <c r="G1867" s="113">
        <v>1.3578023070950538</v>
      </c>
      <c r="H1867" s="113">
        <v>6.5316938873766359</v>
      </c>
      <c r="I1867" s="88">
        <v>7.9689658759019961</v>
      </c>
      <c r="L1867" s="51"/>
      <c r="M1867" s="131" t="s">
        <v>717</v>
      </c>
      <c r="N1867" s="87">
        <v>7.4465400699079304E-5</v>
      </c>
      <c r="O1867" s="87">
        <v>2.19935486103727E-7</v>
      </c>
      <c r="P1867" s="87">
        <v>2.7444098656880959E-4</v>
      </c>
      <c r="Q1867" s="88">
        <v>1.7432558732806484E-4</v>
      </c>
      <c r="R1867" s="111">
        <v>4.5392335300489476E-3</v>
      </c>
      <c r="S1867" s="87">
        <v>1.1293010335050648E-6</v>
      </c>
      <c r="T1867" s="87">
        <v>1.4091700037079842E-3</v>
      </c>
      <c r="U1867" s="88">
        <v>2.9784904179757073E-3</v>
      </c>
      <c r="V1867" s="111">
        <v>1.2419999999999999E-2</v>
      </c>
      <c r="W1867" s="87">
        <v>2.2623259542166992E-6</v>
      </c>
      <c r="X1867" s="87">
        <v>1.6242819833825778E-2</v>
      </c>
      <c r="Y1867" s="88">
        <v>1.4327997201834093E-2</v>
      </c>
      <c r="Z1867" s="133">
        <v>1.7480813207137867E-2</v>
      </c>
      <c r="AA1867" s="128">
        <v>9.9723957496944821E-3</v>
      </c>
      <c r="AB1867" s="129">
        <v>0.17038626193657358</v>
      </c>
      <c r="AC1867" s="130">
        <v>0.81964134231373187</v>
      </c>
    </row>
    <row r="1868" spans="1:51">
      <c r="A1868" s="51" t="s">
        <v>718</v>
      </c>
      <c r="B1868" s="111">
        <v>1.3730540863535665E-4</v>
      </c>
      <c r="C1868" s="87">
        <v>1.9641410147606141E-3</v>
      </c>
      <c r="D1868" s="87">
        <v>4.9293496993462749E-3</v>
      </c>
      <c r="E1868" s="88">
        <v>7.0307961227422458E-3</v>
      </c>
      <c r="F1868" s="112">
        <v>6.2593318916373625E-2</v>
      </c>
      <c r="G1868" s="113">
        <v>0.89539156654884156</v>
      </c>
      <c r="H1868" s="113">
        <v>2.247139139295788</v>
      </c>
      <c r="I1868" s="88">
        <v>3.2051240247610031</v>
      </c>
      <c r="L1868" s="51"/>
      <c r="M1868" s="131" t="s">
        <v>718</v>
      </c>
      <c r="N1868" s="87">
        <v>5.9924684827738189E-5</v>
      </c>
      <c r="O1868" s="87">
        <v>1.7220532955381577E-7</v>
      </c>
      <c r="P1868" s="87">
        <v>2.1488210644128206E-4</v>
      </c>
      <c r="Q1868" s="88">
        <v>1.3730540863535665E-4</v>
      </c>
      <c r="R1868" s="111">
        <v>2.84888273630078E-3</v>
      </c>
      <c r="S1868" s="87">
        <v>8.6095026997229706E-7</v>
      </c>
      <c r="T1868" s="87">
        <v>1.0743152260860927E-3</v>
      </c>
      <c r="U1868" s="88">
        <v>1.9641410147606141E-3</v>
      </c>
      <c r="V1868" s="111">
        <v>3.1739999999999997E-3</v>
      </c>
      <c r="W1868" s="87">
        <v>2.0813307167013644E-6</v>
      </c>
      <c r="X1868" s="87">
        <v>6.6909787667982857E-3</v>
      </c>
      <c r="Y1868" s="88">
        <v>4.9293496993462749E-3</v>
      </c>
      <c r="Z1868" s="133">
        <v>7.0307961227422458E-3</v>
      </c>
      <c r="AA1868" s="128">
        <v>1.9529140973270454E-2</v>
      </c>
      <c r="AB1868" s="129">
        <v>0.27936253312868548</v>
      </c>
      <c r="AC1868" s="130">
        <v>0.70110832589804406</v>
      </c>
    </row>
    <row r="1869" spans="1:51">
      <c r="A1869" s="51" t="s">
        <v>719</v>
      </c>
      <c r="B1869" s="111">
        <v>2.7265238423826209E-3</v>
      </c>
      <c r="C1869" s="87">
        <v>6.9711107984285509E-2</v>
      </c>
      <c r="D1869" s="87">
        <v>5.9604188185172311E-4</v>
      </c>
      <c r="E1869" s="87">
        <v>7.3033673708519847E-2</v>
      </c>
      <c r="F1869" s="112">
        <v>1.242938483600315</v>
      </c>
      <c r="G1869" s="113">
        <v>31.779153184432808</v>
      </c>
      <c r="H1869" s="113">
        <v>0.27171718848556253</v>
      </c>
      <c r="I1869" s="88">
        <v>33.29380885651868</v>
      </c>
      <c r="L1869" s="51"/>
      <c r="M1869" s="131" t="s">
        <v>719</v>
      </c>
      <c r="N1869" s="87">
        <v>1.0837781680051344E-3</v>
      </c>
      <c r="O1869" s="87">
        <v>3.5049639785467478E-6</v>
      </c>
      <c r="P1869" s="87">
        <v>4.3735814951974192E-3</v>
      </c>
      <c r="Q1869" s="88">
        <v>2.7265238423826209E-3</v>
      </c>
      <c r="R1869" s="111">
        <v>0.11683906494702594</v>
      </c>
      <c r="S1869" s="87">
        <v>1.7903493680873126E-5</v>
      </c>
      <c r="T1869" s="87">
        <v>2.2340426076081072E-2</v>
      </c>
      <c r="U1869" s="88">
        <v>6.9711107984285509E-2</v>
      </c>
      <c r="V1869" s="111">
        <v>0</v>
      </c>
      <c r="W1869" s="87">
        <v>9.5683667225659564E-7</v>
      </c>
      <c r="X1869" s="87">
        <v>1.1939646710557228E-3</v>
      </c>
      <c r="Y1869" s="88">
        <v>5.9604188185172311E-4</v>
      </c>
      <c r="Z1869" s="133">
        <v>7.3033673708519847E-2</v>
      </c>
      <c r="AA1869" s="128">
        <v>3.7332420840067292E-2</v>
      </c>
      <c r="AB1869" s="129">
        <v>0.954506386499263</v>
      </c>
      <c r="AC1869" s="130">
        <v>8.1611926606697718E-3</v>
      </c>
    </row>
    <row r="1870" spans="1:51">
      <c r="A1870" s="51" t="s">
        <v>720</v>
      </c>
      <c r="B1870" s="111">
        <v>1.6870281678810105E-5</v>
      </c>
      <c r="C1870" s="87">
        <v>1.329017212718478E-4</v>
      </c>
      <c r="D1870" s="87">
        <v>7.8206051505792925E-4</v>
      </c>
      <c r="E1870" s="87">
        <v>9.3183251800858715E-4</v>
      </c>
      <c r="F1870" s="112">
        <v>7.6906433025894687E-3</v>
      </c>
      <c r="G1870" s="113">
        <v>6.058581309200993E-2</v>
      </c>
      <c r="H1870" s="113">
        <v>0.35651737041856862</v>
      </c>
      <c r="I1870" s="88">
        <v>0.42479382681316802</v>
      </c>
      <c r="L1870" s="51"/>
      <c r="M1870" s="4" t="s">
        <v>720</v>
      </c>
      <c r="N1870" s="111">
        <v>6.1331246310955308E-6</v>
      </c>
      <c r="O1870" s="87">
        <v>2.2147647470952023E-8</v>
      </c>
      <c r="P1870" s="87">
        <v>2.7636387059610902E-5</v>
      </c>
      <c r="Q1870" s="88">
        <v>1.6870281678810105E-5</v>
      </c>
      <c r="R1870" s="87">
        <v>1.6982963085487136E-4</v>
      </c>
      <c r="S1870" s="87">
        <v>7.6709990665627243E-8</v>
      </c>
      <c r="T1870" s="87">
        <v>9.5720640133671302E-5</v>
      </c>
      <c r="U1870" s="88">
        <v>1.329017212718478E-4</v>
      </c>
      <c r="V1870" s="87">
        <v>4.5380751934023138E-4</v>
      </c>
      <c r="W1870" s="87">
        <v>3.892119291619917E-7</v>
      </c>
      <c r="X1870" s="87">
        <v>1.1114877619192536E-3</v>
      </c>
      <c r="Y1870" s="87">
        <v>7.8206051505792925E-4</v>
      </c>
      <c r="Z1870" s="133">
        <v>9.3183251800858715E-4</v>
      </c>
      <c r="AA1870" s="129">
        <v>1.8104413993690054E-2</v>
      </c>
      <c r="AB1870" s="129">
        <v>0.14262404316590191</v>
      </c>
      <c r="AC1870" s="130">
        <v>0.83927154284040806</v>
      </c>
    </row>
    <row r="1871" spans="1:51" ht="14.25">
      <c r="A1871" s="89" t="s">
        <v>721</v>
      </c>
      <c r="B1871" s="114">
        <v>4.7196306702561968E-5</v>
      </c>
      <c r="C1871" s="90">
        <v>3.3277930927282079E-4</v>
      </c>
      <c r="D1871" s="90">
        <v>7.9940280393315806E-4</v>
      </c>
      <c r="E1871" s="90">
        <v>1.1793784199085407E-3</v>
      </c>
      <c r="F1871" s="115">
        <v>2.1515346747584218E-2</v>
      </c>
      <c r="G1871" s="116">
        <v>0.15170386688409343</v>
      </c>
      <c r="H1871" s="116">
        <v>0.36442318730586898</v>
      </c>
      <c r="I1871" s="91">
        <v>0.53764240093754645</v>
      </c>
      <c r="L1871" s="89"/>
      <c r="M1871" s="134" t="s">
        <v>721</v>
      </c>
      <c r="N1871" s="114">
        <v>2.9245684760439532E-5</v>
      </c>
      <c r="O1871" s="90">
        <v>5.2234926624168819E-8</v>
      </c>
      <c r="P1871" s="90">
        <v>6.5180044612379379E-5</v>
      </c>
      <c r="Q1871" s="91">
        <v>4.7196306702561968E-5</v>
      </c>
      <c r="R1871" s="90">
        <v>4.1702016507122718E-4</v>
      </c>
      <c r="S1871" s="90">
        <v>1.9869541550061997E-7</v>
      </c>
      <c r="T1871" s="90">
        <v>2.4793709656736304E-4</v>
      </c>
      <c r="U1871" s="91">
        <v>3.3277930927282079E-4</v>
      </c>
      <c r="V1871" s="90">
        <v>5.6736407629632743E-4</v>
      </c>
      <c r="W1871" s="90">
        <v>2.7512998206266058E-7</v>
      </c>
      <c r="X1871" s="90">
        <v>1.0322715978446236E-3</v>
      </c>
      <c r="Y1871" s="90">
        <v>7.9940280393315806E-4</v>
      </c>
      <c r="Z1871" s="135">
        <v>1.1793784199085407E-3</v>
      </c>
      <c r="AA1871" s="136">
        <v>4.0017950053912281E-2</v>
      </c>
      <c r="AB1871" s="136">
        <v>0.28216499781183668</v>
      </c>
      <c r="AC1871" s="137">
        <v>0.67781705213425114</v>
      </c>
      <c r="AY1871" s="81"/>
    </row>
    <row r="1873" spans="1:53" ht="12.75" customHeight="1">
      <c r="A1873" s="52" t="s">
        <v>530</v>
      </c>
    </row>
    <row r="1874" spans="1:53" ht="12.75" customHeight="1">
      <c r="A1874" s="77"/>
      <c r="B1874" s="93" t="s">
        <v>723</v>
      </c>
      <c r="C1874" s="94"/>
      <c r="D1874" s="94"/>
      <c r="E1874" s="95"/>
      <c r="F1874" s="96" t="s">
        <v>724</v>
      </c>
      <c r="G1874" s="97"/>
      <c r="H1874" s="98"/>
      <c r="I1874" s="98"/>
      <c r="L1874" s="479" t="s">
        <v>530</v>
      </c>
      <c r="M1874" s="480"/>
      <c r="N1874" s="96" t="s">
        <v>726</v>
      </c>
      <c r="O1874" s="97"/>
      <c r="P1874" s="97"/>
      <c r="Q1874" s="98"/>
      <c r="R1874" s="96" t="s">
        <v>362</v>
      </c>
      <c r="S1874" s="97"/>
      <c r="T1874" s="97"/>
      <c r="U1874" s="98"/>
      <c r="V1874" s="96" t="s">
        <v>401</v>
      </c>
      <c r="W1874" s="97"/>
      <c r="X1874" s="97"/>
      <c r="Y1874" s="98"/>
      <c r="Z1874" s="121" t="s">
        <v>727</v>
      </c>
      <c r="AA1874" s="96" t="s">
        <v>770</v>
      </c>
      <c r="AB1874" s="97"/>
      <c r="AC1874" s="98"/>
    </row>
    <row r="1875" spans="1:53" ht="25.5">
      <c r="A1875" s="89" t="s">
        <v>725</v>
      </c>
      <c r="B1875" s="99" t="s">
        <v>726</v>
      </c>
      <c r="C1875" s="100" t="s">
        <v>362</v>
      </c>
      <c r="D1875" s="100" t="s">
        <v>401</v>
      </c>
      <c r="E1875" s="101" t="s">
        <v>727</v>
      </c>
      <c r="F1875" s="102" t="s">
        <v>726</v>
      </c>
      <c r="G1875" s="102" t="s">
        <v>362</v>
      </c>
      <c r="H1875" s="100" t="s">
        <v>401</v>
      </c>
      <c r="I1875" s="101" t="s">
        <v>727</v>
      </c>
      <c r="L1875" s="481"/>
      <c r="M1875" s="482"/>
      <c r="N1875" s="122" t="s">
        <v>801</v>
      </c>
      <c r="O1875" s="123" t="s">
        <v>804</v>
      </c>
      <c r="P1875" s="123" t="s">
        <v>805</v>
      </c>
      <c r="Q1875" s="124" t="s">
        <v>774</v>
      </c>
      <c r="R1875" s="122" t="s">
        <v>801</v>
      </c>
      <c r="S1875" s="123" t="s">
        <v>804</v>
      </c>
      <c r="T1875" s="123" t="s">
        <v>805</v>
      </c>
      <c r="U1875" s="124" t="s">
        <v>774</v>
      </c>
      <c r="V1875" s="122" t="s">
        <v>801</v>
      </c>
      <c r="W1875" s="123" t="s">
        <v>804</v>
      </c>
      <c r="X1875" s="123" t="s">
        <v>805</v>
      </c>
      <c r="Y1875" s="124" t="s">
        <v>774</v>
      </c>
      <c r="Z1875" s="125" t="s">
        <v>774</v>
      </c>
      <c r="AA1875" s="122" t="s">
        <v>726</v>
      </c>
      <c r="AB1875" s="123" t="s">
        <v>362</v>
      </c>
      <c r="AC1875" s="124" t="s">
        <v>401</v>
      </c>
    </row>
    <row r="1876" spans="1:53">
      <c r="A1876" s="51" t="s">
        <v>540</v>
      </c>
      <c r="B1876" s="104">
        <v>190.09019898649979</v>
      </c>
      <c r="C1876" s="85">
        <v>1538.0128539376783</v>
      </c>
      <c r="D1876" s="85">
        <v>2193.6112513669459</v>
      </c>
      <c r="E1876" s="86">
        <v>3921.7143042911239</v>
      </c>
      <c r="F1876" s="105">
        <v>86656.283727595466</v>
      </c>
      <c r="G1876" s="106">
        <v>701132.82514359266</v>
      </c>
      <c r="H1876" s="106">
        <v>1000000</v>
      </c>
      <c r="I1876" s="79">
        <v>1787789.1088711882</v>
      </c>
      <c r="L1876" s="77"/>
      <c r="M1876" s="126" t="s">
        <v>540</v>
      </c>
      <c r="N1876" s="85">
        <v>119.78227854223188</v>
      </c>
      <c r="O1876" s="85">
        <v>0.20878218126085432</v>
      </c>
      <c r="P1876" s="85">
        <v>260.52361453027896</v>
      </c>
      <c r="Q1876" s="86">
        <v>190.09019898649979</v>
      </c>
      <c r="R1876" s="104">
        <v>1308.4229651322146</v>
      </c>
      <c r="S1876" s="85">
        <v>1.4162840213024874</v>
      </c>
      <c r="T1876" s="85">
        <v>1767.2745356089627</v>
      </c>
      <c r="U1876" s="86">
        <v>1538.0128539376783</v>
      </c>
      <c r="V1876" s="104">
        <v>1212.5769156233403</v>
      </c>
      <c r="W1876" s="85">
        <v>2.5458425114544099</v>
      </c>
      <c r="X1876" s="85">
        <v>3176.7658001439922</v>
      </c>
      <c r="Y1876" s="86">
        <v>2193.6112513669459</v>
      </c>
      <c r="Z1876" s="127">
        <v>3921.7143042911239</v>
      </c>
      <c r="AA1876" s="128">
        <v>4.8471200153081997E-2</v>
      </c>
      <c r="AB1876" s="129">
        <v>0.3921787092585482</v>
      </c>
      <c r="AC1876" s="130">
        <v>0.55935009058836982</v>
      </c>
    </row>
    <row r="1877" spans="1:53">
      <c r="A1877" s="51" t="s">
        <v>558</v>
      </c>
      <c r="B1877" s="104">
        <v>188.09015426950288</v>
      </c>
      <c r="C1877" s="85">
        <v>1369.8763314724224</v>
      </c>
      <c r="D1877" s="85">
        <v>2116.4745917899509</v>
      </c>
      <c r="E1877" s="86">
        <v>3674.4410775318761</v>
      </c>
      <c r="F1877" s="107">
        <v>85744.524765860304</v>
      </c>
      <c r="G1877" s="108">
        <v>624484.54830763012</v>
      </c>
      <c r="H1877" s="108">
        <v>964835.76589565387</v>
      </c>
      <c r="I1877" s="86">
        <v>1675064.8389691443</v>
      </c>
      <c r="L1877" s="51"/>
      <c r="M1877" s="131" t="s">
        <v>558</v>
      </c>
      <c r="N1877" s="85">
        <v>117.24169635683133</v>
      </c>
      <c r="O1877" s="85">
        <v>0.20761554532771173</v>
      </c>
      <c r="P1877" s="85">
        <v>259.06785710736227</v>
      </c>
      <c r="Q1877" s="86">
        <v>188.09015426950288</v>
      </c>
      <c r="R1877" s="104">
        <v>1025.1087092975265</v>
      </c>
      <c r="S1877" s="85">
        <v>1.3743170920324816</v>
      </c>
      <c r="T1877" s="85">
        <v>1714.9071542638171</v>
      </c>
      <c r="U1877" s="86">
        <v>1369.8763314724224</v>
      </c>
      <c r="V1877" s="104">
        <v>1058.6696873739613</v>
      </c>
      <c r="W1877" s="85">
        <v>2.5458425114544099</v>
      </c>
      <c r="X1877" s="85">
        <v>3176.7658001439922</v>
      </c>
      <c r="Y1877" s="86">
        <v>2116.4745917899509</v>
      </c>
      <c r="Z1877" s="127">
        <v>3674.4410775318761</v>
      </c>
      <c r="AA1877" s="128">
        <v>5.1188779545171842E-2</v>
      </c>
      <c r="AB1877" s="129">
        <v>0.3728121645081785</v>
      </c>
      <c r="AC1877" s="130">
        <v>0.57599905594664969</v>
      </c>
    </row>
    <row r="1878" spans="1:53">
      <c r="A1878" s="51" t="s">
        <v>575</v>
      </c>
      <c r="B1878" s="104">
        <v>6.0331186158119428</v>
      </c>
      <c r="C1878" s="85">
        <v>393.05038359232259</v>
      </c>
      <c r="D1878" s="85">
        <v>299.50578208334377</v>
      </c>
      <c r="E1878" s="86">
        <v>698.58928429147829</v>
      </c>
      <c r="F1878" s="107">
        <v>2750.3134897089958</v>
      </c>
      <c r="G1878" s="108">
        <v>179179.59864009349</v>
      </c>
      <c r="H1878" s="108">
        <v>136535.48772450321</v>
      </c>
      <c r="I1878" s="86">
        <v>318465.39985430567</v>
      </c>
      <c r="L1878" s="51"/>
      <c r="M1878" s="131" t="s">
        <v>575</v>
      </c>
      <c r="N1878" s="85">
        <v>7.9452068341420308</v>
      </c>
      <c r="O1878" s="85">
        <v>3.2926125066903419E-3</v>
      </c>
      <c r="P1878" s="85">
        <v>4.1086040308144067</v>
      </c>
      <c r="Q1878" s="86">
        <v>6.0331186158119428</v>
      </c>
      <c r="R1878" s="104">
        <v>636.88038039976982</v>
      </c>
      <c r="S1878" s="85">
        <v>0.11855711652120471</v>
      </c>
      <c r="T1878" s="85">
        <v>147.93852778940601</v>
      </c>
      <c r="U1878" s="86">
        <v>393.05038359232259</v>
      </c>
      <c r="V1878" s="104">
        <v>597.59010848918842</v>
      </c>
      <c r="W1878" s="85">
        <v>0</v>
      </c>
      <c r="X1878" s="85">
        <v>0</v>
      </c>
      <c r="Y1878" s="86">
        <v>299.50578208334377</v>
      </c>
      <c r="Z1878" s="127">
        <v>698.58928429147829</v>
      </c>
      <c r="AA1878" s="128">
        <v>8.6361453739314635E-3</v>
      </c>
      <c r="AB1878" s="129">
        <v>0.56263442974359579</v>
      </c>
      <c r="AC1878" s="130">
        <v>0.42872942488247279</v>
      </c>
    </row>
    <row r="1879" spans="1:53" ht="14.25">
      <c r="A1879" s="51" t="s">
        <v>267</v>
      </c>
      <c r="B1879" s="104">
        <v>163.2833336246955</v>
      </c>
      <c r="C1879" s="85">
        <v>959.51864045118646</v>
      </c>
      <c r="D1879" s="85">
        <v>1805.3931009485932</v>
      </c>
      <c r="E1879" s="86">
        <v>2928.195075024475</v>
      </c>
      <c r="F1879" s="107">
        <v>74435.85709315892</v>
      </c>
      <c r="G1879" s="108">
        <v>437415.07974727236</v>
      </c>
      <c r="H1879" s="108">
        <v>823023.26805789548</v>
      </c>
      <c r="I1879" s="86">
        <v>1334874.2048983267</v>
      </c>
      <c r="L1879" s="51"/>
      <c r="M1879" s="131" t="s">
        <v>267</v>
      </c>
      <c r="N1879" s="85">
        <v>84.379507203468421</v>
      </c>
      <c r="O1879" s="85">
        <v>0.19423258463333523</v>
      </c>
      <c r="P1879" s="85">
        <v>242.36826487128224</v>
      </c>
      <c r="Q1879" s="86">
        <v>163.2833336246955</v>
      </c>
      <c r="R1879" s="104">
        <v>388.22321072992264</v>
      </c>
      <c r="S1879" s="85">
        <v>1.2279803638759172</v>
      </c>
      <c r="T1879" s="85">
        <v>1532.3045340227234</v>
      </c>
      <c r="U1879" s="86">
        <v>959.51864045118646</v>
      </c>
      <c r="V1879" s="104">
        <v>437.98309973027085</v>
      </c>
      <c r="W1879" s="85">
        <v>2.5458425114544099</v>
      </c>
      <c r="X1879" s="85">
        <v>3176.7658001439922</v>
      </c>
      <c r="Y1879" s="86">
        <v>1805.3931009485932</v>
      </c>
      <c r="Z1879" s="127">
        <v>2928.195075024475</v>
      </c>
      <c r="AA1879" s="128">
        <v>5.5762450738815861E-2</v>
      </c>
      <c r="AB1879" s="129">
        <v>0.32768262218430461</v>
      </c>
      <c r="AC1879" s="130">
        <v>0.61655492707687964</v>
      </c>
      <c r="AZ1879" s="81"/>
    </row>
    <row r="1880" spans="1:53" ht="14.25">
      <c r="A1880" s="51" t="s">
        <v>608</v>
      </c>
      <c r="B1880" s="104">
        <v>18.773702028995444</v>
      </c>
      <c r="C1880" s="85">
        <v>17.307307428913386</v>
      </c>
      <c r="D1880" s="85">
        <v>11.575708758013917</v>
      </c>
      <c r="E1880" s="86">
        <v>47.656718215922751</v>
      </c>
      <c r="F1880" s="107">
        <v>8558.3541829923779</v>
      </c>
      <c r="G1880" s="108">
        <v>7889.8699202642965</v>
      </c>
      <c r="H1880" s="108">
        <v>5277.0101132552682</v>
      </c>
      <c r="I1880" s="86">
        <v>21725.234216511944</v>
      </c>
      <c r="L1880" s="51"/>
      <c r="M1880" s="131" t="s">
        <v>608</v>
      </c>
      <c r="N1880" s="85">
        <v>24.916982319220871</v>
      </c>
      <c r="O1880" s="85">
        <v>1.0090348187686169E-2</v>
      </c>
      <c r="P1880" s="85">
        <v>12.590988205265642</v>
      </c>
      <c r="Q1880" s="86">
        <v>18.773702028995444</v>
      </c>
      <c r="R1880" s="104">
        <v>5.118167834019971E-3</v>
      </c>
      <c r="S1880" s="85">
        <v>2.7779611635359736E-2</v>
      </c>
      <c r="T1880" s="85">
        <v>34.664092451687878</v>
      </c>
      <c r="U1880" s="86">
        <v>17.307307428913386</v>
      </c>
      <c r="V1880" s="104">
        <v>23.096479154502056</v>
      </c>
      <c r="W1880" s="85">
        <v>0</v>
      </c>
      <c r="X1880" s="85">
        <v>0</v>
      </c>
      <c r="Y1880" s="86">
        <v>11.575708758013917</v>
      </c>
      <c r="Z1880" s="127">
        <v>47.656718215922751</v>
      </c>
      <c r="AA1880" s="128">
        <v>0.39393610663528439</v>
      </c>
      <c r="AB1880" s="129">
        <v>0.36316616159966258</v>
      </c>
      <c r="AC1880" s="130">
        <v>0.24289773176505294</v>
      </c>
      <c r="AX1880" s="81"/>
    </row>
    <row r="1881" spans="1:53" ht="14.25">
      <c r="A1881" s="51" t="s">
        <v>728</v>
      </c>
      <c r="B1881" s="109">
        <v>1.340744174089107E-2</v>
      </c>
      <c r="C1881" s="110">
        <v>0.12321433143236971</v>
      </c>
      <c r="D1881" s="85">
        <v>0</v>
      </c>
      <c r="E1881" s="86">
        <v>0.13662177317326077</v>
      </c>
      <c r="F1881" s="107">
        <v>6.1120409245422316</v>
      </c>
      <c r="G1881" s="108">
        <v>56.16962958025897</v>
      </c>
      <c r="H1881" s="108">
        <v>0</v>
      </c>
      <c r="I1881" s="86">
        <v>62.281670504801205</v>
      </c>
      <c r="L1881" s="51"/>
      <c r="M1881" s="132" t="s">
        <v>728</v>
      </c>
      <c r="N1881" s="85">
        <v>1.3622843188600608E-2</v>
      </c>
      <c r="O1881" s="85">
        <v>1.0562699576693758E-5</v>
      </c>
      <c r="P1881" s="85">
        <v>1.3180400052816482E-2</v>
      </c>
      <c r="Q1881" s="86">
        <v>1.340744174089107E-2</v>
      </c>
      <c r="R1881" s="104">
        <v>0.21333232760335261</v>
      </c>
      <c r="S1881" s="85">
        <v>2.6157765858863605E-5</v>
      </c>
      <c r="T1881" s="85">
        <v>3.2640312829539345E-2</v>
      </c>
      <c r="U1881" s="86">
        <v>0.12321433143236971</v>
      </c>
      <c r="V1881" s="104">
        <v>0</v>
      </c>
      <c r="W1881" s="85">
        <v>0</v>
      </c>
      <c r="X1881" s="85">
        <v>0</v>
      </c>
      <c r="Y1881" s="86">
        <v>0</v>
      </c>
      <c r="Z1881" s="127">
        <v>0.13662177317326077</v>
      </c>
      <c r="AA1881" s="128">
        <v>9.8135468670048978E-2</v>
      </c>
      <c r="AB1881" s="129">
        <v>0.90186453132995104</v>
      </c>
      <c r="AC1881" s="130">
        <v>0</v>
      </c>
      <c r="BA1881" s="81"/>
    </row>
    <row r="1882" spans="1:53">
      <c r="A1882" s="51" t="s">
        <v>640</v>
      </c>
      <c r="B1882" s="104">
        <v>12.379696355647418</v>
      </c>
      <c r="C1882" s="85">
        <v>125.34410891318211</v>
      </c>
      <c r="D1882" s="85">
        <v>110.66783794332044</v>
      </c>
      <c r="E1882" s="86">
        <v>248.39164321214997</v>
      </c>
      <c r="F1882" s="107">
        <v>5643.5233672023824</v>
      </c>
      <c r="G1882" s="108">
        <v>57140.529724705826</v>
      </c>
      <c r="H1882" s="108">
        <v>50450.068522559741</v>
      </c>
      <c r="I1882" s="86">
        <v>113234.12161446795</v>
      </c>
      <c r="L1882" s="51"/>
      <c r="M1882" s="131" t="s">
        <v>640</v>
      </c>
      <c r="N1882" s="85">
        <v>7.9863914627146348</v>
      </c>
      <c r="O1882" s="85">
        <v>1.3447751197452387E-2</v>
      </c>
      <c r="P1882" s="85">
        <v>16.780439442228701</v>
      </c>
      <c r="Q1882" s="86">
        <v>12.379696355647418</v>
      </c>
      <c r="R1882" s="104">
        <v>174.69439105193922</v>
      </c>
      <c r="S1882" s="85">
        <v>6.0663589449083212E-2</v>
      </c>
      <c r="T1882" s="85">
        <v>75.697540365813211</v>
      </c>
      <c r="U1882" s="86">
        <v>125.34410891318211</v>
      </c>
      <c r="V1882" s="104">
        <v>0</v>
      </c>
      <c r="W1882" s="85">
        <v>0.17774679494336526</v>
      </c>
      <c r="X1882" s="85">
        <v>221.68481612820818</v>
      </c>
      <c r="Y1882" s="86">
        <v>110.66783794332044</v>
      </c>
      <c r="Z1882" s="127">
        <v>248.39164321214997</v>
      </c>
      <c r="AA1882" s="128">
        <v>4.9839423724388286E-2</v>
      </c>
      <c r="AB1882" s="129">
        <v>0.50462289025612017</v>
      </c>
      <c r="AC1882" s="130">
        <v>0.44553768601949151</v>
      </c>
      <c r="AV1882" s="84"/>
    </row>
    <row r="1883" spans="1:53">
      <c r="A1883" s="51" t="s">
        <v>201</v>
      </c>
      <c r="B1883" s="111">
        <v>0.5247523879727346</v>
      </c>
      <c r="C1883" s="87">
        <v>0.16298837925080295</v>
      </c>
      <c r="D1883" s="87">
        <v>7.7768430696281143E-2</v>
      </c>
      <c r="E1883" s="88">
        <v>0.76550919791981875</v>
      </c>
      <c r="F1883" s="112">
        <v>239.21849764662534</v>
      </c>
      <c r="G1883" s="113">
        <v>74.301396452647197</v>
      </c>
      <c r="H1883" s="113">
        <v>35.452239154872977</v>
      </c>
      <c r="I1883" s="88">
        <v>348.97213325414555</v>
      </c>
      <c r="L1883" s="51"/>
      <c r="M1883" s="131" t="s">
        <v>201</v>
      </c>
      <c r="N1883" s="87">
        <v>0.39255421601093116</v>
      </c>
      <c r="O1883" s="87">
        <v>5.2655774923499846E-4</v>
      </c>
      <c r="P1883" s="87">
        <v>0.65705189619719118</v>
      </c>
      <c r="Q1883" s="88">
        <v>0.5247523879727346</v>
      </c>
      <c r="R1883" s="111">
        <v>2.5931715847119802E-3</v>
      </c>
      <c r="S1883" s="87">
        <v>2.5956177123798521E-4</v>
      </c>
      <c r="T1883" s="87">
        <v>0.32388765376636142</v>
      </c>
      <c r="U1883" s="88">
        <v>0.16298837925080295</v>
      </c>
      <c r="V1883" s="111">
        <v>0</v>
      </c>
      <c r="W1883" s="87">
        <v>9.2210585536381493E-5</v>
      </c>
      <c r="X1883" s="87">
        <v>0.1558150604337728</v>
      </c>
      <c r="Y1883" s="88">
        <v>7.7768430696281143E-2</v>
      </c>
      <c r="Z1883" s="133">
        <v>0.76550919791981875</v>
      </c>
      <c r="AA1883" s="128">
        <v>0.6854945563014625</v>
      </c>
      <c r="AB1883" s="129">
        <v>0.21291498481495025</v>
      </c>
      <c r="AC1883" s="130">
        <v>0.10159045888358717</v>
      </c>
    </row>
    <row r="1884" spans="1:53">
      <c r="A1884" s="51" t="s">
        <v>200</v>
      </c>
      <c r="B1884" s="111">
        <v>7.3917352336097671E-4</v>
      </c>
      <c r="C1884" s="87">
        <v>1.3916149916453375E-3</v>
      </c>
      <c r="D1884" s="87">
        <v>3.2457895855226443E-4</v>
      </c>
      <c r="E1884" s="88">
        <v>2.4553674735585786E-3</v>
      </c>
      <c r="F1884" s="112">
        <v>0.33696650803571587</v>
      </c>
      <c r="G1884" s="113">
        <v>0.63439453584957428</v>
      </c>
      <c r="H1884" s="113">
        <v>0.14796557883718162</v>
      </c>
      <c r="I1884" s="88">
        <v>1.1193266227224719</v>
      </c>
      <c r="L1884" s="51"/>
      <c r="M1884" s="131" t="s">
        <v>200</v>
      </c>
      <c r="N1884" s="87">
        <v>7.1719283088629126E-4</v>
      </c>
      <c r="O1884" s="87">
        <v>6.0957793000693904E-7</v>
      </c>
      <c r="P1884" s="87">
        <v>7.6064654897380925E-4</v>
      </c>
      <c r="Q1884" s="88">
        <v>7.3917352336097671E-4</v>
      </c>
      <c r="R1884" s="111">
        <v>2.0981981168448965E-3</v>
      </c>
      <c r="S1884" s="87">
        <v>5.4584097369548108E-7</v>
      </c>
      <c r="T1884" s="87">
        <v>6.8111398476195678E-4</v>
      </c>
      <c r="U1884" s="88">
        <v>1.3916149916453375E-3</v>
      </c>
      <c r="V1884" s="111">
        <v>0</v>
      </c>
      <c r="W1884" s="87">
        <v>3.8485559696814636E-7</v>
      </c>
      <c r="X1884" s="87">
        <v>6.5031902520787995E-4</v>
      </c>
      <c r="Y1884" s="88">
        <v>3.2457895855226443E-4</v>
      </c>
      <c r="Z1884" s="133">
        <v>2.4553674735585786E-3</v>
      </c>
      <c r="AA1884" s="128">
        <v>0.30104395017080199</v>
      </c>
      <c r="AB1884" s="129">
        <v>0.56676444834893147</v>
      </c>
      <c r="AC1884" s="130">
        <v>0.13219160148026651</v>
      </c>
    </row>
    <row r="1885" spans="1:53">
      <c r="A1885" s="51" t="s">
        <v>667</v>
      </c>
      <c r="B1885" s="104">
        <v>28.318148978520114</v>
      </c>
      <c r="C1885" s="85">
        <v>130.60253826349222</v>
      </c>
      <c r="D1885" s="85">
        <v>113.08690428822521</v>
      </c>
      <c r="E1885" s="86">
        <v>272.00759153023756</v>
      </c>
      <c r="F1885" s="107">
        <v>12909.374421230608</v>
      </c>
      <c r="G1885" s="108">
        <v>59537.686170285386</v>
      </c>
      <c r="H1885" s="108">
        <v>51552.846575597781</v>
      </c>
      <c r="I1885" s="86">
        <v>123999.90716711378</v>
      </c>
      <c r="L1885" s="51"/>
      <c r="M1885" s="131" t="s">
        <v>667</v>
      </c>
      <c r="N1885" s="85">
        <v>19.953074043227435</v>
      </c>
      <c r="O1885" s="85">
        <v>2.9406021825954178E-2</v>
      </c>
      <c r="P1885" s="85">
        <v>36.693567663622495</v>
      </c>
      <c r="Q1885" s="86">
        <v>28.318148978520114</v>
      </c>
      <c r="R1885" s="85">
        <v>175.32820870044446</v>
      </c>
      <c r="S1885" s="85">
        <v>6.8595090444252077E-2</v>
      </c>
      <c r="T1885" s="85">
        <v>85.594665184765972</v>
      </c>
      <c r="U1885" s="86">
        <v>130.60253826349222</v>
      </c>
      <c r="V1885" s="85">
        <v>0</v>
      </c>
      <c r="W1885" s="85">
        <v>0.18061509924265326</v>
      </c>
      <c r="X1885" s="85">
        <v>226.53160248290146</v>
      </c>
      <c r="Y1885" s="86">
        <v>113.08690428822521</v>
      </c>
      <c r="Z1885" s="85">
        <v>272.00759153023756</v>
      </c>
      <c r="AA1885" s="128">
        <v>0.10410793617637742</v>
      </c>
      <c r="AB1885" s="129">
        <v>0.48014298986568493</v>
      </c>
      <c r="AC1885" s="130">
        <v>0.41574907395793759</v>
      </c>
    </row>
    <row r="1886" spans="1:53">
      <c r="A1886" s="51" t="s">
        <v>676</v>
      </c>
      <c r="B1886" s="111">
        <v>1.9523845203135135E-2</v>
      </c>
      <c r="C1886" s="87">
        <v>1.0657504651299462E-2</v>
      </c>
      <c r="D1886" s="87">
        <v>4.8547954796974858E-2</v>
      </c>
      <c r="E1886" s="88">
        <v>7.8729304651409454E-2</v>
      </c>
      <c r="F1886" s="112">
        <v>8.9003214179216474</v>
      </c>
      <c r="G1886" s="113">
        <v>4.858429060599617</v>
      </c>
      <c r="H1886" s="113">
        <v>22.131521602436287</v>
      </c>
      <c r="I1886" s="88">
        <v>35.890272080957558</v>
      </c>
      <c r="L1886" s="51"/>
      <c r="M1886" s="131" t="s">
        <v>676</v>
      </c>
      <c r="N1886" s="87">
        <v>1.6752351327405095E-2</v>
      </c>
      <c r="O1886" s="87">
        <v>1.7863568605626831E-5</v>
      </c>
      <c r="P1886" s="87">
        <v>2.2290606571127428E-2</v>
      </c>
      <c r="Q1886" s="88">
        <v>1.9523845203135135E-2</v>
      </c>
      <c r="R1886" s="111">
        <v>2.9766030306496633E-3</v>
      </c>
      <c r="S1886" s="87">
        <v>1.4713802408747174E-5</v>
      </c>
      <c r="T1886" s="87">
        <v>1.8360249729462246E-2</v>
      </c>
      <c r="U1886" s="88">
        <v>1.0657504651299462E-2</v>
      </c>
      <c r="V1886" s="111">
        <v>0</v>
      </c>
      <c r="W1886" s="87">
        <v>5.7563657879454971E-5</v>
      </c>
      <c r="X1886" s="87">
        <v>9.7269578965394246E-2</v>
      </c>
      <c r="Y1886" s="88">
        <v>4.8547954796974858E-2</v>
      </c>
      <c r="Z1886" s="133">
        <v>7.8729304651409454E-2</v>
      </c>
      <c r="AA1886" s="128">
        <v>0.24798701435991419</v>
      </c>
      <c r="AB1886" s="129">
        <v>0.13536896710173937</v>
      </c>
      <c r="AC1886" s="130">
        <v>0.61664401853834649</v>
      </c>
    </row>
    <row r="1887" spans="1:53">
      <c r="A1887" s="51" t="s">
        <v>685</v>
      </c>
      <c r="B1887" s="111">
        <v>3.6091528958875678E-2</v>
      </c>
      <c r="C1887" s="87">
        <v>3.2251349495008318E-2</v>
      </c>
      <c r="D1887" s="87">
        <v>1.4006360292612652</v>
      </c>
      <c r="E1887" s="88">
        <v>1.4689789077151492</v>
      </c>
      <c r="F1887" s="112">
        <v>16.453019620675857</v>
      </c>
      <c r="G1887" s="113">
        <v>14.702399741481512</v>
      </c>
      <c r="H1887" s="113">
        <v>638.50694984740835</v>
      </c>
      <c r="I1887" s="88">
        <v>669.66236920956578</v>
      </c>
      <c r="L1887" s="51"/>
      <c r="M1887" s="131" t="s">
        <v>685</v>
      </c>
      <c r="N1887" s="87">
        <v>2.4114669218463357E-2</v>
      </c>
      <c r="O1887" s="87">
        <v>3.8536480461386359E-5</v>
      </c>
      <c r="P1887" s="87">
        <v>4.8086781738007608E-2</v>
      </c>
      <c r="Q1887" s="88">
        <v>3.6091528958875678E-2</v>
      </c>
      <c r="R1887" s="111">
        <v>3.1539767359163501E-2</v>
      </c>
      <c r="S1887" s="87">
        <v>2.6397774220923E-5</v>
      </c>
      <c r="T1887" s="87">
        <v>3.2939801251509047E-2</v>
      </c>
      <c r="U1887" s="88">
        <v>3.2251349495008318E-2</v>
      </c>
      <c r="V1887" s="111">
        <v>0</v>
      </c>
      <c r="W1887" s="87">
        <v>1.6607441763346481E-3</v>
      </c>
      <c r="X1887" s="87">
        <v>2.8062825183831279</v>
      </c>
      <c r="Y1887" s="88">
        <v>1.4006360292612652</v>
      </c>
      <c r="Z1887" s="133">
        <v>1.4689789077151492</v>
      </c>
      <c r="AA1887" s="128">
        <v>2.4569126737845726E-2</v>
      </c>
      <c r="AB1887" s="129">
        <v>2.1954943890359929E-2</v>
      </c>
      <c r="AC1887" s="130">
        <v>0.95347592937179437</v>
      </c>
    </row>
    <row r="1888" spans="1:53">
      <c r="A1888" s="51" t="s">
        <v>690</v>
      </c>
      <c r="B1888" s="111">
        <v>5.3939802780984022E-2</v>
      </c>
      <c r="C1888" s="87">
        <v>7.0525479359615534E-2</v>
      </c>
      <c r="D1888" s="87">
        <v>5.7070542256519918E-2</v>
      </c>
      <c r="E1888" s="88">
        <v>0.18153582439711946</v>
      </c>
      <c r="F1888" s="112">
        <v>24.589499505608167</v>
      </c>
      <c r="G1888" s="113">
        <v>32.150400083728449</v>
      </c>
      <c r="H1888" s="113">
        <v>26.016707482219783</v>
      </c>
      <c r="I1888" s="88">
        <v>82.756607071556388</v>
      </c>
      <c r="L1888" s="51"/>
      <c r="M1888" s="131" t="s">
        <v>690</v>
      </c>
      <c r="N1888" s="87">
        <v>4.3757317470283399E-2</v>
      </c>
      <c r="O1888" s="87">
        <v>5.1384783521915515E-5</v>
      </c>
      <c r="P1888" s="87">
        <v>6.4119214839793104E-2</v>
      </c>
      <c r="Q1888" s="88">
        <v>5.3939802780984022E-2</v>
      </c>
      <c r="R1888" s="111">
        <v>8.2112351064851624E-2</v>
      </c>
      <c r="S1888" s="87">
        <v>4.715082711670921E-5</v>
      </c>
      <c r="T1888" s="87">
        <v>5.8835978407514353E-2</v>
      </c>
      <c r="U1888" s="88">
        <v>7.0525479359615534E-2</v>
      </c>
      <c r="V1888" s="111">
        <v>0</v>
      </c>
      <c r="W1888" s="87">
        <v>6.7668950899946013E-5</v>
      </c>
      <c r="X1888" s="87">
        <v>0.11434524152115967</v>
      </c>
      <c r="Y1888" s="88">
        <v>5.7070542256519918E-2</v>
      </c>
      <c r="Z1888" s="133">
        <v>0.18153582439711946</v>
      </c>
      <c r="AA1888" s="128">
        <v>0.2971303485695902</v>
      </c>
      <c r="AB1888" s="129">
        <v>0.3884934535308977</v>
      </c>
      <c r="AC1888" s="130">
        <v>0.31437619789951216</v>
      </c>
    </row>
    <row r="1889" spans="1:51">
      <c r="A1889" s="51" t="s">
        <v>695</v>
      </c>
      <c r="B1889" s="111">
        <v>6.4383073654647981E-3</v>
      </c>
      <c r="C1889" s="87">
        <v>8.4879648781272816E-3</v>
      </c>
      <c r="D1889" s="87">
        <v>2.0765213335991441E-2</v>
      </c>
      <c r="E1889" s="88">
        <v>3.5691485579583522E-2</v>
      </c>
      <c r="F1889" s="112">
        <v>2.9350265966464093</v>
      </c>
      <c r="G1889" s="113">
        <v>3.8694025082329504</v>
      </c>
      <c r="H1889" s="113">
        <v>9.4662230251835311</v>
      </c>
      <c r="I1889" s="88">
        <v>16.270652130062892</v>
      </c>
      <c r="L1889" s="51"/>
      <c r="M1889" s="131" t="s">
        <v>695</v>
      </c>
      <c r="N1889" s="87">
        <v>1.1411490558844564E-2</v>
      </c>
      <c r="O1889" s="87">
        <v>1.154207696780708E-6</v>
      </c>
      <c r="P1889" s="87">
        <v>1.4402491595213434E-3</v>
      </c>
      <c r="Q1889" s="88">
        <v>6.4383073654647981E-3</v>
      </c>
      <c r="R1889" s="111">
        <v>1.3032042779429581E-2</v>
      </c>
      <c r="S1889" s="87">
        <v>3.1407147586731267E-6</v>
      </c>
      <c r="T1889" s="87">
        <v>3.9190622312534002E-3</v>
      </c>
      <c r="U1889" s="88">
        <v>8.4879648781272816E-3</v>
      </c>
      <c r="V1889" s="111">
        <v>1.7999999999999999E-2</v>
      </c>
      <c r="W1889" s="87">
        <v>3.2787332669807238E-6</v>
      </c>
      <c r="X1889" s="87">
        <v>2.3540318599747506E-2</v>
      </c>
      <c r="Y1889" s="88">
        <v>2.0765213335991441E-2</v>
      </c>
      <c r="Z1889" s="133">
        <v>3.5691485579583522E-2</v>
      </c>
      <c r="AA1889" s="128">
        <v>0.1803877664634862</v>
      </c>
      <c r="AB1889" s="129">
        <v>0.23781483847740489</v>
      </c>
      <c r="AC1889" s="130">
        <v>0.58179739505910888</v>
      </c>
    </row>
    <row r="1890" spans="1:51">
      <c r="A1890" s="51" t="s">
        <v>700</v>
      </c>
      <c r="B1890" s="111">
        <v>1.7714501739691214E-3</v>
      </c>
      <c r="C1890" s="87">
        <v>5.1631456470237098E-3</v>
      </c>
      <c r="D1890" s="87">
        <v>7.1439850715163417E-3</v>
      </c>
      <c r="E1890" s="88">
        <v>1.4078580892509173E-2</v>
      </c>
      <c r="F1890" s="112">
        <v>0.80754973009244213</v>
      </c>
      <c r="G1890" s="113">
        <v>2.3537195315743857</v>
      </c>
      <c r="H1890" s="113">
        <v>3.2567233902837511</v>
      </c>
      <c r="I1890" s="88">
        <v>6.4179926519505788</v>
      </c>
      <c r="L1890" s="51"/>
      <c r="M1890" s="131" t="s">
        <v>700</v>
      </c>
      <c r="N1890" s="87">
        <v>2.2534945278611649E-3</v>
      </c>
      <c r="O1890" s="87">
        <v>1.0306506231832923E-6</v>
      </c>
      <c r="P1890" s="87">
        <v>1.2860715605519919E-3</v>
      </c>
      <c r="Q1890" s="88">
        <v>1.7714501739691214E-3</v>
      </c>
      <c r="R1890" s="111">
        <v>8.1272360474065539E-3</v>
      </c>
      <c r="S1890" s="87">
        <v>1.7495744604794472E-6</v>
      </c>
      <c r="T1890" s="87">
        <v>2.1831626606318515E-3</v>
      </c>
      <c r="U1890" s="88">
        <v>5.1631456470237098E-3</v>
      </c>
      <c r="V1890" s="111">
        <v>4.5999999999999999E-3</v>
      </c>
      <c r="W1890" s="87">
        <v>3.0164213285527025E-6</v>
      </c>
      <c r="X1890" s="87">
        <v>9.6970706765192559E-3</v>
      </c>
      <c r="Y1890" s="88">
        <v>7.1439850715163417E-3</v>
      </c>
      <c r="Z1890" s="133">
        <v>1.4078580892509173E-2</v>
      </c>
      <c r="AA1890" s="128">
        <v>0.12582590443555725</v>
      </c>
      <c r="AB1890" s="129">
        <v>0.36673764823632743</v>
      </c>
      <c r="AC1890" s="130">
        <v>0.50743644732811533</v>
      </c>
    </row>
    <row r="1891" spans="1:51">
      <c r="A1891" s="51" t="s">
        <v>703</v>
      </c>
      <c r="B1891" s="111">
        <v>2.7624361678225337E-2</v>
      </c>
      <c r="C1891" s="87">
        <v>0.18570823685627402</v>
      </c>
      <c r="D1891" s="87">
        <v>0</v>
      </c>
      <c r="E1891" s="88">
        <v>0.21333259853449937</v>
      </c>
      <c r="F1891" s="112">
        <v>12.593098098403377</v>
      </c>
      <c r="G1891" s="113">
        <v>84.658681769867002</v>
      </c>
      <c r="H1891" s="113">
        <v>0</v>
      </c>
      <c r="I1891" s="88">
        <v>97.251779868270404</v>
      </c>
      <c r="L1891" s="51"/>
      <c r="M1891" s="131" t="s">
        <v>703</v>
      </c>
      <c r="N1891" s="87">
        <v>1.9499828265438644E-2</v>
      </c>
      <c r="O1891" s="87">
        <v>2.865693981330894E-5</v>
      </c>
      <c r="P1891" s="87">
        <v>3.5758844439947937E-2</v>
      </c>
      <c r="Q1891" s="88">
        <v>2.7624361678225337E-2</v>
      </c>
      <c r="R1891" s="111">
        <v>0.31455277352672556</v>
      </c>
      <c r="S1891" s="87">
        <v>4.5041599120143414E-5</v>
      </c>
      <c r="T1891" s="87">
        <v>5.6204031091822572E-2</v>
      </c>
      <c r="U1891" s="88">
        <v>0.18570823685627402</v>
      </c>
      <c r="V1891" s="111">
        <v>0</v>
      </c>
      <c r="W1891" s="87">
        <v>0</v>
      </c>
      <c r="X1891" s="87">
        <v>0</v>
      </c>
      <c r="Y1891" s="88">
        <v>0</v>
      </c>
      <c r="Z1891" s="133">
        <v>0.21333259853449937</v>
      </c>
      <c r="AA1891" s="128">
        <v>0.12948964137685701</v>
      </c>
      <c r="AB1891" s="129">
        <v>0.87051035862314297</v>
      </c>
      <c r="AC1891" s="130">
        <v>0</v>
      </c>
    </row>
    <row r="1892" spans="1:51">
      <c r="A1892" s="51" t="s">
        <v>729</v>
      </c>
      <c r="B1892" s="111">
        <v>3.5609581998528362E-4</v>
      </c>
      <c r="C1892" s="87">
        <v>4.2287486977641577E-4</v>
      </c>
      <c r="D1892" s="87">
        <v>1.1334210363158396E-3</v>
      </c>
      <c r="E1892" s="88">
        <v>1.9123917260775391E-3</v>
      </c>
      <c r="F1892" s="112">
        <v>0.16233314802856844</v>
      </c>
      <c r="G1892" s="113">
        <v>0.1927756659311908</v>
      </c>
      <c r="H1892" s="113">
        <v>0.51669184118633138</v>
      </c>
      <c r="I1892" s="88">
        <v>0.87180065514609073</v>
      </c>
      <c r="L1892" s="51"/>
      <c r="M1892" s="131" t="s">
        <v>729</v>
      </c>
      <c r="N1892" s="87">
        <v>2.5429852374821995E-4</v>
      </c>
      <c r="O1892" s="87">
        <v>3.6704647901964972E-7</v>
      </c>
      <c r="P1892" s="87">
        <v>4.5800975369319238E-4</v>
      </c>
      <c r="Q1892" s="88">
        <v>3.5609581998528362E-4</v>
      </c>
      <c r="R1892" s="111">
        <v>5.1520635438308618E-4</v>
      </c>
      <c r="S1892" s="87">
        <v>2.6432994462941382E-7</v>
      </c>
      <c r="T1892" s="87">
        <v>3.2983749948183478E-4</v>
      </c>
      <c r="U1892" s="88">
        <v>4.2287486977641577E-4</v>
      </c>
      <c r="V1892" s="111">
        <v>6.5769205701482817E-4</v>
      </c>
      <c r="W1892" s="87">
        <v>5.6407525965506051E-7</v>
      </c>
      <c r="X1892" s="87">
        <v>1.6108518288684836E-3</v>
      </c>
      <c r="Y1892" s="88">
        <v>1.1334210363158396E-3</v>
      </c>
      <c r="Z1892" s="133">
        <v>1.9123917260775391E-3</v>
      </c>
      <c r="AA1892" s="128">
        <v>0.18620443454629623</v>
      </c>
      <c r="AB1892" s="129">
        <v>0.22112356166890781</v>
      </c>
      <c r="AC1892" s="130">
        <v>0.5926720037847959</v>
      </c>
    </row>
    <row r="1893" spans="1:51">
      <c r="A1893" s="51" t="s">
        <v>730</v>
      </c>
      <c r="B1893" s="111">
        <v>4.5991537865414838E-4</v>
      </c>
      <c r="C1893" s="87">
        <v>9.7071244550910605E-4</v>
      </c>
      <c r="D1893" s="87">
        <v>1.1585547883089247E-3</v>
      </c>
      <c r="E1893" s="88">
        <v>2.5891826124721791E-3</v>
      </c>
      <c r="F1893" s="112">
        <v>0.20966129635210101</v>
      </c>
      <c r="G1893" s="113">
        <v>0.44251799169256084</v>
      </c>
      <c r="H1893" s="113">
        <v>0.52814954682009985</v>
      </c>
      <c r="I1893" s="88">
        <v>1.1803288348647618</v>
      </c>
      <c r="L1893" s="51"/>
      <c r="M1893" s="131" t="s">
        <v>730</v>
      </c>
      <c r="N1893" s="87">
        <v>4.8548717848637222E-4</v>
      </c>
      <c r="O1893" s="87">
        <v>3.4770283757510826E-7</v>
      </c>
      <c r="P1893" s="87">
        <v>4.3387227530841926E-4</v>
      </c>
      <c r="Q1893" s="88">
        <v>4.5991537865414838E-4</v>
      </c>
      <c r="R1893" s="111">
        <v>1.2678575492248948E-3</v>
      </c>
      <c r="S1893" s="87">
        <v>5.3822419168200189E-7</v>
      </c>
      <c r="T1893" s="87">
        <v>6.7160957414004864E-4</v>
      </c>
      <c r="U1893" s="88">
        <v>9.7071244550910605E-4</v>
      </c>
      <c r="V1893" s="111">
        <v>8.2226677724105428E-4</v>
      </c>
      <c r="W1893" s="87">
        <v>3.9873910443863851E-7</v>
      </c>
      <c r="X1893" s="87">
        <v>1.4960457939777155E-3</v>
      </c>
      <c r="Y1893" s="88">
        <v>1.1585547883089247E-3</v>
      </c>
      <c r="Z1893" s="133">
        <v>2.5891826124721791E-3</v>
      </c>
      <c r="AA1893" s="128">
        <v>0.17762956403257177</v>
      </c>
      <c r="AB1893" s="129">
        <v>0.37491076945795626</v>
      </c>
      <c r="AC1893" s="130">
        <v>0.447459666509472</v>
      </c>
    </row>
    <row r="1894" spans="1:51" ht="11.25" customHeight="1">
      <c r="A1894" s="51" t="s">
        <v>712</v>
      </c>
      <c r="B1894" s="111">
        <v>4.70331656212228E-4</v>
      </c>
      <c r="C1894" s="87">
        <v>2.2709726793647264E-3</v>
      </c>
      <c r="D1894" s="87">
        <v>3.3498088809912653E-2</v>
      </c>
      <c r="E1894" s="88">
        <v>3.6239393145489608E-2</v>
      </c>
      <c r="F1894" s="112">
        <v>0.21440975738939225</v>
      </c>
      <c r="G1894" s="113">
        <v>1.0352666991243653</v>
      </c>
      <c r="H1894" s="113">
        <v>15.270749905681038</v>
      </c>
      <c r="I1894" s="88">
        <v>16.520426362194794</v>
      </c>
      <c r="L1894" s="51"/>
      <c r="M1894" s="131" t="s">
        <v>712</v>
      </c>
      <c r="N1894" s="87">
        <v>4.4465697151693746E-4</v>
      </c>
      <c r="O1894" s="87">
        <v>3.972749586445774E-7</v>
      </c>
      <c r="P1894" s="87">
        <v>4.9572960471726832E-4</v>
      </c>
      <c r="Q1894" s="88">
        <v>4.70331656212228E-4</v>
      </c>
      <c r="R1894" s="111">
        <v>9.8752259669079292E-4</v>
      </c>
      <c r="S1894" s="87">
        <v>2.8511037335529054E-6</v>
      </c>
      <c r="T1894" s="87">
        <v>3.5576783688160648E-3</v>
      </c>
      <c r="U1894" s="88">
        <v>2.2709726793647264E-3</v>
      </c>
      <c r="V1894" s="111">
        <v>0</v>
      </c>
      <c r="W1894" s="87">
        <v>3.9718923936823928E-5</v>
      </c>
      <c r="X1894" s="87">
        <v>6.7116009486122022E-2</v>
      </c>
      <c r="Y1894" s="88">
        <v>3.3498088809912653E-2</v>
      </c>
      <c r="Z1894" s="133">
        <v>3.6239393145489608E-2</v>
      </c>
      <c r="AA1894" s="128">
        <v>1.297846391422716E-2</v>
      </c>
      <c r="AB1894" s="129">
        <v>6.2665858400208177E-2</v>
      </c>
      <c r="AC1894" s="130">
        <v>0.9243556776855647</v>
      </c>
    </row>
    <row r="1895" spans="1:51">
      <c r="A1895" s="51" t="s">
        <v>715</v>
      </c>
      <c r="B1895" s="111">
        <v>1.6848624644235735E-3</v>
      </c>
      <c r="C1895" s="87">
        <v>6.5987401322208207E-3</v>
      </c>
      <c r="D1895" s="87">
        <v>0.96643886019027292</v>
      </c>
      <c r="E1895" s="88">
        <v>0.97472246278691732</v>
      </c>
      <c r="F1895" s="112">
        <v>0.76807705256510406</v>
      </c>
      <c r="G1895" s="113">
        <v>3.0081629678498527</v>
      </c>
      <c r="H1895" s="113">
        <v>440.56979539471172</v>
      </c>
      <c r="I1895" s="88">
        <v>444.34603541512672</v>
      </c>
      <c r="L1895" s="51"/>
      <c r="M1895" s="131" t="s">
        <v>715</v>
      </c>
      <c r="N1895" s="87">
        <v>1.6343132271107372E-3</v>
      </c>
      <c r="O1895" s="87">
        <v>1.3898233915847031E-6</v>
      </c>
      <c r="P1895" s="87">
        <v>1.7342563017003344E-3</v>
      </c>
      <c r="Q1895" s="88">
        <v>1.6848624644235735E-3</v>
      </c>
      <c r="R1895" s="111">
        <v>1.0032635106758826E-2</v>
      </c>
      <c r="S1895" s="87">
        <v>2.5211364844717708E-6</v>
      </c>
      <c r="T1895" s="87">
        <v>3.1459370033025701E-3</v>
      </c>
      <c r="U1895" s="88">
        <v>6.5987401322208207E-3</v>
      </c>
      <c r="V1895" s="111">
        <v>0</v>
      </c>
      <c r="W1895" s="87">
        <v>1.1459134816709071E-3</v>
      </c>
      <c r="X1895" s="87">
        <v>1.9363349376843582</v>
      </c>
      <c r="Y1895" s="88">
        <v>0.96643886019027292</v>
      </c>
      <c r="Z1895" s="133">
        <v>0.97472246278691732</v>
      </c>
      <c r="AA1895" s="128">
        <v>1.7285561057105738E-3</v>
      </c>
      <c r="AB1895" s="129">
        <v>6.7698656634564112E-3</v>
      </c>
      <c r="AC1895" s="130">
        <v>0.99150157823083296</v>
      </c>
    </row>
    <row r="1896" spans="1:51">
      <c r="A1896" s="51" t="s">
        <v>716</v>
      </c>
      <c r="B1896" s="111">
        <v>2.5092583943853663E-3</v>
      </c>
      <c r="C1896" s="87">
        <v>1.6610929545605935E-2</v>
      </c>
      <c r="D1896" s="87">
        <v>3.9378674156998736E-2</v>
      </c>
      <c r="E1896" s="88">
        <v>5.849886209699004E-2</v>
      </c>
      <c r="F1896" s="112">
        <v>1.1438938384464092</v>
      </c>
      <c r="G1896" s="113">
        <v>7.5724126302027575</v>
      </c>
      <c r="H1896" s="113">
        <v>17.951528162731645</v>
      </c>
      <c r="I1896" s="88">
        <v>26.667834631380813</v>
      </c>
      <c r="L1896" s="51"/>
      <c r="M1896" s="131" t="s">
        <v>716</v>
      </c>
      <c r="N1896" s="87">
        <v>2.8244625457509573E-3</v>
      </c>
      <c r="O1896" s="87">
        <v>1.7556846377498662E-6</v>
      </c>
      <c r="P1896" s="87">
        <v>2.1907870922681962E-3</v>
      </c>
      <c r="Q1896" s="88">
        <v>2.5092583943853663E-3</v>
      </c>
      <c r="R1896" s="111">
        <v>2.5981846323883291E-2</v>
      </c>
      <c r="S1896" s="87">
        <v>5.7616552344866554E-6</v>
      </c>
      <c r="T1896" s="87">
        <v>7.1895371448885449E-3</v>
      </c>
      <c r="U1896" s="88">
        <v>1.6610929545605935E-2</v>
      </c>
      <c r="V1896" s="111">
        <v>0</v>
      </c>
      <c r="W1896" s="87">
        <v>4.6691576120962749E-5</v>
      </c>
      <c r="X1896" s="87">
        <v>7.8898216649600172E-2</v>
      </c>
      <c r="Y1896" s="88">
        <v>3.9378674156998736E-2</v>
      </c>
      <c r="Z1896" s="133">
        <v>5.849886209699004E-2</v>
      </c>
      <c r="AA1896" s="128">
        <v>4.2894140235156399E-2</v>
      </c>
      <c r="AB1896" s="129">
        <v>0.28395303686532086</v>
      </c>
      <c r="AC1896" s="130">
        <v>0.67315282289952272</v>
      </c>
    </row>
    <row r="1897" spans="1:51">
      <c r="A1897" s="51" t="s">
        <v>717</v>
      </c>
      <c r="B1897" s="111">
        <v>5.5424891146268177E-5</v>
      </c>
      <c r="C1897" s="87">
        <v>2.5838914069786926E-3</v>
      </c>
      <c r="D1897" s="87">
        <v>1.4327997201834093E-2</v>
      </c>
      <c r="E1897" s="88">
        <v>1.6967313499959055E-2</v>
      </c>
      <c r="F1897" s="112">
        <v>2.526650568177485E-2</v>
      </c>
      <c r="G1897" s="113">
        <v>1.1779167367821186</v>
      </c>
      <c r="H1897" s="113">
        <v>6.5316938873766359</v>
      </c>
      <c r="I1897" s="88">
        <v>7.7348771298405303</v>
      </c>
      <c r="L1897" s="51"/>
      <c r="M1897" s="131" t="s">
        <v>717</v>
      </c>
      <c r="N1897" s="87">
        <v>7.4465400699079304E-5</v>
      </c>
      <c r="O1897" s="87">
        <v>2.9062076151160987E-8</v>
      </c>
      <c r="P1897" s="87">
        <v>3.6264383669768045E-5</v>
      </c>
      <c r="Q1897" s="88">
        <v>5.5424891146268177E-5</v>
      </c>
      <c r="R1897" s="111">
        <v>4.5392335300489476E-3</v>
      </c>
      <c r="S1897" s="87">
        <v>4.9584419757746016E-7</v>
      </c>
      <c r="T1897" s="87">
        <v>6.1872676018911857E-4</v>
      </c>
      <c r="U1897" s="88">
        <v>2.5838914069786926E-3</v>
      </c>
      <c r="V1897" s="111">
        <v>1.2419999999999999E-2</v>
      </c>
      <c r="W1897" s="87">
        <v>2.2623259542166992E-6</v>
      </c>
      <c r="X1897" s="87">
        <v>1.6242819833825778E-2</v>
      </c>
      <c r="Y1897" s="88">
        <v>1.4327997201834093E-2</v>
      </c>
      <c r="Z1897" s="133">
        <v>1.6967313499959055E-2</v>
      </c>
      <c r="AA1897" s="128">
        <v>3.2665684609647794E-3</v>
      </c>
      <c r="AB1897" s="129">
        <v>0.1522864186475324</v>
      </c>
      <c r="AC1897" s="130">
        <v>0.84444701289150281</v>
      </c>
    </row>
    <row r="1898" spans="1:51">
      <c r="A1898" s="51" t="s">
        <v>718</v>
      </c>
      <c r="B1898" s="111">
        <v>4.4191144805731368E-5</v>
      </c>
      <c r="C1898" s="87">
        <v>1.6330727830868518E-3</v>
      </c>
      <c r="D1898" s="87">
        <v>4.9293496993462749E-3</v>
      </c>
      <c r="E1898" s="88">
        <v>6.606613627238858E-3</v>
      </c>
      <c r="F1898" s="112">
        <v>2.0145385732405284E-2</v>
      </c>
      <c r="G1898" s="113">
        <v>0.74446772739208222</v>
      </c>
      <c r="H1898" s="113">
        <v>2.247139139295788</v>
      </c>
      <c r="I1898" s="88">
        <v>3.0117522524202758</v>
      </c>
      <c r="L1898" s="51"/>
      <c r="M1898" s="131" t="s">
        <v>718</v>
      </c>
      <c r="N1898" s="87">
        <v>5.9924684827738189E-5</v>
      </c>
      <c r="O1898" s="87">
        <v>2.2727339742815374E-8</v>
      </c>
      <c r="P1898" s="87">
        <v>2.8359741538757852E-5</v>
      </c>
      <c r="Q1898" s="88">
        <v>4.4191144805731368E-5</v>
      </c>
      <c r="R1898" s="111">
        <v>2.84888273630078E-3</v>
      </c>
      <c r="S1898" s="87">
        <v>3.294805281137828E-7</v>
      </c>
      <c r="T1898" s="87">
        <v>4.1113402294758953E-4</v>
      </c>
      <c r="U1898" s="88">
        <v>1.6330727830868518E-3</v>
      </c>
      <c r="V1898" s="111">
        <v>3.1739999999999997E-3</v>
      </c>
      <c r="W1898" s="87">
        <v>2.0813307167013644E-6</v>
      </c>
      <c r="X1898" s="87">
        <v>6.6909787667982857E-3</v>
      </c>
      <c r="Y1898" s="88">
        <v>4.9293496993462749E-3</v>
      </c>
      <c r="Z1898" s="133">
        <v>6.606613627238858E-3</v>
      </c>
      <c r="AA1898" s="128">
        <v>6.6889252647578303E-3</v>
      </c>
      <c r="AB1898" s="129">
        <v>0.24718757221608126</v>
      </c>
      <c r="AC1898" s="130">
        <v>0.74612350251916093</v>
      </c>
    </row>
    <row r="1899" spans="1:51">
      <c r="A1899" s="51" t="s">
        <v>719</v>
      </c>
      <c r="B1899" s="111">
        <v>9.5394841163978241E-4</v>
      </c>
      <c r="C1899" s="87">
        <v>6.5830756939195073E-2</v>
      </c>
      <c r="D1899" s="87">
        <v>0</v>
      </c>
      <c r="E1899" s="87">
        <v>6.6784705350834861E-2</v>
      </c>
      <c r="F1899" s="112">
        <v>0.43487578350326694</v>
      </c>
      <c r="G1899" s="113">
        <v>30.010220315095818</v>
      </c>
      <c r="H1899" s="113">
        <v>0</v>
      </c>
      <c r="I1899" s="88">
        <v>30.445096098599084</v>
      </c>
      <c r="L1899" s="51"/>
      <c r="M1899" s="131" t="s">
        <v>719</v>
      </c>
      <c r="N1899" s="87">
        <v>1.0837781680051344E-3</v>
      </c>
      <c r="O1899" s="87">
        <v>6.5941699918580984E-7</v>
      </c>
      <c r="P1899" s="87">
        <v>8.2283698289346157E-4</v>
      </c>
      <c r="Q1899" s="88">
        <v>9.5394841163978241E-4</v>
      </c>
      <c r="R1899" s="111">
        <v>0.11683906494702594</v>
      </c>
      <c r="S1899" s="87">
        <v>1.1674296884102763E-5</v>
      </c>
      <c r="T1899" s="87">
        <v>1.4567478905424572E-2</v>
      </c>
      <c r="U1899" s="88">
        <v>6.5830756939195073E-2</v>
      </c>
      <c r="V1899" s="111">
        <v>0</v>
      </c>
      <c r="W1899" s="87">
        <v>0</v>
      </c>
      <c r="X1899" s="87">
        <v>0</v>
      </c>
      <c r="Y1899" s="88">
        <v>0</v>
      </c>
      <c r="Z1899" s="133">
        <v>6.6784705350834861E-2</v>
      </c>
      <c r="AA1899" s="128">
        <v>1.4283935320646845E-2</v>
      </c>
      <c r="AB1899" s="129">
        <v>0.98571606467935302</v>
      </c>
      <c r="AC1899" s="130">
        <v>0</v>
      </c>
    </row>
    <row r="1900" spans="1:51">
      <c r="A1900" s="51" t="s">
        <v>720</v>
      </c>
      <c r="B1900" s="111">
        <v>6.0452328373462617E-6</v>
      </c>
      <c r="C1900" s="87">
        <v>1.0003390295622731E-4</v>
      </c>
      <c r="D1900" s="87">
        <v>7.8206051505792925E-4</v>
      </c>
      <c r="E1900" s="87">
        <v>8.8813965085150282E-4</v>
      </c>
      <c r="F1900" s="112">
        <v>2.755835991258334E-3</v>
      </c>
      <c r="G1900" s="113">
        <v>4.5602384148007685E-2</v>
      </c>
      <c r="H1900" s="113">
        <v>0.35651737041856862</v>
      </c>
      <c r="I1900" s="88">
        <v>0.40487559055783462</v>
      </c>
      <c r="L1900" s="51"/>
      <c r="M1900" s="4" t="s">
        <v>720</v>
      </c>
      <c r="N1900" s="111">
        <v>6.1331246310955308E-6</v>
      </c>
      <c r="O1900" s="87">
        <v>4.7700033391289452E-9</v>
      </c>
      <c r="P1900" s="87">
        <v>5.9521291698678737E-6</v>
      </c>
      <c r="Q1900" s="88">
        <v>6.0452328373462617E-6</v>
      </c>
      <c r="R1900" s="87">
        <v>1.6982963085487136E-4</v>
      </c>
      <c r="S1900" s="87">
        <v>2.3946695234524843E-8</v>
      </c>
      <c r="T1900" s="87">
        <v>2.9881283742115687E-5</v>
      </c>
      <c r="U1900" s="88">
        <v>1.0003390295622731E-4</v>
      </c>
      <c r="V1900" s="87">
        <v>4.5380751934023138E-4</v>
      </c>
      <c r="W1900" s="87">
        <v>3.892119291619917E-7</v>
      </c>
      <c r="X1900" s="87">
        <v>1.1114877619192536E-3</v>
      </c>
      <c r="Y1900" s="87">
        <v>7.8206051505792925E-4</v>
      </c>
      <c r="Z1900" s="133">
        <v>8.8813965085150282E-4</v>
      </c>
      <c r="AA1900" s="129">
        <v>6.806624196488021E-3</v>
      </c>
      <c r="AB1900" s="129">
        <v>0.11263307843571664</v>
      </c>
      <c r="AC1900" s="130">
        <v>0.88056029736779529</v>
      </c>
    </row>
    <row r="1901" spans="1:51" ht="14.25">
      <c r="A1901" s="89" t="s">
        <v>721</v>
      </c>
      <c r="B1901" s="114">
        <v>1.8491135730310519E-5</v>
      </c>
      <c r="C1901" s="90">
        <v>2.5443711967229913E-4</v>
      </c>
      <c r="D1901" s="90">
        <v>7.9940280393315806E-4</v>
      </c>
      <c r="E1901" s="90">
        <v>1.0723310593357678E-3</v>
      </c>
      <c r="F1901" s="115">
        <v>8.4295408855091323E-3</v>
      </c>
      <c r="G1901" s="116">
        <v>0.11599006866588006</v>
      </c>
      <c r="H1901" s="116">
        <v>0.36442318730586898</v>
      </c>
      <c r="I1901" s="91">
        <v>0.48884279685725812</v>
      </c>
      <c r="L1901" s="89"/>
      <c r="M1901" s="134" t="s">
        <v>721</v>
      </c>
      <c r="N1901" s="114">
        <v>2.9245684760439532E-5</v>
      </c>
      <c r="O1901" s="90">
        <v>6.1540032764392916E-9</v>
      </c>
      <c r="P1901" s="90">
        <v>7.6791188200395911E-6</v>
      </c>
      <c r="Q1901" s="91">
        <v>1.8491135730310519E-5</v>
      </c>
      <c r="R1901" s="90">
        <v>4.1702016507122718E-4</v>
      </c>
      <c r="S1901" s="90">
        <v>7.2931300130441442E-8</v>
      </c>
      <c r="T1901" s="90">
        <v>9.1005495812097257E-5</v>
      </c>
      <c r="U1901" s="91">
        <v>2.5443711967229913E-4</v>
      </c>
      <c r="V1901" s="90">
        <v>5.6736407629632743E-4</v>
      </c>
      <c r="W1901" s="90">
        <v>2.7512998206266058E-7</v>
      </c>
      <c r="X1901" s="90">
        <v>1.0322715978446236E-3</v>
      </c>
      <c r="Y1901" s="90">
        <v>7.9940280393315806E-4</v>
      </c>
      <c r="Z1901" s="135">
        <v>1.0723310593357678E-3</v>
      </c>
      <c r="AA1901" s="136">
        <v>1.72438684577172E-2</v>
      </c>
      <c r="AB1901" s="136">
        <v>0.23727478324642082</v>
      </c>
      <c r="AC1901" s="137">
        <v>0.74548134829586188</v>
      </c>
      <c r="AY1901" s="81"/>
    </row>
    <row r="1903" spans="1:51" ht="12.75" customHeight="1">
      <c r="A1903" s="52" t="s">
        <v>531</v>
      </c>
    </row>
    <row r="1904" spans="1:51" ht="12.75" customHeight="1">
      <c r="A1904" s="77"/>
      <c r="B1904" s="93" t="s">
        <v>723</v>
      </c>
      <c r="C1904" s="94"/>
      <c r="D1904" s="94"/>
      <c r="E1904" s="95"/>
      <c r="F1904" s="96" t="s">
        <v>724</v>
      </c>
      <c r="G1904" s="97"/>
      <c r="H1904" s="98"/>
      <c r="I1904" s="98"/>
      <c r="L1904" s="479" t="s">
        <v>531</v>
      </c>
      <c r="M1904" s="480"/>
      <c r="N1904" s="96" t="s">
        <v>726</v>
      </c>
      <c r="O1904" s="97"/>
      <c r="P1904" s="97"/>
      <c r="Q1904" s="98"/>
      <c r="R1904" s="96" t="s">
        <v>362</v>
      </c>
      <c r="S1904" s="97"/>
      <c r="T1904" s="97"/>
      <c r="U1904" s="98"/>
      <c r="V1904" s="96" t="s">
        <v>401</v>
      </c>
      <c r="W1904" s="97"/>
      <c r="X1904" s="97"/>
      <c r="Y1904" s="98"/>
      <c r="Z1904" s="121" t="s">
        <v>727</v>
      </c>
      <c r="AA1904" s="96" t="s">
        <v>770</v>
      </c>
      <c r="AB1904" s="97"/>
      <c r="AC1904" s="98"/>
    </row>
    <row r="1905" spans="1:53" ht="25.5">
      <c r="A1905" s="89" t="s">
        <v>725</v>
      </c>
      <c r="B1905" s="99" t="s">
        <v>726</v>
      </c>
      <c r="C1905" s="100" t="s">
        <v>362</v>
      </c>
      <c r="D1905" s="100" t="s">
        <v>401</v>
      </c>
      <c r="E1905" s="101" t="s">
        <v>727</v>
      </c>
      <c r="F1905" s="102" t="s">
        <v>726</v>
      </c>
      <c r="G1905" s="102" t="s">
        <v>362</v>
      </c>
      <c r="H1905" s="100" t="s">
        <v>401</v>
      </c>
      <c r="I1905" s="101" t="s">
        <v>727</v>
      </c>
      <c r="L1905" s="481"/>
      <c r="M1905" s="482"/>
      <c r="N1905" s="122" t="s">
        <v>801</v>
      </c>
      <c r="O1905" s="123" t="s">
        <v>806</v>
      </c>
      <c r="P1905" s="123" t="s">
        <v>807</v>
      </c>
      <c r="Q1905" s="124" t="s">
        <v>774</v>
      </c>
      <c r="R1905" s="122" t="s">
        <v>801</v>
      </c>
      <c r="S1905" s="123" t="s">
        <v>806</v>
      </c>
      <c r="T1905" s="123" t="s">
        <v>807</v>
      </c>
      <c r="U1905" s="124" t="s">
        <v>774</v>
      </c>
      <c r="V1905" s="122" t="s">
        <v>801</v>
      </c>
      <c r="W1905" s="123" t="s">
        <v>806</v>
      </c>
      <c r="X1905" s="123" t="s">
        <v>807</v>
      </c>
      <c r="Y1905" s="124" t="s">
        <v>774</v>
      </c>
      <c r="Z1905" s="125" t="s">
        <v>774</v>
      </c>
      <c r="AA1905" s="122" t="s">
        <v>726</v>
      </c>
      <c r="AB1905" s="123" t="s">
        <v>362</v>
      </c>
      <c r="AC1905" s="124" t="s">
        <v>401</v>
      </c>
    </row>
    <row r="1906" spans="1:53">
      <c r="A1906" s="51" t="s">
        <v>540</v>
      </c>
      <c r="B1906" s="104">
        <v>185.99983503802474</v>
      </c>
      <c r="C1906" s="85">
        <v>1688.7367572601615</v>
      </c>
      <c r="D1906" s="85">
        <v>2193.6112513669459</v>
      </c>
      <c r="E1906" s="86">
        <v>4068.3478436651321</v>
      </c>
      <c r="F1906" s="105">
        <v>84791.612425455605</v>
      </c>
      <c r="G1906" s="106">
        <v>769843.22368324269</v>
      </c>
      <c r="H1906" s="106">
        <v>1000000</v>
      </c>
      <c r="I1906" s="79">
        <v>1854634.8361086983</v>
      </c>
      <c r="L1906" s="77"/>
      <c r="M1906" s="126" t="s">
        <v>540</v>
      </c>
      <c r="N1906" s="85">
        <v>119.78227854223188</v>
      </c>
      <c r="O1906" s="85">
        <v>0.20221584700156009</v>
      </c>
      <c r="P1906" s="85">
        <v>252.32997882289069</v>
      </c>
      <c r="Q1906" s="86">
        <v>185.99983503802474</v>
      </c>
      <c r="R1906" s="104">
        <v>1308.4229651322146</v>
      </c>
      <c r="S1906" s="85">
        <v>1.658243793720773</v>
      </c>
      <c r="T1906" s="85">
        <v>2069.1979761087887</v>
      </c>
      <c r="U1906" s="86">
        <v>1688.7367572601615</v>
      </c>
      <c r="V1906" s="104">
        <v>1212.5769156233403</v>
      </c>
      <c r="W1906" s="85">
        <v>2.5458425114544099</v>
      </c>
      <c r="X1906" s="85">
        <v>3176.7658001439922</v>
      </c>
      <c r="Y1906" s="86">
        <v>2193.6112513669459</v>
      </c>
      <c r="Z1906" s="127">
        <v>4068.3478436651321</v>
      </c>
      <c r="AA1906" s="128">
        <v>4.5718764025462343E-2</v>
      </c>
      <c r="AB1906" s="129">
        <v>0.41509153645495472</v>
      </c>
      <c r="AC1906" s="130">
        <v>0.53918969951958295</v>
      </c>
    </row>
    <row r="1907" spans="1:53">
      <c r="A1907" s="51" t="s">
        <v>558</v>
      </c>
      <c r="B1907" s="104">
        <v>184.02527402637631</v>
      </c>
      <c r="C1907" s="85">
        <v>1553.5908790162907</v>
      </c>
      <c r="D1907" s="85">
        <v>2116.4745917899509</v>
      </c>
      <c r="E1907" s="86">
        <v>3854.0907448326179</v>
      </c>
      <c r="F1907" s="107">
        <v>83891.470702341263</v>
      </c>
      <c r="G1907" s="108">
        <v>708234.36834952992</v>
      </c>
      <c r="H1907" s="108">
        <v>964835.76589565387</v>
      </c>
      <c r="I1907" s="86">
        <v>1756961.6049475251</v>
      </c>
      <c r="L1907" s="51"/>
      <c r="M1907" s="131" t="s">
        <v>558</v>
      </c>
      <c r="N1907" s="85">
        <v>117.24169635683133</v>
      </c>
      <c r="O1907" s="85">
        <v>0.20109012051549627</v>
      </c>
      <c r="P1907" s="85">
        <v>250.92526922865866</v>
      </c>
      <c r="Q1907" s="86">
        <v>184.02527402637631</v>
      </c>
      <c r="R1907" s="104">
        <v>1025.1087092975265</v>
      </c>
      <c r="S1907" s="85">
        <v>1.6692373345008304</v>
      </c>
      <c r="T1907" s="85">
        <v>2082.9159905639026</v>
      </c>
      <c r="U1907" s="86">
        <v>1553.5908790162907</v>
      </c>
      <c r="V1907" s="104">
        <v>1058.6696873739613</v>
      </c>
      <c r="W1907" s="85">
        <v>2.5458425114544099</v>
      </c>
      <c r="X1907" s="85">
        <v>3176.7658001439922</v>
      </c>
      <c r="Y1907" s="86">
        <v>2116.4745917899509</v>
      </c>
      <c r="Z1907" s="127">
        <v>3854.0907448326179</v>
      </c>
      <c r="AA1907" s="128">
        <v>4.7748038697093126E-2</v>
      </c>
      <c r="AB1907" s="129">
        <v>0.40310179024696596</v>
      </c>
      <c r="AC1907" s="130">
        <v>0.54915017105594088</v>
      </c>
    </row>
    <row r="1908" spans="1:53">
      <c r="A1908" s="51" t="s">
        <v>575</v>
      </c>
      <c r="B1908" s="104">
        <v>5.9611268647727007</v>
      </c>
      <c r="C1908" s="85">
        <v>299.84678792288071</v>
      </c>
      <c r="D1908" s="85">
        <v>299.50578208334377</v>
      </c>
      <c r="E1908" s="86">
        <v>605.31369687099721</v>
      </c>
      <c r="F1908" s="107">
        <v>2717.4946613982002</v>
      </c>
      <c r="G1908" s="108">
        <v>136690.94181388413</v>
      </c>
      <c r="H1908" s="108">
        <v>136535.48772450321</v>
      </c>
      <c r="I1908" s="86">
        <v>275943.92419978551</v>
      </c>
      <c r="L1908" s="51"/>
      <c r="M1908" s="131" t="s">
        <v>575</v>
      </c>
      <c r="N1908" s="85">
        <v>7.9452068341420308</v>
      </c>
      <c r="O1908" s="85">
        <v>3.1770428636976209E-3</v>
      </c>
      <c r="P1908" s="85">
        <v>3.9643933470261206</v>
      </c>
      <c r="Q1908" s="86">
        <v>5.9611268647727007</v>
      </c>
      <c r="R1908" s="104">
        <v>636.88038039976982</v>
      </c>
      <c r="S1908" s="85">
        <v>-3.1064279286822483E-2</v>
      </c>
      <c r="T1908" s="85">
        <v>-38.762782693938945</v>
      </c>
      <c r="U1908" s="86">
        <v>299.84678792288071</v>
      </c>
      <c r="V1908" s="104">
        <v>597.59010848918842</v>
      </c>
      <c r="W1908" s="85">
        <v>0</v>
      </c>
      <c r="X1908" s="85">
        <v>0</v>
      </c>
      <c r="Y1908" s="86">
        <v>299.50578208334377</v>
      </c>
      <c r="Z1908" s="127">
        <v>605.31369687099721</v>
      </c>
      <c r="AA1908" s="128">
        <v>9.8479959987476037E-3</v>
      </c>
      <c r="AB1908" s="129">
        <v>0.49535767895697103</v>
      </c>
      <c r="AC1908" s="130">
        <v>0.49479432504428134</v>
      </c>
    </row>
    <row r="1909" spans="1:53" ht="14.25">
      <c r="A1909" s="51" t="s">
        <v>267</v>
      </c>
      <c r="B1909" s="104">
        <v>159.30745390276886</v>
      </c>
      <c r="C1909" s="85">
        <v>1244.6677336295149</v>
      </c>
      <c r="D1909" s="85">
        <v>1805.3931009485932</v>
      </c>
      <c r="E1909" s="86">
        <v>3209.3682884808768</v>
      </c>
      <c r="F1909" s="107">
        <v>72623.375633898948</v>
      </c>
      <c r="G1909" s="108">
        <v>567405.79391808913</v>
      </c>
      <c r="H1909" s="108">
        <v>823023.26805789548</v>
      </c>
      <c r="I1909" s="86">
        <v>1463052.4376098835</v>
      </c>
      <c r="L1909" s="51"/>
      <c r="M1909" s="131" t="s">
        <v>267</v>
      </c>
      <c r="N1909" s="85">
        <v>84.379507203468421</v>
      </c>
      <c r="O1909" s="85">
        <v>0.18785003394645716</v>
      </c>
      <c r="P1909" s="85">
        <v>234.40395889063606</v>
      </c>
      <c r="Q1909" s="86">
        <v>159.30745390276886</v>
      </c>
      <c r="R1909" s="104">
        <v>388.22321072992264</v>
      </c>
      <c r="S1909" s="85">
        <v>1.685735293053213</v>
      </c>
      <c r="T1909" s="85">
        <v>2103.5025548409917</v>
      </c>
      <c r="U1909" s="86">
        <v>1244.6677336295149</v>
      </c>
      <c r="V1909" s="104">
        <v>437.98309973027085</v>
      </c>
      <c r="W1909" s="85">
        <v>2.5458425114544099</v>
      </c>
      <c r="X1909" s="85">
        <v>3176.7658001439922</v>
      </c>
      <c r="Y1909" s="86">
        <v>1805.3931009485932</v>
      </c>
      <c r="Z1909" s="127">
        <v>3209.3682884808768</v>
      </c>
      <c r="AA1909" s="128">
        <v>4.9638258866879836E-2</v>
      </c>
      <c r="AB1909" s="129">
        <v>0.38782327914714526</v>
      </c>
      <c r="AC1909" s="130">
        <v>0.5625384619859749</v>
      </c>
      <c r="AZ1909" s="81"/>
    </row>
    <row r="1910" spans="1:53" ht="14.25">
      <c r="A1910" s="51" t="s">
        <v>608</v>
      </c>
      <c r="B1910" s="104">
        <v>18.756693258834765</v>
      </c>
      <c r="C1910" s="85">
        <v>9.0763574638952171</v>
      </c>
      <c r="D1910" s="85">
        <v>11.575708758013917</v>
      </c>
      <c r="E1910" s="86">
        <v>39.408759480743896</v>
      </c>
      <c r="F1910" s="107">
        <v>8550.6004070441195</v>
      </c>
      <c r="G1910" s="108">
        <v>4137.6326175566883</v>
      </c>
      <c r="H1910" s="108">
        <v>5277.0101132552682</v>
      </c>
      <c r="I1910" s="86">
        <v>17965.243137856072</v>
      </c>
      <c r="L1910" s="51"/>
      <c r="M1910" s="131" t="s">
        <v>608</v>
      </c>
      <c r="N1910" s="85">
        <v>24.916982319220871</v>
      </c>
      <c r="O1910" s="85">
        <v>1.006304370534147E-2</v>
      </c>
      <c r="P1910" s="85">
        <v>12.556916990996491</v>
      </c>
      <c r="Q1910" s="86">
        <v>18.756693258834765</v>
      </c>
      <c r="R1910" s="104">
        <v>5.118167834019971E-3</v>
      </c>
      <c r="S1910" s="85">
        <v>1.4566320734439865E-2</v>
      </c>
      <c r="T1910" s="85">
        <v>18.176218416849835</v>
      </c>
      <c r="U1910" s="86">
        <v>9.0763574638952171</v>
      </c>
      <c r="V1910" s="104">
        <v>23.096479154502056</v>
      </c>
      <c r="W1910" s="85">
        <v>0</v>
      </c>
      <c r="X1910" s="85">
        <v>0</v>
      </c>
      <c r="Y1910" s="86">
        <v>11.575708758013917</v>
      </c>
      <c r="Z1910" s="127">
        <v>39.408759480743896</v>
      </c>
      <c r="AA1910" s="128">
        <v>0.47595238992487837</v>
      </c>
      <c r="AB1910" s="129">
        <v>0.23031319898131156</v>
      </c>
      <c r="AC1910" s="130">
        <v>0.29373441109381015</v>
      </c>
      <c r="AX1910" s="81"/>
    </row>
    <row r="1911" spans="1:53" ht="14.25">
      <c r="A1911" s="51" t="s">
        <v>728</v>
      </c>
      <c r="B1911" s="109">
        <v>1.3380115391317844E-2</v>
      </c>
      <c r="C1911" s="110">
        <v>0.14891799406927933</v>
      </c>
      <c r="D1911" s="85">
        <v>0</v>
      </c>
      <c r="E1911" s="86">
        <v>0.16229810946059717</v>
      </c>
      <c r="F1911" s="107">
        <v>6.0995836810100439</v>
      </c>
      <c r="G1911" s="108">
        <v>67.887139973630823</v>
      </c>
      <c r="H1911" s="108">
        <v>0</v>
      </c>
      <c r="I1911" s="86">
        <v>73.986723654640869</v>
      </c>
      <c r="L1911" s="51"/>
      <c r="M1911" s="132" t="s">
        <v>728</v>
      </c>
      <c r="N1911" s="85">
        <v>1.3622843188600608E-2</v>
      </c>
      <c r="O1911" s="85">
        <v>1.0518832099949784E-5</v>
      </c>
      <c r="P1911" s="85">
        <v>1.312566112091796E-2</v>
      </c>
      <c r="Q1911" s="86">
        <v>1.3380115391317844E-2</v>
      </c>
      <c r="R1911" s="104">
        <v>0.21333232760335261</v>
      </c>
      <c r="S1911" s="85">
        <v>6.7420314299083953E-5</v>
      </c>
      <c r="T1911" s="85">
        <v>8.4128750202199745E-2</v>
      </c>
      <c r="U1911" s="86">
        <v>0.14891799406927933</v>
      </c>
      <c r="V1911" s="104">
        <v>0</v>
      </c>
      <c r="W1911" s="85">
        <v>0</v>
      </c>
      <c r="X1911" s="85">
        <v>0</v>
      </c>
      <c r="Y1911" s="86">
        <v>0</v>
      </c>
      <c r="Z1911" s="127">
        <v>0.16229810946059717</v>
      </c>
      <c r="AA1911" s="128">
        <v>8.2441597353087329E-2</v>
      </c>
      <c r="AB1911" s="129">
        <v>0.91755840264691269</v>
      </c>
      <c r="AC1911" s="130">
        <v>0</v>
      </c>
      <c r="BA1911" s="81"/>
    </row>
    <row r="1912" spans="1:53">
      <c r="A1912" s="51" t="s">
        <v>640</v>
      </c>
      <c r="B1912" s="104">
        <v>12.163832999107623</v>
      </c>
      <c r="C1912" s="85">
        <v>122.09821223538569</v>
      </c>
      <c r="D1912" s="85">
        <v>120.86203292805455</v>
      </c>
      <c r="E1912" s="86">
        <v>255.12407816254785</v>
      </c>
      <c r="F1912" s="107">
        <v>5545.1178924833403</v>
      </c>
      <c r="G1912" s="108">
        <v>55660.825116255379</v>
      </c>
      <c r="H1912" s="108">
        <v>55097.288935192846</v>
      </c>
      <c r="I1912" s="86">
        <v>116303.23194393156</v>
      </c>
      <c r="L1912" s="51"/>
      <c r="M1912" s="131" t="s">
        <v>640</v>
      </c>
      <c r="N1912" s="85">
        <v>7.9863914627146348</v>
      </c>
      <c r="O1912" s="85">
        <v>1.310122189804812E-2</v>
      </c>
      <c r="P1912" s="85">
        <v>16.3480315371276</v>
      </c>
      <c r="Q1912" s="86">
        <v>12.163832999107623</v>
      </c>
      <c r="R1912" s="104">
        <v>174.69439105193922</v>
      </c>
      <c r="S1912" s="85">
        <v>5.5452893573111027E-2</v>
      </c>
      <c r="T1912" s="85">
        <v>69.195504053958572</v>
      </c>
      <c r="U1912" s="86">
        <v>122.09821223538569</v>
      </c>
      <c r="V1912" s="104">
        <v>0</v>
      </c>
      <c r="W1912" s="85">
        <v>0.19408180502587999</v>
      </c>
      <c r="X1912" s="85">
        <v>242.10540559801314</v>
      </c>
      <c r="Y1912" s="86">
        <v>120.86203292805455</v>
      </c>
      <c r="Z1912" s="127">
        <v>255.12407816254785</v>
      </c>
      <c r="AA1912" s="128">
        <v>4.7678106616646544E-2</v>
      </c>
      <c r="AB1912" s="129">
        <v>0.47858364884553528</v>
      </c>
      <c r="AC1912" s="130">
        <v>0.47373824453781826</v>
      </c>
      <c r="AV1912" s="84"/>
    </row>
    <row r="1913" spans="1:53">
      <c r="A1913" s="51" t="s">
        <v>201</v>
      </c>
      <c r="B1913" s="111">
        <v>0.5134763967164544</v>
      </c>
      <c r="C1913" s="87">
        <v>0.19372969163558229</v>
      </c>
      <c r="D1913" s="87">
        <v>5.1845620464187427E-2</v>
      </c>
      <c r="E1913" s="88">
        <v>0.75905170881622408</v>
      </c>
      <c r="F1913" s="112">
        <v>234.0781195375809</v>
      </c>
      <c r="G1913" s="113">
        <v>88.315416651359669</v>
      </c>
      <c r="H1913" s="113">
        <v>23.634826103248649</v>
      </c>
      <c r="I1913" s="88">
        <v>346.02836229218923</v>
      </c>
      <c r="L1913" s="51"/>
      <c r="M1913" s="131" t="s">
        <v>201</v>
      </c>
      <c r="N1913" s="87">
        <v>0.39255421601093116</v>
      </c>
      <c r="O1913" s="87">
        <v>5.0845619919536952E-4</v>
      </c>
      <c r="P1913" s="87">
        <v>0.63446433045549222</v>
      </c>
      <c r="Q1913" s="88">
        <v>0.5134763967164544</v>
      </c>
      <c r="R1913" s="111">
        <v>2.5931715847119802E-3</v>
      </c>
      <c r="S1913" s="87">
        <v>3.0891134874027579E-4</v>
      </c>
      <c r="T1913" s="87">
        <v>0.38546728776000944</v>
      </c>
      <c r="U1913" s="88">
        <v>0.19372969163558229</v>
      </c>
      <c r="V1913" s="111">
        <v>0</v>
      </c>
      <c r="W1913" s="87">
        <v>6.1473723690920991E-5</v>
      </c>
      <c r="X1913" s="87">
        <v>0.10387670695584854</v>
      </c>
      <c r="Y1913" s="88">
        <v>5.1845620464187427E-2</v>
      </c>
      <c r="Z1913" s="133">
        <v>0.75905170881622408</v>
      </c>
      <c r="AA1913" s="128">
        <v>0.67647090541070565</v>
      </c>
      <c r="AB1913" s="129">
        <v>0.25522594756780487</v>
      </c>
      <c r="AC1913" s="130">
        <v>6.8303147021489541E-2</v>
      </c>
    </row>
    <row r="1914" spans="1:53">
      <c r="A1914" s="51" t="s">
        <v>200</v>
      </c>
      <c r="B1914" s="111">
        <v>5.7724901152764326E-4</v>
      </c>
      <c r="C1914" s="87">
        <v>1.1491094636954676E-3</v>
      </c>
      <c r="D1914" s="87">
        <v>3.2457895855226443E-4</v>
      </c>
      <c r="E1914" s="88">
        <v>2.0509374337753751E-3</v>
      </c>
      <c r="F1914" s="112">
        <v>0.2631500960655318</v>
      </c>
      <c r="G1914" s="113">
        <v>0.52384371341066094</v>
      </c>
      <c r="H1914" s="113">
        <v>0.14796557883718162</v>
      </c>
      <c r="I1914" s="88">
        <v>0.93495938831337433</v>
      </c>
      <c r="L1914" s="51"/>
      <c r="M1914" s="131" t="s">
        <v>200</v>
      </c>
      <c r="N1914" s="87">
        <v>7.1719283088629126E-4</v>
      </c>
      <c r="O1914" s="87">
        <v>3.4963762081584154E-7</v>
      </c>
      <c r="P1914" s="87">
        <v>4.362865461056894E-4</v>
      </c>
      <c r="Q1914" s="88">
        <v>5.7724901152764326E-4</v>
      </c>
      <c r="R1914" s="111">
        <v>2.0981981168448965E-3</v>
      </c>
      <c r="S1914" s="87">
        <v>1.5654252096509667E-7</v>
      </c>
      <c r="T1914" s="87">
        <v>1.9533766312439409E-4</v>
      </c>
      <c r="U1914" s="88">
        <v>1.1491094636954676E-3</v>
      </c>
      <c r="V1914" s="111">
        <v>0</v>
      </c>
      <c r="W1914" s="87">
        <v>3.8485559696814636E-7</v>
      </c>
      <c r="X1914" s="87">
        <v>6.5031902520787995E-4</v>
      </c>
      <c r="Y1914" s="88">
        <v>3.2457895855226443E-4</v>
      </c>
      <c r="Z1914" s="133">
        <v>2.0509374337753751E-3</v>
      </c>
      <c r="AA1914" s="128">
        <v>0.28145617804880602</v>
      </c>
      <c r="AB1914" s="129">
        <v>0.56028499200981552</v>
      </c>
      <c r="AC1914" s="130">
        <v>0.15825882994137855</v>
      </c>
    </row>
    <row r="1915" spans="1:53">
      <c r="A1915" s="51" t="s">
        <v>667</v>
      </c>
      <c r="B1915" s="104">
        <v>27.72109588865608</v>
      </c>
      <c r="C1915" s="85">
        <v>128.21461699233245</v>
      </c>
      <c r="D1915" s="85">
        <v>122.50341496599651</v>
      </c>
      <c r="E1915" s="86">
        <v>278.43912784698506</v>
      </c>
      <c r="F1915" s="107">
        <v>12637.196254068134</v>
      </c>
      <c r="G1915" s="108">
        <v>58449.106199849994</v>
      </c>
      <c r="H1915" s="108">
        <v>55845.54459668215</v>
      </c>
      <c r="I1915" s="86">
        <v>126931.84705060029</v>
      </c>
      <c r="L1915" s="51"/>
      <c r="M1915" s="131" t="s">
        <v>667</v>
      </c>
      <c r="N1915" s="85">
        <v>19.953074043227435</v>
      </c>
      <c r="O1915" s="85">
        <v>2.8447561843425402E-2</v>
      </c>
      <c r="P1915" s="85">
        <v>35.497577385510375</v>
      </c>
      <c r="Q1915" s="86">
        <v>27.72109588865608</v>
      </c>
      <c r="R1915" s="85">
        <v>175.32820870044446</v>
      </c>
      <c r="S1915" s="85">
        <v>6.4761717803375057E-2</v>
      </c>
      <c r="T1915" s="85">
        <v>80.811287167486825</v>
      </c>
      <c r="U1915" s="86">
        <v>128.21461699233245</v>
      </c>
      <c r="V1915" s="85">
        <v>0</v>
      </c>
      <c r="W1915" s="85">
        <v>0.19602800346980417</v>
      </c>
      <c r="X1915" s="85">
        <v>245.39404134836869</v>
      </c>
      <c r="Y1915" s="86">
        <v>122.50341496599651</v>
      </c>
      <c r="Z1915" s="85">
        <v>278.43912784698506</v>
      </c>
      <c r="AA1915" s="128">
        <v>9.9558909349443447E-2</v>
      </c>
      <c r="AB1915" s="129">
        <v>0.46047629147435126</v>
      </c>
      <c r="AC1915" s="130">
        <v>0.43996479917620523</v>
      </c>
    </row>
    <row r="1916" spans="1:53">
      <c r="A1916" s="51" t="s">
        <v>676</v>
      </c>
      <c r="B1916" s="111">
        <v>1.9068254036654408E-2</v>
      </c>
      <c r="C1916" s="87">
        <v>1.3136579017695136E-2</v>
      </c>
      <c r="D1916" s="87">
        <v>4.8547954796974858E-2</v>
      </c>
      <c r="E1916" s="88">
        <v>8.0752787851324392E-2</v>
      </c>
      <c r="F1916" s="112">
        <v>8.6926313970955675</v>
      </c>
      <c r="G1916" s="113">
        <v>5.9885629276878918</v>
      </c>
      <c r="H1916" s="113">
        <v>22.131521602436287</v>
      </c>
      <c r="I1916" s="88">
        <v>36.812715927219742</v>
      </c>
      <c r="L1916" s="51"/>
      <c r="M1916" s="131" t="s">
        <v>676</v>
      </c>
      <c r="N1916" s="87">
        <v>1.6752351327405095E-2</v>
      </c>
      <c r="O1916" s="87">
        <v>1.7132199973794066E-5</v>
      </c>
      <c r="P1916" s="87">
        <v>2.1377986545948767E-2</v>
      </c>
      <c r="Q1916" s="88">
        <v>1.9068254036654408E-2</v>
      </c>
      <c r="R1916" s="111">
        <v>2.9766030306496633E-3</v>
      </c>
      <c r="S1916" s="87">
        <v>1.8693504740484938E-5</v>
      </c>
      <c r="T1916" s="87">
        <v>2.3326221585669198E-2</v>
      </c>
      <c r="U1916" s="88">
        <v>1.3136579017695136E-2</v>
      </c>
      <c r="V1916" s="111">
        <v>0</v>
      </c>
      <c r="W1916" s="87">
        <v>5.7563657879454971E-5</v>
      </c>
      <c r="X1916" s="87">
        <v>9.7269578965394246E-2</v>
      </c>
      <c r="Y1916" s="88">
        <v>4.8547954796974858E-2</v>
      </c>
      <c r="Z1916" s="133">
        <v>8.0752787851324392E-2</v>
      </c>
      <c r="AA1916" s="128">
        <v>0.23613121656878722</v>
      </c>
      <c r="AB1916" s="129">
        <v>0.16267647677850033</v>
      </c>
      <c r="AC1916" s="130">
        <v>0.60119230665271262</v>
      </c>
    </row>
    <row r="1917" spans="1:53">
      <c r="A1917" s="51" t="s">
        <v>685</v>
      </c>
      <c r="B1917" s="111">
        <v>3.3761580088626612E-2</v>
      </c>
      <c r="C1917" s="87">
        <v>4.6398385823985054E-2</v>
      </c>
      <c r="D1917" s="87">
        <v>1.4006360292612652</v>
      </c>
      <c r="E1917" s="88">
        <v>1.4807959951738769</v>
      </c>
      <c r="F1917" s="112">
        <v>15.390867487385528</v>
      </c>
      <c r="G1917" s="113">
        <v>21.151599124535835</v>
      </c>
      <c r="H1917" s="113">
        <v>638.50694984740835</v>
      </c>
      <c r="I1917" s="88">
        <v>675.04941645932979</v>
      </c>
      <c r="L1917" s="51"/>
      <c r="M1917" s="131" t="s">
        <v>685</v>
      </c>
      <c r="N1917" s="87">
        <v>2.4114669218463357E-2</v>
      </c>
      <c r="O1917" s="87">
        <v>3.4796171950495967E-5</v>
      </c>
      <c r="P1917" s="87">
        <v>4.3419531463914258E-2</v>
      </c>
      <c r="Q1917" s="88">
        <v>3.3761580088626612E-2</v>
      </c>
      <c r="R1917" s="111">
        <v>3.1539767359163501E-2</v>
      </c>
      <c r="S1917" s="87">
        <v>4.9108264163773543E-5</v>
      </c>
      <c r="T1917" s="87">
        <v>6.1278517189497519E-2</v>
      </c>
      <c r="U1917" s="88">
        <v>4.6398385823985054E-2</v>
      </c>
      <c r="V1917" s="111">
        <v>0</v>
      </c>
      <c r="W1917" s="87">
        <v>1.6607441763346481E-3</v>
      </c>
      <c r="X1917" s="87">
        <v>2.8062825183831279</v>
      </c>
      <c r="Y1917" s="88">
        <v>1.4006360292612652</v>
      </c>
      <c r="Z1917" s="133">
        <v>1.4807959951738769</v>
      </c>
      <c r="AA1917" s="128">
        <v>2.2799616016426546E-2</v>
      </c>
      <c r="AB1917" s="129">
        <v>3.1333408501376246E-2</v>
      </c>
      <c r="AC1917" s="130">
        <v>0.94586697548219711</v>
      </c>
    </row>
    <row r="1918" spans="1:53">
      <c r="A1918" s="51" t="s">
        <v>690</v>
      </c>
      <c r="B1918" s="111">
        <v>5.1179146710077131E-2</v>
      </c>
      <c r="C1918" s="87">
        <v>8.8598810603725014E-2</v>
      </c>
      <c r="D1918" s="87">
        <v>5.7070542256519918E-2</v>
      </c>
      <c r="E1918" s="88">
        <v>0.19684849957032208</v>
      </c>
      <c r="F1918" s="112">
        <v>23.331001187281892</v>
      </c>
      <c r="G1918" s="113">
        <v>40.389476735458388</v>
      </c>
      <c r="H1918" s="113">
        <v>26.016707482219783</v>
      </c>
      <c r="I1918" s="88">
        <v>89.737185404960059</v>
      </c>
      <c r="L1918" s="51"/>
      <c r="M1918" s="131" t="s">
        <v>690</v>
      </c>
      <c r="N1918" s="87">
        <v>4.3757317470283399E-2</v>
      </c>
      <c r="O1918" s="87">
        <v>4.6953053053705488E-5</v>
      </c>
      <c r="P1918" s="87">
        <v>5.8589190997578769E-2</v>
      </c>
      <c r="Q1918" s="88">
        <v>5.1179146710077131E-2</v>
      </c>
      <c r="R1918" s="111">
        <v>8.2112351064851624E-2</v>
      </c>
      <c r="S1918" s="87">
        <v>7.6164268371004955E-5</v>
      </c>
      <c r="T1918" s="87">
        <v>9.5039674239617705E-2</v>
      </c>
      <c r="U1918" s="88">
        <v>8.8598810603725014E-2</v>
      </c>
      <c r="V1918" s="111">
        <v>0</v>
      </c>
      <c r="W1918" s="87">
        <v>6.7668950899946013E-5</v>
      </c>
      <c r="X1918" s="87">
        <v>0.11434524152115967</v>
      </c>
      <c r="Y1918" s="88">
        <v>5.7070542256519918E-2</v>
      </c>
      <c r="Z1918" s="133">
        <v>0.19684849957032208</v>
      </c>
      <c r="AA1918" s="128">
        <v>0.25999256698318857</v>
      </c>
      <c r="AB1918" s="129">
        <v>0.45008628867945227</v>
      </c>
      <c r="AC1918" s="130">
        <v>0.2899211443373591</v>
      </c>
    </row>
    <row r="1919" spans="1:53">
      <c r="A1919" s="51" t="s">
        <v>695</v>
      </c>
      <c r="B1919" s="111">
        <v>6.4314737483893644E-3</v>
      </c>
      <c r="C1919" s="87">
        <v>2.8149819441373611E-2</v>
      </c>
      <c r="D1919" s="87">
        <v>2.0765213335991441E-2</v>
      </c>
      <c r="E1919" s="88">
        <v>5.5346506525754416E-2</v>
      </c>
      <c r="F1919" s="112">
        <v>2.9319113604936153</v>
      </c>
      <c r="G1919" s="113">
        <v>12.832638154929269</v>
      </c>
      <c r="H1919" s="113">
        <v>9.4662230251835311</v>
      </c>
      <c r="I1919" s="88">
        <v>25.230772540606416</v>
      </c>
      <c r="L1919" s="51"/>
      <c r="M1919" s="131" t="s">
        <v>695</v>
      </c>
      <c r="N1919" s="87">
        <v>1.1411490558844564E-2</v>
      </c>
      <c r="O1919" s="87">
        <v>1.143237569309766E-6</v>
      </c>
      <c r="P1919" s="87">
        <v>1.4265603607774653E-3</v>
      </c>
      <c r="Q1919" s="88">
        <v>6.4314737483893644E-3</v>
      </c>
      <c r="R1919" s="111">
        <v>1.3032042779429581E-2</v>
      </c>
      <c r="S1919" s="87">
        <v>3.4704240852247074E-5</v>
      </c>
      <c r="T1919" s="87">
        <v>4.3304817545997985E-2</v>
      </c>
      <c r="U1919" s="88">
        <v>2.8149819441373611E-2</v>
      </c>
      <c r="V1919" s="111">
        <v>1.7999999999999999E-2</v>
      </c>
      <c r="W1919" s="87">
        <v>3.2787332669807238E-6</v>
      </c>
      <c r="X1919" s="87">
        <v>2.3540318599747506E-2</v>
      </c>
      <c r="Y1919" s="88">
        <v>2.0765213335991441E-2</v>
      </c>
      <c r="Z1919" s="133">
        <v>5.5346506525754416E-2</v>
      </c>
      <c r="AA1919" s="128">
        <v>0.11620378867809125</v>
      </c>
      <c r="AB1919" s="129">
        <v>0.50861059185866853</v>
      </c>
      <c r="AC1919" s="130">
        <v>0.37518561946324025</v>
      </c>
    </row>
    <row r="1920" spans="1:53">
      <c r="A1920" s="51" t="s">
        <v>700</v>
      </c>
      <c r="B1920" s="111">
        <v>1.7655546370160292E-3</v>
      </c>
      <c r="C1920" s="87">
        <v>2.5872960012998585E-2</v>
      </c>
      <c r="D1920" s="87">
        <v>7.1439850715163417E-3</v>
      </c>
      <c r="E1920" s="88">
        <v>3.4782499721530954E-2</v>
      </c>
      <c r="F1920" s="112">
        <v>0.80486213585740241</v>
      </c>
      <c r="G1920" s="113">
        <v>11.794687867723091</v>
      </c>
      <c r="H1920" s="113">
        <v>3.2567233902837511</v>
      </c>
      <c r="I1920" s="88">
        <v>15.856273393864244</v>
      </c>
      <c r="L1920" s="51"/>
      <c r="M1920" s="131" t="s">
        <v>700</v>
      </c>
      <c r="N1920" s="87">
        <v>2.2534945278611649E-3</v>
      </c>
      <c r="O1920" s="87">
        <v>1.0211864124774313E-6</v>
      </c>
      <c r="P1920" s="87">
        <v>1.2742618823175912E-3</v>
      </c>
      <c r="Q1920" s="88">
        <v>1.7655546370160292E-3</v>
      </c>
      <c r="R1920" s="111">
        <v>8.1272360474065539E-3</v>
      </c>
      <c r="S1920" s="87">
        <v>3.4995409131407545E-5</v>
      </c>
      <c r="T1920" s="87">
        <v>4.3668144588877522E-2</v>
      </c>
      <c r="U1920" s="88">
        <v>2.5872960012998585E-2</v>
      </c>
      <c r="V1920" s="111">
        <v>4.5999999999999999E-3</v>
      </c>
      <c r="W1920" s="87">
        <v>3.0164213285527025E-6</v>
      </c>
      <c r="X1920" s="87">
        <v>9.6970706765192559E-3</v>
      </c>
      <c r="Y1920" s="88">
        <v>7.1439850715163417E-3</v>
      </c>
      <c r="Z1920" s="133">
        <v>3.4782499721530954E-2</v>
      </c>
      <c r="AA1920" s="128">
        <v>5.0759854845139868E-2</v>
      </c>
      <c r="AB1920" s="129">
        <v>0.74384993085999473</v>
      </c>
      <c r="AC1920" s="130">
        <v>0.20539021429486548</v>
      </c>
    </row>
    <row r="1921" spans="1:51">
      <c r="A1921" s="51" t="s">
        <v>703</v>
      </c>
      <c r="B1921" s="111">
        <v>2.7564485532277711E-2</v>
      </c>
      <c r="C1921" s="87">
        <v>0.16415116725528509</v>
      </c>
      <c r="D1921" s="87">
        <v>0</v>
      </c>
      <c r="E1921" s="88">
        <v>0.19171565278756281</v>
      </c>
      <c r="F1921" s="112">
        <v>12.5658024023632</v>
      </c>
      <c r="G1921" s="113">
        <v>74.831475792711458</v>
      </c>
      <c r="H1921" s="113">
        <v>0</v>
      </c>
      <c r="I1921" s="88">
        <v>87.397278195074662</v>
      </c>
      <c r="L1921" s="51"/>
      <c r="M1921" s="131" t="s">
        <v>703</v>
      </c>
      <c r="N1921" s="87">
        <v>1.9499828265438644E-2</v>
      </c>
      <c r="O1921" s="87">
        <v>2.8560819567432787E-5</v>
      </c>
      <c r="P1921" s="87">
        <v>3.5638903199110394E-2</v>
      </c>
      <c r="Q1921" s="88">
        <v>2.7564485532277711E-2</v>
      </c>
      <c r="R1921" s="111">
        <v>0.31455277352672556</v>
      </c>
      <c r="S1921" s="87">
        <v>1.0435650496980499E-5</v>
      </c>
      <c r="T1921" s="87">
        <v>1.3021865041496291E-2</v>
      </c>
      <c r="U1921" s="88">
        <v>0.16415116725528509</v>
      </c>
      <c r="V1921" s="111">
        <v>0</v>
      </c>
      <c r="W1921" s="87">
        <v>0</v>
      </c>
      <c r="X1921" s="87">
        <v>0</v>
      </c>
      <c r="Y1921" s="88">
        <v>0</v>
      </c>
      <c r="Z1921" s="133">
        <v>0.19171565278756281</v>
      </c>
      <c r="AA1921" s="128">
        <v>0.14377796038814575</v>
      </c>
      <c r="AB1921" s="129">
        <v>0.85622203961185417</v>
      </c>
      <c r="AC1921" s="130">
        <v>0</v>
      </c>
    </row>
    <row r="1922" spans="1:51">
      <c r="A1922" s="51" t="s">
        <v>729</v>
      </c>
      <c r="B1922" s="111">
        <v>3.54757708262384E-4</v>
      </c>
      <c r="C1922" s="87">
        <v>4.0334149979582114E-4</v>
      </c>
      <c r="D1922" s="87">
        <v>1.1334210363158396E-3</v>
      </c>
      <c r="E1922" s="88">
        <v>1.8915202443740447E-3</v>
      </c>
      <c r="F1922" s="112">
        <v>0.16172314398976448</v>
      </c>
      <c r="G1922" s="113">
        <v>0.18387100245974733</v>
      </c>
      <c r="H1922" s="113">
        <v>0.51669184118633138</v>
      </c>
      <c r="I1922" s="88">
        <v>0.86228598763584319</v>
      </c>
      <c r="L1922" s="51"/>
      <c r="M1922" s="131" t="s">
        <v>729</v>
      </c>
      <c r="N1922" s="87">
        <v>2.5429852374821995E-4</v>
      </c>
      <c r="O1922" s="87">
        <v>3.6489838438564643E-7</v>
      </c>
      <c r="P1922" s="87">
        <v>4.55329307617651E-4</v>
      </c>
      <c r="Q1922" s="88">
        <v>3.54757708262384E-4</v>
      </c>
      <c r="R1922" s="111">
        <v>5.1520635438308618E-4</v>
      </c>
      <c r="S1922" s="87">
        <v>2.3297267712981452E-7</v>
      </c>
      <c r="T1922" s="87">
        <v>2.9070911878644568E-4</v>
      </c>
      <c r="U1922" s="88">
        <v>4.0334149979582114E-4</v>
      </c>
      <c r="V1922" s="111">
        <v>6.5769205701482817E-4</v>
      </c>
      <c r="W1922" s="87">
        <v>5.6407525965506051E-7</v>
      </c>
      <c r="X1922" s="87">
        <v>1.6108518288684836E-3</v>
      </c>
      <c r="Y1922" s="88">
        <v>1.1334210363158396E-3</v>
      </c>
      <c r="Z1922" s="133">
        <v>1.8915202443740447E-3</v>
      </c>
      <c r="AA1922" s="128">
        <v>0.18755163171926978</v>
      </c>
      <c r="AB1922" s="129">
        <v>0.21323668144471686</v>
      </c>
      <c r="AC1922" s="130">
        <v>0.59921168683601334</v>
      </c>
    </row>
    <row r="1923" spans="1:51">
      <c r="A1923" s="51" t="s">
        <v>730</v>
      </c>
      <c r="B1923" s="111">
        <v>4.5767114865785663E-4</v>
      </c>
      <c r="C1923" s="87">
        <v>7.8698747910278593E-4</v>
      </c>
      <c r="D1923" s="87">
        <v>1.1585547883089247E-3</v>
      </c>
      <c r="E1923" s="88">
        <v>2.4032134160695672E-3</v>
      </c>
      <c r="F1923" s="112">
        <v>0.20863822082087677</v>
      </c>
      <c r="G1923" s="113">
        <v>0.35876342201125011</v>
      </c>
      <c r="H1923" s="113">
        <v>0.52814954682009985</v>
      </c>
      <c r="I1923" s="88">
        <v>1.0955511896522268</v>
      </c>
      <c r="L1923" s="51"/>
      <c r="M1923" s="131" t="s">
        <v>730</v>
      </c>
      <c r="N1923" s="87">
        <v>4.8548717848637222E-4</v>
      </c>
      <c r="O1923" s="87">
        <v>3.4410013510265952E-7</v>
      </c>
      <c r="P1923" s="87">
        <v>4.2937673328212521E-4</v>
      </c>
      <c r="Q1923" s="88">
        <v>4.5767114865785663E-4</v>
      </c>
      <c r="R1923" s="111">
        <v>1.2678575492248948E-3</v>
      </c>
      <c r="S1923" s="87">
        <v>2.432872236277829E-7</v>
      </c>
      <c r="T1923" s="87">
        <v>3.0357986723664003E-4</v>
      </c>
      <c r="U1923" s="88">
        <v>7.8698747910278593E-4</v>
      </c>
      <c r="V1923" s="111">
        <v>8.2226677724105428E-4</v>
      </c>
      <c r="W1923" s="87">
        <v>3.9873910443863851E-7</v>
      </c>
      <c r="X1923" s="87">
        <v>1.4960457939777155E-3</v>
      </c>
      <c r="Y1923" s="88">
        <v>1.1585547883089247E-3</v>
      </c>
      <c r="Z1923" s="133">
        <v>2.4032134160695672E-3</v>
      </c>
      <c r="AA1923" s="128">
        <v>0.19044132560077559</v>
      </c>
      <c r="AB1923" s="129">
        <v>0.32747298839147482</v>
      </c>
      <c r="AC1923" s="130">
        <v>0.48208568600774959</v>
      </c>
    </row>
    <row r="1924" spans="1:51" ht="11.25" customHeight="1">
      <c r="A1924" s="51" t="s">
        <v>712</v>
      </c>
      <c r="B1924" s="111">
        <v>4.0962469278219482E-4</v>
      </c>
      <c r="C1924" s="87">
        <v>2.1352249560046355E-3</v>
      </c>
      <c r="D1924" s="87">
        <v>3.3498088809912653E-2</v>
      </c>
      <c r="E1924" s="88">
        <v>3.6042938458699485E-2</v>
      </c>
      <c r="F1924" s="112">
        <v>0.18673531717479011</v>
      </c>
      <c r="G1924" s="113">
        <v>0.97338348108584549</v>
      </c>
      <c r="H1924" s="113">
        <v>15.270749905681038</v>
      </c>
      <c r="I1924" s="88">
        <v>16.430868703941673</v>
      </c>
      <c r="L1924" s="51"/>
      <c r="M1924" s="131" t="s">
        <v>712</v>
      </c>
      <c r="N1924" s="87">
        <v>4.4465697151693746E-4</v>
      </c>
      <c r="O1924" s="87">
        <v>2.9982098663385548E-7</v>
      </c>
      <c r="P1924" s="87">
        <v>3.7412410713486412E-4</v>
      </c>
      <c r="Q1924" s="88">
        <v>4.0962469278219482E-4</v>
      </c>
      <c r="R1924" s="111">
        <v>9.8752259669079292E-4</v>
      </c>
      <c r="S1924" s="87">
        <v>2.6331854901523674E-6</v>
      </c>
      <c r="T1924" s="87">
        <v>3.2857545480189983E-3</v>
      </c>
      <c r="U1924" s="88">
        <v>2.1352249560046355E-3</v>
      </c>
      <c r="V1924" s="111">
        <v>0</v>
      </c>
      <c r="W1924" s="87">
        <v>3.9718923936823928E-5</v>
      </c>
      <c r="X1924" s="87">
        <v>6.7116009486122022E-2</v>
      </c>
      <c r="Y1924" s="88">
        <v>3.3498088809912653E-2</v>
      </c>
      <c r="Z1924" s="133">
        <v>3.6042938458699485E-2</v>
      </c>
      <c r="AA1924" s="128">
        <v>1.1364908364826341E-2</v>
      </c>
      <c r="AB1924" s="129">
        <v>5.9241145348105435E-2</v>
      </c>
      <c r="AC1924" s="130">
        <v>0.92939394628706817</v>
      </c>
    </row>
    <row r="1925" spans="1:51">
      <c r="A1925" s="51" t="s">
        <v>715</v>
      </c>
      <c r="B1925" s="111">
        <v>1.3641788913853798E-3</v>
      </c>
      <c r="C1925" s="87">
        <v>7.0875864715742812E-3</v>
      </c>
      <c r="D1925" s="87">
        <v>0.96643886019027292</v>
      </c>
      <c r="E1925" s="88">
        <v>0.97489062555323258</v>
      </c>
      <c r="F1925" s="112">
        <v>0.6218872603499338</v>
      </c>
      <c r="G1925" s="113">
        <v>3.2310130006662123</v>
      </c>
      <c r="H1925" s="113">
        <v>440.56979539471172</v>
      </c>
      <c r="I1925" s="88">
        <v>444.42269565572792</v>
      </c>
      <c r="L1925" s="51"/>
      <c r="M1925" s="131" t="s">
        <v>715</v>
      </c>
      <c r="N1925" s="87">
        <v>1.6343132271107372E-3</v>
      </c>
      <c r="O1925" s="87">
        <v>8.7502432759954319E-7</v>
      </c>
      <c r="P1925" s="87">
        <v>1.0918771863166763E-3</v>
      </c>
      <c r="Q1925" s="88">
        <v>1.3641788913853798E-3</v>
      </c>
      <c r="R1925" s="111">
        <v>1.0032635106758826E-2</v>
      </c>
      <c r="S1925" s="87">
        <v>3.3058902389204283E-6</v>
      </c>
      <c r="T1925" s="87">
        <v>4.1251723163474776E-3</v>
      </c>
      <c r="U1925" s="88">
        <v>7.0875864715742812E-3</v>
      </c>
      <c r="V1925" s="111">
        <v>0</v>
      </c>
      <c r="W1925" s="87">
        <v>1.1459134816709071E-3</v>
      </c>
      <c r="X1925" s="87">
        <v>1.9363349376843582</v>
      </c>
      <c r="Y1925" s="88">
        <v>0.96643886019027292</v>
      </c>
      <c r="Z1925" s="133">
        <v>0.97489062555323258</v>
      </c>
      <c r="AA1925" s="128">
        <v>1.3993148109422359E-3</v>
      </c>
      <c r="AB1925" s="129">
        <v>7.2701350139172853E-3</v>
      </c>
      <c r="AC1925" s="130">
        <v>0.99133055017514049</v>
      </c>
    </row>
    <row r="1926" spans="1:51">
      <c r="A1926" s="51" t="s">
        <v>716</v>
      </c>
      <c r="B1926" s="111">
        <v>2.1299259845657288E-3</v>
      </c>
      <c r="C1926" s="87">
        <v>1.6451839827659322E-2</v>
      </c>
      <c r="D1926" s="87">
        <v>3.9378674156998736E-2</v>
      </c>
      <c r="E1926" s="88">
        <v>5.7960439969223787E-2</v>
      </c>
      <c r="F1926" s="112">
        <v>0.97096784274719061</v>
      </c>
      <c r="G1926" s="113">
        <v>7.4998885137042315</v>
      </c>
      <c r="H1926" s="113">
        <v>17.951528162731645</v>
      </c>
      <c r="I1926" s="88">
        <v>26.422384519183069</v>
      </c>
      <c r="L1926" s="51"/>
      <c r="M1926" s="131" t="s">
        <v>716</v>
      </c>
      <c r="N1926" s="87">
        <v>2.8244625457509573E-3</v>
      </c>
      <c r="O1926" s="87">
        <v>1.1467355492004303E-6</v>
      </c>
      <c r="P1926" s="87">
        <v>1.4309252273535622E-3</v>
      </c>
      <c r="Q1926" s="88">
        <v>2.1299259845657288E-3</v>
      </c>
      <c r="R1926" s="111">
        <v>2.5981846323883291E-2</v>
      </c>
      <c r="S1926" s="87">
        <v>5.50626567052285E-6</v>
      </c>
      <c r="T1926" s="87">
        <v>6.8708556754482342E-3</v>
      </c>
      <c r="U1926" s="88">
        <v>1.6451839827659322E-2</v>
      </c>
      <c r="V1926" s="111">
        <v>0</v>
      </c>
      <c r="W1926" s="87">
        <v>4.6691576120962749E-5</v>
      </c>
      <c r="X1926" s="87">
        <v>7.8898216649600172E-2</v>
      </c>
      <c r="Y1926" s="88">
        <v>3.9378674156998736E-2</v>
      </c>
      <c r="Z1926" s="133">
        <v>5.7960439969223787E-2</v>
      </c>
      <c r="AA1926" s="128">
        <v>3.6747926442530297E-2</v>
      </c>
      <c r="AB1926" s="129">
        <v>0.28384601352914207</v>
      </c>
      <c r="AC1926" s="130">
        <v>0.6794060600283276</v>
      </c>
    </row>
    <row r="1927" spans="1:51">
      <c r="A1927" s="51" t="s">
        <v>717</v>
      </c>
      <c r="B1927" s="111">
        <v>5.4592882307430765E-5</v>
      </c>
      <c r="C1927" s="87">
        <v>4.3720056064528705E-3</v>
      </c>
      <c r="D1927" s="87">
        <v>4.1146440829732442E-2</v>
      </c>
      <c r="E1927" s="88">
        <v>4.5573039318492742E-2</v>
      </c>
      <c r="F1927" s="112">
        <v>2.4887218404542413E-2</v>
      </c>
      <c r="G1927" s="113">
        <v>1.9930630843220105</v>
      </c>
      <c r="H1927" s="113">
        <v>18.757398697737393</v>
      </c>
      <c r="I1927" s="88">
        <v>20.775349000463947</v>
      </c>
      <c r="L1927" s="51"/>
      <c r="M1927" s="131" t="s">
        <v>717</v>
      </c>
      <c r="N1927" s="87">
        <v>7.4465400699079304E-5</v>
      </c>
      <c r="O1927" s="87">
        <v>2.7726437510856E-8</v>
      </c>
      <c r="P1927" s="87">
        <v>3.459774045253002E-5</v>
      </c>
      <c r="Q1927" s="88">
        <v>5.4592882307430765E-5</v>
      </c>
      <c r="R1927" s="111">
        <v>4.5392335300489476E-3</v>
      </c>
      <c r="S1927" s="87">
        <v>3.366335839749121E-6</v>
      </c>
      <c r="T1927" s="87">
        <v>4.2005978450743303E-3</v>
      </c>
      <c r="U1927" s="88">
        <v>4.3720056064528705E-3</v>
      </c>
      <c r="V1927" s="111">
        <v>6.5929606811688427E-2</v>
      </c>
      <c r="W1927" s="87">
        <v>2.2623259542166992E-6</v>
      </c>
      <c r="X1927" s="87">
        <v>1.6242819833825778E-2</v>
      </c>
      <c r="Y1927" s="88">
        <v>4.1146440829732442E-2</v>
      </c>
      <c r="Z1927" s="133">
        <v>4.5573039318492742E-2</v>
      </c>
      <c r="AA1927" s="128">
        <v>1.1979205934873412E-3</v>
      </c>
      <c r="AB1927" s="129">
        <v>9.5934036259872346E-2</v>
      </c>
      <c r="AC1927" s="130">
        <v>0.90286804314664038</v>
      </c>
    </row>
    <row r="1928" spans="1:51">
      <c r="A1928" s="51" t="s">
        <v>718</v>
      </c>
      <c r="B1928" s="111">
        <v>4.3460519633989511E-5</v>
      </c>
      <c r="C1928" s="87">
        <v>3.5497811121687098E-3</v>
      </c>
      <c r="D1928" s="87">
        <v>1.3058250978325012E-2</v>
      </c>
      <c r="E1928" s="88">
        <v>1.6651492610127709E-2</v>
      </c>
      <c r="F1928" s="112">
        <v>1.981231615533844E-2</v>
      </c>
      <c r="G1928" s="113">
        <v>1.6182361892776893</v>
      </c>
      <c r="H1928" s="113">
        <v>5.9528555801251386</v>
      </c>
      <c r="I1928" s="88">
        <v>7.5909040855581651</v>
      </c>
      <c r="L1928" s="51"/>
      <c r="M1928" s="131" t="s">
        <v>718</v>
      </c>
      <c r="N1928" s="87">
        <v>5.9924684827738189E-5</v>
      </c>
      <c r="O1928" s="87">
        <v>2.1554454112992648E-8</v>
      </c>
      <c r="P1928" s="87">
        <v>2.6896185588404672E-5</v>
      </c>
      <c r="Q1928" s="88">
        <v>4.3460519633989511E-5</v>
      </c>
      <c r="R1928" s="111">
        <v>2.84888273630078E-3</v>
      </c>
      <c r="S1928" s="87">
        <v>3.4064066219439173E-6</v>
      </c>
      <c r="T1928" s="87">
        <v>4.2505991667934513E-3</v>
      </c>
      <c r="U1928" s="88">
        <v>3.5497811121687098E-3</v>
      </c>
      <c r="V1928" s="111">
        <v>1.9393222758948388E-2</v>
      </c>
      <c r="W1928" s="87">
        <v>2.0813307167013644E-6</v>
      </c>
      <c r="X1928" s="87">
        <v>6.6909787667982857E-3</v>
      </c>
      <c r="Y1928" s="88">
        <v>1.3058250978325012E-2</v>
      </c>
      <c r="Z1928" s="133">
        <v>1.6651492610127709E-2</v>
      </c>
      <c r="AA1928" s="128">
        <v>2.6100074420689541E-3</v>
      </c>
      <c r="AB1928" s="129">
        <v>0.21318095592281469</v>
      </c>
      <c r="AC1928" s="130">
        <v>0.78420903663511643</v>
      </c>
    </row>
    <row r="1929" spans="1:51">
      <c r="A1929" s="51" t="s">
        <v>719</v>
      </c>
      <c r="B1929" s="111">
        <v>9.4649903785867513E-4</v>
      </c>
      <c r="C1929" s="87">
        <v>5.6993722142239495E-2</v>
      </c>
      <c r="D1929" s="87">
        <v>0</v>
      </c>
      <c r="E1929" s="87">
        <v>5.7940221180098173E-2</v>
      </c>
      <c r="F1929" s="112">
        <v>0.43147984277928264</v>
      </c>
      <c r="G1929" s="113">
        <v>25.981687551394504</v>
      </c>
      <c r="H1929" s="113">
        <v>0</v>
      </c>
      <c r="I1929" s="88">
        <v>26.413167394173787</v>
      </c>
      <c r="L1929" s="51"/>
      <c r="M1929" s="131" t="s">
        <v>719</v>
      </c>
      <c r="N1929" s="87">
        <v>1.0837781680051344E-3</v>
      </c>
      <c r="O1929" s="87">
        <v>6.4745838648402096E-7</v>
      </c>
      <c r="P1929" s="87">
        <v>8.0791472761754214E-4</v>
      </c>
      <c r="Q1929" s="88">
        <v>9.4649903785867513E-4</v>
      </c>
      <c r="R1929" s="111">
        <v>0.11683906494702594</v>
      </c>
      <c r="S1929" s="87">
        <v>-2.5119528161124586E-6</v>
      </c>
      <c r="T1929" s="87">
        <v>-3.1344773928072374E-3</v>
      </c>
      <c r="U1929" s="88">
        <v>5.6993722142239495E-2</v>
      </c>
      <c r="V1929" s="111">
        <v>0</v>
      </c>
      <c r="W1929" s="87">
        <v>0</v>
      </c>
      <c r="X1929" s="87">
        <v>0</v>
      </c>
      <c r="Y1929" s="88">
        <v>0</v>
      </c>
      <c r="Z1929" s="133">
        <v>5.7940221180098173E-2</v>
      </c>
      <c r="AA1929" s="128">
        <v>1.6335785721573792E-2</v>
      </c>
      <c r="AB1929" s="129">
        <v>0.98366421427842621</v>
      </c>
      <c r="AC1929" s="130">
        <v>0</v>
      </c>
    </row>
    <row r="1930" spans="1:51">
      <c r="A1930" s="51" t="s">
        <v>720</v>
      </c>
      <c r="B1930" s="111">
        <v>5.920765568454992E-6</v>
      </c>
      <c r="C1930" s="87">
        <v>8.617320744828353E-5</v>
      </c>
      <c r="D1930" s="87">
        <v>7.8206051505792925E-4</v>
      </c>
      <c r="E1930" s="87">
        <v>8.7415448807466774E-4</v>
      </c>
      <c r="F1930" s="112">
        <v>2.6990951859703835E-3</v>
      </c>
      <c r="G1930" s="113">
        <v>3.9283718751253131E-2</v>
      </c>
      <c r="H1930" s="113">
        <v>0.35651737041856862</v>
      </c>
      <c r="I1930" s="88">
        <v>0.39850018435579215</v>
      </c>
      <c r="L1930" s="51"/>
      <c r="M1930" s="4" t="s">
        <v>720</v>
      </c>
      <c r="N1930" s="111">
        <v>6.1331246310955308E-6</v>
      </c>
      <c r="O1930" s="87">
        <v>4.5701938106427981E-9</v>
      </c>
      <c r="P1930" s="87">
        <v>5.7028018553219847E-6</v>
      </c>
      <c r="Q1930" s="88">
        <v>5.920765568454992E-6</v>
      </c>
      <c r="R1930" s="87">
        <v>1.6982963085487136E-4</v>
      </c>
      <c r="S1930" s="87">
        <v>1.6958733228489306E-9</v>
      </c>
      <c r="T1930" s="87">
        <v>2.1161530413463323E-6</v>
      </c>
      <c r="U1930" s="88">
        <v>8.617320744828353E-5</v>
      </c>
      <c r="V1930" s="87">
        <v>4.5380751934023138E-4</v>
      </c>
      <c r="W1930" s="87">
        <v>3.892119291619917E-7</v>
      </c>
      <c r="X1930" s="87">
        <v>1.1114877619192536E-3</v>
      </c>
      <c r="Y1930" s="87">
        <v>7.8206051505792925E-4</v>
      </c>
      <c r="Z1930" s="133">
        <v>8.7415448807466774E-4</v>
      </c>
      <c r="AA1930" s="129">
        <v>6.7731340961201553E-3</v>
      </c>
      <c r="AB1930" s="129">
        <v>9.8578922403156341E-2</v>
      </c>
      <c r="AC1930" s="130">
        <v>0.89464794350072352</v>
      </c>
    </row>
    <row r="1931" spans="1:51" ht="14.25">
      <c r="A1931" s="89" t="s">
        <v>721</v>
      </c>
      <c r="B1931" s="114">
        <v>1.8226788908465574E-5</v>
      </c>
      <c r="C1931" s="90">
        <v>2.1064776758336189E-4</v>
      </c>
      <c r="D1931" s="90">
        <v>7.9940280393315806E-4</v>
      </c>
      <c r="E1931" s="90">
        <v>1.0282773604249856E-3</v>
      </c>
      <c r="F1931" s="115">
        <v>8.3090332879663959E-3</v>
      </c>
      <c r="G1931" s="116">
        <v>9.6027847893329799E-2</v>
      </c>
      <c r="H1931" s="116">
        <v>0.36442318730586898</v>
      </c>
      <c r="I1931" s="91">
        <v>0.46876006848716517</v>
      </c>
      <c r="L1931" s="89"/>
      <c r="M1931" s="134" t="s">
        <v>721</v>
      </c>
      <c r="N1931" s="114">
        <v>2.9245684760439532E-5</v>
      </c>
      <c r="O1931" s="90">
        <v>5.7296426047530634E-9</v>
      </c>
      <c r="P1931" s="90">
        <v>7.1495909868474296E-6</v>
      </c>
      <c r="Q1931" s="91">
        <v>1.8226788908465574E-5</v>
      </c>
      <c r="R1931" s="90">
        <v>4.1702016507122718E-4</v>
      </c>
      <c r="S1931" s="90">
        <v>2.6354715841608816E-9</v>
      </c>
      <c r="T1931" s="90">
        <v>3.2886071931568992E-6</v>
      </c>
      <c r="U1931" s="91">
        <v>2.1064776758336189E-4</v>
      </c>
      <c r="V1931" s="90">
        <v>5.6736407629632743E-4</v>
      </c>
      <c r="W1931" s="90">
        <v>2.7512998206266058E-7</v>
      </c>
      <c r="X1931" s="90">
        <v>1.0322715978446236E-3</v>
      </c>
      <c r="Y1931" s="90">
        <v>7.9940280393315806E-4</v>
      </c>
      <c r="Z1931" s="135">
        <v>1.0282773604249856E-3</v>
      </c>
      <c r="AA1931" s="136">
        <v>1.7725556945970753E-2</v>
      </c>
      <c r="AB1931" s="136">
        <v>0.20485500866838249</v>
      </c>
      <c r="AC1931" s="137">
        <v>0.77741943438564665</v>
      </c>
      <c r="AY1931" s="81"/>
    </row>
    <row r="1933" spans="1:51" ht="12.75" customHeight="1">
      <c r="A1933" s="52" t="s">
        <v>532</v>
      </c>
    </row>
    <row r="1934" spans="1:51" ht="12.75" customHeight="1">
      <c r="A1934" s="77"/>
      <c r="B1934" s="93" t="s">
        <v>723</v>
      </c>
      <c r="C1934" s="94"/>
      <c r="D1934" s="94"/>
      <c r="E1934" s="95"/>
      <c r="F1934" s="96" t="s">
        <v>724</v>
      </c>
      <c r="G1934" s="97"/>
      <c r="H1934" s="98"/>
      <c r="I1934" s="98"/>
      <c r="L1934" s="479" t="s">
        <v>532</v>
      </c>
      <c r="M1934" s="480"/>
      <c r="N1934" s="96" t="s">
        <v>726</v>
      </c>
      <c r="O1934" s="97"/>
      <c r="P1934" s="97"/>
      <c r="Q1934" s="98"/>
      <c r="R1934" s="96" t="s">
        <v>362</v>
      </c>
      <c r="S1934" s="97"/>
      <c r="T1934" s="97"/>
      <c r="U1934" s="98"/>
      <c r="V1934" s="96" t="s">
        <v>401</v>
      </c>
      <c r="W1934" s="97"/>
      <c r="X1934" s="97"/>
      <c r="Y1934" s="98"/>
      <c r="Z1934" s="121" t="s">
        <v>727</v>
      </c>
      <c r="AA1934" s="96" t="s">
        <v>770</v>
      </c>
      <c r="AB1934" s="97"/>
      <c r="AC1934" s="98"/>
    </row>
    <row r="1935" spans="1:51" ht="25.5">
      <c r="A1935" s="89" t="s">
        <v>725</v>
      </c>
      <c r="B1935" s="99" t="s">
        <v>726</v>
      </c>
      <c r="C1935" s="100" t="s">
        <v>362</v>
      </c>
      <c r="D1935" s="100" t="s">
        <v>401</v>
      </c>
      <c r="E1935" s="101" t="s">
        <v>727</v>
      </c>
      <c r="F1935" s="102" t="s">
        <v>726</v>
      </c>
      <c r="G1935" s="102" t="s">
        <v>362</v>
      </c>
      <c r="H1935" s="100" t="s">
        <v>401</v>
      </c>
      <c r="I1935" s="101" t="s">
        <v>727</v>
      </c>
      <c r="L1935" s="481"/>
      <c r="M1935" s="482"/>
      <c r="N1935" s="122" t="s">
        <v>801</v>
      </c>
      <c r="O1935" s="123" t="s">
        <v>808</v>
      </c>
      <c r="P1935" s="123" t="s">
        <v>809</v>
      </c>
      <c r="Q1935" s="124" t="s">
        <v>774</v>
      </c>
      <c r="R1935" s="122" t="s">
        <v>801</v>
      </c>
      <c r="S1935" s="123" t="s">
        <v>808</v>
      </c>
      <c r="T1935" s="123" t="s">
        <v>809</v>
      </c>
      <c r="U1935" s="124" t="s">
        <v>774</v>
      </c>
      <c r="V1935" s="122" t="s">
        <v>801</v>
      </c>
      <c r="W1935" s="123" t="s">
        <v>808</v>
      </c>
      <c r="X1935" s="123" t="s">
        <v>809</v>
      </c>
      <c r="Y1935" s="124" t="s">
        <v>774</v>
      </c>
      <c r="Z1935" s="125" t="s">
        <v>774</v>
      </c>
      <c r="AA1935" s="122" t="s">
        <v>726</v>
      </c>
      <c r="AB1935" s="123" t="s">
        <v>362</v>
      </c>
      <c r="AC1935" s="124" t="s">
        <v>401</v>
      </c>
    </row>
    <row r="1936" spans="1:51">
      <c r="A1936" s="51" t="s">
        <v>540</v>
      </c>
      <c r="B1936" s="104">
        <v>183.32309978962508</v>
      </c>
      <c r="C1936" s="85">
        <v>970.31120750481909</v>
      </c>
      <c r="D1936" s="85">
        <v>2193.6112513669459</v>
      </c>
      <c r="E1936" s="86">
        <v>3347.2455586613901</v>
      </c>
      <c r="F1936" s="105">
        <v>83571.371032760493</v>
      </c>
      <c r="G1936" s="106">
        <v>442335.07960910164</v>
      </c>
      <c r="H1936" s="106">
        <v>1000000</v>
      </c>
      <c r="I1936" s="79">
        <v>1525906.4506418621</v>
      </c>
      <c r="L1936" s="77"/>
      <c r="M1936" s="126" t="s">
        <v>540</v>
      </c>
      <c r="N1936" s="85">
        <v>119.78227854223188</v>
      </c>
      <c r="O1936" s="85">
        <v>0.1979188361277037</v>
      </c>
      <c r="P1936" s="85">
        <v>246.96806145153084</v>
      </c>
      <c r="Q1936" s="86">
        <v>183.32309978962508</v>
      </c>
      <c r="R1936" s="104">
        <v>1308.4229651322146</v>
      </c>
      <c r="S1936" s="85">
        <v>0.50494243483568546</v>
      </c>
      <c r="T1936" s="85">
        <v>630.0797676251575</v>
      </c>
      <c r="U1936" s="86">
        <v>970.31120750481909</v>
      </c>
      <c r="V1936" s="104">
        <v>1212.5769156233403</v>
      </c>
      <c r="W1936" s="85">
        <v>2.5458425114544099</v>
      </c>
      <c r="X1936" s="85">
        <v>3176.7658001439922</v>
      </c>
      <c r="Y1936" s="86">
        <v>2193.6112513669459</v>
      </c>
      <c r="Z1936" s="127">
        <v>3347.2455586613901</v>
      </c>
      <c r="AA1936" s="128">
        <v>5.4768345069651399E-2</v>
      </c>
      <c r="AB1936" s="129">
        <v>0.28988348494302285</v>
      </c>
      <c r="AC1936" s="130">
        <v>0.65534816998732581</v>
      </c>
    </row>
    <row r="1937" spans="1:53">
      <c r="A1937" s="51" t="s">
        <v>558</v>
      </c>
      <c r="B1937" s="104">
        <v>176.7859728859824</v>
      </c>
      <c r="C1937" s="85">
        <v>733.42450929888992</v>
      </c>
      <c r="D1937" s="85">
        <v>1819.0759754080266</v>
      </c>
      <c r="E1937" s="86">
        <v>2729.2864575928988</v>
      </c>
      <c r="F1937" s="107">
        <v>80591.29564357335</v>
      </c>
      <c r="G1937" s="108">
        <v>334345.7090867206</v>
      </c>
      <c r="H1937" s="108">
        <v>829260.87029981811</v>
      </c>
      <c r="I1937" s="86">
        <v>1244197.875030112</v>
      </c>
      <c r="L1937" s="51"/>
      <c r="M1937" s="131" t="s">
        <v>558</v>
      </c>
      <c r="N1937" s="85">
        <v>117.24169635683133</v>
      </c>
      <c r="O1937" s="85">
        <v>0.18946874117363136</v>
      </c>
      <c r="P1937" s="85">
        <v>236.4238221526393</v>
      </c>
      <c r="Q1937" s="86">
        <v>176.7859728859824</v>
      </c>
      <c r="R1937" s="104">
        <v>1025.1087092975265</v>
      </c>
      <c r="S1937" s="85">
        <v>0.35260962126171946</v>
      </c>
      <c r="T1937" s="85">
        <v>439.99508240830778</v>
      </c>
      <c r="U1937" s="86">
        <v>733.42450929888992</v>
      </c>
      <c r="V1937" s="104">
        <v>1058.6696873739613</v>
      </c>
      <c r="W1937" s="85">
        <v>2.0684232040249588</v>
      </c>
      <c r="X1937" s="85">
        <v>2581.0300775505834</v>
      </c>
      <c r="Y1937" s="86">
        <v>1819.0759754080266</v>
      </c>
      <c r="Z1937" s="127">
        <v>2729.2864575928988</v>
      </c>
      <c r="AA1937" s="128">
        <v>6.4773696580717008E-2</v>
      </c>
      <c r="AB1937" s="129">
        <v>0.26872390300347421</v>
      </c>
      <c r="AC1937" s="130">
        <v>0.66650240041580877</v>
      </c>
    </row>
    <row r="1938" spans="1:53">
      <c r="A1938" s="51" t="s">
        <v>575</v>
      </c>
      <c r="B1938" s="104">
        <v>18.407377521202275</v>
      </c>
      <c r="C1938" s="85">
        <v>334.1055053711965</v>
      </c>
      <c r="D1938" s="85">
        <v>299.50578208334377</v>
      </c>
      <c r="E1938" s="86">
        <v>652.01866497574247</v>
      </c>
      <c r="F1938" s="107">
        <v>8391.3580903324346</v>
      </c>
      <c r="G1938" s="108">
        <v>152308.43895562584</v>
      </c>
      <c r="H1938" s="108">
        <v>136535.48772450321</v>
      </c>
      <c r="I1938" s="86">
        <v>297235.2847704615</v>
      </c>
      <c r="L1938" s="51"/>
      <c r="M1938" s="131" t="s">
        <v>575</v>
      </c>
      <c r="N1938" s="85">
        <v>7.9452068341420308</v>
      </c>
      <c r="O1938" s="85">
        <v>2.315723120746261E-2</v>
      </c>
      <c r="P1938" s="85">
        <v>28.896170833390439</v>
      </c>
      <c r="Q1938" s="86">
        <v>18.407377521202275</v>
      </c>
      <c r="R1938" s="104">
        <v>636.88038039976982</v>
      </c>
      <c r="S1938" s="85">
        <v>2.3931851349480771E-2</v>
      </c>
      <c r="T1938" s="85">
        <v>29.862761172028534</v>
      </c>
      <c r="U1938" s="86">
        <v>334.1055053711965</v>
      </c>
      <c r="V1938" s="104">
        <v>597.59010848918842</v>
      </c>
      <c r="W1938" s="85">
        <v>0</v>
      </c>
      <c r="X1938" s="85">
        <v>0</v>
      </c>
      <c r="Y1938" s="86">
        <v>299.50578208334377</v>
      </c>
      <c r="Z1938" s="127">
        <v>652.01866497574247</v>
      </c>
      <c r="AA1938" s="128">
        <v>2.8231365925524689E-2</v>
      </c>
      <c r="AB1938" s="129">
        <v>0.5124170876053471</v>
      </c>
      <c r="AC1938" s="130">
        <v>0.45935154646912829</v>
      </c>
    </row>
    <row r="1939" spans="1:53" ht="14.25">
      <c r="A1939" s="51" t="s">
        <v>267</v>
      </c>
      <c r="B1939" s="104">
        <v>115.89130776401426</v>
      </c>
      <c r="C1939" s="85">
        <v>345.66862268017815</v>
      </c>
      <c r="D1939" s="85">
        <v>219.51245336982561</v>
      </c>
      <c r="E1939" s="86">
        <v>681.07238381401794</v>
      </c>
      <c r="F1939" s="107">
        <v>52831.287992253303</v>
      </c>
      <c r="G1939" s="108">
        <v>157579.70901397194</v>
      </c>
      <c r="H1939" s="108">
        <v>100068.98589393939</v>
      </c>
      <c r="I1939" s="86">
        <v>310479.98290016456</v>
      </c>
      <c r="L1939" s="51"/>
      <c r="M1939" s="131" t="s">
        <v>267</v>
      </c>
      <c r="N1939" s="85">
        <v>84.379507203468421</v>
      </c>
      <c r="O1939" s="85">
        <v>0.11815331957371381</v>
      </c>
      <c r="P1939" s="85">
        <v>147.43465988429398</v>
      </c>
      <c r="Q1939" s="86">
        <v>115.89130776401426</v>
      </c>
      <c r="R1939" s="104">
        <v>388.22321072992264</v>
      </c>
      <c r="S1939" s="85">
        <v>0.24255597315369054</v>
      </c>
      <c r="T1939" s="85">
        <v>302.66739465163778</v>
      </c>
      <c r="U1939" s="86">
        <v>345.66862268017815</v>
      </c>
      <c r="V1939" s="104">
        <v>437.98309973027085</v>
      </c>
      <c r="W1939" s="85">
        <v>0</v>
      </c>
      <c r="X1939" s="85">
        <v>0</v>
      </c>
      <c r="Y1939" s="86">
        <v>219.51245336982561</v>
      </c>
      <c r="Z1939" s="127">
        <v>681.07238381401794</v>
      </c>
      <c r="AA1939" s="128">
        <v>0.1701600454198727</v>
      </c>
      <c r="AB1939" s="129">
        <v>0.50753580808023291</v>
      </c>
      <c r="AC1939" s="130">
        <v>0.32230414649989447</v>
      </c>
      <c r="AZ1939" s="81"/>
    </row>
    <row r="1940" spans="1:53" ht="14.25">
      <c r="A1940" s="51" t="s">
        <v>608</v>
      </c>
      <c r="B1940" s="104">
        <v>42.487287600765868</v>
      </c>
      <c r="C1940" s="85">
        <v>53.650381247515256</v>
      </c>
      <c r="D1940" s="85">
        <v>1300.0577399548572</v>
      </c>
      <c r="E1940" s="86">
        <v>1396.1954088031384</v>
      </c>
      <c r="F1940" s="107">
        <v>19368.649560987607</v>
      </c>
      <c r="G1940" s="108">
        <v>24457.561117122776</v>
      </c>
      <c r="H1940" s="108">
        <v>592656.39668137557</v>
      </c>
      <c r="I1940" s="86">
        <v>636482.60735948593</v>
      </c>
      <c r="L1940" s="51"/>
      <c r="M1940" s="131" t="s">
        <v>608</v>
      </c>
      <c r="N1940" s="85">
        <v>24.916982319220871</v>
      </c>
      <c r="O1940" s="85">
        <v>4.8158190392454954E-2</v>
      </c>
      <c r="P1940" s="85">
        <v>60.092991434954882</v>
      </c>
      <c r="Q1940" s="86">
        <v>42.487287600765868</v>
      </c>
      <c r="R1940" s="104">
        <v>5.118167834019971E-3</v>
      </c>
      <c r="S1940" s="85">
        <v>8.6121796758548155E-2</v>
      </c>
      <c r="T1940" s="85">
        <v>107.4649265846415</v>
      </c>
      <c r="U1940" s="86">
        <v>53.650381247515256</v>
      </c>
      <c r="V1940" s="104">
        <v>23.096479154502056</v>
      </c>
      <c r="W1940" s="85">
        <v>2.0684232040249588</v>
      </c>
      <c r="X1940" s="85">
        <v>2581.0300775505834</v>
      </c>
      <c r="Y1940" s="86">
        <v>1300.0577399548572</v>
      </c>
      <c r="Z1940" s="127">
        <v>1396.1954088031384</v>
      </c>
      <c r="AA1940" s="128">
        <v>3.0430760144947958E-2</v>
      </c>
      <c r="AB1940" s="129">
        <v>3.8426126392655892E-2</v>
      </c>
      <c r="AC1940" s="130">
        <v>0.93114311346239609</v>
      </c>
      <c r="AX1940" s="81"/>
    </row>
    <row r="1941" spans="1:53" ht="14.25">
      <c r="A1941" s="51" t="s">
        <v>728</v>
      </c>
      <c r="B1941" s="109">
        <v>0.21577369135137359</v>
      </c>
      <c r="C1941" s="110">
        <v>0.12546594650809509</v>
      </c>
      <c r="D1941" s="85">
        <v>0</v>
      </c>
      <c r="E1941" s="86">
        <v>0.34123963785946865</v>
      </c>
      <c r="F1941" s="107">
        <v>98.364599113409227</v>
      </c>
      <c r="G1941" s="108">
        <v>57.196071742388789</v>
      </c>
      <c r="H1941" s="108">
        <v>0</v>
      </c>
      <c r="I1941" s="86">
        <v>155.56067085579801</v>
      </c>
      <c r="L1941" s="51"/>
      <c r="M1941" s="132" t="s">
        <v>728</v>
      </c>
      <c r="N1941" s="85">
        <v>1.3622843188600608E-2</v>
      </c>
      <c r="O1941" s="85">
        <v>3.3542485230459769E-4</v>
      </c>
      <c r="P1941" s="85">
        <v>0.41855149897345778</v>
      </c>
      <c r="Q1941" s="86">
        <v>0.21577369135137359</v>
      </c>
      <c r="R1941" s="104">
        <v>0.21333232760335261</v>
      </c>
      <c r="S1941" s="85">
        <v>2.9772323731150521E-5</v>
      </c>
      <c r="T1941" s="85">
        <v>3.7150648319523145E-2</v>
      </c>
      <c r="U1941" s="86">
        <v>0.12546594650809509</v>
      </c>
      <c r="V1941" s="104">
        <v>0</v>
      </c>
      <c r="W1941" s="85">
        <v>0</v>
      </c>
      <c r="X1941" s="85">
        <v>0</v>
      </c>
      <c r="Y1941" s="86">
        <v>0</v>
      </c>
      <c r="Z1941" s="127">
        <v>0.34123963785946865</v>
      </c>
      <c r="AA1941" s="128">
        <v>0.63232305808575151</v>
      </c>
      <c r="AB1941" s="129">
        <v>0.3676769419142486</v>
      </c>
      <c r="AC1941" s="130">
        <v>0</v>
      </c>
      <c r="BA1941" s="81"/>
    </row>
    <row r="1942" spans="1:53">
      <c r="A1942" s="51" t="s">
        <v>640</v>
      </c>
      <c r="B1942" s="104">
        <v>-10.553048075120286</v>
      </c>
      <c r="C1942" s="85">
        <v>101.80424300185169</v>
      </c>
      <c r="D1942" s="85">
        <v>125.53040957103941</v>
      </c>
      <c r="E1942" s="86">
        <v>216.78160449777081</v>
      </c>
      <c r="F1942" s="107">
        <v>-4810.8105155570156</v>
      </c>
      <c r="G1942" s="108">
        <v>46409.427804681676</v>
      </c>
      <c r="H1942" s="108">
        <v>57225.458473015817</v>
      </c>
      <c r="I1942" s="86">
        <v>98824.075762140463</v>
      </c>
      <c r="L1942" s="51"/>
      <c r="M1942" s="131" t="s">
        <v>640</v>
      </c>
      <c r="N1942" s="85">
        <v>7.9863914627146348</v>
      </c>
      <c r="O1942" s="85">
        <v>-2.3366592785686476E-2</v>
      </c>
      <c r="P1942" s="85">
        <v>-29.157417433906126</v>
      </c>
      <c r="Q1942" s="86">
        <v>-10.553048075120286</v>
      </c>
      <c r="R1942" s="104">
        <v>174.69439105193922</v>
      </c>
      <c r="S1942" s="85">
        <v>2.2874622516106696E-2</v>
      </c>
      <c r="T1942" s="85">
        <v>28.543524657720276</v>
      </c>
      <c r="U1942" s="86">
        <v>101.80424300185169</v>
      </c>
      <c r="V1942" s="104">
        <v>0</v>
      </c>
      <c r="W1942" s="85">
        <v>0.20157603338117078</v>
      </c>
      <c r="X1942" s="85">
        <v>251.45689070773275</v>
      </c>
      <c r="Y1942" s="86">
        <v>125.53040957103941</v>
      </c>
      <c r="Z1942" s="127">
        <v>216.78160449777081</v>
      </c>
      <c r="AA1942" s="128">
        <v>-4.8680551560493703E-2</v>
      </c>
      <c r="AB1942" s="129">
        <v>0.46961661363152496</v>
      </c>
      <c r="AC1942" s="130">
        <v>0.57906393792896871</v>
      </c>
      <c r="AV1942" s="84"/>
    </row>
    <row r="1943" spans="1:53">
      <c r="A1943" s="51" t="s">
        <v>201</v>
      </c>
      <c r="B1943" s="111">
        <v>0.3925626457628632</v>
      </c>
      <c r="C1943" s="87">
        <v>4.6492841207148777E-2</v>
      </c>
      <c r="D1943" s="87">
        <v>5.1845620464187427E-2</v>
      </c>
      <c r="E1943" s="88">
        <v>0.4909011074341994</v>
      </c>
      <c r="F1943" s="112">
        <v>178.95725394289366</v>
      </c>
      <c r="G1943" s="113">
        <v>21.194658432836185</v>
      </c>
      <c r="H1943" s="113">
        <v>23.634826103248649</v>
      </c>
      <c r="I1943" s="88">
        <v>223.78673847897846</v>
      </c>
      <c r="L1943" s="51"/>
      <c r="M1943" s="131" t="s">
        <v>201</v>
      </c>
      <c r="N1943" s="87">
        <v>0.39255421601093116</v>
      </c>
      <c r="O1943" s="87">
        <v>3.1435119648470702E-4</v>
      </c>
      <c r="P1943" s="87">
        <v>0.39225526549026857</v>
      </c>
      <c r="Q1943" s="88">
        <v>0.3925626457628632</v>
      </c>
      <c r="R1943" s="111">
        <v>2.5931715847119802E-3</v>
      </c>
      <c r="S1943" s="87">
        <v>7.2549404576540888E-5</v>
      </c>
      <c r="T1943" s="87">
        <v>9.0528957012309036E-2</v>
      </c>
      <c r="U1943" s="88">
        <v>4.6492841207148777E-2</v>
      </c>
      <c r="V1943" s="111">
        <v>0</v>
      </c>
      <c r="W1943" s="87">
        <v>6.1473723690920991E-5</v>
      </c>
      <c r="X1943" s="87">
        <v>0.10387670695584854</v>
      </c>
      <c r="Y1943" s="88">
        <v>5.1845620464187427E-2</v>
      </c>
      <c r="Z1943" s="133">
        <v>0.4909011074341994</v>
      </c>
      <c r="AA1943" s="128">
        <v>0.79967765364123256</v>
      </c>
      <c r="AB1943" s="129">
        <v>9.4709179716773603E-2</v>
      </c>
      <c r="AC1943" s="130">
        <v>0.10561316664199384</v>
      </c>
    </row>
    <row r="1944" spans="1:53">
      <c r="A1944" s="51" t="s">
        <v>200</v>
      </c>
      <c r="B1944" s="111">
        <v>7.1444785314611877E-3</v>
      </c>
      <c r="C1944" s="87">
        <v>1.3082503373980027E-3</v>
      </c>
      <c r="D1944" s="87">
        <v>3.2457895855226443E-4</v>
      </c>
      <c r="E1944" s="88">
        <v>8.7773078274114551E-3</v>
      </c>
      <c r="F1944" s="112">
        <v>3.2569483435176201</v>
      </c>
      <c r="G1944" s="113">
        <v>0.59639115024723199</v>
      </c>
      <c r="H1944" s="113">
        <v>0.14796557883718162</v>
      </c>
      <c r="I1944" s="88">
        <v>4.0013050726020341</v>
      </c>
      <c r="L1944" s="51"/>
      <c r="M1944" s="131" t="s">
        <v>200</v>
      </c>
      <c r="N1944" s="87">
        <v>7.1719283088629126E-4</v>
      </c>
      <c r="O1944" s="87">
        <v>1.0892128393908364E-5</v>
      </c>
      <c r="P1944" s="87">
        <v>1.3591469549613985E-2</v>
      </c>
      <c r="Q1944" s="88">
        <v>7.1444785314611877E-3</v>
      </c>
      <c r="R1944" s="111">
        <v>2.0981981168448965E-3</v>
      </c>
      <c r="S1944" s="87">
        <v>4.12014206177012E-7</v>
      </c>
      <c r="T1944" s="87">
        <v>5.1412160550687942E-4</v>
      </c>
      <c r="U1944" s="88">
        <v>1.3082503373980027E-3</v>
      </c>
      <c r="V1944" s="111">
        <v>0</v>
      </c>
      <c r="W1944" s="87">
        <v>3.8485559696814636E-7</v>
      </c>
      <c r="X1944" s="87">
        <v>6.5031902520787995E-4</v>
      </c>
      <c r="Y1944" s="88">
        <v>3.2457895855226443E-4</v>
      </c>
      <c r="Z1944" s="133">
        <v>8.7773078274114551E-3</v>
      </c>
      <c r="AA1944" s="128">
        <v>0.81397151289932479</v>
      </c>
      <c r="AB1944" s="129">
        <v>0.14904915756883316</v>
      </c>
      <c r="AC1944" s="130">
        <v>3.6979329531842006E-2</v>
      </c>
    </row>
    <row r="1945" spans="1:53">
      <c r="A1945" s="51" t="s">
        <v>667</v>
      </c>
      <c r="B1945" s="104">
        <v>3.1171181086028241</v>
      </c>
      <c r="C1945" s="85">
        <v>103.54571457747662</v>
      </c>
      <c r="D1945" s="85">
        <v>127.17179160898138</v>
      </c>
      <c r="E1945" s="86">
        <v>233.83462429506085</v>
      </c>
      <c r="F1945" s="107">
        <v>1420.9984137619629</v>
      </c>
      <c r="G1945" s="108">
        <v>47203.311212482266</v>
      </c>
      <c r="H1945" s="108">
        <v>57973.714134505128</v>
      </c>
      <c r="I1945" s="86">
        <v>106598.02376074938</v>
      </c>
      <c r="L1945" s="51"/>
      <c r="M1945" s="131" t="s">
        <v>667</v>
      </c>
      <c r="N1945" s="85">
        <v>19.953074043227435</v>
      </c>
      <c r="O1945" s="85">
        <v>-1.104964286675955E-2</v>
      </c>
      <c r="P1945" s="85">
        <v>-13.788020038550362</v>
      </c>
      <c r="Q1945" s="86">
        <v>3.1171181086028241</v>
      </c>
      <c r="R1945" s="85">
        <v>175.32820870044446</v>
      </c>
      <c r="S1945" s="85">
        <v>2.5160288418039831E-2</v>
      </c>
      <c r="T1945" s="85">
        <v>31.395635593548871</v>
      </c>
      <c r="U1945" s="86">
        <v>103.54571457747662</v>
      </c>
      <c r="V1945" s="85">
        <v>0</v>
      </c>
      <c r="W1945" s="85">
        <v>0.20352223182509496</v>
      </c>
      <c r="X1945" s="85">
        <v>254.74552645808831</v>
      </c>
      <c r="Y1945" s="86">
        <v>127.17179160898138</v>
      </c>
      <c r="Z1945" s="85">
        <v>233.83462429506085</v>
      </c>
      <c r="AA1945" s="128">
        <v>1.3330438629437245E-2</v>
      </c>
      <c r="AB1945" s="129">
        <v>0.44281600678101013</v>
      </c>
      <c r="AC1945" s="130">
        <v>0.54385355458955253</v>
      </c>
    </row>
    <row r="1946" spans="1:53">
      <c r="A1946" s="51" t="s">
        <v>676</v>
      </c>
      <c r="B1946" s="111">
        <v>1.430054972023137E-2</v>
      </c>
      <c r="C1946" s="87">
        <v>1.3250043073916881E-2</v>
      </c>
      <c r="D1946" s="87">
        <v>4.8547954796974858E-2</v>
      </c>
      <c r="E1946" s="88">
        <v>7.6098547591123111E-2</v>
      </c>
      <c r="F1946" s="112">
        <v>6.5191814234723688</v>
      </c>
      <c r="G1946" s="113">
        <v>6.0402877062470095</v>
      </c>
      <c r="H1946" s="113">
        <v>22.131521602436287</v>
      </c>
      <c r="I1946" s="88">
        <v>34.690990732155669</v>
      </c>
      <c r="L1946" s="51"/>
      <c r="M1946" s="131" t="s">
        <v>676</v>
      </c>
      <c r="N1946" s="87">
        <v>1.6752351327405095E-2</v>
      </c>
      <c r="O1946" s="87">
        <v>9.4785191313386175E-6</v>
      </c>
      <c r="P1946" s="87">
        <v>1.1827532644682323E-2</v>
      </c>
      <c r="Q1946" s="88">
        <v>1.430054972023137E-2</v>
      </c>
      <c r="R1946" s="111">
        <v>2.9766030306496633E-3</v>
      </c>
      <c r="S1946" s="87">
        <v>1.887565061526586E-5</v>
      </c>
      <c r="T1946" s="87">
        <v>2.3553507752444212E-2</v>
      </c>
      <c r="U1946" s="88">
        <v>1.3250043073916881E-2</v>
      </c>
      <c r="V1946" s="111">
        <v>0</v>
      </c>
      <c r="W1946" s="87">
        <v>5.7563657879454971E-5</v>
      </c>
      <c r="X1946" s="87">
        <v>9.7269578965394246E-2</v>
      </c>
      <c r="Y1946" s="88">
        <v>4.8547954796974858E-2</v>
      </c>
      <c r="Z1946" s="133">
        <v>7.6098547591123111E-2</v>
      </c>
      <c r="AA1946" s="128">
        <v>0.18792145412640607</v>
      </c>
      <c r="AB1946" s="129">
        <v>0.17411689832911473</v>
      </c>
      <c r="AC1946" s="130">
        <v>0.63796164754447915</v>
      </c>
    </row>
    <row r="1947" spans="1:53">
      <c r="A1947" s="51" t="s">
        <v>685</v>
      </c>
      <c r="B1947" s="111">
        <v>2.8458866778414423E-2</v>
      </c>
      <c r="C1947" s="87">
        <v>2.5281155265746629E-2</v>
      </c>
      <c r="D1947" s="87">
        <v>1.4006360292612652</v>
      </c>
      <c r="E1947" s="88">
        <v>1.4543760513054262</v>
      </c>
      <c r="F1947" s="112">
        <v>12.97352334452165</v>
      </c>
      <c r="G1947" s="113">
        <v>11.52490225877202</v>
      </c>
      <c r="H1947" s="113">
        <v>638.50694984740835</v>
      </c>
      <c r="I1947" s="88">
        <v>663.0053754507021</v>
      </c>
      <c r="L1947" s="51"/>
      <c r="M1947" s="131" t="s">
        <v>685</v>
      </c>
      <c r="N1947" s="87">
        <v>2.4114669218463357E-2</v>
      </c>
      <c r="O1947" s="87">
        <v>2.6283631620424981E-5</v>
      </c>
      <c r="P1947" s="87">
        <v>3.2797371266947886E-2</v>
      </c>
      <c r="Q1947" s="88">
        <v>2.8458866778414423E-2</v>
      </c>
      <c r="R1947" s="111">
        <v>3.1539767359163501E-2</v>
      </c>
      <c r="S1947" s="87">
        <v>1.5208397007044582E-5</v>
      </c>
      <c r="T1947" s="87">
        <v>1.8977417208494381E-2</v>
      </c>
      <c r="U1947" s="88">
        <v>2.5281155265746629E-2</v>
      </c>
      <c r="V1947" s="111">
        <v>0</v>
      </c>
      <c r="W1947" s="87">
        <v>1.6607441763346481E-3</v>
      </c>
      <c r="X1947" s="87">
        <v>2.8062825183831279</v>
      </c>
      <c r="Y1947" s="88">
        <v>1.4006360292612652</v>
      </c>
      <c r="Z1947" s="133">
        <v>1.4543760513054262</v>
      </c>
      <c r="AA1947" s="128">
        <v>1.9567749862815856E-2</v>
      </c>
      <c r="AB1947" s="129">
        <v>1.738281873044777E-2</v>
      </c>
      <c r="AC1947" s="130">
        <v>0.96304943140673638</v>
      </c>
    </row>
    <row r="1948" spans="1:53">
      <c r="A1948" s="51" t="s">
        <v>690</v>
      </c>
      <c r="B1948" s="111">
        <v>5.7025913765828731E-2</v>
      </c>
      <c r="C1948" s="87">
        <v>6.062902153982451E-2</v>
      </c>
      <c r="D1948" s="87">
        <v>5.7070542256519918E-2</v>
      </c>
      <c r="E1948" s="88">
        <v>0.17472547756217316</v>
      </c>
      <c r="F1948" s="112">
        <v>25.996362723929828</v>
      </c>
      <c r="G1948" s="113">
        <v>27.638908900582823</v>
      </c>
      <c r="H1948" s="113">
        <v>26.016707482219783</v>
      </c>
      <c r="I1948" s="88">
        <v>79.651979106732441</v>
      </c>
      <c r="L1948" s="51"/>
      <c r="M1948" s="131" t="s">
        <v>690</v>
      </c>
      <c r="N1948" s="87">
        <v>4.3757317470283399E-2</v>
      </c>
      <c r="O1948" s="87">
        <v>5.6338972572825059E-5</v>
      </c>
      <c r="P1948" s="87">
        <v>7.0301175535934582E-2</v>
      </c>
      <c r="Q1948" s="88">
        <v>5.7025913765828731E-2</v>
      </c>
      <c r="R1948" s="111">
        <v>8.2112351064851624E-2</v>
      </c>
      <c r="S1948" s="87">
        <v>3.1263866727284279E-5</v>
      </c>
      <c r="T1948" s="87">
        <v>3.9011832881507336E-2</v>
      </c>
      <c r="U1948" s="88">
        <v>6.062902153982451E-2</v>
      </c>
      <c r="V1948" s="111">
        <v>0</v>
      </c>
      <c r="W1948" s="87">
        <v>6.7668950899946013E-5</v>
      </c>
      <c r="X1948" s="87">
        <v>0.11434524152115967</v>
      </c>
      <c r="Y1948" s="88">
        <v>5.7070542256519918E-2</v>
      </c>
      <c r="Z1948" s="133">
        <v>0.17472547756217316</v>
      </c>
      <c r="AA1948" s="128">
        <v>0.32637434769944756</v>
      </c>
      <c r="AB1948" s="129">
        <v>0.34699588397605424</v>
      </c>
      <c r="AC1948" s="130">
        <v>0.32662976832449814</v>
      </c>
    </row>
    <row r="1949" spans="1:53">
      <c r="A1949" s="51" t="s">
        <v>695</v>
      </c>
      <c r="B1949" s="111">
        <v>7.7430337837595745E-3</v>
      </c>
      <c r="C1949" s="87">
        <v>8.1977808895773007E-3</v>
      </c>
      <c r="D1949" s="87">
        <v>2.0765213335991441E-2</v>
      </c>
      <c r="E1949" s="88">
        <v>3.6706028009328318E-2</v>
      </c>
      <c r="F1949" s="112">
        <v>3.5298113003999747</v>
      </c>
      <c r="G1949" s="113">
        <v>3.7371165398923192</v>
      </c>
      <c r="H1949" s="113">
        <v>9.4662230251835311</v>
      </c>
      <c r="I1949" s="88">
        <v>16.733150865475825</v>
      </c>
      <c r="L1949" s="51"/>
      <c r="M1949" s="131" t="s">
        <v>695</v>
      </c>
      <c r="N1949" s="87">
        <v>1.1411490558844564E-2</v>
      </c>
      <c r="O1949" s="87">
        <v>3.248708305375537E-6</v>
      </c>
      <c r="P1949" s="87">
        <v>4.0538192730801862E-3</v>
      </c>
      <c r="Q1949" s="88">
        <v>7.7430337837595745E-3</v>
      </c>
      <c r="R1949" s="111">
        <v>1.3032042779429581E-2</v>
      </c>
      <c r="S1949" s="87">
        <v>2.6748772220830666E-6</v>
      </c>
      <c r="T1949" s="87">
        <v>3.3377785312584613E-3</v>
      </c>
      <c r="U1949" s="88">
        <v>8.1977808895773007E-3</v>
      </c>
      <c r="V1949" s="111">
        <v>1.7999999999999999E-2</v>
      </c>
      <c r="W1949" s="87">
        <v>3.2787332669807238E-6</v>
      </c>
      <c r="X1949" s="87">
        <v>2.3540318599747506E-2</v>
      </c>
      <c r="Y1949" s="88">
        <v>2.0765213335991441E-2</v>
      </c>
      <c r="Z1949" s="133">
        <v>3.6706028009328318E-2</v>
      </c>
      <c r="AA1949" s="128">
        <v>0.21094719869422515</v>
      </c>
      <c r="AB1949" s="129">
        <v>0.22333609312056185</v>
      </c>
      <c r="AC1949" s="130">
        <v>0.56571670818521291</v>
      </c>
    </row>
    <row r="1950" spans="1:53">
      <c r="A1950" s="51" t="s">
        <v>700</v>
      </c>
      <c r="B1950" s="111">
        <v>2.8592586698567429E-3</v>
      </c>
      <c r="C1950" s="87">
        <v>5.3986489707006586E-3</v>
      </c>
      <c r="D1950" s="87">
        <v>7.1439850715163417E-3</v>
      </c>
      <c r="E1950" s="88">
        <v>1.5401892712073742E-2</v>
      </c>
      <c r="F1950" s="112">
        <v>1.3034482149355315</v>
      </c>
      <c r="G1950" s="113">
        <v>2.4610782641347675</v>
      </c>
      <c r="H1950" s="113">
        <v>3.2567233902837511</v>
      </c>
      <c r="I1950" s="88">
        <v>7.0212498693540502</v>
      </c>
      <c r="L1950" s="51"/>
      <c r="M1950" s="131" t="s">
        <v>700</v>
      </c>
      <c r="N1950" s="87">
        <v>2.2534945278611649E-3</v>
      </c>
      <c r="O1950" s="87">
        <v>2.7769290189630321E-6</v>
      </c>
      <c r="P1950" s="87">
        <v>3.4651213094204565E-3</v>
      </c>
      <c r="Q1950" s="88">
        <v>2.8592586698567429E-3</v>
      </c>
      <c r="R1950" s="111">
        <v>8.1272360474065539E-3</v>
      </c>
      <c r="S1950" s="87">
        <v>2.1276321497014892E-6</v>
      </c>
      <c r="T1950" s="87">
        <v>2.6549124771261686E-3</v>
      </c>
      <c r="U1950" s="88">
        <v>5.3986489707006586E-3</v>
      </c>
      <c r="V1950" s="111">
        <v>4.5999999999999999E-3</v>
      </c>
      <c r="W1950" s="87">
        <v>3.0164213285527025E-6</v>
      </c>
      <c r="X1950" s="87">
        <v>9.6970706765192559E-3</v>
      </c>
      <c r="Y1950" s="88">
        <v>7.1439850715163417E-3</v>
      </c>
      <c r="Z1950" s="133">
        <v>1.5401892712073742E-2</v>
      </c>
      <c r="AA1950" s="128">
        <v>0.18564333120015394</v>
      </c>
      <c r="AB1950" s="129">
        <v>0.35051854156006346</v>
      </c>
      <c r="AC1950" s="130">
        <v>0.46383812723978268</v>
      </c>
    </row>
    <row r="1951" spans="1:53">
      <c r="A1951" s="51" t="s">
        <v>703</v>
      </c>
      <c r="B1951" s="111">
        <v>2.7126740409864E-2</v>
      </c>
      <c r="C1951" s="87">
        <v>0.17746192422831394</v>
      </c>
      <c r="D1951" s="87">
        <v>7.0183585815641609E-4</v>
      </c>
      <c r="E1951" s="88">
        <v>0.20529050049633435</v>
      </c>
      <c r="F1951" s="112">
        <v>12.366247844945184</v>
      </c>
      <c r="G1951" s="113">
        <v>80.899441100937466</v>
      </c>
      <c r="H1951" s="113">
        <v>0.31994541317157632</v>
      </c>
      <c r="I1951" s="88">
        <v>93.585634359054211</v>
      </c>
      <c r="L1951" s="51"/>
      <c r="M1951" s="131" t="s">
        <v>703</v>
      </c>
      <c r="N1951" s="87">
        <v>1.9499828265438644E-2</v>
      </c>
      <c r="O1951" s="87">
        <v>2.7858099508691868E-5</v>
      </c>
      <c r="P1951" s="87">
        <v>3.4762031578167901E-2</v>
      </c>
      <c r="Q1951" s="88">
        <v>2.7126740409864E-2</v>
      </c>
      <c r="R1951" s="111">
        <v>0.31455277352672556</v>
      </c>
      <c r="S1951" s="87">
        <v>3.1803646262180049E-5</v>
      </c>
      <c r="T1951" s="87">
        <v>3.9685383251712641E-2</v>
      </c>
      <c r="U1951" s="88">
        <v>0.17746192422831394</v>
      </c>
      <c r="V1951" s="111">
        <v>0</v>
      </c>
      <c r="W1951" s="87">
        <v>1.1266696308361036E-6</v>
      </c>
      <c r="X1951" s="87">
        <v>1.4058864738087258E-3</v>
      </c>
      <c r="Y1951" s="88">
        <v>7.0183585815641609E-4</v>
      </c>
      <c r="Z1951" s="133">
        <v>0.20529050049633435</v>
      </c>
      <c r="AA1951" s="128">
        <v>0.132138312996847</v>
      </c>
      <c r="AB1951" s="129">
        <v>0.86444294207116856</v>
      </c>
      <c r="AC1951" s="130">
        <v>3.4187449319845564E-3</v>
      </c>
    </row>
    <row r="1952" spans="1:53">
      <c r="A1952" s="51" t="s">
        <v>729</v>
      </c>
      <c r="B1952" s="111">
        <v>5.7007072486650319E-4</v>
      </c>
      <c r="C1952" s="87">
        <v>3.7770960669509959E-4</v>
      </c>
      <c r="D1952" s="87">
        <v>1.1334210363158396E-3</v>
      </c>
      <c r="E1952" s="88">
        <v>2.0812013678774425E-3</v>
      </c>
      <c r="F1952" s="112">
        <v>0.25987773563399824</v>
      </c>
      <c r="G1952" s="113">
        <v>0.17218620959376021</v>
      </c>
      <c r="H1952" s="113">
        <v>0.51669184118633138</v>
      </c>
      <c r="I1952" s="88">
        <v>0.94875578641408986</v>
      </c>
      <c r="L1952" s="51"/>
      <c r="M1952" s="131" t="s">
        <v>729</v>
      </c>
      <c r="N1952" s="87">
        <v>2.5429852374821995E-4</v>
      </c>
      <c r="O1952" s="87">
        <v>7.1054421326762736E-7</v>
      </c>
      <c r="P1952" s="87">
        <v>8.8663479615999001E-4</v>
      </c>
      <c r="Q1952" s="88">
        <v>5.7007072486650319E-4</v>
      </c>
      <c r="R1952" s="111">
        <v>5.1520635438308618E-4</v>
      </c>
      <c r="S1952" s="87">
        <v>1.9182534160711979E-7</v>
      </c>
      <c r="T1952" s="87">
        <v>2.3936444696663601E-4</v>
      </c>
      <c r="U1952" s="88">
        <v>3.7770960669509959E-4</v>
      </c>
      <c r="V1952" s="111">
        <v>6.5769205701482817E-4</v>
      </c>
      <c r="W1952" s="87">
        <v>5.6407525965506051E-7</v>
      </c>
      <c r="X1952" s="87">
        <v>1.6108518288684836E-3</v>
      </c>
      <c r="Y1952" s="88">
        <v>1.1334210363158396E-3</v>
      </c>
      <c r="Z1952" s="133">
        <v>2.0812013678774425E-3</v>
      </c>
      <c r="AA1952" s="128">
        <v>0.27391425628741634</v>
      </c>
      <c r="AB1952" s="129">
        <v>0.18148633405921447</v>
      </c>
      <c r="AC1952" s="130">
        <v>0.54459940965336917</v>
      </c>
    </row>
    <row r="1953" spans="1:51">
      <c r="A1953" s="51" t="s">
        <v>730</v>
      </c>
      <c r="B1953" s="111">
        <v>8.1195762120598322E-4</v>
      </c>
      <c r="C1953" s="87">
        <v>9.1774862473881853E-4</v>
      </c>
      <c r="D1953" s="87">
        <v>1.1585547883089247E-3</v>
      </c>
      <c r="E1953" s="88">
        <v>2.8882610342537262E-3</v>
      </c>
      <c r="F1953" s="112">
        <v>0.37014654292095417</v>
      </c>
      <c r="G1953" s="113">
        <v>0.41837341241157694</v>
      </c>
      <c r="H1953" s="113">
        <v>0.52814954682009985</v>
      </c>
      <c r="I1953" s="88">
        <v>1.3166695021526309</v>
      </c>
      <c r="L1953" s="51"/>
      <c r="M1953" s="131" t="s">
        <v>730</v>
      </c>
      <c r="N1953" s="87">
        <v>4.8548717848637222E-4</v>
      </c>
      <c r="O1953" s="87">
        <v>9.1284253348131683E-7</v>
      </c>
      <c r="P1953" s="87">
        <v>1.1390676871145392E-3</v>
      </c>
      <c r="Q1953" s="88">
        <v>8.1195762120598322E-4</v>
      </c>
      <c r="R1953" s="111">
        <v>1.2678575492248948E-3</v>
      </c>
      <c r="S1953" s="87">
        <v>4.5320042479770817E-7</v>
      </c>
      <c r="T1953" s="87">
        <v>5.6551479662644106E-4</v>
      </c>
      <c r="U1953" s="88">
        <v>9.1774862473881853E-4</v>
      </c>
      <c r="V1953" s="111">
        <v>8.2226677724105428E-4</v>
      </c>
      <c r="W1953" s="87">
        <v>3.9873910443863851E-7</v>
      </c>
      <c r="X1953" s="87">
        <v>1.4960457939777155E-3</v>
      </c>
      <c r="Y1953" s="88">
        <v>1.1585547883089247E-3</v>
      </c>
      <c r="Z1953" s="133">
        <v>2.8882610342537262E-3</v>
      </c>
      <c r="AA1953" s="128">
        <v>0.28112335124023102</v>
      </c>
      <c r="AB1953" s="129">
        <v>0.31775127450554275</v>
      </c>
      <c r="AC1953" s="130">
        <v>0.40112537425422629</v>
      </c>
    </row>
    <row r="1954" spans="1:51" ht="11.25" customHeight="1">
      <c r="A1954" s="51" t="s">
        <v>712</v>
      </c>
      <c r="B1954" s="111">
        <v>1.1485759767912332E-3</v>
      </c>
      <c r="C1954" s="87">
        <v>3.7763668110666702E-3</v>
      </c>
      <c r="D1954" s="87">
        <v>3.3498088809912653E-2</v>
      </c>
      <c r="E1954" s="88">
        <v>3.8423031597770559E-2</v>
      </c>
      <c r="F1954" s="112">
        <v>0.52360051311530231</v>
      </c>
      <c r="G1954" s="113">
        <v>1.7215296505766153</v>
      </c>
      <c r="H1954" s="113">
        <v>15.270749905681038</v>
      </c>
      <c r="I1954" s="88">
        <v>17.515880069372955</v>
      </c>
      <c r="L1954" s="51"/>
      <c r="M1954" s="131" t="s">
        <v>712</v>
      </c>
      <c r="N1954" s="87">
        <v>4.4465697151693746E-4</v>
      </c>
      <c r="O1954" s="87">
        <v>1.4860726730998088E-6</v>
      </c>
      <c r="P1954" s="87">
        <v>1.8543585564273722E-3</v>
      </c>
      <c r="Q1954" s="88">
        <v>1.1485759767912332E-3</v>
      </c>
      <c r="R1954" s="111">
        <v>9.8752259669079292E-4</v>
      </c>
      <c r="S1954" s="87">
        <v>5.2677398043896643E-6</v>
      </c>
      <c r="T1954" s="87">
        <v>6.5732171488809554E-3</v>
      </c>
      <c r="U1954" s="88">
        <v>3.7763668110666702E-3</v>
      </c>
      <c r="V1954" s="111">
        <v>0</v>
      </c>
      <c r="W1954" s="87">
        <v>3.9718923936823928E-5</v>
      </c>
      <c r="X1954" s="87">
        <v>6.7116009486122022E-2</v>
      </c>
      <c r="Y1954" s="88">
        <v>3.3498088809912653E-2</v>
      </c>
      <c r="Z1954" s="133">
        <v>3.8423031597770559E-2</v>
      </c>
      <c r="AA1954" s="128">
        <v>2.9892903527629966E-2</v>
      </c>
      <c r="AB1954" s="129">
        <v>9.8283936848069756E-2</v>
      </c>
      <c r="AC1954" s="130">
        <v>0.87182315962430024</v>
      </c>
    </row>
    <row r="1955" spans="1:51">
      <c r="A1955" s="51" t="s">
        <v>715</v>
      </c>
      <c r="B1955" s="111">
        <v>1.3260326664926493E-3</v>
      </c>
      <c r="C1955" s="87">
        <v>8.1446691667512276E-3</v>
      </c>
      <c r="D1955" s="87">
        <v>0.96643886019027292</v>
      </c>
      <c r="E1955" s="88">
        <v>0.97590956202351675</v>
      </c>
      <c r="F1955" s="112">
        <v>0.60449756795618814</v>
      </c>
      <c r="G1955" s="113">
        <v>3.7129045366064242</v>
      </c>
      <c r="H1955" s="113">
        <v>440.56979539471172</v>
      </c>
      <c r="I1955" s="88">
        <v>444.88719749927429</v>
      </c>
      <c r="L1955" s="51"/>
      <c r="M1955" s="131" t="s">
        <v>715</v>
      </c>
      <c r="N1955" s="87">
        <v>1.6343132271107372E-3</v>
      </c>
      <c r="O1955" s="87">
        <v>8.1378751187089308E-7</v>
      </c>
      <c r="P1955" s="87">
        <v>1.0154643598982189E-3</v>
      </c>
      <c r="Q1955" s="88">
        <v>1.3260326664926493E-3</v>
      </c>
      <c r="R1955" s="111">
        <v>1.0032635106758826E-2</v>
      </c>
      <c r="S1955" s="87">
        <v>5.002843958365201E-6</v>
      </c>
      <c r="T1955" s="87">
        <v>6.2426735035201204E-3</v>
      </c>
      <c r="U1955" s="88">
        <v>8.1446691667512276E-3</v>
      </c>
      <c r="V1955" s="111">
        <v>0</v>
      </c>
      <c r="W1955" s="87">
        <v>1.1459134816709071E-3</v>
      </c>
      <c r="X1955" s="87">
        <v>1.9363349376843582</v>
      </c>
      <c r="Y1955" s="88">
        <v>0.96643886019027292</v>
      </c>
      <c r="Z1955" s="133">
        <v>0.97590956202351675</v>
      </c>
      <c r="AA1955" s="128">
        <v>1.358765932924321E-3</v>
      </c>
      <c r="AB1955" s="129">
        <v>8.3457212468166838E-3</v>
      </c>
      <c r="AC1955" s="130">
        <v>0.99029551282025907</v>
      </c>
    </row>
    <row r="1956" spans="1:51">
      <c r="A1956" s="51" t="s">
        <v>716</v>
      </c>
      <c r="B1956" s="111">
        <v>2.9413413743583309E-3</v>
      </c>
      <c r="C1956" s="87">
        <v>1.8986042440247985E-2</v>
      </c>
      <c r="D1956" s="87">
        <v>3.9378674156998736E-2</v>
      </c>
      <c r="E1956" s="88">
        <v>6.130605797160505E-2</v>
      </c>
      <c r="F1956" s="112">
        <v>1.3408671990196248</v>
      </c>
      <c r="G1956" s="113">
        <v>8.6551536551505475</v>
      </c>
      <c r="H1956" s="113">
        <v>17.951528162731645</v>
      </c>
      <c r="I1956" s="88">
        <v>27.947549016901817</v>
      </c>
      <c r="L1956" s="51"/>
      <c r="M1956" s="131" t="s">
        <v>716</v>
      </c>
      <c r="N1956" s="87">
        <v>2.8244625457509573E-3</v>
      </c>
      <c r="O1956" s="87">
        <v>2.4493151581616754E-6</v>
      </c>
      <c r="P1956" s="87">
        <v>3.0563165605154209E-3</v>
      </c>
      <c r="Q1956" s="88">
        <v>2.9413413743583309E-3</v>
      </c>
      <c r="R1956" s="111">
        <v>2.5981846323883291E-2</v>
      </c>
      <c r="S1956" s="87">
        <v>9.574466359910862E-6</v>
      </c>
      <c r="T1956" s="87">
        <v>1.1947257990211561E-2</v>
      </c>
      <c r="U1956" s="88">
        <v>1.8986042440247985E-2</v>
      </c>
      <c r="V1956" s="111">
        <v>0</v>
      </c>
      <c r="W1956" s="87">
        <v>4.6691576120962749E-5</v>
      </c>
      <c r="X1956" s="87">
        <v>7.8898216649600172E-2</v>
      </c>
      <c r="Y1956" s="88">
        <v>3.9378674156998736E-2</v>
      </c>
      <c r="Z1956" s="133">
        <v>6.130605797160505E-2</v>
      </c>
      <c r="AA1956" s="128">
        <v>4.7977988989614424E-2</v>
      </c>
      <c r="AB1956" s="129">
        <v>0.30969276232116727</v>
      </c>
      <c r="AC1956" s="130">
        <v>0.64232924868921837</v>
      </c>
    </row>
    <row r="1957" spans="1:51">
      <c r="A1957" s="51" t="s">
        <v>717</v>
      </c>
      <c r="B1957" s="111">
        <v>1.581270987580364E-4</v>
      </c>
      <c r="C1957" s="87">
        <v>2.8959310451629116E-3</v>
      </c>
      <c r="D1957" s="87">
        <v>1.4327997201834093E-2</v>
      </c>
      <c r="E1957" s="88">
        <v>1.7382055345755043E-2</v>
      </c>
      <c r="F1957" s="112">
        <v>7.2085287974111054E-2</v>
      </c>
      <c r="G1957" s="113">
        <v>1.320166024567168</v>
      </c>
      <c r="H1957" s="113">
        <v>6.5316938873766359</v>
      </c>
      <c r="I1957" s="88">
        <v>7.9239451999179158</v>
      </c>
      <c r="L1957" s="51"/>
      <c r="M1957" s="131" t="s">
        <v>717</v>
      </c>
      <c r="N1957" s="87">
        <v>7.4465400699079304E-5</v>
      </c>
      <c r="O1957" s="87">
        <v>1.9393176325998851E-7</v>
      </c>
      <c r="P1957" s="87">
        <v>2.4199289245664917E-4</v>
      </c>
      <c r="Q1957" s="88">
        <v>1.581270987580364E-4</v>
      </c>
      <c r="R1957" s="111">
        <v>4.5392335300489476E-3</v>
      </c>
      <c r="S1957" s="87">
        <v>9.9676699864769779E-7</v>
      </c>
      <c r="T1957" s="87">
        <v>1.2437907285188657E-3</v>
      </c>
      <c r="U1957" s="88">
        <v>2.8959310451629116E-3</v>
      </c>
      <c r="V1957" s="111">
        <v>1.2419999999999999E-2</v>
      </c>
      <c r="W1957" s="87">
        <v>2.2623259542166992E-6</v>
      </c>
      <c r="X1957" s="87">
        <v>1.6242819833825778E-2</v>
      </c>
      <c r="Y1957" s="88">
        <v>1.4327997201834093E-2</v>
      </c>
      <c r="Z1957" s="133">
        <v>1.7382055345755043E-2</v>
      </c>
      <c r="AA1957" s="128">
        <v>9.0971462012202943E-3</v>
      </c>
      <c r="AB1957" s="129">
        <v>0.16660463837897865</v>
      </c>
      <c r="AC1957" s="130">
        <v>0.82429821541980097</v>
      </c>
    </row>
    <row r="1958" spans="1:51">
      <c r="A1958" s="51" t="s">
        <v>718</v>
      </c>
      <c r="B1958" s="111">
        <v>1.242425883068692E-4</v>
      </c>
      <c r="C1958" s="87">
        <v>1.9057297766739739E-3</v>
      </c>
      <c r="D1958" s="87">
        <v>4.9293496993462749E-3</v>
      </c>
      <c r="E1958" s="88">
        <v>6.9593220643271178E-3</v>
      </c>
      <c r="F1958" s="112">
        <v>5.6638380309841863E-2</v>
      </c>
      <c r="G1958" s="113">
        <v>0.86876367701269808</v>
      </c>
      <c r="H1958" s="113">
        <v>2.247139139295788</v>
      </c>
      <c r="I1958" s="88">
        <v>3.1725411966183281</v>
      </c>
      <c r="L1958" s="51"/>
      <c r="M1958" s="131" t="s">
        <v>718</v>
      </c>
      <c r="N1958" s="87">
        <v>5.9924684827738189E-5</v>
      </c>
      <c r="O1958" s="87">
        <v>1.5123535090975612E-7</v>
      </c>
      <c r="P1958" s="87">
        <v>1.8871524392466034E-4</v>
      </c>
      <c r="Q1958" s="88">
        <v>1.242425883068692E-4</v>
      </c>
      <c r="R1958" s="111">
        <v>2.84888273630078E-3</v>
      </c>
      <c r="S1958" s="87">
        <v>7.6718166683391508E-7</v>
      </c>
      <c r="T1958" s="87">
        <v>9.573084237261499E-4</v>
      </c>
      <c r="U1958" s="88">
        <v>1.9057297766739739E-3</v>
      </c>
      <c r="V1958" s="111">
        <v>3.1739999999999997E-3</v>
      </c>
      <c r="W1958" s="87">
        <v>2.0813307167013644E-6</v>
      </c>
      <c r="X1958" s="87">
        <v>6.6909787667982857E-3</v>
      </c>
      <c r="Y1958" s="88">
        <v>4.9293496993462749E-3</v>
      </c>
      <c r="Z1958" s="133">
        <v>6.9593220643271178E-3</v>
      </c>
      <c r="AA1958" s="128">
        <v>1.7852685528627271E-2</v>
      </c>
      <c r="AB1958" s="129">
        <v>0.27383842263064384</v>
      </c>
      <c r="AC1958" s="130">
        <v>0.70830889184072898</v>
      </c>
    </row>
    <row r="1959" spans="1:51">
      <c r="A1959" s="51" t="s">
        <v>719</v>
      </c>
      <c r="B1959" s="111">
        <v>2.4935266099923412E-3</v>
      </c>
      <c r="C1959" s="87">
        <v>6.8175450040018903E-2</v>
      </c>
      <c r="D1959" s="87">
        <v>4.8426674212792705E-4</v>
      </c>
      <c r="E1959" s="87">
        <v>7.1153243392139173E-2</v>
      </c>
      <c r="F1959" s="112">
        <v>1.1367222010912386</v>
      </c>
      <c r="G1959" s="113">
        <v>31.079093890285012</v>
      </c>
      <c r="H1959" s="113">
        <v>0.22076233508838766</v>
      </c>
      <c r="I1959" s="88">
        <v>32.436578426464635</v>
      </c>
      <c r="L1959" s="51"/>
      <c r="M1959" s="131" t="s">
        <v>719</v>
      </c>
      <c r="N1959" s="87">
        <v>1.0837781680051344E-3</v>
      </c>
      <c r="O1959" s="87">
        <v>3.1309293624008096E-6</v>
      </c>
      <c r="P1959" s="87">
        <v>3.9068517696561533E-3</v>
      </c>
      <c r="Q1959" s="88">
        <v>2.4935266099923412E-3</v>
      </c>
      <c r="R1959" s="111">
        <v>0.11683906494702594</v>
      </c>
      <c r="S1959" s="87">
        <v>1.5438274571518659E-5</v>
      </c>
      <c r="T1959" s="87">
        <v>1.9264264168491311E-2</v>
      </c>
      <c r="U1959" s="88">
        <v>6.8175450040018903E-2</v>
      </c>
      <c r="V1959" s="111">
        <v>0</v>
      </c>
      <c r="W1959" s="87">
        <v>7.7740204527691145E-7</v>
      </c>
      <c r="X1959" s="87">
        <v>9.7006166692802077E-4</v>
      </c>
      <c r="Y1959" s="88">
        <v>4.8426674212792705E-4</v>
      </c>
      <c r="Z1959" s="133">
        <v>7.1153243392139173E-2</v>
      </c>
      <c r="AA1959" s="128">
        <v>3.5044454632237036E-2</v>
      </c>
      <c r="AB1959" s="129">
        <v>0.95814957674228451</v>
      </c>
      <c r="AC1959" s="130">
        <v>6.8059686254783938E-3</v>
      </c>
    </row>
    <row r="1960" spans="1:51">
      <c r="A1960" s="51" t="s">
        <v>720</v>
      </c>
      <c r="B1960" s="111">
        <v>1.4949315624589573E-5</v>
      </c>
      <c r="C1960" s="87">
        <v>1.2586006018076363E-4</v>
      </c>
      <c r="D1960" s="87">
        <v>7.8206051505792925E-4</v>
      </c>
      <c r="E1960" s="87">
        <v>9.2286989086328244E-4</v>
      </c>
      <c r="F1960" s="112">
        <v>6.8149338745750535E-3</v>
      </c>
      <c r="G1960" s="113">
        <v>5.7375736061863337E-2</v>
      </c>
      <c r="H1960" s="113">
        <v>0.35651737041856862</v>
      </c>
      <c r="I1960" s="88">
        <v>0.42070804035500697</v>
      </c>
      <c r="L1960" s="51"/>
      <c r="M1960" s="4" t="s">
        <v>720</v>
      </c>
      <c r="N1960" s="111">
        <v>6.1331246310955308E-6</v>
      </c>
      <c r="O1960" s="87">
        <v>1.9063886374956582E-8</v>
      </c>
      <c r="P1960" s="87">
        <v>2.3788393029541729E-5</v>
      </c>
      <c r="Q1960" s="88">
        <v>1.4949315624589573E-5</v>
      </c>
      <c r="R1960" s="87">
        <v>1.6982963085487136E-4</v>
      </c>
      <c r="S1960" s="87">
        <v>6.5405886422785054E-8</v>
      </c>
      <c r="T1960" s="87">
        <v>8.1615096841675423E-5</v>
      </c>
      <c r="U1960" s="88">
        <v>1.2586006018076363E-4</v>
      </c>
      <c r="V1960" s="87">
        <v>4.5380751934023138E-4</v>
      </c>
      <c r="W1960" s="87">
        <v>3.892119291619917E-7</v>
      </c>
      <c r="X1960" s="87">
        <v>1.1114877619192536E-3</v>
      </c>
      <c r="Y1960" s="87">
        <v>7.8206051505792925E-4</v>
      </c>
      <c r="Z1960" s="133">
        <v>9.2286989086328244E-4</v>
      </c>
      <c r="AA1960" s="129">
        <v>1.6198725056037422E-2</v>
      </c>
      <c r="AB1960" s="129">
        <v>0.13637898627620199</v>
      </c>
      <c r="AC1960" s="130">
        <v>0.84742228866776059</v>
      </c>
    </row>
    <row r="1961" spans="1:51" ht="14.25">
      <c r="A1961" s="89" t="s">
        <v>721</v>
      </c>
      <c r="B1961" s="114">
        <v>4.293159069385599E-5</v>
      </c>
      <c r="C1961" s="90">
        <v>3.1594511350602997E-4</v>
      </c>
      <c r="D1961" s="90">
        <v>7.9940280393315806E-4</v>
      </c>
      <c r="E1961" s="90">
        <v>1.158279508133044E-3</v>
      </c>
      <c r="F1961" s="115">
        <v>1.9571193695830668E-2</v>
      </c>
      <c r="G1961" s="116">
        <v>0.14402967404053441</v>
      </c>
      <c r="H1961" s="116">
        <v>0.36442318730586898</v>
      </c>
      <c r="I1961" s="91">
        <v>0.52802405504223404</v>
      </c>
      <c r="L1961" s="89"/>
      <c r="M1961" s="134" t="s">
        <v>721</v>
      </c>
      <c r="N1961" s="114">
        <v>2.9245684760439532E-5</v>
      </c>
      <c r="O1961" s="90">
        <v>4.5388701890409595E-8</v>
      </c>
      <c r="P1961" s="90">
        <v>5.663715458817228E-5</v>
      </c>
      <c r="Q1961" s="91">
        <v>4.293159069385599E-5</v>
      </c>
      <c r="R1961" s="90">
        <v>4.1702016507122718E-4</v>
      </c>
      <c r="S1961" s="90">
        <v>1.7167118054657482E-7</v>
      </c>
      <c r="T1961" s="90">
        <v>2.1421558198395636E-4</v>
      </c>
      <c r="U1961" s="91">
        <v>3.1594511350602997E-4</v>
      </c>
      <c r="V1961" s="90">
        <v>5.6736407629632743E-4</v>
      </c>
      <c r="W1961" s="90">
        <v>2.7512998206266058E-7</v>
      </c>
      <c r="X1961" s="90">
        <v>1.0322715978446236E-3</v>
      </c>
      <c r="Y1961" s="90">
        <v>7.9940280393315806E-4</v>
      </c>
      <c r="Z1961" s="135">
        <v>1.158279508133044E-3</v>
      </c>
      <c r="AA1961" s="136">
        <v>3.7064966091867282E-2</v>
      </c>
      <c r="AB1961" s="136">
        <v>0.27277104644221972</v>
      </c>
      <c r="AC1961" s="137">
        <v>0.69016398746591301</v>
      </c>
      <c r="AY1961" s="81"/>
    </row>
    <row r="1963" spans="1:51" ht="12.75" customHeight="1">
      <c r="A1963" s="52" t="s">
        <v>810</v>
      </c>
    </row>
    <row r="1964" spans="1:51" ht="12.75" customHeight="1">
      <c r="A1964" s="77"/>
      <c r="B1964" s="93" t="s">
        <v>723</v>
      </c>
      <c r="C1964" s="94"/>
      <c r="D1964" s="94"/>
      <c r="E1964" s="95"/>
      <c r="F1964" s="96" t="s">
        <v>724</v>
      </c>
      <c r="G1964" s="97"/>
      <c r="H1964" s="98"/>
      <c r="I1964" s="98"/>
      <c r="L1964" s="479" t="s">
        <v>810</v>
      </c>
      <c r="M1964" s="480"/>
      <c r="N1964" s="96" t="s">
        <v>726</v>
      </c>
      <c r="O1964" s="97"/>
      <c r="P1964" s="97"/>
      <c r="Q1964" s="98"/>
      <c r="R1964" s="96" t="s">
        <v>362</v>
      </c>
      <c r="S1964" s="97"/>
      <c r="T1964" s="97"/>
      <c r="U1964" s="98"/>
      <c r="V1964" s="96" t="s">
        <v>401</v>
      </c>
      <c r="W1964" s="97"/>
      <c r="X1964" s="97"/>
      <c r="Y1964" s="98"/>
      <c r="Z1964" s="121" t="s">
        <v>727</v>
      </c>
      <c r="AA1964" s="96" t="s">
        <v>770</v>
      </c>
      <c r="AB1964" s="97"/>
      <c r="AC1964" s="98"/>
    </row>
    <row r="1965" spans="1:51" ht="25.5">
      <c r="A1965" s="89" t="s">
        <v>725</v>
      </c>
      <c r="B1965" s="99" t="s">
        <v>726</v>
      </c>
      <c r="C1965" s="100" t="s">
        <v>362</v>
      </c>
      <c r="D1965" s="100" t="s">
        <v>401</v>
      </c>
      <c r="E1965" s="101" t="s">
        <v>727</v>
      </c>
      <c r="F1965" s="102" t="s">
        <v>726</v>
      </c>
      <c r="G1965" s="102" t="s">
        <v>362</v>
      </c>
      <c r="H1965" s="100" t="s">
        <v>401</v>
      </c>
      <c r="I1965" s="101" t="s">
        <v>727</v>
      </c>
      <c r="L1965" s="481"/>
      <c r="M1965" s="482"/>
      <c r="N1965" s="122" t="s">
        <v>801</v>
      </c>
      <c r="O1965" s="123" t="s">
        <v>811</v>
      </c>
      <c r="P1965" s="123" t="s">
        <v>812</v>
      </c>
      <c r="Q1965" s="124" t="s">
        <v>774</v>
      </c>
      <c r="R1965" s="122" t="s">
        <v>801</v>
      </c>
      <c r="S1965" s="123" t="s">
        <v>811</v>
      </c>
      <c r="T1965" s="123" t="s">
        <v>812</v>
      </c>
      <c r="U1965" s="124" t="s">
        <v>774</v>
      </c>
      <c r="V1965" s="122" t="s">
        <v>801</v>
      </c>
      <c r="W1965" s="123" t="s">
        <v>811</v>
      </c>
      <c r="X1965" s="123" t="s">
        <v>812</v>
      </c>
      <c r="Y1965" s="124" t="s">
        <v>774</v>
      </c>
      <c r="Z1965" s="125" t="s">
        <v>774</v>
      </c>
      <c r="AA1965" s="122" t="s">
        <v>726</v>
      </c>
      <c r="AB1965" s="123" t="s">
        <v>362</v>
      </c>
      <c r="AC1965" s="124" t="s">
        <v>401</v>
      </c>
    </row>
    <row r="1966" spans="1:51">
      <c r="A1966" s="51" t="s">
        <v>540</v>
      </c>
      <c r="B1966" s="104">
        <v>135.27677659436847</v>
      </c>
      <c r="C1966" s="85">
        <v>2166.975775968926</v>
      </c>
      <c r="D1966" s="85">
        <v>2193.6112513669459</v>
      </c>
      <c r="E1966" s="86">
        <v>4495.8638039302405</v>
      </c>
      <c r="F1966" s="105">
        <v>61668.527871595725</v>
      </c>
      <c r="G1966" s="106">
        <v>987857.70478637819</v>
      </c>
      <c r="H1966" s="106">
        <v>1000000</v>
      </c>
      <c r="I1966" s="79">
        <v>2049526.2326579741</v>
      </c>
      <c r="L1966" s="77"/>
      <c r="M1966" s="126" t="s">
        <v>540</v>
      </c>
      <c r="N1966" s="85">
        <v>119.78227854223188</v>
      </c>
      <c r="O1966" s="85">
        <v>0.12078921587771133</v>
      </c>
      <c r="P1966" s="85">
        <v>150.72379705345907</v>
      </c>
      <c r="Q1966" s="86">
        <v>135.27677659436847</v>
      </c>
      <c r="R1966" s="104">
        <v>1308.4229651322146</v>
      </c>
      <c r="S1966" s="85">
        <v>2.4259694269983187</v>
      </c>
      <c r="T1966" s="85">
        <v>3027.1851747343194</v>
      </c>
      <c r="U1966" s="86">
        <v>2166.975775968926</v>
      </c>
      <c r="V1966" s="104">
        <v>1212.5769156233403</v>
      </c>
      <c r="W1966" s="85">
        <v>2.5458425114544099</v>
      </c>
      <c r="X1966" s="85">
        <v>3176.7658001439922</v>
      </c>
      <c r="Y1966" s="86">
        <v>2193.6112513669459</v>
      </c>
      <c r="Z1966" s="127">
        <v>4495.8638039302405</v>
      </c>
      <c r="AA1966" s="128">
        <v>3.0089162504458169E-2</v>
      </c>
      <c r="AB1966" s="129">
        <v>0.48199319874293717</v>
      </c>
      <c r="AC1966" s="130">
        <v>0.48791763875260463</v>
      </c>
    </row>
    <row r="1967" spans="1:51">
      <c r="A1967" s="51" t="s">
        <v>558</v>
      </c>
      <c r="B1967" s="104">
        <v>133.66270604294931</v>
      </c>
      <c r="C1967" s="85">
        <v>1079.9142095099733</v>
      </c>
      <c r="D1967" s="85">
        <v>530.59394421118316</v>
      </c>
      <c r="E1967" s="86">
        <v>1744.1708597641059</v>
      </c>
      <c r="F1967" s="107">
        <v>60932.722678030383</v>
      </c>
      <c r="G1967" s="108">
        <v>492299.72213035752</v>
      </c>
      <c r="H1967" s="108">
        <v>241881.48373169781</v>
      </c>
      <c r="I1967" s="86">
        <v>795113.92854008579</v>
      </c>
      <c r="L1967" s="51"/>
      <c r="M1967" s="131" t="s">
        <v>558</v>
      </c>
      <c r="N1967" s="85">
        <v>117.24169635683133</v>
      </c>
      <c r="O1967" s="85">
        <v>0.12024219116219162</v>
      </c>
      <c r="P1967" s="85">
        <v>150.04120596611654</v>
      </c>
      <c r="Q1967" s="86">
        <v>133.66270604294931</v>
      </c>
      <c r="R1967" s="104">
        <v>1025.1087092975265</v>
      </c>
      <c r="S1967" s="85">
        <v>0.9088357218356955</v>
      </c>
      <c r="T1967" s="85">
        <v>1134.0678875801379</v>
      </c>
      <c r="U1967" s="86">
        <v>1079.9142095099733</v>
      </c>
      <c r="V1967" s="104">
        <v>1058.6696873739613</v>
      </c>
      <c r="W1967" s="85">
        <v>0</v>
      </c>
      <c r="X1967" s="85">
        <v>0</v>
      </c>
      <c r="Y1967" s="86">
        <v>530.59394421118316</v>
      </c>
      <c r="Z1967" s="127">
        <v>1744.1708597641059</v>
      </c>
      <c r="AA1967" s="128">
        <v>7.6633952055033649E-2</v>
      </c>
      <c r="AB1967" s="129">
        <v>0.61915620448791842</v>
      </c>
      <c r="AC1967" s="130">
        <v>0.30420984345704782</v>
      </c>
    </row>
    <row r="1968" spans="1:51">
      <c r="A1968" s="51" t="s">
        <v>575</v>
      </c>
      <c r="B1968" s="104">
        <v>4.9226314435630583</v>
      </c>
      <c r="C1968" s="85">
        <v>393.15124225797194</v>
      </c>
      <c r="D1968" s="85">
        <v>299.50578208334377</v>
      </c>
      <c r="E1968" s="86">
        <v>697.5796557848787</v>
      </c>
      <c r="F1968" s="107">
        <v>2244.0764928131762</v>
      </c>
      <c r="G1968" s="108">
        <v>179225.57700822345</v>
      </c>
      <c r="H1968" s="108">
        <v>136535.48772450321</v>
      </c>
      <c r="I1968" s="86">
        <v>318005.14122553979</v>
      </c>
      <c r="L1968" s="51"/>
      <c r="M1968" s="131" t="s">
        <v>575</v>
      </c>
      <c r="N1968" s="85">
        <v>7.9452068341420308</v>
      </c>
      <c r="O1968" s="85">
        <v>1.5099276269345426E-3</v>
      </c>
      <c r="P1968" s="85">
        <v>1.88412536296204</v>
      </c>
      <c r="Q1968" s="86">
        <v>4.9226314435630583</v>
      </c>
      <c r="R1968" s="104">
        <v>636.88038039976982</v>
      </c>
      <c r="S1968" s="85">
        <v>0.11871902673749403</v>
      </c>
      <c r="T1968" s="85">
        <v>148.14056339667064</v>
      </c>
      <c r="U1968" s="86">
        <v>393.15124225797194</v>
      </c>
      <c r="V1968" s="104">
        <v>597.59010848918842</v>
      </c>
      <c r="W1968" s="85">
        <v>0</v>
      </c>
      <c r="X1968" s="85">
        <v>0</v>
      </c>
      <c r="Y1968" s="86">
        <v>299.50578208334377</v>
      </c>
      <c r="Z1968" s="127">
        <v>697.5796557848787</v>
      </c>
      <c r="AA1968" s="128">
        <v>7.0567302282122622E-3</v>
      </c>
      <c r="AB1968" s="129">
        <v>0.56359333159683322</v>
      </c>
      <c r="AC1968" s="130">
        <v>0.42934993817495459</v>
      </c>
    </row>
    <row r="1969" spans="1:53" ht="14.25">
      <c r="A1969" s="51" t="s">
        <v>267</v>
      </c>
      <c r="B1969" s="104">
        <v>50.766487734569495</v>
      </c>
      <c r="C1969" s="85">
        <v>627.24575012327944</v>
      </c>
      <c r="D1969" s="85">
        <v>219.51245336982547</v>
      </c>
      <c r="E1969" s="86">
        <v>897.52469122767445</v>
      </c>
      <c r="F1969" s="107">
        <v>23142.882633800509</v>
      </c>
      <c r="G1969" s="108">
        <v>285942.07370718586</v>
      </c>
      <c r="H1969" s="108">
        <v>100068.98589393932</v>
      </c>
      <c r="I1969" s="86">
        <v>409153.94223492569</v>
      </c>
      <c r="L1969" s="51"/>
      <c r="M1969" s="131" t="s">
        <v>267</v>
      </c>
      <c r="N1969" s="85">
        <v>84.379507203468421</v>
      </c>
      <c r="O1969" s="85">
        <v>1.3607283505420564E-2</v>
      </c>
      <c r="P1969" s="85">
        <v>16.979507836165538</v>
      </c>
      <c r="Q1969" s="86">
        <v>50.766487734569495</v>
      </c>
      <c r="R1969" s="104">
        <v>388.22321072992264</v>
      </c>
      <c r="S1969" s="85">
        <v>0.69457676197680318</v>
      </c>
      <c r="T1969" s="85">
        <v>866.71021207910871</v>
      </c>
      <c r="U1969" s="86">
        <v>627.24575012327944</v>
      </c>
      <c r="V1969" s="104">
        <v>437.98309973027085</v>
      </c>
      <c r="W1969" s="85">
        <v>0</v>
      </c>
      <c r="X1969" s="85">
        <v>0</v>
      </c>
      <c r="Y1969" s="86">
        <v>219.51245336982547</v>
      </c>
      <c r="Z1969" s="127">
        <v>897.52469122767445</v>
      </c>
      <c r="AA1969" s="128">
        <v>5.6562775632533098E-2</v>
      </c>
      <c r="AB1969" s="129">
        <v>0.69886183216341891</v>
      </c>
      <c r="AC1969" s="130">
        <v>0.24457539220404789</v>
      </c>
      <c r="AZ1969" s="81"/>
    </row>
    <row r="1970" spans="1:53" ht="14.25">
      <c r="A1970" s="51" t="s">
        <v>608</v>
      </c>
      <c r="B1970" s="104">
        <v>77.973586864816752</v>
      </c>
      <c r="C1970" s="85">
        <v>59.51721712872186</v>
      </c>
      <c r="D1970" s="85">
        <v>11.575708758013917</v>
      </c>
      <c r="E1970" s="86">
        <v>149.06651275155252</v>
      </c>
      <c r="F1970" s="107">
        <v>35545.763551416698</v>
      </c>
      <c r="G1970" s="108">
        <v>27132.071414948201</v>
      </c>
      <c r="H1970" s="108">
        <v>5277.0101132552682</v>
      </c>
      <c r="I1970" s="86">
        <v>67954.845079620165</v>
      </c>
      <c r="L1970" s="51"/>
      <c r="M1970" s="131" t="s">
        <v>608</v>
      </c>
      <c r="N1970" s="85">
        <v>24.916982319220871</v>
      </c>
      <c r="O1970" s="85">
        <v>0.10512498002983652</v>
      </c>
      <c r="P1970" s="85">
        <v>131.17757276698896</v>
      </c>
      <c r="Q1970" s="86">
        <v>77.973586864816752</v>
      </c>
      <c r="R1970" s="104">
        <v>5.118167834019971E-3</v>
      </c>
      <c r="S1970" s="85">
        <v>9.553993312139826E-2</v>
      </c>
      <c r="T1970" s="85">
        <v>119.21711210435861</v>
      </c>
      <c r="U1970" s="86">
        <v>59.51721712872186</v>
      </c>
      <c r="V1970" s="104">
        <v>23.096479154502056</v>
      </c>
      <c r="W1970" s="85">
        <v>0</v>
      </c>
      <c r="X1970" s="85">
        <v>0</v>
      </c>
      <c r="Y1970" s="86">
        <v>11.575708758013917</v>
      </c>
      <c r="Z1970" s="127">
        <v>149.06651275155252</v>
      </c>
      <c r="AA1970" s="128">
        <v>0.52307916396202581</v>
      </c>
      <c r="AB1970" s="129">
        <v>0.39926618011060966</v>
      </c>
      <c r="AC1970" s="130">
        <v>7.7654655927364591E-2</v>
      </c>
      <c r="AX1970" s="81"/>
    </row>
    <row r="1971" spans="1:53" ht="14.25">
      <c r="A1971" s="51" t="s">
        <v>728</v>
      </c>
      <c r="B1971" s="109">
        <v>8.2417459743383097E-3</v>
      </c>
      <c r="C1971" s="110">
        <v>0.12583776562949653</v>
      </c>
      <c r="D1971" s="85">
        <v>0</v>
      </c>
      <c r="E1971" s="86">
        <v>0.13407951160383483</v>
      </c>
      <c r="F1971" s="107">
        <v>3.75715887179302</v>
      </c>
      <c r="G1971" s="108">
        <v>57.365572660643899</v>
      </c>
      <c r="H1971" s="108">
        <v>0</v>
      </c>
      <c r="I1971" s="86">
        <v>61.122731532436923</v>
      </c>
      <c r="L1971" s="51"/>
      <c r="M1971" s="132" t="s">
        <v>728</v>
      </c>
      <c r="N1971" s="85">
        <v>1.3622843188600608E-2</v>
      </c>
      <c r="O1971" s="85">
        <v>2.2701159552160862E-6</v>
      </c>
      <c r="P1971" s="85">
        <v>2.8327073243708842E-3</v>
      </c>
      <c r="Q1971" s="86">
        <v>8.2417459743383097E-3</v>
      </c>
      <c r="R1971" s="104">
        <v>0.21333232760335261</v>
      </c>
      <c r="S1971" s="85">
        <v>3.0369211603690411E-5</v>
      </c>
      <c r="T1971" s="85">
        <v>3.7895459898194664E-2</v>
      </c>
      <c r="U1971" s="86">
        <v>0.12583776562949653</v>
      </c>
      <c r="V1971" s="104">
        <v>0</v>
      </c>
      <c r="W1971" s="85">
        <v>0</v>
      </c>
      <c r="X1971" s="85">
        <v>0</v>
      </c>
      <c r="Y1971" s="86">
        <v>0</v>
      </c>
      <c r="Z1971" s="127">
        <v>0.13407951160383483</v>
      </c>
      <c r="AA1971" s="128">
        <v>6.1469093045999623E-2</v>
      </c>
      <c r="AB1971" s="129">
        <v>0.93853090695400043</v>
      </c>
      <c r="AC1971" s="130">
        <v>0</v>
      </c>
      <c r="BA1971" s="81"/>
    </row>
    <row r="1972" spans="1:53">
      <c r="A1972" s="51" t="s">
        <v>640</v>
      </c>
      <c r="B1972" s="104">
        <v>-111.7534375943028</v>
      </c>
      <c r="C1972" s="85">
        <v>124.97562474029897</v>
      </c>
      <c r="D1972" s="85">
        <v>121.35891964129281</v>
      </c>
      <c r="E1972" s="86">
        <v>134.581106787289</v>
      </c>
      <c r="F1972" s="107">
        <v>-50944.960062847873</v>
      </c>
      <c r="G1972" s="108">
        <v>56972.549107058323</v>
      </c>
      <c r="H1972" s="108">
        <v>55323.804327529855</v>
      </c>
      <c r="I1972" s="86">
        <v>61351.393371740305</v>
      </c>
      <c r="L1972" s="51"/>
      <c r="M1972" s="131" t="s">
        <v>640</v>
      </c>
      <c r="N1972" s="85">
        <v>7.9863914627146348</v>
      </c>
      <c r="O1972" s="85">
        <v>-0.18582538450310265</v>
      </c>
      <c r="P1972" s="85">
        <v>-231.87755080372941</v>
      </c>
      <c r="Q1972" s="86">
        <v>-111.7534375943028</v>
      </c>
      <c r="R1972" s="104">
        <v>174.69439105193922</v>
      </c>
      <c r="S1972" s="85">
        <v>6.0072055228928473E-2</v>
      </c>
      <c r="T1972" s="85">
        <v>74.959409208152209</v>
      </c>
      <c r="U1972" s="86">
        <v>124.97562474029897</v>
      </c>
      <c r="V1972" s="104">
        <v>0</v>
      </c>
      <c r="W1972" s="85">
        <v>0.1948794661360462</v>
      </c>
      <c r="X1972" s="85">
        <v>243.10074703153856</v>
      </c>
      <c r="Y1972" s="86">
        <v>121.35891964129281</v>
      </c>
      <c r="Z1972" s="127">
        <v>134.581106787289</v>
      </c>
      <c r="AA1972" s="128">
        <v>-0.83037983757210232</v>
      </c>
      <c r="AB1972" s="129">
        <v>0.92862681637644806</v>
      </c>
      <c r="AC1972" s="130">
        <v>0.90175302119565415</v>
      </c>
      <c r="AV1972" s="84"/>
    </row>
    <row r="1973" spans="1:53">
      <c r="A1973" s="51" t="s">
        <v>201</v>
      </c>
      <c r="B1973" s="111">
        <v>0.20851811688613905</v>
      </c>
      <c r="C1973" s="87">
        <v>0.12979585634252286</v>
      </c>
      <c r="D1973" s="87">
        <v>5.1845620464187427E-2</v>
      </c>
      <c r="E1973" s="88">
        <v>0.39015959369284936</v>
      </c>
      <c r="F1973" s="112">
        <v>95.057005545627689</v>
      </c>
      <c r="G1973" s="113">
        <v>59.169944657076663</v>
      </c>
      <c r="H1973" s="113">
        <v>23.634826103248649</v>
      </c>
      <c r="I1973" s="88">
        <v>177.86177630595301</v>
      </c>
      <c r="L1973" s="51"/>
      <c r="M1973" s="131" t="s">
        <v>201</v>
      </c>
      <c r="N1973" s="87">
        <v>0.39255421601093116</v>
      </c>
      <c r="O1973" s="87">
        <v>1.8901229092573187E-5</v>
      </c>
      <c r="P1973" s="87">
        <v>2.3585425214566899E-2</v>
      </c>
      <c r="Q1973" s="88">
        <v>0.20851811688613905</v>
      </c>
      <c r="R1973" s="111">
        <v>2.5931715847119802E-3</v>
      </c>
      <c r="S1973" s="87">
        <v>2.0627722172832441E-4</v>
      </c>
      <c r="T1973" s="87">
        <v>0.25739786353119626</v>
      </c>
      <c r="U1973" s="88">
        <v>0.12979585634252286</v>
      </c>
      <c r="V1973" s="111">
        <v>0</v>
      </c>
      <c r="W1973" s="87">
        <v>6.1473723690920991E-5</v>
      </c>
      <c r="X1973" s="87">
        <v>0.10387670695584854</v>
      </c>
      <c r="Y1973" s="88">
        <v>5.1845620464187427E-2</v>
      </c>
      <c r="Z1973" s="133">
        <v>0.39015959369284936</v>
      </c>
      <c r="AA1973" s="128">
        <v>0.53444313623694617</v>
      </c>
      <c r="AB1973" s="129">
        <v>0.33267375310192632</v>
      </c>
      <c r="AC1973" s="130">
        <v>0.13288311066112746</v>
      </c>
    </row>
    <row r="1974" spans="1:53">
      <c r="A1974" s="51" t="s">
        <v>200</v>
      </c>
      <c r="B1974" s="111">
        <v>4.1787441781257278E-4</v>
      </c>
      <c r="C1974" s="87">
        <v>1.7629913751983678E-3</v>
      </c>
      <c r="D1974" s="87">
        <v>3.2457895855226443E-4</v>
      </c>
      <c r="E1974" s="88">
        <v>2.5054447515632048E-3</v>
      </c>
      <c r="F1974" s="112">
        <v>0.19049611345318132</v>
      </c>
      <c r="G1974" s="113">
        <v>0.80369362351682061</v>
      </c>
      <c r="H1974" s="113">
        <v>0.14796557883718162</v>
      </c>
      <c r="I1974" s="88">
        <v>1.1421553158071833</v>
      </c>
      <c r="L1974" s="51"/>
      <c r="M1974" s="131" t="s">
        <v>200</v>
      </c>
      <c r="N1974" s="87">
        <v>7.1719283088629126E-4</v>
      </c>
      <c r="O1974" s="87">
        <v>9.3790740695912031E-8</v>
      </c>
      <c r="P1974" s="87">
        <v>1.170344261565224E-4</v>
      </c>
      <c r="Q1974" s="88">
        <v>4.1787441781257278E-4</v>
      </c>
      <c r="R1974" s="111">
        <v>2.0981981168448965E-3</v>
      </c>
      <c r="S1974" s="87">
        <v>1.1420181112644312E-6</v>
      </c>
      <c r="T1974" s="87">
        <v>1.4250386906051351E-3</v>
      </c>
      <c r="U1974" s="88">
        <v>1.7629913751983678E-3</v>
      </c>
      <c r="V1974" s="111">
        <v>0</v>
      </c>
      <c r="W1974" s="87">
        <v>3.8485559696814636E-7</v>
      </c>
      <c r="X1974" s="87">
        <v>6.5031902520787995E-4</v>
      </c>
      <c r="Y1974" s="88">
        <v>3.2457895855226443E-4</v>
      </c>
      <c r="Z1974" s="133">
        <v>2.5054447515632048E-3</v>
      </c>
      <c r="AA1974" s="128">
        <v>0.16678652265305444</v>
      </c>
      <c r="AB1974" s="129">
        <v>0.70366403972723679</v>
      </c>
      <c r="AC1974" s="130">
        <v>0.12954943761970888</v>
      </c>
    </row>
    <row r="1975" spans="1:53">
      <c r="A1975" s="51" t="s">
        <v>667</v>
      </c>
      <c r="B1975" s="104">
        <v>-105.3871573669983</v>
      </c>
      <c r="C1975" s="85">
        <v>129.33669314500222</v>
      </c>
      <c r="D1975" s="85">
        <v>123.00030167923478</v>
      </c>
      <c r="E1975" s="86">
        <v>146.94983745723874</v>
      </c>
      <c r="F1975" s="107">
        <v>-48042.768426413946</v>
      </c>
      <c r="G1975" s="108">
        <v>58960.626257002572</v>
      </c>
      <c r="H1975" s="108">
        <v>56072.059989019159</v>
      </c>
      <c r="I1975" s="86">
        <v>66989.917819607814</v>
      </c>
      <c r="L1975" s="51"/>
      <c r="M1975" s="131" t="s">
        <v>667</v>
      </c>
      <c r="N1975" s="85">
        <v>19.953074043227435</v>
      </c>
      <c r="O1975" s="85">
        <v>-0.18523349308404105</v>
      </c>
      <c r="P1975" s="85">
        <v>-231.13897392436093</v>
      </c>
      <c r="Q1975" s="86">
        <v>-105.3871573669983</v>
      </c>
      <c r="R1975" s="85">
        <v>175.32820870044446</v>
      </c>
      <c r="S1975" s="85">
        <v>6.6563006680263284E-2</v>
      </c>
      <c r="T1975" s="85">
        <v>83.058980367098457</v>
      </c>
      <c r="U1975" s="86">
        <v>129.33669314500222</v>
      </c>
      <c r="V1975" s="85">
        <v>0</v>
      </c>
      <c r="W1975" s="85">
        <v>0.19682566457997039</v>
      </c>
      <c r="X1975" s="85">
        <v>246.38938278189411</v>
      </c>
      <c r="Y1975" s="86">
        <v>123.00030167923478</v>
      </c>
      <c r="Z1975" s="85">
        <v>146.94983745723874</v>
      </c>
      <c r="AA1975" s="128">
        <v>-0.71716416425207097</v>
      </c>
      <c r="AB1975" s="129">
        <v>0.88014179112405067</v>
      </c>
      <c r="AC1975" s="130">
        <v>0.83702237312801997</v>
      </c>
    </row>
    <row r="1976" spans="1:53">
      <c r="A1976" s="51" t="s">
        <v>676</v>
      </c>
      <c r="B1976" s="111">
        <v>1.0669031282438613E-2</v>
      </c>
      <c r="C1976" s="87">
        <v>1.1659566263142143E-2</v>
      </c>
      <c r="D1976" s="87">
        <v>4.8547954796974858E-2</v>
      </c>
      <c r="E1976" s="88">
        <v>7.0876552342555618E-2</v>
      </c>
      <c r="F1976" s="112">
        <v>4.8636836977336895</v>
      </c>
      <c r="G1976" s="113">
        <v>5.3152381744379271</v>
      </c>
      <c r="H1976" s="113">
        <v>22.131521602436287</v>
      </c>
      <c r="I1976" s="88">
        <v>32.310443474607908</v>
      </c>
      <c r="L1976" s="51"/>
      <c r="M1976" s="131" t="s">
        <v>676</v>
      </c>
      <c r="N1976" s="87">
        <v>1.6752351327405095E-2</v>
      </c>
      <c r="O1976" s="87">
        <v>3.6487777607137433E-6</v>
      </c>
      <c r="P1976" s="87">
        <v>4.553035920489606E-3</v>
      </c>
      <c r="Q1976" s="88">
        <v>1.0669031282438613E-2</v>
      </c>
      <c r="R1976" s="111">
        <v>2.9766030306496633E-3</v>
      </c>
      <c r="S1976" s="87">
        <v>1.6322429800991656E-5</v>
      </c>
      <c r="T1976" s="87">
        <v>2.0367535121965836E-2</v>
      </c>
      <c r="U1976" s="88">
        <v>1.1659566263142143E-2</v>
      </c>
      <c r="V1976" s="111">
        <v>0</v>
      </c>
      <c r="W1976" s="87">
        <v>5.7563657879454971E-5</v>
      </c>
      <c r="X1976" s="87">
        <v>9.7269578965394246E-2</v>
      </c>
      <c r="Y1976" s="88">
        <v>4.8547954796974858E-2</v>
      </c>
      <c r="Z1976" s="133">
        <v>7.0876552342555618E-2</v>
      </c>
      <c r="AA1976" s="128">
        <v>0.15052977225632808</v>
      </c>
      <c r="AB1976" s="129">
        <v>0.16450526835433443</v>
      </c>
      <c r="AC1976" s="130">
        <v>0.68496495938933744</v>
      </c>
    </row>
    <row r="1977" spans="1:53">
      <c r="A1977" s="51" t="s">
        <v>685</v>
      </c>
      <c r="B1977" s="111">
        <v>2.1830856860631798E-2</v>
      </c>
      <c r="C1977" s="87">
        <v>3.9201196253210793E-2</v>
      </c>
      <c r="D1977" s="87">
        <v>1.4006360292612652</v>
      </c>
      <c r="E1977" s="88">
        <v>1.4616680823751078</v>
      </c>
      <c r="F1977" s="112">
        <v>9.9520171803586113</v>
      </c>
      <c r="G1977" s="113">
        <v>17.870621437040231</v>
      </c>
      <c r="H1977" s="113">
        <v>638.50694984740835</v>
      </c>
      <c r="I1977" s="88">
        <v>666.32958846480722</v>
      </c>
      <c r="L1977" s="51"/>
      <c r="M1977" s="131" t="s">
        <v>685</v>
      </c>
      <c r="N1977" s="87">
        <v>2.4114669218463357E-2</v>
      </c>
      <c r="O1977" s="87">
        <v>1.5643568989738049E-5</v>
      </c>
      <c r="P1977" s="87">
        <v>1.9520435665284816E-2</v>
      </c>
      <c r="Q1977" s="88">
        <v>2.1830856860631798E-2</v>
      </c>
      <c r="R1977" s="111">
        <v>3.1539767359163501E-2</v>
      </c>
      <c r="S1977" s="87">
        <v>3.7554487276308651E-5</v>
      </c>
      <c r="T1977" s="87">
        <v>4.6861426142642382E-2</v>
      </c>
      <c r="U1977" s="88">
        <v>3.9201196253210793E-2</v>
      </c>
      <c r="V1977" s="111">
        <v>0</v>
      </c>
      <c r="W1977" s="87">
        <v>1.6607441763346481E-3</v>
      </c>
      <c r="X1977" s="87">
        <v>2.8062825183831279</v>
      </c>
      <c r="Y1977" s="88">
        <v>1.4006360292612652</v>
      </c>
      <c r="Z1977" s="133">
        <v>1.4616680823751078</v>
      </c>
      <c r="AA1977" s="128">
        <v>1.4935577456927288E-2</v>
      </c>
      <c r="AB1977" s="129">
        <v>2.6819492555048206E-2</v>
      </c>
      <c r="AC1977" s="130">
        <v>0.95824492998802446</v>
      </c>
    </row>
    <row r="1978" spans="1:53">
      <c r="A1978" s="51" t="s">
        <v>690</v>
      </c>
      <c r="B1978" s="111">
        <v>4.4158787896060946E-2</v>
      </c>
      <c r="C1978" s="87">
        <v>8.4506668684376202E-2</v>
      </c>
      <c r="D1978" s="87">
        <v>5.7070542256519918E-2</v>
      </c>
      <c r="E1978" s="88">
        <v>0.18573599883695707</v>
      </c>
      <c r="F1978" s="112">
        <v>20.130635211021762</v>
      </c>
      <c r="G1978" s="113">
        <v>38.523994911001658</v>
      </c>
      <c r="H1978" s="113">
        <v>26.016707482219783</v>
      </c>
      <c r="I1978" s="88">
        <v>84.671337604243206</v>
      </c>
      <c r="L1978" s="51"/>
      <c r="M1978" s="131" t="s">
        <v>690</v>
      </c>
      <c r="N1978" s="87">
        <v>4.3757317470283399E-2</v>
      </c>
      <c r="O1978" s="87">
        <v>3.5683145736485153E-5</v>
      </c>
      <c r="P1978" s="87">
        <v>4.4526319482527776E-2</v>
      </c>
      <c r="Q1978" s="88">
        <v>4.4158787896060946E-2</v>
      </c>
      <c r="R1978" s="111">
        <v>8.2112351064851624E-2</v>
      </c>
      <c r="S1978" s="87">
        <v>6.9595079903330331E-5</v>
      </c>
      <c r="T1978" s="87">
        <v>8.6842476979804878E-2</v>
      </c>
      <c r="U1978" s="88">
        <v>8.4506668684376202E-2</v>
      </c>
      <c r="V1978" s="111">
        <v>0</v>
      </c>
      <c r="W1978" s="87">
        <v>6.7668950899946013E-5</v>
      </c>
      <c r="X1978" s="87">
        <v>0.11434524152115967</v>
      </c>
      <c r="Y1978" s="88">
        <v>5.7070542256519918E-2</v>
      </c>
      <c r="Z1978" s="133">
        <v>0.18573599883695707</v>
      </c>
      <c r="AA1978" s="128">
        <v>0.23775029166437708</v>
      </c>
      <c r="AB1978" s="129">
        <v>0.45498271317106337</v>
      </c>
      <c r="AC1978" s="130">
        <v>0.30726699516455952</v>
      </c>
    </row>
    <row r="1979" spans="1:53">
      <c r="A1979" s="51" t="s">
        <v>695</v>
      </c>
      <c r="B1979" s="111">
        <v>6.8393836605216037E-3</v>
      </c>
      <c r="C1979" s="87">
        <v>1.4500640044077494E-2</v>
      </c>
      <c r="D1979" s="87">
        <v>2.0765213335991441E-2</v>
      </c>
      <c r="E1979" s="88">
        <v>4.2105237040590535E-2</v>
      </c>
      <c r="F1979" s="112">
        <v>3.1178649618338943</v>
      </c>
      <c r="G1979" s="113">
        <v>6.6103964570027802</v>
      </c>
      <c r="H1979" s="113">
        <v>9.4662230251835311</v>
      </c>
      <c r="I1979" s="88">
        <v>19.194484444020205</v>
      </c>
      <c r="L1979" s="51"/>
      <c r="M1979" s="131" t="s">
        <v>695</v>
      </c>
      <c r="N1979" s="87">
        <v>1.1411490558844564E-2</v>
      </c>
      <c r="O1979" s="87">
        <v>1.7980626324287162E-6</v>
      </c>
      <c r="P1979" s="87">
        <v>2.243667411285866E-3</v>
      </c>
      <c r="Q1979" s="88">
        <v>6.8393836605216037E-3</v>
      </c>
      <c r="R1979" s="111">
        <v>1.3032042779429581E-2</v>
      </c>
      <c r="S1979" s="87">
        <v>1.2792969528546634E-5</v>
      </c>
      <c r="T1979" s="87">
        <v>1.5963386540102143E-2</v>
      </c>
      <c r="U1979" s="88">
        <v>1.4500640044077494E-2</v>
      </c>
      <c r="V1979" s="111">
        <v>1.7999999999999999E-2</v>
      </c>
      <c r="W1979" s="87">
        <v>3.2787332669807238E-6</v>
      </c>
      <c r="X1979" s="87">
        <v>2.3540318599747506E-2</v>
      </c>
      <c r="Y1979" s="88">
        <v>2.0765213335991441E-2</v>
      </c>
      <c r="Z1979" s="133">
        <v>4.2105237040590535E-2</v>
      </c>
      <c r="AA1979" s="128">
        <v>0.16243546269382741</v>
      </c>
      <c r="AB1979" s="129">
        <v>0.34439041466738457</v>
      </c>
      <c r="AC1979" s="130">
        <v>0.49317412263878813</v>
      </c>
    </row>
    <row r="1980" spans="1:53">
      <c r="A1980" s="51" t="s">
        <v>700</v>
      </c>
      <c r="B1980" s="111">
        <v>2.1961345391264637E-3</v>
      </c>
      <c r="C1980" s="87">
        <v>1.1036534271914183E-2</v>
      </c>
      <c r="D1980" s="87">
        <v>7.1439850715163417E-3</v>
      </c>
      <c r="E1980" s="88">
        <v>2.0376653882556987E-2</v>
      </c>
      <c r="F1980" s="112">
        <v>1.0011502893951449</v>
      </c>
      <c r="G1980" s="113">
        <v>5.0312170239994813</v>
      </c>
      <c r="H1980" s="113">
        <v>3.2567233902837511</v>
      </c>
      <c r="I1980" s="88">
        <v>9.2890907036783776</v>
      </c>
      <c r="L1980" s="51"/>
      <c r="M1980" s="131" t="s">
        <v>700</v>
      </c>
      <c r="N1980" s="87">
        <v>2.2534945278611649E-3</v>
      </c>
      <c r="O1980" s="87">
        <v>1.7124040151666509E-6</v>
      </c>
      <c r="P1980" s="87">
        <v>2.1367804516324602E-3</v>
      </c>
      <c r="Q1980" s="88">
        <v>2.1961345391264637E-3</v>
      </c>
      <c r="R1980" s="111">
        <v>8.1272360474065539E-3</v>
      </c>
      <c r="S1980" s="87">
        <v>1.1178230059731438E-5</v>
      </c>
      <c r="T1980" s="87">
        <v>1.3948474345967916E-2</v>
      </c>
      <c r="U1980" s="88">
        <v>1.1036534271914183E-2</v>
      </c>
      <c r="V1980" s="111">
        <v>4.5999999999999999E-3</v>
      </c>
      <c r="W1980" s="87">
        <v>3.0164213285527025E-6</v>
      </c>
      <c r="X1980" s="87">
        <v>9.6970706765192559E-3</v>
      </c>
      <c r="Y1980" s="88">
        <v>7.1439850715163417E-3</v>
      </c>
      <c r="Z1980" s="133">
        <v>2.0376653882556987E-2</v>
      </c>
      <c r="AA1980" s="128">
        <v>0.10777699576113521</v>
      </c>
      <c r="AB1980" s="129">
        <v>0.54162642873184297</v>
      </c>
      <c r="AC1980" s="130">
        <v>0.35059657550702189</v>
      </c>
    </row>
    <row r="1981" spans="1:53">
      <c r="A1981" s="51" t="s">
        <v>703</v>
      </c>
      <c r="B1981" s="111">
        <v>1.1124571963723176E-2</v>
      </c>
      <c r="C1981" s="87">
        <v>0.19170429111198153</v>
      </c>
      <c r="D1981" s="87">
        <v>0</v>
      </c>
      <c r="E1981" s="88">
        <v>0.20282886307570472</v>
      </c>
      <c r="F1981" s="112">
        <v>5.0713507039093244</v>
      </c>
      <c r="G1981" s="113">
        <v>87.39209875611337</v>
      </c>
      <c r="H1981" s="113">
        <v>0</v>
      </c>
      <c r="I1981" s="88">
        <v>92.463449460022687</v>
      </c>
      <c r="L1981" s="51"/>
      <c r="M1981" s="131" t="s">
        <v>703</v>
      </c>
      <c r="N1981" s="87">
        <v>1.9499828265438644E-2</v>
      </c>
      <c r="O1981" s="87">
        <v>2.1695328641353194E-6</v>
      </c>
      <c r="P1981" s="87">
        <v>2.7071972339467892E-3</v>
      </c>
      <c r="Q1981" s="88">
        <v>1.1124571963723176E-2</v>
      </c>
      <c r="R1981" s="111">
        <v>0.31455277352672556</v>
      </c>
      <c r="S1981" s="87">
        <v>5.4667172046121853E-5</v>
      </c>
      <c r="T1981" s="87">
        <v>6.8215061130193363E-2</v>
      </c>
      <c r="U1981" s="88">
        <v>0.19170429111198153</v>
      </c>
      <c r="V1981" s="111">
        <v>0</v>
      </c>
      <c r="W1981" s="87">
        <v>0</v>
      </c>
      <c r="X1981" s="87">
        <v>0</v>
      </c>
      <c r="Y1981" s="88">
        <v>0</v>
      </c>
      <c r="Z1981" s="133">
        <v>0.20282886307570472</v>
      </c>
      <c r="AA1981" s="128">
        <v>5.4847085345890799E-2</v>
      </c>
      <c r="AB1981" s="129">
        <v>0.94515291465410911</v>
      </c>
      <c r="AC1981" s="130">
        <v>0</v>
      </c>
    </row>
    <row r="1982" spans="1:53">
      <c r="A1982" s="51" t="s">
        <v>729</v>
      </c>
      <c r="B1982" s="111">
        <v>8.4575603672981344E-4</v>
      </c>
      <c r="C1982" s="87">
        <v>4.3102147129737858E-4</v>
      </c>
      <c r="D1982" s="87">
        <v>1.1334210363158396E-3</v>
      </c>
      <c r="E1982" s="88">
        <v>2.4101985443430317E-3</v>
      </c>
      <c r="F1982" s="112">
        <v>0.38555420255197076</v>
      </c>
      <c r="G1982" s="113">
        <v>0.19648945136873644</v>
      </c>
      <c r="H1982" s="113">
        <v>0.51669184118633138</v>
      </c>
      <c r="I1982" s="88">
        <v>1.0987354951070387</v>
      </c>
      <c r="L1982" s="51"/>
      <c r="M1982" s="131" t="s">
        <v>729</v>
      </c>
      <c r="N1982" s="87">
        <v>2.5429852374821995E-4</v>
      </c>
      <c r="O1982" s="87">
        <v>1.153106765371866E-6</v>
      </c>
      <c r="P1982" s="87">
        <v>1.438875389843063E-3</v>
      </c>
      <c r="Q1982" s="88">
        <v>8.4575603672981344E-4</v>
      </c>
      <c r="R1982" s="111">
        <v>5.1520635438308618E-4</v>
      </c>
      <c r="S1982" s="87">
        <v>2.7740782946747574E-7</v>
      </c>
      <c r="T1982" s="87">
        <v>3.4615641045329247E-4</v>
      </c>
      <c r="U1982" s="88">
        <v>4.3102147129737858E-4</v>
      </c>
      <c r="V1982" s="111">
        <v>6.5769205701482817E-4</v>
      </c>
      <c r="W1982" s="87">
        <v>5.6407525965506051E-7</v>
      </c>
      <c r="X1982" s="87">
        <v>1.6108518288684836E-3</v>
      </c>
      <c r="Y1982" s="88">
        <v>1.1334210363158396E-3</v>
      </c>
      <c r="Z1982" s="133">
        <v>2.4101985443430317E-3</v>
      </c>
      <c r="AA1982" s="128">
        <v>0.350907205846126</v>
      </c>
      <c r="AB1982" s="129">
        <v>0.17883235068290432</v>
      </c>
      <c r="AC1982" s="130">
        <v>0.47026044347096962</v>
      </c>
    </row>
    <row r="1983" spans="1:53">
      <c r="A1983" s="51" t="s">
        <v>730</v>
      </c>
      <c r="B1983" s="111">
        <v>5.0528857445051028E-4</v>
      </c>
      <c r="C1983" s="87">
        <v>1.1019719467516924E-3</v>
      </c>
      <c r="D1983" s="87">
        <v>1.1585547883089247E-3</v>
      </c>
      <c r="E1983" s="88">
        <v>2.7658153095111273E-3</v>
      </c>
      <c r="F1983" s="112">
        <v>0.23034554282835687</v>
      </c>
      <c r="G1983" s="113">
        <v>0.50235516710857497</v>
      </c>
      <c r="H1983" s="113">
        <v>0.52814954682009985</v>
      </c>
      <c r="I1983" s="88">
        <v>1.2608502567570319</v>
      </c>
      <c r="L1983" s="51"/>
      <c r="M1983" s="131" t="s">
        <v>730</v>
      </c>
      <c r="N1983" s="87">
        <v>4.8548717848637222E-4</v>
      </c>
      <c r="O1983" s="87">
        <v>4.205412386964546E-7</v>
      </c>
      <c r="P1983" s="87">
        <v>5.2476184941929868E-4</v>
      </c>
      <c r="Q1983" s="88">
        <v>5.0528857445051028E-4</v>
      </c>
      <c r="R1983" s="111">
        <v>1.2678575492248948E-3</v>
      </c>
      <c r="S1983" s="87">
        <v>7.4893741200275224E-7</v>
      </c>
      <c r="T1983" s="87">
        <v>9.3454278738533815E-4</v>
      </c>
      <c r="U1983" s="88">
        <v>1.1019719467516924E-3</v>
      </c>
      <c r="V1983" s="111">
        <v>8.2226677724105428E-4</v>
      </c>
      <c r="W1983" s="87">
        <v>3.9873910443863851E-7</v>
      </c>
      <c r="X1983" s="87">
        <v>1.4960457939777155E-3</v>
      </c>
      <c r="Y1983" s="88">
        <v>1.1585547883089247E-3</v>
      </c>
      <c r="Z1983" s="133">
        <v>2.7658153095111273E-3</v>
      </c>
      <c r="AA1983" s="128">
        <v>0.18269064196474591</v>
      </c>
      <c r="AB1983" s="129">
        <v>0.39842571662764853</v>
      </c>
      <c r="AC1983" s="130">
        <v>0.41888364140760559</v>
      </c>
    </row>
    <row r="1984" spans="1:53" ht="11.25" customHeight="1">
      <c r="A1984" s="51" t="s">
        <v>712</v>
      </c>
      <c r="B1984" s="111">
        <v>2.2285732665436331E-4</v>
      </c>
      <c r="C1984" s="87">
        <v>3.0318524635009753E-3</v>
      </c>
      <c r="D1984" s="87">
        <v>3.3498088809912653E-2</v>
      </c>
      <c r="E1984" s="88">
        <v>3.6752798600067992E-2</v>
      </c>
      <c r="F1984" s="112">
        <v>0.10159381089766478</v>
      </c>
      <c r="G1984" s="113">
        <v>1.3821284248116801</v>
      </c>
      <c r="H1984" s="113">
        <v>15.270749905681038</v>
      </c>
      <c r="I1984" s="88">
        <v>16.754472141390384</v>
      </c>
      <c r="L1984" s="51"/>
      <c r="M1984" s="131" t="s">
        <v>712</v>
      </c>
      <c r="N1984" s="87">
        <v>4.4465697151693746E-4</v>
      </c>
      <c r="O1984" s="87">
        <v>0</v>
      </c>
      <c r="P1984" s="87">
        <v>0</v>
      </c>
      <c r="Q1984" s="88">
        <v>2.2285732665436331E-4</v>
      </c>
      <c r="R1984" s="111">
        <v>9.8752259669079292E-4</v>
      </c>
      <c r="S1984" s="87">
        <v>4.0725576326957827E-6</v>
      </c>
      <c r="T1984" s="87">
        <v>5.0818390173209358E-3</v>
      </c>
      <c r="U1984" s="88">
        <v>3.0318524635009753E-3</v>
      </c>
      <c r="V1984" s="111">
        <v>0</v>
      </c>
      <c r="W1984" s="87">
        <v>3.9718923936823928E-5</v>
      </c>
      <c r="X1984" s="87">
        <v>6.7116009486122022E-2</v>
      </c>
      <c r="Y1984" s="88">
        <v>3.3498088809912653E-2</v>
      </c>
      <c r="Z1984" s="133">
        <v>3.6752798600067992E-2</v>
      </c>
      <c r="AA1984" s="128">
        <v>6.0636831790532282E-3</v>
      </c>
      <c r="AB1984" s="129">
        <v>8.2493104715442439E-2</v>
      </c>
      <c r="AC1984" s="130">
        <v>0.91144321210550439</v>
      </c>
    </row>
    <row r="1985" spans="1:52">
      <c r="A1985" s="51" t="s">
        <v>715</v>
      </c>
      <c r="B1985" s="111">
        <v>8.1910034035278969E-4</v>
      </c>
      <c r="C1985" s="87">
        <v>9.2204166784898584E-3</v>
      </c>
      <c r="D1985" s="87">
        <v>0.96643886019027292</v>
      </c>
      <c r="E1985" s="88">
        <v>0.97647837720911557</v>
      </c>
      <c r="F1985" s="112">
        <v>0.37340268921504138</v>
      </c>
      <c r="G1985" s="113">
        <v>4.2033047891891364</v>
      </c>
      <c r="H1985" s="113">
        <v>440.56979539471172</v>
      </c>
      <c r="I1985" s="88">
        <v>445.14650287311594</v>
      </c>
      <c r="L1985" s="51"/>
      <c r="M1985" s="131" t="s">
        <v>715</v>
      </c>
      <c r="N1985" s="87">
        <v>1.6343132271107372E-3</v>
      </c>
      <c r="O1985" s="87">
        <v>0</v>
      </c>
      <c r="P1985" s="87">
        <v>0</v>
      </c>
      <c r="Q1985" s="88">
        <v>8.1910034035278969E-4</v>
      </c>
      <c r="R1985" s="111">
        <v>1.0032635106758826E-2</v>
      </c>
      <c r="S1985" s="87">
        <v>6.7297606410025582E-6</v>
      </c>
      <c r="T1985" s="87">
        <v>8.3975632236883892E-3</v>
      </c>
      <c r="U1985" s="88">
        <v>9.2204166784898584E-3</v>
      </c>
      <c r="V1985" s="111">
        <v>0</v>
      </c>
      <c r="W1985" s="87">
        <v>1.1459134816709071E-3</v>
      </c>
      <c r="X1985" s="87">
        <v>1.9363349376843582</v>
      </c>
      <c r="Y1985" s="88">
        <v>0.96643886019027292</v>
      </c>
      <c r="Z1985" s="133">
        <v>0.97647837720911557</v>
      </c>
      <c r="AA1985" s="128">
        <v>8.3883100688196511E-4</v>
      </c>
      <c r="AB1985" s="129">
        <v>9.4425200738626081E-3</v>
      </c>
      <c r="AC1985" s="130">
        <v>0.98971864891925543</v>
      </c>
    </row>
    <row r="1986" spans="1:52">
      <c r="A1986" s="51" t="s">
        <v>716</v>
      </c>
      <c r="B1986" s="111">
        <v>1.4155904719857948E-3</v>
      </c>
      <c r="C1986" s="87">
        <v>2.1108332384514497E-2</v>
      </c>
      <c r="D1986" s="87">
        <v>3.9378674156998736E-2</v>
      </c>
      <c r="E1986" s="88">
        <v>6.1902597013499025E-2</v>
      </c>
      <c r="F1986" s="112">
        <v>0.64532422100938425</v>
      </c>
      <c r="G1986" s="113">
        <v>9.6226404616409891</v>
      </c>
      <c r="H1986" s="113">
        <v>17.951528162731645</v>
      </c>
      <c r="I1986" s="88">
        <v>28.219492845382018</v>
      </c>
      <c r="L1986" s="51"/>
      <c r="M1986" s="131" t="s">
        <v>716</v>
      </c>
      <c r="N1986" s="87">
        <v>2.8244625457509573E-3</v>
      </c>
      <c r="O1986" s="87">
        <v>0</v>
      </c>
      <c r="P1986" s="87">
        <v>0</v>
      </c>
      <c r="Q1986" s="88">
        <v>1.4155904719857948E-3</v>
      </c>
      <c r="R1986" s="111">
        <v>2.5981846323883291E-2</v>
      </c>
      <c r="S1986" s="87">
        <v>1.2981416290219246E-5</v>
      </c>
      <c r="T1986" s="87">
        <v>1.6198535110736791E-2</v>
      </c>
      <c r="U1986" s="88">
        <v>2.1108332384514497E-2</v>
      </c>
      <c r="V1986" s="111">
        <v>0</v>
      </c>
      <c r="W1986" s="87">
        <v>4.6691576120962749E-5</v>
      </c>
      <c r="X1986" s="87">
        <v>7.8898216649600172E-2</v>
      </c>
      <c r="Y1986" s="88">
        <v>3.9378674156998736E-2</v>
      </c>
      <c r="Z1986" s="133">
        <v>6.1902597013499025E-2</v>
      </c>
      <c r="AA1986" s="128">
        <v>2.2868030426527963E-2</v>
      </c>
      <c r="AB1986" s="129">
        <v>0.34099267886792262</v>
      </c>
      <c r="AC1986" s="130">
        <v>0.63613929070554953</v>
      </c>
    </row>
    <row r="1987" spans="1:52">
      <c r="A1987" s="51" t="s">
        <v>717</v>
      </c>
      <c r="B1987" s="111">
        <v>3.7321263785494571E-5</v>
      </c>
      <c r="C1987" s="87">
        <v>3.0469797961447218E-3</v>
      </c>
      <c r="D1987" s="87">
        <v>1.4327997201834093E-2</v>
      </c>
      <c r="E1987" s="88">
        <v>1.7412298261764311E-2</v>
      </c>
      <c r="F1987" s="112">
        <v>1.701361796090254E-2</v>
      </c>
      <c r="G1987" s="113">
        <v>1.3890245111780863</v>
      </c>
      <c r="H1987" s="113">
        <v>6.5316938873766359</v>
      </c>
      <c r="I1987" s="88">
        <v>7.9377320165156258</v>
      </c>
      <c r="L1987" s="51"/>
      <c r="M1987" s="131" t="s">
        <v>717</v>
      </c>
      <c r="N1987" s="87">
        <v>7.4465400699079304E-5</v>
      </c>
      <c r="O1987" s="87">
        <v>0</v>
      </c>
      <c r="P1987" s="87">
        <v>0</v>
      </c>
      <c r="Q1987" s="88">
        <v>3.7321263785494571E-5</v>
      </c>
      <c r="R1987" s="111">
        <v>4.5392335300489476E-3</v>
      </c>
      <c r="S1987" s="87">
        <v>1.2392482548120175E-6</v>
      </c>
      <c r="T1987" s="87">
        <v>1.5463648894471073E-3</v>
      </c>
      <c r="U1987" s="88">
        <v>3.0469797961447218E-3</v>
      </c>
      <c r="V1987" s="111">
        <v>1.2419999999999999E-2</v>
      </c>
      <c r="W1987" s="87">
        <v>2.2623259542166992E-6</v>
      </c>
      <c r="X1987" s="87">
        <v>1.6242819833825778E-2</v>
      </c>
      <c r="Y1987" s="88">
        <v>1.4327997201834093E-2</v>
      </c>
      <c r="Z1987" s="133">
        <v>1.7412298261764311E-2</v>
      </c>
      <c r="AA1987" s="128">
        <v>2.1433852800148952E-3</v>
      </c>
      <c r="AB1987" s="129">
        <v>0.17499009897134538</v>
      </c>
      <c r="AC1987" s="130">
        <v>0.82286651574863967</v>
      </c>
    </row>
    <row r="1988" spans="1:52">
      <c r="A1988" s="51" t="s">
        <v>718</v>
      </c>
      <c r="B1988" s="111">
        <v>3.0033612237666951E-5</v>
      </c>
      <c r="C1988" s="87">
        <v>1.9857326079234911E-3</v>
      </c>
      <c r="D1988" s="87">
        <v>4.9293496993462749E-3</v>
      </c>
      <c r="E1988" s="88">
        <v>6.9451159195074328E-3</v>
      </c>
      <c r="F1988" s="112">
        <v>1.3691401436308074E-2</v>
      </c>
      <c r="G1988" s="113">
        <v>0.90523451075758499</v>
      </c>
      <c r="H1988" s="113">
        <v>2.247139139295788</v>
      </c>
      <c r="I1988" s="88">
        <v>3.1660650514896811</v>
      </c>
      <c r="L1988" s="51"/>
      <c r="M1988" s="131" t="s">
        <v>718</v>
      </c>
      <c r="N1988" s="87">
        <v>5.9924684827738189E-5</v>
      </c>
      <c r="O1988" s="87">
        <v>0</v>
      </c>
      <c r="P1988" s="87">
        <v>0</v>
      </c>
      <c r="Q1988" s="88">
        <v>3.0033612237666951E-5</v>
      </c>
      <c r="R1988" s="111">
        <v>2.84888273630078E-3</v>
      </c>
      <c r="S1988" s="87">
        <v>8.9561163988560251E-7</v>
      </c>
      <c r="T1988" s="87">
        <v>1.1175665482049239E-3</v>
      </c>
      <c r="U1988" s="88">
        <v>1.9857326079234911E-3</v>
      </c>
      <c r="V1988" s="111">
        <v>3.1739999999999997E-3</v>
      </c>
      <c r="W1988" s="87">
        <v>2.0813307167013644E-6</v>
      </c>
      <c r="X1988" s="87">
        <v>6.6909787667982857E-3</v>
      </c>
      <c r="Y1988" s="88">
        <v>4.9293496993462749E-3</v>
      </c>
      <c r="Z1988" s="133">
        <v>6.9451159195074328E-3</v>
      </c>
      <c r="AA1988" s="128">
        <v>4.3244220234407577E-3</v>
      </c>
      <c r="AB1988" s="129">
        <v>0.28591784945532267</v>
      </c>
      <c r="AC1988" s="130">
        <v>0.70975772852123653</v>
      </c>
    </row>
    <row r="1989" spans="1:52">
      <c r="A1989" s="51" t="s">
        <v>719</v>
      </c>
      <c r="B1989" s="111">
        <v>5.4317804662776465E-4</v>
      </c>
      <c r="C1989" s="87">
        <v>7.3033803379015952E-2</v>
      </c>
      <c r="D1989" s="87">
        <v>0</v>
      </c>
      <c r="E1989" s="87">
        <v>7.3576981425643714E-2</v>
      </c>
      <c r="F1989" s="112">
        <v>0.24761818954442544</v>
      </c>
      <c r="G1989" s="113">
        <v>33.293867969315457</v>
      </c>
      <c r="H1989" s="113">
        <v>0</v>
      </c>
      <c r="I1989" s="88">
        <v>33.541486158859875</v>
      </c>
      <c r="L1989" s="51"/>
      <c r="M1989" s="131" t="s">
        <v>719</v>
      </c>
      <c r="N1989" s="87">
        <v>1.0837781680051344E-3</v>
      </c>
      <c r="O1989" s="87">
        <v>0</v>
      </c>
      <c r="P1989" s="87">
        <v>0</v>
      </c>
      <c r="Q1989" s="88">
        <v>5.4317804662776465E-4</v>
      </c>
      <c r="R1989" s="111">
        <v>0.11683906494702594</v>
      </c>
      <c r="S1989" s="87">
        <v>2.3237475907993028E-5</v>
      </c>
      <c r="T1989" s="87">
        <v>2.8996302172678269E-2</v>
      </c>
      <c r="U1989" s="88">
        <v>7.3033803379015952E-2</v>
      </c>
      <c r="V1989" s="111">
        <v>0</v>
      </c>
      <c r="W1989" s="87">
        <v>0</v>
      </c>
      <c r="X1989" s="87">
        <v>0</v>
      </c>
      <c r="Y1989" s="88">
        <v>0</v>
      </c>
      <c r="Z1989" s="133">
        <v>7.3576981425643714E-2</v>
      </c>
      <c r="AA1989" s="128">
        <v>7.3824453803761417E-3</v>
      </c>
      <c r="AB1989" s="129">
        <v>0.99261755461962387</v>
      </c>
      <c r="AC1989" s="130">
        <v>0</v>
      </c>
    </row>
    <row r="1990" spans="1:52">
      <c r="A1990" s="51" t="s">
        <v>720</v>
      </c>
      <c r="B1990" s="111">
        <v>3.0738565835617735E-6</v>
      </c>
      <c r="C1990" s="87">
        <v>1.30594684797923E-4</v>
      </c>
      <c r="D1990" s="87">
        <v>7.8206051505792925E-4</v>
      </c>
      <c r="E1990" s="87">
        <v>9.1572905643941402E-4</v>
      </c>
      <c r="F1990" s="112">
        <v>1.4012768131300857E-3</v>
      </c>
      <c r="G1990" s="113">
        <v>5.9534106016525541E-2</v>
      </c>
      <c r="H1990" s="113">
        <v>0.35651737041856862</v>
      </c>
      <c r="I1990" s="88">
        <v>0.41745275324822423</v>
      </c>
      <c r="L1990" s="51"/>
      <c r="M1990" s="4" t="s">
        <v>720</v>
      </c>
      <c r="N1990" s="111">
        <v>6.1331246310955308E-6</v>
      </c>
      <c r="O1990" s="87">
        <v>0</v>
      </c>
      <c r="P1990" s="87">
        <v>0</v>
      </c>
      <c r="Q1990" s="88">
        <v>3.0738565835617735E-6</v>
      </c>
      <c r="R1990" s="87">
        <v>1.6982963085487136E-4</v>
      </c>
      <c r="S1990" s="87">
        <v>7.300646383354143E-8</v>
      </c>
      <c r="T1990" s="87">
        <v>9.1099286956029335E-5</v>
      </c>
      <c r="U1990" s="88">
        <v>1.30594684797923E-4</v>
      </c>
      <c r="V1990" s="87">
        <v>4.5380751934023138E-4</v>
      </c>
      <c r="W1990" s="87">
        <v>3.892119291619917E-7</v>
      </c>
      <c r="X1990" s="87">
        <v>1.1114877619192536E-3</v>
      </c>
      <c r="Y1990" s="87">
        <v>7.8206051505792925E-4</v>
      </c>
      <c r="Z1990" s="133">
        <v>9.1572905643941402E-4</v>
      </c>
      <c r="AA1990" s="129">
        <v>3.3567315156665493E-3</v>
      </c>
      <c r="AB1990" s="129">
        <v>0.14261280001937268</v>
      </c>
      <c r="AC1990" s="130">
        <v>0.85403046846496078</v>
      </c>
    </row>
    <row r="1991" spans="1:52" ht="14.25">
      <c r="A1991" s="89" t="s">
        <v>721</v>
      </c>
      <c r="B1991" s="114">
        <v>1.4657624954474698E-5</v>
      </c>
      <c r="C1991" s="90">
        <v>3.3458339748201188E-4</v>
      </c>
      <c r="D1991" s="90">
        <v>7.9940280393315806E-4</v>
      </c>
      <c r="E1991" s="90">
        <v>1.1486438263696446E-3</v>
      </c>
      <c r="F1991" s="115">
        <v>6.681961056381718E-3</v>
      </c>
      <c r="G1991" s="116">
        <v>0.15252629529207454</v>
      </c>
      <c r="H1991" s="116">
        <v>0.36442318730586898</v>
      </c>
      <c r="I1991" s="91">
        <v>0.52363144365432512</v>
      </c>
      <c r="L1991" s="89"/>
      <c r="M1991" s="134" t="s">
        <v>721</v>
      </c>
      <c r="N1991" s="114">
        <v>2.9245684760439532E-5</v>
      </c>
      <c r="O1991" s="90">
        <v>0</v>
      </c>
      <c r="P1991" s="90">
        <v>0</v>
      </c>
      <c r="Q1991" s="91">
        <v>1.4657624954474698E-5</v>
      </c>
      <c r="R1991" s="90">
        <v>4.1702016507122718E-4</v>
      </c>
      <c r="S1991" s="90">
        <v>2.0159155050572558E-7</v>
      </c>
      <c r="T1991" s="90">
        <v>2.5155096608027455E-4</v>
      </c>
      <c r="U1991" s="91">
        <v>3.3458339748201188E-4</v>
      </c>
      <c r="V1991" s="90">
        <v>5.6736407629632743E-4</v>
      </c>
      <c r="W1991" s="90">
        <v>2.7512998206266058E-7</v>
      </c>
      <c r="X1991" s="90">
        <v>1.0322715978446236E-3</v>
      </c>
      <c r="Y1991" s="90">
        <v>7.9940280393315806E-4</v>
      </c>
      <c r="Z1991" s="135">
        <v>1.1486438263696446E-3</v>
      </c>
      <c r="AA1991" s="136">
        <v>1.2760809415396391E-2</v>
      </c>
      <c r="AB1991" s="136">
        <v>0.29128559245339097</v>
      </c>
      <c r="AC1991" s="137">
        <v>0.69595359813121271</v>
      </c>
      <c r="AY1991" s="81"/>
    </row>
    <row r="1993" spans="1:52" ht="12.75" customHeight="1">
      <c r="A1993" s="52" t="s">
        <v>533</v>
      </c>
    </row>
    <row r="1994" spans="1:52" ht="12.75" customHeight="1">
      <c r="A1994" s="77"/>
      <c r="B1994" s="93" t="s">
        <v>723</v>
      </c>
      <c r="C1994" s="94"/>
      <c r="D1994" s="94"/>
      <c r="E1994" s="95"/>
      <c r="F1994" s="96" t="s">
        <v>724</v>
      </c>
      <c r="G1994" s="97"/>
      <c r="H1994" s="98"/>
      <c r="I1994" s="98"/>
      <c r="L1994" s="479" t="s">
        <v>533</v>
      </c>
      <c r="M1994" s="480"/>
      <c r="N1994" s="96" t="s">
        <v>726</v>
      </c>
      <c r="O1994" s="97"/>
      <c r="P1994" s="97"/>
      <c r="Q1994" s="98"/>
      <c r="R1994" s="96" t="s">
        <v>362</v>
      </c>
      <c r="S1994" s="97"/>
      <c r="T1994" s="97"/>
      <c r="U1994" s="98"/>
      <c r="V1994" s="96" t="s">
        <v>401</v>
      </c>
      <c r="W1994" s="97"/>
      <c r="X1994" s="97"/>
      <c r="Y1994" s="98"/>
      <c r="Z1994" s="121" t="s">
        <v>727</v>
      </c>
      <c r="AA1994" s="96" t="s">
        <v>770</v>
      </c>
      <c r="AB1994" s="97"/>
      <c r="AC1994" s="98"/>
    </row>
    <row r="1995" spans="1:52" ht="25.5">
      <c r="A1995" s="89" t="s">
        <v>725</v>
      </c>
      <c r="B1995" s="99" t="s">
        <v>726</v>
      </c>
      <c r="C1995" s="100" t="s">
        <v>362</v>
      </c>
      <c r="D1995" s="100" t="s">
        <v>401</v>
      </c>
      <c r="E1995" s="101" t="s">
        <v>727</v>
      </c>
      <c r="F1995" s="102" t="s">
        <v>726</v>
      </c>
      <c r="G1995" s="102" t="s">
        <v>362</v>
      </c>
      <c r="H1995" s="100" t="s">
        <v>401</v>
      </c>
      <c r="I1995" s="101" t="s">
        <v>727</v>
      </c>
      <c r="L1995" s="481"/>
      <c r="M1995" s="482"/>
      <c r="N1995" s="122" t="s">
        <v>801</v>
      </c>
      <c r="O1995" s="123" t="s">
        <v>813</v>
      </c>
      <c r="P1995" s="123" t="s">
        <v>814</v>
      </c>
      <c r="Q1995" s="124" t="s">
        <v>774</v>
      </c>
      <c r="R1995" s="122" t="s">
        <v>801</v>
      </c>
      <c r="S1995" s="123" t="s">
        <v>813</v>
      </c>
      <c r="T1995" s="123" t="s">
        <v>814</v>
      </c>
      <c r="U1995" s="124" t="s">
        <v>774</v>
      </c>
      <c r="V1995" s="122" t="s">
        <v>801</v>
      </c>
      <c r="W1995" s="123" t="s">
        <v>813</v>
      </c>
      <c r="X1995" s="123" t="s">
        <v>814</v>
      </c>
      <c r="Y1995" s="124" t="s">
        <v>774</v>
      </c>
      <c r="Z1995" s="125" t="s">
        <v>774</v>
      </c>
      <c r="AA1995" s="122" t="s">
        <v>726</v>
      </c>
      <c r="AB1995" s="123" t="s">
        <v>362</v>
      </c>
      <c r="AC1995" s="124" t="s">
        <v>401</v>
      </c>
    </row>
    <row r="1996" spans="1:52">
      <c r="A1996" s="51" t="s">
        <v>540</v>
      </c>
      <c r="B1996" s="104">
        <v>132.73148165784386</v>
      </c>
      <c r="C1996" s="85">
        <v>967.96409888833318</v>
      </c>
      <c r="D1996" s="85">
        <v>2193.6112513669459</v>
      </c>
      <c r="E1996" s="86">
        <v>3294.306831913123</v>
      </c>
      <c r="F1996" s="105">
        <v>60508.206080330972</v>
      </c>
      <c r="G1996" s="106">
        <v>441265.10487450665</v>
      </c>
      <c r="H1996" s="106">
        <v>1000000</v>
      </c>
      <c r="I1996" s="79">
        <v>1501773.3109548378</v>
      </c>
      <c r="L1996" s="77"/>
      <c r="M1996" s="126" t="s">
        <v>540</v>
      </c>
      <c r="N1996" s="85">
        <v>119.78227854223188</v>
      </c>
      <c r="O1996" s="85">
        <v>0.11670320848271147</v>
      </c>
      <c r="P1996" s="85">
        <v>145.62517508718688</v>
      </c>
      <c r="Q1996" s="86">
        <v>132.73148165784386</v>
      </c>
      <c r="R1996" s="104">
        <v>1308.4229651322146</v>
      </c>
      <c r="S1996" s="85">
        <v>0.50117457947786026</v>
      </c>
      <c r="T1996" s="85">
        <v>625.37814370821286</v>
      </c>
      <c r="U1996" s="86">
        <v>967.96409888833318</v>
      </c>
      <c r="V1996" s="104">
        <v>1212.5769156233403</v>
      </c>
      <c r="W1996" s="85">
        <v>2.5458425114544099</v>
      </c>
      <c r="X1996" s="85">
        <v>3176.7658001439922</v>
      </c>
      <c r="Y1996" s="86">
        <v>2193.6112513669459</v>
      </c>
      <c r="Z1996" s="127">
        <v>3294.306831913123</v>
      </c>
      <c r="AA1996" s="128">
        <v>4.0291171536308262E-2</v>
      </c>
      <c r="AB1996" s="129">
        <v>0.293829369356649</v>
      </c>
      <c r="AC1996" s="130">
        <v>0.66587945910704271</v>
      </c>
    </row>
    <row r="1997" spans="1:52">
      <c r="A1997" s="51" t="s">
        <v>558</v>
      </c>
      <c r="B1997" s="104">
        <v>191.39413379678069</v>
      </c>
      <c r="C1997" s="85">
        <v>744.96155675463297</v>
      </c>
      <c r="D1997" s="85">
        <v>2018.8833798076348</v>
      </c>
      <c r="E1997" s="86">
        <v>2955.2390703590486</v>
      </c>
      <c r="F1997" s="107">
        <v>87250.70756156712</v>
      </c>
      <c r="G1997" s="108">
        <v>339605.09469962429</v>
      </c>
      <c r="H1997" s="108">
        <v>920346.92954349611</v>
      </c>
      <c r="I1997" s="86">
        <v>1347202.7318046875</v>
      </c>
      <c r="L1997" s="51"/>
      <c r="M1997" s="131" t="s">
        <v>558</v>
      </c>
      <c r="N1997" s="85">
        <v>117.24169635683133</v>
      </c>
      <c r="O1997" s="85">
        <v>0.21291948263873253</v>
      </c>
      <c r="P1997" s="85">
        <v>265.68624240808253</v>
      </c>
      <c r="Q1997" s="86">
        <v>191.39413379678069</v>
      </c>
      <c r="R1997" s="104">
        <v>1025.1087092975265</v>
      </c>
      <c r="S1997" s="85">
        <v>0.37113024947818724</v>
      </c>
      <c r="T1997" s="85">
        <v>463.10558435433916</v>
      </c>
      <c r="U1997" s="86">
        <v>744.96155675463297</v>
      </c>
      <c r="V1997" s="104">
        <v>1058.6696873739613</v>
      </c>
      <c r="W1997" s="85">
        <v>2.3891775968605775</v>
      </c>
      <c r="X1997" s="85">
        <v>2981.2754111961531</v>
      </c>
      <c r="Y1997" s="86">
        <v>2018.8833798076348</v>
      </c>
      <c r="Z1997" s="127">
        <v>2955.2390703590486</v>
      </c>
      <c r="AA1997" s="128">
        <v>6.4764348751496156E-2</v>
      </c>
      <c r="AB1997" s="129">
        <v>0.25208165533089116</v>
      </c>
      <c r="AC1997" s="130">
        <v>0.68315399591761261</v>
      </c>
    </row>
    <row r="1998" spans="1:52">
      <c r="A1998" s="51" t="s">
        <v>575</v>
      </c>
      <c r="B1998" s="104">
        <v>20.112674297583435</v>
      </c>
      <c r="C1998" s="85">
        <v>333.82064338433759</v>
      </c>
      <c r="D1998" s="85">
        <v>299.50578208334377</v>
      </c>
      <c r="E1998" s="86">
        <v>653.43909976526481</v>
      </c>
      <c r="F1998" s="107">
        <v>9168.7505181468459</v>
      </c>
      <c r="G1998" s="108">
        <v>152178.57912440851</v>
      </c>
      <c r="H1998" s="108">
        <v>136535.48772450321</v>
      </c>
      <c r="I1998" s="86">
        <v>297882.8173670586</v>
      </c>
      <c r="L1998" s="51"/>
      <c r="M1998" s="131" t="s">
        <v>575</v>
      </c>
      <c r="N1998" s="85">
        <v>7.9452068341420308</v>
      </c>
      <c r="O1998" s="85">
        <v>2.5894774562055876E-2</v>
      </c>
      <c r="P1998" s="85">
        <v>32.312145728206346</v>
      </c>
      <c r="Q1998" s="86">
        <v>20.112674297583435</v>
      </c>
      <c r="R1998" s="104">
        <v>636.88038039976982</v>
      </c>
      <c r="S1998" s="85">
        <v>2.3474557317202913E-2</v>
      </c>
      <c r="T1998" s="85">
        <v>29.292138269859965</v>
      </c>
      <c r="U1998" s="86">
        <v>333.82064338433759</v>
      </c>
      <c r="V1998" s="104">
        <v>597.59010848918842</v>
      </c>
      <c r="W1998" s="85">
        <v>0</v>
      </c>
      <c r="X1998" s="85">
        <v>0</v>
      </c>
      <c r="Y1998" s="86">
        <v>299.50578208334377</v>
      </c>
      <c r="Z1998" s="127">
        <v>653.43909976526481</v>
      </c>
      <c r="AA1998" s="128">
        <v>3.0779722708372547E-2</v>
      </c>
      <c r="AB1998" s="129">
        <v>0.51086726139322869</v>
      </c>
      <c r="AC1998" s="130">
        <v>0.45835301589839872</v>
      </c>
    </row>
    <row r="1999" spans="1:52" ht="14.25">
      <c r="A1999" s="51" t="s">
        <v>267</v>
      </c>
      <c r="B1999" s="104">
        <v>131.61076649361885</v>
      </c>
      <c r="C1999" s="85">
        <v>353.70398342062981</v>
      </c>
      <c r="D1999" s="85">
        <v>219.51245336982538</v>
      </c>
      <c r="E1999" s="86">
        <v>704.82720328407402</v>
      </c>
      <c r="F1999" s="107">
        <v>59997.306456012106</v>
      </c>
      <c r="G1999" s="108">
        <v>161242.78319607436</v>
      </c>
      <c r="H1999" s="108">
        <v>100068.98589393927</v>
      </c>
      <c r="I1999" s="86">
        <v>321309.07554602576</v>
      </c>
      <c r="L1999" s="51"/>
      <c r="M1999" s="131" t="s">
        <v>267</v>
      </c>
      <c r="N1999" s="85">
        <v>84.379507203468421</v>
      </c>
      <c r="O1999" s="85">
        <v>0.14338804726395937</v>
      </c>
      <c r="P1999" s="85">
        <v>178.92318265883176</v>
      </c>
      <c r="Q1999" s="86">
        <v>131.61076649361885</v>
      </c>
      <c r="R1999" s="104">
        <v>388.22321072992264</v>
      </c>
      <c r="S1999" s="85">
        <v>0.25545528118115501</v>
      </c>
      <c r="T1999" s="85">
        <v>318.76347302365053</v>
      </c>
      <c r="U1999" s="86">
        <v>353.70398342062981</v>
      </c>
      <c r="V1999" s="104">
        <v>437.98309973027085</v>
      </c>
      <c r="W1999" s="85">
        <v>0</v>
      </c>
      <c r="X1999" s="85">
        <v>0</v>
      </c>
      <c r="Y1999" s="86">
        <v>219.51245336982538</v>
      </c>
      <c r="Z1999" s="127">
        <v>704.82720328407402</v>
      </c>
      <c r="AA1999" s="128">
        <v>0.18672770557150922</v>
      </c>
      <c r="AB1999" s="129">
        <v>0.50183077749068195</v>
      </c>
      <c r="AC1999" s="130">
        <v>0.31144151693780886</v>
      </c>
      <c r="AZ1999" s="81"/>
    </row>
    <row r="2000" spans="1:52" ht="14.25">
      <c r="A2000" s="51" t="s">
        <v>608</v>
      </c>
      <c r="B2000" s="104">
        <v>39.670693005578421</v>
      </c>
      <c r="C2000" s="85">
        <v>57.436929949665576</v>
      </c>
      <c r="D2000" s="85">
        <v>1499.8651443544657</v>
      </c>
      <c r="E2000" s="86">
        <v>1596.9727673097098</v>
      </c>
      <c r="F2000" s="107">
        <v>18084.650587408174</v>
      </c>
      <c r="G2000" s="108">
        <v>26183.732379141398</v>
      </c>
      <c r="H2000" s="108">
        <v>683742.45592505357</v>
      </c>
      <c r="I2000" s="86">
        <v>728010.83889160329</v>
      </c>
      <c r="L2000" s="51"/>
      <c r="M2000" s="131" t="s">
        <v>608</v>
      </c>
      <c r="N2000" s="85">
        <v>24.916982319220871</v>
      </c>
      <c r="O2000" s="85">
        <v>4.363666081271729E-2</v>
      </c>
      <c r="P2000" s="85">
        <v>54.450914021044404</v>
      </c>
      <c r="Q2000" s="86">
        <v>39.670693005578421</v>
      </c>
      <c r="R2000" s="104">
        <v>5.118167834019971E-3</v>
      </c>
      <c r="S2000" s="85">
        <v>9.2200410979829256E-2</v>
      </c>
      <c r="T2000" s="85">
        <v>115.04997306082866</v>
      </c>
      <c r="U2000" s="86">
        <v>57.436929949665576</v>
      </c>
      <c r="V2000" s="104">
        <v>23.096479154502056</v>
      </c>
      <c r="W2000" s="85">
        <v>2.3891775968605775</v>
      </c>
      <c r="X2000" s="85">
        <v>2981.2754111961531</v>
      </c>
      <c r="Y2000" s="86">
        <v>1499.8651443544657</v>
      </c>
      <c r="Z2000" s="127">
        <v>1596.9727673097098</v>
      </c>
      <c r="AA2000" s="128">
        <v>2.4841183154555864E-2</v>
      </c>
      <c r="AB2000" s="129">
        <v>3.5966129871096618E-2</v>
      </c>
      <c r="AC2000" s="130">
        <v>0.93919268697434743</v>
      </c>
      <c r="AX2000" s="81"/>
    </row>
    <row r="2001" spans="1:53" ht="14.25">
      <c r="A2001" s="51" t="s">
        <v>728</v>
      </c>
      <c r="B2001" s="109">
        <v>7.4092984031372627E-2</v>
      </c>
      <c r="C2001" s="110">
        <v>0.1187585942512903</v>
      </c>
      <c r="D2001" s="85">
        <v>0</v>
      </c>
      <c r="E2001" s="86">
        <v>0.19285157828266292</v>
      </c>
      <c r="F2001" s="107">
        <v>33.776715899502108</v>
      </c>
      <c r="G2001" s="108">
        <v>54.138395842602492</v>
      </c>
      <c r="H2001" s="108">
        <v>0</v>
      </c>
      <c r="I2001" s="86">
        <v>87.915111742104585</v>
      </c>
      <c r="L2001" s="51"/>
      <c r="M2001" s="132" t="s">
        <v>728</v>
      </c>
      <c r="N2001" s="85">
        <v>1.3622843188600608E-2</v>
      </c>
      <c r="O2001" s="85">
        <v>1.0798228384972706E-4</v>
      </c>
      <c r="P2001" s="85">
        <v>0.13474298775821852</v>
      </c>
      <c r="Q2001" s="86">
        <v>7.4092984031372627E-2</v>
      </c>
      <c r="R2001" s="104">
        <v>0.21333232760335261</v>
      </c>
      <c r="S2001" s="85">
        <v>1.9004891427374248E-5</v>
      </c>
      <c r="T2001" s="85">
        <v>2.3714777662126964E-2</v>
      </c>
      <c r="U2001" s="86">
        <v>0.1187585942512903</v>
      </c>
      <c r="V2001" s="104">
        <v>0</v>
      </c>
      <c r="W2001" s="85">
        <v>0</v>
      </c>
      <c r="X2001" s="85">
        <v>0</v>
      </c>
      <c r="Y2001" s="86">
        <v>0</v>
      </c>
      <c r="Z2001" s="127">
        <v>0.19285157828266292</v>
      </c>
      <c r="AA2001" s="128">
        <v>0.38419692849375803</v>
      </c>
      <c r="AB2001" s="129">
        <v>0.61580307150624203</v>
      </c>
      <c r="AC2001" s="130">
        <v>0</v>
      </c>
      <c r="BA2001" s="81"/>
    </row>
    <row r="2002" spans="1:53">
      <c r="A2002" s="51" t="s">
        <v>640</v>
      </c>
      <c r="B2002" s="104">
        <v>7.7520485330884243</v>
      </c>
      <c r="C2002" s="85">
        <v>102.47528766098202</v>
      </c>
      <c r="D2002" s="85">
        <v>126.85498171397325</v>
      </c>
      <c r="E2002" s="86">
        <v>237.08231790804371</v>
      </c>
      <c r="F2002" s="107">
        <v>3533.9208477608536</v>
      </c>
      <c r="G2002" s="108">
        <v>46715.336455866862</v>
      </c>
      <c r="H2002" s="108">
        <v>57829.290233136679</v>
      </c>
      <c r="I2002" s="86">
        <v>108078.5475367644</v>
      </c>
      <c r="L2002" s="51"/>
      <c r="M2002" s="131" t="s">
        <v>640</v>
      </c>
      <c r="N2002" s="85">
        <v>7.9863914627146348</v>
      </c>
      <c r="O2002" s="85">
        <v>6.018905544598825E-3</v>
      </c>
      <c r="P2002" s="85">
        <v>7.5105404997951668</v>
      </c>
      <c r="Q2002" s="86">
        <v>7.7520485330884243</v>
      </c>
      <c r="R2002" s="104">
        <v>174.69439105193922</v>
      </c>
      <c r="S2002" s="85">
        <v>2.3951862485524725E-2</v>
      </c>
      <c r="T2002" s="85">
        <v>29.887731566827288</v>
      </c>
      <c r="U2002" s="86">
        <v>102.47528766098202</v>
      </c>
      <c r="V2002" s="104">
        <v>0</v>
      </c>
      <c r="W2002" s="85">
        <v>0.20271533942372671</v>
      </c>
      <c r="X2002" s="85">
        <v>254.11120665714984</v>
      </c>
      <c r="Y2002" s="86">
        <v>126.85498171397325</v>
      </c>
      <c r="Z2002" s="127">
        <v>237.08231790804371</v>
      </c>
      <c r="AA2002" s="128">
        <v>3.269770854904154E-2</v>
      </c>
      <c r="AB2002" s="129">
        <v>0.43223505053096684</v>
      </c>
      <c r="AC2002" s="130">
        <v>0.53506724091999158</v>
      </c>
      <c r="AV2002" s="84"/>
    </row>
    <row r="2003" spans="1:53">
      <c r="A2003" s="51" t="s">
        <v>201</v>
      </c>
      <c r="B2003" s="111">
        <v>0.42091588228906707</v>
      </c>
      <c r="C2003" s="87">
        <v>5.0385222194974828E-2</v>
      </c>
      <c r="D2003" s="87">
        <v>5.1845620464187427E-2</v>
      </c>
      <c r="E2003" s="88">
        <v>0.52314672494822934</v>
      </c>
      <c r="F2003" s="112">
        <v>191.88262369951553</v>
      </c>
      <c r="G2003" s="113">
        <v>22.96907538360653</v>
      </c>
      <c r="H2003" s="113">
        <v>23.634826103248649</v>
      </c>
      <c r="I2003" s="88">
        <v>238.48652518637076</v>
      </c>
      <c r="L2003" s="51"/>
      <c r="M2003" s="131" t="s">
        <v>201</v>
      </c>
      <c r="N2003" s="87">
        <v>0.39255421601093116</v>
      </c>
      <c r="O2003" s="87">
        <v>3.5986715318418272E-4</v>
      </c>
      <c r="P2003" s="87">
        <v>0.44905121180398011</v>
      </c>
      <c r="Q2003" s="88">
        <v>0.42091588228906707</v>
      </c>
      <c r="R2003" s="111">
        <v>2.5931715847119802E-3</v>
      </c>
      <c r="S2003" s="87">
        <v>7.8797913255118662E-5</v>
      </c>
      <c r="T2003" s="87">
        <v>9.832600203088275E-2</v>
      </c>
      <c r="U2003" s="88">
        <v>5.0385222194974828E-2</v>
      </c>
      <c r="V2003" s="111">
        <v>0</v>
      </c>
      <c r="W2003" s="87">
        <v>6.1473723690920991E-5</v>
      </c>
      <c r="X2003" s="87">
        <v>0.10387670695584854</v>
      </c>
      <c r="Y2003" s="88">
        <v>5.1845620464187427E-2</v>
      </c>
      <c r="Z2003" s="133">
        <v>0.52314672494822934</v>
      </c>
      <c r="AA2003" s="128">
        <v>0.80458476029018622</v>
      </c>
      <c r="AB2003" s="129">
        <v>9.6311837180976245E-2</v>
      </c>
      <c r="AC2003" s="130">
        <v>9.9103402528837536E-2</v>
      </c>
    </row>
    <row r="2004" spans="1:53">
      <c r="A2004" s="51" t="s">
        <v>200</v>
      </c>
      <c r="B2004" s="111">
        <v>4.1525628638884003E-3</v>
      </c>
      <c r="C2004" s="87">
        <v>1.356718077628502E-3</v>
      </c>
      <c r="D2004" s="87">
        <v>3.2457895855226443E-4</v>
      </c>
      <c r="E2004" s="88">
        <v>5.833859900069167E-3</v>
      </c>
      <c r="F2004" s="112">
        <v>1.8930258774432966</v>
      </c>
      <c r="G2004" s="113">
        <v>0.61848610449233654</v>
      </c>
      <c r="H2004" s="113">
        <v>0.14796557883718162</v>
      </c>
      <c r="I2004" s="88">
        <v>2.6594775607728147</v>
      </c>
      <c r="L2004" s="51"/>
      <c r="M2004" s="131" t="s">
        <v>200</v>
      </c>
      <c r="N2004" s="87">
        <v>7.1719283088629126E-4</v>
      </c>
      <c r="O2004" s="87">
        <v>6.0891527671974742E-6</v>
      </c>
      <c r="P2004" s="87">
        <v>7.5981967367000237E-3</v>
      </c>
      <c r="Q2004" s="88">
        <v>4.1525628638884003E-3</v>
      </c>
      <c r="R2004" s="111">
        <v>2.0981981168448965E-3</v>
      </c>
      <c r="S2004" s="87">
        <v>4.8982033471595388E-7</v>
      </c>
      <c r="T2004" s="87">
        <v>6.112100338256099E-4</v>
      </c>
      <c r="U2004" s="88">
        <v>1.356718077628502E-3</v>
      </c>
      <c r="V2004" s="111">
        <v>0</v>
      </c>
      <c r="W2004" s="87">
        <v>3.8485559696814636E-7</v>
      </c>
      <c r="X2004" s="87">
        <v>6.5031902520787995E-4</v>
      </c>
      <c r="Y2004" s="88">
        <v>3.2457895855226443E-4</v>
      </c>
      <c r="Z2004" s="133">
        <v>5.833859900069167E-3</v>
      </c>
      <c r="AA2004" s="128">
        <v>0.71180366601521694</v>
      </c>
      <c r="AB2004" s="129">
        <v>0.23255924908522685</v>
      </c>
      <c r="AC2004" s="130">
        <v>5.5637084899556155E-2</v>
      </c>
    </row>
    <row r="2005" spans="1:53">
      <c r="A2005" s="51" t="s">
        <v>667</v>
      </c>
      <c r="B2005" s="104">
        <v>21.479954160690863</v>
      </c>
      <c r="C2005" s="85">
        <v>104.34637461740282</v>
      </c>
      <c r="D2005" s="85">
        <v>128.49636375191523</v>
      </c>
      <c r="E2005" s="86">
        <v>254.32269253000891</v>
      </c>
      <c r="F2005" s="107">
        <v>9792.0514162687941</v>
      </c>
      <c r="G2005" s="108">
        <v>47568.307535065534</v>
      </c>
      <c r="H2005" s="108">
        <v>58577.545894625997</v>
      </c>
      <c r="I2005" s="86">
        <v>115937.90484596032</v>
      </c>
      <c r="L2005" s="51"/>
      <c r="M2005" s="131" t="s">
        <v>667</v>
      </c>
      <c r="N2005" s="85">
        <v>19.953074043227435</v>
      </c>
      <c r="O2005" s="85">
        <v>1.8428545623431637E-2</v>
      </c>
      <c r="P2005" s="85">
        <v>22.995598989140074</v>
      </c>
      <c r="Q2005" s="86">
        <v>21.479954160690863</v>
      </c>
      <c r="R2005" s="85">
        <v>175.32820870044446</v>
      </c>
      <c r="S2005" s="85">
        <v>2.6445602271878012E-2</v>
      </c>
      <c r="T2005" s="85">
        <v>32.999482286717559</v>
      </c>
      <c r="U2005" s="86">
        <v>104.34637461740282</v>
      </c>
      <c r="V2005" s="85">
        <v>0</v>
      </c>
      <c r="W2005" s="85">
        <v>0.2046615378676509</v>
      </c>
      <c r="X2005" s="85">
        <v>257.39984240750539</v>
      </c>
      <c r="Y2005" s="86">
        <v>128.49636375191523</v>
      </c>
      <c r="Z2005" s="85">
        <v>254.32269253000891</v>
      </c>
      <c r="AA2005" s="128">
        <v>8.4459447747299729E-2</v>
      </c>
      <c r="AB2005" s="129">
        <v>0.41029124683826795</v>
      </c>
      <c r="AC2005" s="130">
        <v>0.50524930541443225</v>
      </c>
    </row>
    <row r="2006" spans="1:53">
      <c r="A2006" s="51" t="s">
        <v>676</v>
      </c>
      <c r="B2006" s="111">
        <v>1.4576085577896501E-2</v>
      </c>
      <c r="C2006" s="87">
        <v>1.29501865311317E-2</v>
      </c>
      <c r="D2006" s="87">
        <v>4.8547954796974858E-2</v>
      </c>
      <c r="E2006" s="88">
        <v>7.6074226906003059E-2</v>
      </c>
      <c r="F2006" s="112">
        <v>6.6447897588113811</v>
      </c>
      <c r="G2006" s="113">
        <v>5.9035923174909914</v>
      </c>
      <c r="H2006" s="113">
        <v>22.131521602436287</v>
      </c>
      <c r="I2006" s="88">
        <v>34.679903678738654</v>
      </c>
      <c r="L2006" s="51"/>
      <c r="M2006" s="131" t="s">
        <v>676</v>
      </c>
      <c r="N2006" s="87">
        <v>1.6752351327405095E-2</v>
      </c>
      <c r="O2006" s="87">
        <v>9.9208417619507667E-6</v>
      </c>
      <c r="P2006" s="87">
        <v>1.2379473858341941E-2</v>
      </c>
      <c r="Q2006" s="88">
        <v>1.4576085577896501E-2</v>
      </c>
      <c r="R2006" s="111">
        <v>2.9766030306496633E-3</v>
      </c>
      <c r="S2006" s="87">
        <v>1.839428555470739E-5</v>
      </c>
      <c r="T2006" s="87">
        <v>2.2952848420656723E-2</v>
      </c>
      <c r="U2006" s="88">
        <v>1.29501865311317E-2</v>
      </c>
      <c r="V2006" s="111">
        <v>0</v>
      </c>
      <c r="W2006" s="87">
        <v>5.7563657879454971E-5</v>
      </c>
      <c r="X2006" s="87">
        <v>9.7269578965394246E-2</v>
      </c>
      <c r="Y2006" s="88">
        <v>4.8547954796974858E-2</v>
      </c>
      <c r="Z2006" s="133">
        <v>7.6074226906003059E-2</v>
      </c>
      <c r="AA2006" s="128">
        <v>0.19160346638693601</v>
      </c>
      <c r="AB2006" s="129">
        <v>0.17023093178630505</v>
      </c>
      <c r="AC2006" s="130">
        <v>0.63816560182675897</v>
      </c>
    </row>
    <row r="2007" spans="1:53">
      <c r="A2007" s="51" t="s">
        <v>685</v>
      </c>
      <c r="B2007" s="111">
        <v>2.7308102630462204E-2</v>
      </c>
      <c r="C2007" s="87">
        <v>2.6454769159373386E-2</v>
      </c>
      <c r="D2007" s="87">
        <v>1.4006360292612652</v>
      </c>
      <c r="E2007" s="88">
        <v>1.4543989010511007</v>
      </c>
      <c r="F2007" s="112">
        <v>12.448925311376479</v>
      </c>
      <c r="G2007" s="113">
        <v>12.059916789216016</v>
      </c>
      <c r="H2007" s="113">
        <v>638.50694984740835</v>
      </c>
      <c r="I2007" s="88">
        <v>663.01579194800081</v>
      </c>
      <c r="L2007" s="51"/>
      <c r="M2007" s="131" t="s">
        <v>685</v>
      </c>
      <c r="N2007" s="87">
        <v>2.4114669218463357E-2</v>
      </c>
      <c r="O2007" s="87">
        <v>2.4436289392630466E-5</v>
      </c>
      <c r="P2007" s="87">
        <v>3.0492211547124216E-2</v>
      </c>
      <c r="Q2007" s="88">
        <v>2.7308102630462204E-2</v>
      </c>
      <c r="R2007" s="111">
        <v>3.1539767359163501E-2</v>
      </c>
      <c r="S2007" s="87">
        <v>1.7092420339437334E-5</v>
      </c>
      <c r="T2007" s="87">
        <v>2.1328348525765616E-2</v>
      </c>
      <c r="U2007" s="88">
        <v>2.6454769159373386E-2</v>
      </c>
      <c r="V2007" s="111">
        <v>0</v>
      </c>
      <c r="W2007" s="87">
        <v>1.6607441763346481E-3</v>
      </c>
      <c r="X2007" s="87">
        <v>2.8062825183831279</v>
      </c>
      <c r="Y2007" s="88">
        <v>1.4006360292612652</v>
      </c>
      <c r="Z2007" s="133">
        <v>1.4543989010511007</v>
      </c>
      <c r="AA2007" s="128">
        <v>1.8776212365621641E-2</v>
      </c>
      <c r="AB2007" s="129">
        <v>1.8189486488372895E-2</v>
      </c>
      <c r="AC2007" s="130">
        <v>0.96303430114600552</v>
      </c>
    </row>
    <row r="2008" spans="1:53">
      <c r="A2008" s="51" t="s">
        <v>690</v>
      </c>
      <c r="B2008" s="111">
        <v>6.0103952240449468E-2</v>
      </c>
      <c r="C2008" s="87">
        <v>6.1561920170726973E-2</v>
      </c>
      <c r="D2008" s="87">
        <v>5.7070542256519918E-2</v>
      </c>
      <c r="E2008" s="88">
        <v>0.17873641466769635</v>
      </c>
      <c r="F2008" s="112">
        <v>27.39954593276077</v>
      </c>
      <c r="G2008" s="113">
        <v>28.064188735522187</v>
      </c>
      <c r="H2008" s="113">
        <v>26.016707482219783</v>
      </c>
      <c r="I2008" s="88">
        <v>81.480442150502739</v>
      </c>
      <c r="L2008" s="51"/>
      <c r="M2008" s="131" t="s">
        <v>690</v>
      </c>
      <c r="N2008" s="87">
        <v>4.3757317470283399E-2</v>
      </c>
      <c r="O2008" s="87">
        <v>6.1280202678978157E-5</v>
      </c>
      <c r="P2008" s="87">
        <v>7.6466965737505777E-2</v>
      </c>
      <c r="Q2008" s="88">
        <v>6.0103952240449468E-2</v>
      </c>
      <c r="R2008" s="111">
        <v>8.2112351064851624E-2</v>
      </c>
      <c r="S2008" s="87">
        <v>3.2761465551669406E-5</v>
      </c>
      <c r="T2008" s="87">
        <v>4.0880574057066001E-2</v>
      </c>
      <c r="U2008" s="88">
        <v>6.1561920170726973E-2</v>
      </c>
      <c r="V2008" s="111">
        <v>0</v>
      </c>
      <c r="W2008" s="87">
        <v>6.7668950899946013E-5</v>
      </c>
      <c r="X2008" s="87">
        <v>0.11434524152115967</v>
      </c>
      <c r="Y2008" s="88">
        <v>5.7070542256519918E-2</v>
      </c>
      <c r="Z2008" s="133">
        <v>0.17873641466769635</v>
      </c>
      <c r="AA2008" s="128">
        <v>0.33627144391473723</v>
      </c>
      <c r="AB2008" s="129">
        <v>0.34442852781388633</v>
      </c>
      <c r="AC2008" s="130">
        <v>0.31930002827137649</v>
      </c>
    </row>
    <row r="2009" spans="1:53">
      <c r="A2009" s="51" t="s">
        <v>695</v>
      </c>
      <c r="B2009" s="111">
        <v>7.8433127061881044E-3</v>
      </c>
      <c r="C2009" s="87">
        <v>9.2231945625049251E-3</v>
      </c>
      <c r="D2009" s="87">
        <v>2.0765213335991441E-2</v>
      </c>
      <c r="E2009" s="88">
        <v>3.7831720604684468E-2</v>
      </c>
      <c r="F2009" s="112">
        <v>3.5755253814004444</v>
      </c>
      <c r="G2009" s="113">
        <v>4.2045711411981062</v>
      </c>
      <c r="H2009" s="113">
        <v>9.4662230251835311</v>
      </c>
      <c r="I2009" s="88">
        <v>17.246319547782079</v>
      </c>
      <c r="L2009" s="51"/>
      <c r="M2009" s="131" t="s">
        <v>695</v>
      </c>
      <c r="N2009" s="87">
        <v>1.1411490558844564E-2</v>
      </c>
      <c r="O2009" s="87">
        <v>3.4096878495241855E-6</v>
      </c>
      <c r="P2009" s="87">
        <v>4.2546935644290412E-3</v>
      </c>
      <c r="Q2009" s="88">
        <v>7.8433127061881044E-3</v>
      </c>
      <c r="R2009" s="111">
        <v>1.3032042779429581E-2</v>
      </c>
      <c r="S2009" s="87">
        <v>4.3209920948204193E-6</v>
      </c>
      <c r="T2009" s="87">
        <v>5.391841737168614E-3</v>
      </c>
      <c r="U2009" s="88">
        <v>9.2231945625049251E-3</v>
      </c>
      <c r="V2009" s="111">
        <v>1.7999999999999999E-2</v>
      </c>
      <c r="W2009" s="87">
        <v>3.2787332669807238E-6</v>
      </c>
      <c r="X2009" s="87">
        <v>2.3540318599747506E-2</v>
      </c>
      <c r="Y2009" s="88">
        <v>2.0765213335991441E-2</v>
      </c>
      <c r="Z2009" s="133">
        <v>3.7831720604684468E-2</v>
      </c>
      <c r="AA2009" s="128">
        <v>0.20732106763383412</v>
      </c>
      <c r="AB2009" s="129">
        <v>0.24379527061116205</v>
      </c>
      <c r="AC2009" s="130">
        <v>0.54888366175500392</v>
      </c>
    </row>
    <row r="2010" spans="1:53">
      <c r="A2010" s="51" t="s">
        <v>700</v>
      </c>
      <c r="B2010" s="111">
        <v>2.9206572297846606E-3</v>
      </c>
      <c r="C2010" s="87">
        <v>5.5012656763926944E-3</v>
      </c>
      <c r="D2010" s="87">
        <v>7.1439850715163417E-3</v>
      </c>
      <c r="E2010" s="88">
        <v>1.5565907977693697E-2</v>
      </c>
      <c r="F2010" s="112">
        <v>1.3314379327534254</v>
      </c>
      <c r="G2010" s="113">
        <v>2.5078580687278063</v>
      </c>
      <c r="H2010" s="113">
        <v>3.2567233902837511</v>
      </c>
      <c r="I2010" s="88">
        <v>7.0960193917649832</v>
      </c>
      <c r="L2010" s="51"/>
      <c r="M2010" s="131" t="s">
        <v>700</v>
      </c>
      <c r="N2010" s="87">
        <v>2.2534945278611649E-3</v>
      </c>
      <c r="O2010" s="87">
        <v>2.8754932231767736E-6</v>
      </c>
      <c r="P2010" s="87">
        <v>3.5881121824441549E-3</v>
      </c>
      <c r="Q2010" s="88">
        <v>2.9206572297846606E-3</v>
      </c>
      <c r="R2010" s="111">
        <v>8.1272360474065539E-3</v>
      </c>
      <c r="S2010" s="87">
        <v>2.2923645790523655E-6</v>
      </c>
      <c r="T2010" s="87">
        <v>2.8604697122583357E-3</v>
      </c>
      <c r="U2010" s="88">
        <v>5.5012656763926944E-3</v>
      </c>
      <c r="V2010" s="111">
        <v>4.5999999999999999E-3</v>
      </c>
      <c r="W2010" s="87">
        <v>3.0164213285527025E-6</v>
      </c>
      <c r="X2010" s="87">
        <v>9.6970706765192559E-3</v>
      </c>
      <c r="Y2010" s="88">
        <v>7.1439850715163417E-3</v>
      </c>
      <c r="Z2010" s="133">
        <v>1.5565907977693697E-2</v>
      </c>
      <c r="AA2010" s="128">
        <v>0.18763166491604791</v>
      </c>
      <c r="AB2010" s="129">
        <v>0.35341758953452213</v>
      </c>
      <c r="AC2010" s="130">
        <v>0.45895074554942994</v>
      </c>
    </row>
    <row r="2011" spans="1:53">
      <c r="A2011" s="51" t="s">
        <v>703</v>
      </c>
      <c r="B2011" s="111">
        <v>2.9026980142855187E-2</v>
      </c>
      <c r="C2011" s="87">
        <v>0.17836727185206791</v>
      </c>
      <c r="D2011" s="87">
        <v>8.2153296631832823E-4</v>
      </c>
      <c r="E2011" s="88">
        <v>0.20821578496124141</v>
      </c>
      <c r="F2011" s="112">
        <v>13.232508779651392</v>
      </c>
      <c r="G2011" s="113">
        <v>81.312161277855679</v>
      </c>
      <c r="H2011" s="113">
        <v>0.37451164868268755</v>
      </c>
      <c r="I2011" s="88">
        <v>94.919181706189747</v>
      </c>
      <c r="L2011" s="51"/>
      <c r="M2011" s="131" t="s">
        <v>703</v>
      </c>
      <c r="N2011" s="87">
        <v>1.9499828265438644E-2</v>
      </c>
      <c r="O2011" s="87">
        <v>3.0908588271253965E-5</v>
      </c>
      <c r="P2011" s="87">
        <v>3.8568507560491988E-2</v>
      </c>
      <c r="Q2011" s="88">
        <v>2.9026980142855187E-2</v>
      </c>
      <c r="R2011" s="111">
        <v>0.31455277352672556</v>
      </c>
      <c r="S2011" s="87">
        <v>3.3257016963005528E-5</v>
      </c>
      <c r="T2011" s="87">
        <v>4.149893547127867E-2</v>
      </c>
      <c r="U2011" s="88">
        <v>0.17836727185206791</v>
      </c>
      <c r="V2011" s="111">
        <v>0</v>
      </c>
      <c r="W2011" s="87">
        <v>1.318821535156266E-6</v>
      </c>
      <c r="X2011" s="87">
        <v>1.6456584138758693E-3</v>
      </c>
      <c r="Y2011" s="88">
        <v>8.2153296631832823E-4</v>
      </c>
      <c r="Z2011" s="133">
        <v>0.20821578496124141</v>
      </c>
      <c r="AA2011" s="128">
        <v>0.13940816325841218</v>
      </c>
      <c r="AB2011" s="129">
        <v>0.85664625227751257</v>
      </c>
      <c r="AC2011" s="130">
        <v>3.9455844640753513E-3</v>
      </c>
    </row>
    <row r="2012" spans="1:53">
      <c r="A2012" s="51" t="s">
        <v>729</v>
      </c>
      <c r="B2012" s="111">
        <v>4.5020484212671287E-4</v>
      </c>
      <c r="C2012" s="87">
        <v>3.8966966856549841E-4</v>
      </c>
      <c r="D2012" s="87">
        <v>1.1334210363158396E-3</v>
      </c>
      <c r="E2012" s="88">
        <v>1.9732955470080507E-3</v>
      </c>
      <c r="F2012" s="112">
        <v>0.20523456097618406</v>
      </c>
      <c r="G2012" s="113">
        <v>0.17763843448681998</v>
      </c>
      <c r="H2012" s="113">
        <v>0.51669184118633138</v>
      </c>
      <c r="I2012" s="88">
        <v>0.8995648366493354</v>
      </c>
      <c r="L2012" s="51"/>
      <c r="M2012" s="131" t="s">
        <v>729</v>
      </c>
      <c r="N2012" s="87">
        <v>2.5429852374821995E-4</v>
      </c>
      <c r="O2012" s="87">
        <v>5.1812137210497892E-7</v>
      </c>
      <c r="P2012" s="87">
        <v>6.4652477434138853E-4</v>
      </c>
      <c r="Q2012" s="88">
        <v>4.5020484212671287E-4</v>
      </c>
      <c r="R2012" s="111">
        <v>5.1520635438308618E-4</v>
      </c>
      <c r="S2012" s="87">
        <v>2.1102504241422229E-7</v>
      </c>
      <c r="T2012" s="87">
        <v>2.6332231263294375E-4</v>
      </c>
      <c r="U2012" s="88">
        <v>3.8966966856549841E-4</v>
      </c>
      <c r="V2012" s="111">
        <v>6.5769205701482817E-4</v>
      </c>
      <c r="W2012" s="87">
        <v>5.6407525965506051E-7</v>
      </c>
      <c r="X2012" s="87">
        <v>1.6108518288684836E-3</v>
      </c>
      <c r="Y2012" s="88">
        <v>1.1334210363158396E-3</v>
      </c>
      <c r="Z2012" s="133">
        <v>1.9732955470080507E-3</v>
      </c>
      <c r="AA2012" s="128">
        <v>0.22814871437242246</v>
      </c>
      <c r="AB2012" s="129">
        <v>0.1974715187273002</v>
      </c>
      <c r="AC2012" s="130">
        <v>0.57437976690027737</v>
      </c>
    </row>
    <row r="2013" spans="1:53">
      <c r="A2013" s="51" t="s">
        <v>730</v>
      </c>
      <c r="B2013" s="111">
        <v>8.4565181929685789E-4</v>
      </c>
      <c r="C2013" s="87">
        <v>9.5337123225805302E-4</v>
      </c>
      <c r="D2013" s="87">
        <v>1.1585547883089247E-3</v>
      </c>
      <c r="E2013" s="88">
        <v>2.9575778398638355E-3</v>
      </c>
      <c r="F2013" s="112">
        <v>0.38550669302497931</v>
      </c>
      <c r="G2013" s="113">
        <v>0.43461266514928798</v>
      </c>
      <c r="H2013" s="113">
        <v>0.52814954682009985</v>
      </c>
      <c r="I2013" s="88">
        <v>1.348268904994367</v>
      </c>
      <c r="L2013" s="51"/>
      <c r="M2013" s="131" t="s">
        <v>730</v>
      </c>
      <c r="N2013" s="87">
        <v>4.8548717848637222E-4</v>
      </c>
      <c r="O2013" s="87">
        <v>9.6693243111647552E-7</v>
      </c>
      <c r="P2013" s="87">
        <v>1.2065624108327383E-3</v>
      </c>
      <c r="Q2013" s="88">
        <v>8.4565181929685789E-4</v>
      </c>
      <c r="R2013" s="111">
        <v>1.2678575492248948E-3</v>
      </c>
      <c r="S2013" s="87">
        <v>5.1038603251023185E-7</v>
      </c>
      <c r="T2013" s="87">
        <v>6.3687242461176862E-4</v>
      </c>
      <c r="U2013" s="88">
        <v>9.5337123225805302E-4</v>
      </c>
      <c r="V2013" s="111">
        <v>8.2226677724105428E-4</v>
      </c>
      <c r="W2013" s="87">
        <v>3.9873910443863851E-7</v>
      </c>
      <c r="X2013" s="87">
        <v>1.4960457939777155E-3</v>
      </c>
      <c r="Y2013" s="88">
        <v>1.1585547883089247E-3</v>
      </c>
      <c r="Z2013" s="133">
        <v>2.9575778398638355E-3</v>
      </c>
      <c r="AA2013" s="128">
        <v>0.28592715562671073</v>
      </c>
      <c r="AB2013" s="129">
        <v>0.32234865280906538</v>
      </c>
      <c r="AC2013" s="130">
        <v>0.39172419156422394</v>
      </c>
    </row>
    <row r="2014" spans="1:53" ht="11.25" customHeight="1">
      <c r="A2014" s="51" t="s">
        <v>712</v>
      </c>
      <c r="B2014" s="111">
        <v>1.2565166811176513E-3</v>
      </c>
      <c r="C2014" s="87">
        <v>5.2796719500785971E-3</v>
      </c>
      <c r="D2014" s="87">
        <v>3.3498088809912653E-2</v>
      </c>
      <c r="E2014" s="88">
        <v>4.0034277441108899E-2</v>
      </c>
      <c r="F2014" s="112">
        <v>0.57280736517678543</v>
      </c>
      <c r="G2014" s="113">
        <v>2.4068402944179725</v>
      </c>
      <c r="H2014" s="113">
        <v>15.270749905681038</v>
      </c>
      <c r="I2014" s="88">
        <v>18.250397565275797</v>
      </c>
      <c r="L2014" s="51"/>
      <c r="M2014" s="131" t="s">
        <v>712</v>
      </c>
      <c r="N2014" s="87">
        <v>4.4465697151693746E-4</v>
      </c>
      <c r="O2014" s="87">
        <v>1.6593518124915879E-6</v>
      </c>
      <c r="P2014" s="87">
        <v>2.0705805895741562E-3</v>
      </c>
      <c r="Q2014" s="88">
        <v>1.2565166811176513E-3</v>
      </c>
      <c r="R2014" s="111">
        <v>9.8752259669079292E-4</v>
      </c>
      <c r="S2014" s="87">
        <v>7.6810223779727148E-6</v>
      </c>
      <c r="T2014" s="87">
        <v>9.5845713514087355E-3</v>
      </c>
      <c r="U2014" s="88">
        <v>5.2796719500785971E-3</v>
      </c>
      <c r="V2014" s="111">
        <v>0</v>
      </c>
      <c r="W2014" s="87">
        <v>3.9718923936823928E-5</v>
      </c>
      <c r="X2014" s="87">
        <v>6.7116009486122022E-2</v>
      </c>
      <c r="Y2014" s="88">
        <v>3.3498088809912653E-2</v>
      </c>
      <c r="Z2014" s="133">
        <v>4.0034277441108899E-2</v>
      </c>
      <c r="AA2014" s="128">
        <v>3.1386021215594778E-2</v>
      </c>
      <c r="AB2014" s="129">
        <v>0.13187878706803399</v>
      </c>
      <c r="AC2014" s="130">
        <v>0.83673519171637134</v>
      </c>
    </row>
    <row r="2015" spans="1:53">
      <c r="A2015" s="51" t="s">
        <v>715</v>
      </c>
      <c r="B2015" s="111">
        <v>1.4403359744350388E-3</v>
      </c>
      <c r="C2015" s="87">
        <v>8.5182673975846279E-3</v>
      </c>
      <c r="D2015" s="87">
        <v>0.96643886019027292</v>
      </c>
      <c r="E2015" s="88">
        <v>0.97639746356229262</v>
      </c>
      <c r="F2015" s="112">
        <v>0.65660493559991329</v>
      </c>
      <c r="G2015" s="113">
        <v>3.8832164962121167</v>
      </c>
      <c r="H2015" s="113">
        <v>440.56979539471172</v>
      </c>
      <c r="I2015" s="88">
        <v>445.10961682652379</v>
      </c>
      <c r="L2015" s="51"/>
      <c r="M2015" s="131" t="s">
        <v>715</v>
      </c>
      <c r="N2015" s="87">
        <v>1.6343132271107372E-3</v>
      </c>
      <c r="O2015" s="87">
        <v>9.972806524195715E-7</v>
      </c>
      <c r="P2015" s="87">
        <v>1.2444316785101797E-3</v>
      </c>
      <c r="Q2015" s="88">
        <v>1.4403359744350388E-3</v>
      </c>
      <c r="R2015" s="111">
        <v>1.0032635106758826E-2</v>
      </c>
      <c r="S2015" s="87">
        <v>5.6025878670332E-6</v>
      </c>
      <c r="T2015" s="87">
        <v>6.9910489153254393E-3</v>
      </c>
      <c r="U2015" s="88">
        <v>8.5182673975846279E-3</v>
      </c>
      <c r="V2015" s="111">
        <v>0</v>
      </c>
      <c r="W2015" s="87">
        <v>1.1459134816709071E-3</v>
      </c>
      <c r="X2015" s="87">
        <v>1.9363349376843582</v>
      </c>
      <c r="Y2015" s="88">
        <v>0.96643886019027292</v>
      </c>
      <c r="Z2015" s="133">
        <v>0.97639746356229262</v>
      </c>
      <c r="AA2015" s="128">
        <v>1.475153334770157E-3</v>
      </c>
      <c r="AB2015" s="129">
        <v>8.7241801781280191E-3</v>
      </c>
      <c r="AC2015" s="130">
        <v>0.98980066648710174</v>
      </c>
    </row>
    <row r="2016" spans="1:53">
      <c r="A2016" s="51" t="s">
        <v>716</v>
      </c>
      <c r="B2016" s="111">
        <v>3.2203523153847627E-3</v>
      </c>
      <c r="C2016" s="87">
        <v>1.9529286694223082E-2</v>
      </c>
      <c r="D2016" s="87">
        <v>3.9378674156998736E-2</v>
      </c>
      <c r="E2016" s="88">
        <v>6.212831316660658E-2</v>
      </c>
      <c r="F2016" s="112">
        <v>1.4680597181373887</v>
      </c>
      <c r="G2016" s="113">
        <v>8.9028020265912815</v>
      </c>
      <c r="H2016" s="113">
        <v>17.951528162731645</v>
      </c>
      <c r="I2016" s="88">
        <v>28.322389907460316</v>
      </c>
      <c r="L2016" s="51"/>
      <c r="M2016" s="131" t="s">
        <v>716</v>
      </c>
      <c r="N2016" s="87">
        <v>2.8244625457509573E-3</v>
      </c>
      <c r="O2016" s="87">
        <v>2.8972164021237993E-6</v>
      </c>
      <c r="P2016" s="87">
        <v>3.6152189070898576E-3</v>
      </c>
      <c r="Q2016" s="88">
        <v>3.2203523153847627E-3</v>
      </c>
      <c r="R2016" s="111">
        <v>2.5981846323883291E-2</v>
      </c>
      <c r="S2016" s="87">
        <v>1.0446546057701887E-5</v>
      </c>
      <c r="T2016" s="87">
        <v>1.3035460793989767E-2</v>
      </c>
      <c r="U2016" s="88">
        <v>1.9529286694223082E-2</v>
      </c>
      <c r="V2016" s="111">
        <v>0</v>
      </c>
      <c r="W2016" s="87">
        <v>4.6691576120962749E-5</v>
      </c>
      <c r="X2016" s="87">
        <v>7.8898216649600172E-2</v>
      </c>
      <c r="Y2016" s="88">
        <v>3.9378674156998736E-2</v>
      </c>
      <c r="Z2016" s="133">
        <v>6.212831316660658E-2</v>
      </c>
      <c r="AA2016" s="128">
        <v>5.1833892652918087E-2</v>
      </c>
      <c r="AB2016" s="129">
        <v>0.31433795155281796</v>
      </c>
      <c r="AC2016" s="130">
        <v>0.63382815579426399</v>
      </c>
    </row>
    <row r="2017" spans="1:53">
      <c r="A2017" s="51" t="s">
        <v>717</v>
      </c>
      <c r="B2017" s="111">
        <v>1.7944965214849182E-4</v>
      </c>
      <c r="C2017" s="87">
        <v>2.9454477334683992E-3</v>
      </c>
      <c r="D2017" s="87">
        <v>1.4327997201834093E-2</v>
      </c>
      <c r="E2017" s="88">
        <v>1.7452894587450984E-2</v>
      </c>
      <c r="F2017" s="112">
        <v>8.1805585213272414E-2</v>
      </c>
      <c r="G2017" s="113">
        <v>1.3427391620246969</v>
      </c>
      <c r="H2017" s="113">
        <v>6.5316938873766359</v>
      </c>
      <c r="I2017" s="88">
        <v>7.9562386346146052</v>
      </c>
      <c r="L2017" s="51"/>
      <c r="M2017" s="131" t="s">
        <v>717</v>
      </c>
      <c r="N2017" s="87">
        <v>7.4465400699079304E-5</v>
      </c>
      <c r="O2017" s="87">
        <v>2.2816123882427846E-7</v>
      </c>
      <c r="P2017" s="87">
        <v>2.8470528603176452E-4</v>
      </c>
      <c r="Q2017" s="88">
        <v>1.7944965214849182E-4</v>
      </c>
      <c r="R2017" s="111">
        <v>4.5392335300489476E-3</v>
      </c>
      <c r="S2017" s="87">
        <v>1.0762570222550938E-6</v>
      </c>
      <c r="T2017" s="87">
        <v>1.3429803631142719E-3</v>
      </c>
      <c r="U2017" s="88">
        <v>2.9454477334683992E-3</v>
      </c>
      <c r="V2017" s="111">
        <v>1.2419999999999999E-2</v>
      </c>
      <c r="W2017" s="87">
        <v>2.2623259542166992E-6</v>
      </c>
      <c r="X2017" s="87">
        <v>1.6242819833825778E-2</v>
      </c>
      <c r="Y2017" s="88">
        <v>1.4327997201834093E-2</v>
      </c>
      <c r="Z2017" s="133">
        <v>1.7452894587450984E-2</v>
      </c>
      <c r="AA2017" s="128">
        <v>1.0281942129961644E-2</v>
      </c>
      <c r="AB2017" s="129">
        <v>0.16876557173422918</v>
      </c>
      <c r="AC2017" s="130">
        <v>0.82095248613580918</v>
      </c>
    </row>
    <row r="2018" spans="1:53">
      <c r="A2018" s="51" t="s">
        <v>718</v>
      </c>
      <c r="B2018" s="111">
        <v>1.423368513347929E-4</v>
      </c>
      <c r="C2018" s="87">
        <v>1.9408661389688025E-3</v>
      </c>
      <c r="D2018" s="87">
        <v>4.9293496993462749E-3</v>
      </c>
      <c r="E2018" s="88">
        <v>7.0125526896498702E-3</v>
      </c>
      <c r="F2018" s="112">
        <v>6.4886999118962355E-2</v>
      </c>
      <c r="G2018" s="113">
        <v>0.88478126548601277</v>
      </c>
      <c r="H2018" s="113">
        <v>2.247139139295788</v>
      </c>
      <c r="I2018" s="88">
        <v>3.1968074039007632</v>
      </c>
      <c r="L2018" s="51"/>
      <c r="M2018" s="131" t="s">
        <v>718</v>
      </c>
      <c r="N2018" s="87">
        <v>5.9924684827738189E-5</v>
      </c>
      <c r="O2018" s="87">
        <v>1.802823943302403E-7</v>
      </c>
      <c r="P2018" s="87">
        <v>2.2496086937804933E-4</v>
      </c>
      <c r="Q2018" s="88">
        <v>1.423368513347929E-4</v>
      </c>
      <c r="R2018" s="111">
        <v>2.84888273630078E-3</v>
      </c>
      <c r="S2018" s="87">
        <v>8.2358669640824538E-7</v>
      </c>
      <c r="T2018" s="87">
        <v>1.0276920268365703E-3</v>
      </c>
      <c r="U2018" s="88">
        <v>1.9408661389688025E-3</v>
      </c>
      <c r="V2018" s="111">
        <v>3.1739999999999997E-3</v>
      </c>
      <c r="W2018" s="87">
        <v>2.0813307167013644E-6</v>
      </c>
      <c r="X2018" s="87">
        <v>6.6909787667982857E-3</v>
      </c>
      <c r="Y2018" s="88">
        <v>4.9293496993462749E-3</v>
      </c>
      <c r="Z2018" s="133">
        <v>7.0125526896498702E-3</v>
      </c>
      <c r="AA2018" s="128">
        <v>2.0297437699808518E-2</v>
      </c>
      <c r="AB2018" s="129">
        <v>0.27677027537110854</v>
      </c>
      <c r="AC2018" s="130">
        <v>0.70293228692908294</v>
      </c>
    </row>
    <row r="2019" spans="1:53">
      <c r="A2019" s="51" t="s">
        <v>719</v>
      </c>
      <c r="B2019" s="111">
        <v>2.7316698359073619E-3</v>
      </c>
      <c r="C2019" s="87">
        <v>6.9258172052387101E-2</v>
      </c>
      <c r="D2019" s="87">
        <v>5.6685774675964645E-4</v>
      </c>
      <c r="E2019" s="87">
        <v>7.2556699635054109E-2</v>
      </c>
      <c r="F2019" s="112">
        <v>1.2452843840061112</v>
      </c>
      <c r="G2019" s="113">
        <v>31.572673603506072</v>
      </c>
      <c r="H2019" s="113">
        <v>0.25841303759105444</v>
      </c>
      <c r="I2019" s="88">
        <v>33.076371025103242</v>
      </c>
      <c r="L2019" s="51"/>
      <c r="M2019" s="131" t="s">
        <v>719</v>
      </c>
      <c r="N2019" s="87">
        <v>1.0837781680051344E-3</v>
      </c>
      <c r="O2019" s="87">
        <v>3.5132249338077605E-6</v>
      </c>
      <c r="P2019" s="87">
        <v>4.3838897212686032E-3</v>
      </c>
      <c r="Q2019" s="88">
        <v>2.7316698359073619E-3</v>
      </c>
      <c r="R2019" s="111">
        <v>0.11683906494702594</v>
      </c>
      <c r="S2019" s="87">
        <v>1.7176387544511154E-5</v>
      </c>
      <c r="T2019" s="87">
        <v>2.1433124899092729E-2</v>
      </c>
      <c r="U2019" s="88">
        <v>6.9258172052387101E-2</v>
      </c>
      <c r="V2019" s="111">
        <v>0</v>
      </c>
      <c r="W2019" s="87">
        <v>9.0998685925782343E-7</v>
      </c>
      <c r="X2019" s="87">
        <v>1.1355043055743497E-3</v>
      </c>
      <c r="Y2019" s="88">
        <v>5.6685774675964645E-4</v>
      </c>
      <c r="Z2019" s="133">
        <v>7.2556699635054109E-2</v>
      </c>
      <c r="AA2019" s="128">
        <v>3.7648760895232593E-2</v>
      </c>
      <c r="AB2019" s="129">
        <v>0.95453862152967328</v>
      </c>
      <c r="AC2019" s="130">
        <v>7.8126175750940861E-3</v>
      </c>
    </row>
    <row r="2020" spans="1:53">
      <c r="A2020" s="51" t="s">
        <v>720</v>
      </c>
      <c r="B2020" s="111">
        <v>1.7562418315414872E-5</v>
      </c>
      <c r="C2020" s="87">
        <v>1.3129304750223553E-4</v>
      </c>
      <c r="D2020" s="87">
        <v>7.8206051505792925E-4</v>
      </c>
      <c r="E2020" s="87">
        <v>9.3091598087557969E-4</v>
      </c>
      <c r="F2020" s="112">
        <v>8.0061671385350877E-3</v>
      </c>
      <c r="G2020" s="113">
        <v>5.9852468125526095E-2</v>
      </c>
      <c r="H2020" s="113">
        <v>0.35651737041856862</v>
      </c>
      <c r="I2020" s="88">
        <v>0.42437600568262979</v>
      </c>
      <c r="L2020" s="51"/>
      <c r="M2020" s="4" t="s">
        <v>720</v>
      </c>
      <c r="N2020" s="111">
        <v>6.1331246310955308E-6</v>
      </c>
      <c r="O2020" s="87">
        <v>2.3258746768300615E-8</v>
      </c>
      <c r="P2020" s="87">
        <v>2.9022844482841116E-5</v>
      </c>
      <c r="Q2020" s="88">
        <v>1.7562418315414872E-5</v>
      </c>
      <c r="R2020" s="87">
        <v>1.6982963085487136E-4</v>
      </c>
      <c r="S2020" s="87">
        <v>7.4127557948516343E-8</v>
      </c>
      <c r="T2020" s="87">
        <v>9.249821616204701E-5</v>
      </c>
      <c r="U2020" s="88">
        <v>1.3129304750223553E-4</v>
      </c>
      <c r="V2020" s="87">
        <v>4.5380751934023138E-4</v>
      </c>
      <c r="W2020" s="87">
        <v>3.892119291619917E-7</v>
      </c>
      <c r="X2020" s="87">
        <v>1.1114877619192536E-3</v>
      </c>
      <c r="Y2020" s="87">
        <v>7.8206051505792925E-4</v>
      </c>
      <c r="Z2020" s="133">
        <v>9.3091598087557969E-4</v>
      </c>
      <c r="AA2020" s="129">
        <v>1.8865739418176507E-2</v>
      </c>
      <c r="AB2020" s="129">
        <v>0.14103640951436552</v>
      </c>
      <c r="AC2020" s="130">
        <v>0.84009785106745793</v>
      </c>
    </row>
    <row r="2021" spans="1:53" ht="14.25">
      <c r="A2021" s="89" t="s">
        <v>721</v>
      </c>
      <c r="B2021" s="114">
        <v>4.9354948886857545E-5</v>
      </c>
      <c r="C2021" s="90">
        <v>3.2830790950513512E-4</v>
      </c>
      <c r="D2021" s="90">
        <v>7.9940280393315806E-4</v>
      </c>
      <c r="E2021" s="90">
        <v>1.1770656623251506E-3</v>
      </c>
      <c r="F2021" s="115">
        <v>2.2499405423865363E-2</v>
      </c>
      <c r="G2021" s="116">
        <v>0.14966549305422758</v>
      </c>
      <c r="H2021" s="116">
        <v>0.36442318730586898</v>
      </c>
      <c r="I2021" s="91">
        <v>0.53658808578396178</v>
      </c>
      <c r="L2021" s="89"/>
      <c r="M2021" s="134" t="s">
        <v>721</v>
      </c>
      <c r="N2021" s="114">
        <v>2.9245684760439532E-5</v>
      </c>
      <c r="O2021" s="90">
        <v>5.5700233454281664E-8</v>
      </c>
      <c r="P2021" s="90">
        <v>6.9504140928383957E-5</v>
      </c>
      <c r="Q2021" s="91">
        <v>4.9354948886857545E-5</v>
      </c>
      <c r="R2021" s="90">
        <v>4.1702016507122718E-4</v>
      </c>
      <c r="S2021" s="90">
        <v>1.9151739763927511E-7</v>
      </c>
      <c r="T2021" s="90">
        <v>2.3898018680089199E-4</v>
      </c>
      <c r="U2021" s="91">
        <v>3.2830790950513512E-4</v>
      </c>
      <c r="V2021" s="90">
        <v>5.6736407629632743E-4</v>
      </c>
      <c r="W2021" s="90">
        <v>2.7512998206266058E-7</v>
      </c>
      <c r="X2021" s="90">
        <v>1.0322715978446236E-3</v>
      </c>
      <c r="Y2021" s="90">
        <v>7.9940280393315806E-4</v>
      </c>
      <c r="Z2021" s="135">
        <v>1.1770656623251506E-3</v>
      </c>
      <c r="AA2021" s="136">
        <v>4.1930497564055029E-2</v>
      </c>
      <c r="AB2021" s="136">
        <v>0.27892064139956529</v>
      </c>
      <c r="AC2021" s="137">
        <v>0.67914886103637984</v>
      </c>
      <c r="AY2021" s="81"/>
    </row>
    <row r="2023" spans="1:53" ht="14.25">
      <c r="A2023" s="52" t="s">
        <v>815</v>
      </c>
    </row>
    <row r="2024" spans="1:53" ht="14.25">
      <c r="A2024" s="77"/>
      <c r="B2024" s="93" t="s">
        <v>723</v>
      </c>
      <c r="C2024" s="94"/>
      <c r="D2024" s="94"/>
      <c r="E2024" s="95"/>
      <c r="F2024" s="96" t="s">
        <v>724</v>
      </c>
      <c r="G2024" s="97"/>
      <c r="H2024" s="98"/>
      <c r="I2024" s="98"/>
    </row>
    <row r="2025" spans="1:53" ht="25.5">
      <c r="A2025" s="89" t="s">
        <v>725</v>
      </c>
      <c r="B2025" s="99" t="s">
        <v>726</v>
      </c>
      <c r="C2025" s="100" t="s">
        <v>362</v>
      </c>
      <c r="D2025" s="100" t="s">
        <v>401</v>
      </c>
      <c r="E2025" s="101" t="s">
        <v>727</v>
      </c>
      <c r="F2025" s="102" t="s">
        <v>726</v>
      </c>
      <c r="G2025" s="102" t="s">
        <v>362</v>
      </c>
      <c r="H2025" s="100" t="s">
        <v>401</v>
      </c>
      <c r="I2025" s="101" t="s">
        <v>727</v>
      </c>
    </row>
    <row r="2026" spans="1:53">
      <c r="A2026" s="51" t="s">
        <v>540</v>
      </c>
      <c r="B2026" s="104">
        <v>117.63627970848549</v>
      </c>
      <c r="C2026" s="85">
        <v>1284.9814828746305</v>
      </c>
      <c r="D2026" s="85">
        <v>1190.8525948104077</v>
      </c>
      <c r="E2026" s="86">
        <v>2593.470357393524</v>
      </c>
      <c r="F2026" s="105">
        <v>98783.24170525407</v>
      </c>
      <c r="G2026" s="106">
        <v>1079043.2740999393</v>
      </c>
      <c r="H2026" s="106">
        <v>1000000</v>
      </c>
      <c r="I2026" s="79">
        <v>2177826.5158051932</v>
      </c>
    </row>
    <row r="2027" spans="1:53" ht="14.25" customHeight="1">
      <c r="A2027" s="51" t="s">
        <v>558</v>
      </c>
      <c r="B2027" s="104">
        <v>115.14121415937922</v>
      </c>
      <c r="C2027" s="85">
        <v>1062.1248634627286</v>
      </c>
      <c r="D2027" s="85">
        <v>984.32091553388102</v>
      </c>
      <c r="E2027" s="86">
        <v>2161.5869931559887</v>
      </c>
      <c r="F2027" s="107">
        <v>96688.04910124962</v>
      </c>
      <c r="G2027" s="108">
        <v>891902.88377532281</v>
      </c>
      <c r="H2027" s="108">
        <v>826568.22500402923</v>
      </c>
      <c r="I2027" s="86">
        <v>1815159.1578806015</v>
      </c>
    </row>
    <row r="2028" spans="1:53" ht="14.25" customHeight="1">
      <c r="A2028" s="51" t="s">
        <v>575</v>
      </c>
      <c r="B2028" s="104">
        <v>7.8028618661931102</v>
      </c>
      <c r="C2028" s="85">
        <v>629.22324252633075</v>
      </c>
      <c r="D2028" s="85">
        <v>583.13068403228226</v>
      </c>
      <c r="E2028" s="86">
        <v>1220.1567884248061</v>
      </c>
      <c r="F2028" s="107">
        <v>6552.3322535442612</v>
      </c>
      <c r="G2028" s="108">
        <v>528380.46057791705</v>
      </c>
      <c r="H2028" s="108">
        <v>489674.94933755498</v>
      </c>
      <c r="I2028" s="86">
        <v>1024607.7421690162</v>
      </c>
    </row>
    <row r="2029" spans="1:53" ht="14.25" customHeight="1">
      <c r="A2029" s="51" t="s">
        <v>267</v>
      </c>
      <c r="B2029" s="104">
        <v>82.867778371336598</v>
      </c>
      <c r="C2029" s="85">
        <v>421.12648163130149</v>
      </c>
      <c r="D2029" s="85">
        <v>390.27765775434256</v>
      </c>
      <c r="E2029" s="86">
        <v>894.27191775698066</v>
      </c>
      <c r="F2029" s="107">
        <v>69586.931860806624</v>
      </c>
      <c r="G2029" s="108">
        <v>353634.43256245146</v>
      </c>
      <c r="H2029" s="108">
        <v>327729.61108295486</v>
      </c>
      <c r="I2029" s="86">
        <v>750950.97550621303</v>
      </c>
      <c r="AZ2029" s="81"/>
    </row>
    <row r="2030" spans="1:53" ht="12.75" customHeight="1">
      <c r="A2030" s="51" t="s">
        <v>608</v>
      </c>
      <c r="B2030" s="104">
        <v>24.47057392184951</v>
      </c>
      <c r="C2030" s="85">
        <v>11.775139305096372</v>
      </c>
      <c r="D2030" s="85">
        <v>10.912573747256202</v>
      </c>
      <c r="E2030" s="86">
        <v>47.158286974202085</v>
      </c>
      <c r="F2030" s="107">
        <v>20548.784986898736</v>
      </c>
      <c r="G2030" s="108">
        <v>9887.9906349543289</v>
      </c>
      <c r="H2030" s="108">
        <v>9163.6645835193085</v>
      </c>
      <c r="I2030" s="86">
        <v>39600.440205372375</v>
      </c>
      <c r="AX2030" s="81"/>
    </row>
    <row r="2031" spans="1:53" ht="14.25">
      <c r="A2031" s="51" t="s">
        <v>728</v>
      </c>
      <c r="B2031" s="109">
        <v>1.3378778657930159E-2</v>
      </c>
      <c r="C2031" s="110">
        <v>0.20951030207663174</v>
      </c>
      <c r="D2031" s="85">
        <v>0</v>
      </c>
      <c r="E2031" s="86">
        <v>0.2228890807345619</v>
      </c>
      <c r="F2031" s="107">
        <v>11.234621913940707</v>
      </c>
      <c r="G2031" s="108">
        <v>175.93302730300326</v>
      </c>
      <c r="H2031" s="108">
        <v>0</v>
      </c>
      <c r="I2031" s="86">
        <v>187.16764921694397</v>
      </c>
      <c r="BA2031" s="81"/>
    </row>
    <row r="2032" spans="1:53">
      <c r="A2032" s="51" t="s">
        <v>640</v>
      </c>
      <c r="B2032" s="104">
        <v>7.8433086379979118</v>
      </c>
      <c r="C2032" s="85">
        <v>171.56459619395176</v>
      </c>
      <c r="D2032" s="85">
        <v>0</v>
      </c>
      <c r="E2032" s="86">
        <v>179.40790483194968</v>
      </c>
      <c r="F2032" s="107">
        <v>6586.2968029612621</v>
      </c>
      <c r="G2032" s="108">
        <v>144068.70921019916</v>
      </c>
      <c r="H2032" s="108">
        <v>0</v>
      </c>
      <c r="I2032" s="86">
        <v>150655.00601316043</v>
      </c>
      <c r="AV2032" s="84"/>
    </row>
    <row r="2033" spans="1:9">
      <c r="A2033" s="51" t="s">
        <v>201</v>
      </c>
      <c r="B2033" s="111">
        <v>0.3855212817572663</v>
      </c>
      <c r="C2033" s="87">
        <v>2.5467127657262138E-3</v>
      </c>
      <c r="D2033" s="87">
        <v>0</v>
      </c>
      <c r="E2033" s="88">
        <v>0.38806799452299251</v>
      </c>
      <c r="F2033" s="112">
        <v>323.7355180962964</v>
      </c>
      <c r="G2033" s="113">
        <v>2.1385625532702215</v>
      </c>
      <c r="H2033" s="113">
        <v>0</v>
      </c>
      <c r="I2033" s="88">
        <v>325.87408064956668</v>
      </c>
    </row>
    <row r="2034" spans="1:9">
      <c r="A2034" s="51" t="s">
        <v>200</v>
      </c>
      <c r="B2034" s="111">
        <v>7.0434372668336351E-4</v>
      </c>
      <c r="C2034" s="87">
        <v>2.0606071579274596E-3</v>
      </c>
      <c r="D2034" s="87">
        <v>0</v>
      </c>
      <c r="E2034" s="88">
        <v>2.7649508846108234E-3</v>
      </c>
      <c r="F2034" s="112">
        <v>0.59146172225916849</v>
      </c>
      <c r="G2034" s="113">
        <v>1.7303629071367337</v>
      </c>
      <c r="H2034" s="113">
        <v>0</v>
      </c>
      <c r="I2034" s="88">
        <v>2.3218246293959024</v>
      </c>
    </row>
    <row r="2035" spans="1:9">
      <c r="A2035" s="51" t="s">
        <v>667</v>
      </c>
      <c r="B2035" s="104">
        <v>19.595598178286991</v>
      </c>
      <c r="C2035" s="85">
        <v>172.18705847377433</v>
      </c>
      <c r="D2035" s="85">
        <v>0</v>
      </c>
      <c r="E2035" s="86">
        <v>191.78265665206132</v>
      </c>
      <c r="F2035" s="107">
        <v>16455.099702248834</v>
      </c>
      <c r="G2035" s="108">
        <v>144591.41225718852</v>
      </c>
      <c r="H2035" s="108">
        <v>0</v>
      </c>
      <c r="I2035" s="86">
        <v>161046.51195943734</v>
      </c>
    </row>
    <row r="2036" spans="1:9">
      <c r="A2036" s="51" t="s">
        <v>676</v>
      </c>
      <c r="B2036" s="111">
        <v>1.6452219063695935E-2</v>
      </c>
      <c r="C2036" s="87">
        <v>2.9232747193999485E-3</v>
      </c>
      <c r="D2036" s="87">
        <v>0</v>
      </c>
      <c r="E2036" s="88">
        <v>1.9375493783095884E-2</v>
      </c>
      <c r="F2036" s="112">
        <v>13.815495834994799</v>
      </c>
      <c r="G2036" s="113">
        <v>2.4547746145402276</v>
      </c>
      <c r="H2036" s="113">
        <v>0</v>
      </c>
      <c r="I2036" s="88">
        <v>16.270270449535026</v>
      </c>
    </row>
    <row r="2037" spans="1:9">
      <c r="A2037" s="51" t="s">
        <v>685</v>
      </c>
      <c r="B2037" s="111">
        <v>2.3682634925504428E-2</v>
      </c>
      <c r="C2037" s="87">
        <v>3.0974706276730223E-2</v>
      </c>
      <c r="D2037" s="87">
        <v>0</v>
      </c>
      <c r="E2037" s="88">
        <v>5.4657341202234651E-2</v>
      </c>
      <c r="F2037" s="112">
        <v>19.887125433248837</v>
      </c>
      <c r="G2037" s="113">
        <v>26.010529272652441</v>
      </c>
      <c r="H2037" s="113">
        <v>0</v>
      </c>
      <c r="I2037" s="88">
        <v>45.897654705901274</v>
      </c>
    </row>
    <row r="2038" spans="1:9">
      <c r="A2038" s="51" t="s">
        <v>690</v>
      </c>
      <c r="B2038" s="111">
        <v>4.2973368847816752E-2</v>
      </c>
      <c r="C2038" s="87">
        <v>8.0641240214683427E-2</v>
      </c>
      <c r="D2038" s="87">
        <v>0</v>
      </c>
      <c r="E2038" s="88">
        <v>0.12361460906250019</v>
      </c>
      <c r="F2038" s="112">
        <v>36.086220104057816</v>
      </c>
      <c r="G2038" s="113">
        <v>67.717230970573723</v>
      </c>
      <c r="H2038" s="113">
        <v>0</v>
      </c>
      <c r="I2038" s="88">
        <v>103.80345107463155</v>
      </c>
    </row>
    <row r="2039" spans="1:9">
      <c r="A2039" s="51" t="s">
        <v>695</v>
      </c>
      <c r="B2039" s="111">
        <v>1.1207044244008816E-2</v>
      </c>
      <c r="C2039" s="87">
        <v>1.2798562927932777E-2</v>
      </c>
      <c r="D2039" s="87">
        <v>1.7999999999999999E-2</v>
      </c>
      <c r="E2039" s="88">
        <v>4.2005607171941586E-2</v>
      </c>
      <c r="F2039" s="112">
        <v>9.4109416168279481</v>
      </c>
      <c r="G2039" s="113">
        <v>10.74739475205191</v>
      </c>
      <c r="H2039" s="113">
        <v>15.115220874894032</v>
      </c>
      <c r="I2039" s="88">
        <v>35.273557243773894</v>
      </c>
    </row>
    <row r="2040" spans="1:9">
      <c r="A2040" s="51" t="s">
        <v>700</v>
      </c>
      <c r="B2040" s="111">
        <v>2.2131213049812969E-3</v>
      </c>
      <c r="C2040" s="87">
        <v>7.9816298751782724E-3</v>
      </c>
      <c r="D2040" s="87">
        <v>4.5999999999999999E-3</v>
      </c>
      <c r="E2040" s="88">
        <v>1.479475118015957E-2</v>
      </c>
      <c r="F2040" s="112">
        <v>1.8584342970958903</v>
      </c>
      <c r="G2040" s="113">
        <v>6.702449916942915</v>
      </c>
      <c r="H2040" s="113">
        <v>3.8627786680284757</v>
      </c>
      <c r="I2040" s="88">
        <v>12.423662882067282</v>
      </c>
    </row>
    <row r="2041" spans="1:9">
      <c r="A2041" s="51" t="s">
        <v>703</v>
      </c>
      <c r="B2041" s="111">
        <v>1.9150472674401588E-2</v>
      </c>
      <c r="C2041" s="87">
        <v>0.3089172997875777</v>
      </c>
      <c r="D2041" s="87">
        <v>0</v>
      </c>
      <c r="E2041" s="88">
        <v>0.32806777246197927</v>
      </c>
      <c r="F2041" s="112">
        <v>16.081312462900147</v>
      </c>
      <c r="G2041" s="113">
        <v>259.40851213139405</v>
      </c>
      <c r="H2041" s="113">
        <v>0</v>
      </c>
      <c r="I2041" s="88">
        <v>275.48982459429419</v>
      </c>
    </row>
    <row r="2042" spans="1:9">
      <c r="A2042" s="51" t="s">
        <v>729</v>
      </c>
      <c r="B2042" s="111">
        <v>2.497425548517467E-4</v>
      </c>
      <c r="C2042" s="87">
        <v>5.059760053773689E-4</v>
      </c>
      <c r="D2042" s="87">
        <v>6.5769220473088272E-4</v>
      </c>
      <c r="E2042" s="88">
        <v>1.4134107649599983E-3</v>
      </c>
      <c r="F2042" s="112">
        <v>0.20971743769136056</v>
      </c>
      <c r="G2042" s="113">
        <v>0.42488550437086126</v>
      </c>
      <c r="H2042" s="113">
        <v>0.55228683012240665</v>
      </c>
      <c r="I2042" s="88">
        <v>1.1868897721846285</v>
      </c>
    </row>
    <row r="2043" spans="1:9">
      <c r="A2043" s="51" t="s">
        <v>730</v>
      </c>
      <c r="B2043" s="111">
        <v>4.7678927315755303E-4</v>
      </c>
      <c r="C2043" s="87">
        <v>1.2451428300268134E-3</v>
      </c>
      <c r="D2043" s="87">
        <v>8.2226686785038681E-4</v>
      </c>
      <c r="E2043" s="88">
        <v>2.5441989710347532E-3</v>
      </c>
      <c r="F2043" s="112">
        <v>0.40037639858647772</v>
      </c>
      <c r="G2043" s="113">
        <v>1.0455893831469958</v>
      </c>
      <c r="H2043" s="113">
        <v>0.69048585142588337</v>
      </c>
      <c r="I2043" s="88">
        <v>2.1364516331593566</v>
      </c>
    </row>
    <row r="2044" spans="1:9">
      <c r="A2044" s="51" t="s">
        <v>712</v>
      </c>
      <c r="B2044" s="111">
        <v>4.3669057319904172E-4</v>
      </c>
      <c r="C2044" s="87">
        <v>9.6983031059815969E-4</v>
      </c>
      <c r="D2044" s="87">
        <v>0</v>
      </c>
      <c r="E2044" s="88">
        <v>1.4065208837972013E-3</v>
      </c>
      <c r="F2044" s="112">
        <v>0.36670413710486643</v>
      </c>
      <c r="G2044" s="113">
        <v>0.81439996421434824</v>
      </c>
      <c r="H2044" s="113">
        <v>0</v>
      </c>
      <c r="I2044" s="88">
        <v>1.1811041013192145</v>
      </c>
    </row>
    <row r="2045" spans="1:9">
      <c r="A2045" s="51" t="s">
        <v>715</v>
      </c>
      <c r="B2045" s="111">
        <v>1.6050331506082735E-3</v>
      </c>
      <c r="C2045" s="87">
        <v>9.8528921305812873E-3</v>
      </c>
      <c r="D2045" s="87">
        <v>0</v>
      </c>
      <c r="E2045" s="88">
        <v>1.145792528118956E-2</v>
      </c>
      <c r="F2045" s="112">
        <v>1.347801699053951</v>
      </c>
      <c r="G2045" s="113">
        <v>8.2738133783467447</v>
      </c>
      <c r="H2045" s="113">
        <v>0</v>
      </c>
      <c r="I2045" s="88">
        <v>9.6216150774006959</v>
      </c>
    </row>
    <row r="2046" spans="1:9">
      <c r="A2046" s="51" t="s">
        <v>716</v>
      </c>
      <c r="B2046" s="111">
        <v>2.7738599574306418E-3</v>
      </c>
      <c r="C2046" s="87">
        <v>2.5516360004970321E-2</v>
      </c>
      <c r="D2046" s="87">
        <v>0</v>
      </c>
      <c r="E2046" s="88">
        <v>2.8290219962400963E-2</v>
      </c>
      <c r="F2046" s="112">
        <v>2.3293058851437949</v>
      </c>
      <c r="G2046" s="113">
        <v>21.426967633246591</v>
      </c>
      <c r="H2046" s="113">
        <v>0</v>
      </c>
      <c r="I2046" s="88">
        <v>23.756273518390387</v>
      </c>
    </row>
    <row r="2047" spans="1:9">
      <c r="A2047" s="51" t="s">
        <v>717</v>
      </c>
      <c r="B2047" s="111">
        <v>7.3131291304939333E-5</v>
      </c>
      <c r="C2047" s="87">
        <v>4.4579093977971714E-3</v>
      </c>
      <c r="D2047" s="87">
        <v>1.2419999999999999E-2</v>
      </c>
      <c r="E2047" s="88">
        <v>1.6951040689102109E-2</v>
      </c>
      <c r="F2047" s="112">
        <v>6.1410867830020865E-2</v>
      </c>
      <c r="G2047" s="113">
        <v>3.743460288220561</v>
      </c>
      <c r="H2047" s="113">
        <v>10.429502403676882</v>
      </c>
      <c r="I2047" s="88">
        <v>14.234373559727462</v>
      </c>
    </row>
    <row r="2048" spans="1:9">
      <c r="A2048" s="51" t="s">
        <v>718</v>
      </c>
      <c r="B2048" s="111">
        <v>5.8851084414404872E-5</v>
      </c>
      <c r="C2048" s="87">
        <v>2.7978426400195409E-3</v>
      </c>
      <c r="D2048" s="87">
        <v>3.1739999999999997E-3</v>
      </c>
      <c r="E2048" s="88">
        <v>6.0306937244339453E-3</v>
      </c>
      <c r="F2048" s="112">
        <v>4.9419285536153525E-2</v>
      </c>
      <c r="G2048" s="113">
        <v>2.3494449709495555</v>
      </c>
      <c r="H2048" s="113">
        <v>2.6653172809396479</v>
      </c>
      <c r="I2048" s="88">
        <v>5.0641815374253563</v>
      </c>
    </row>
    <row r="2049" spans="1:53">
      <c r="A2049" s="51" t="s">
        <v>719</v>
      </c>
      <c r="B2049" s="111">
        <v>1.0643613835451626E-3</v>
      </c>
      <c r="C2049" s="87">
        <v>0.1147457962251095</v>
      </c>
      <c r="D2049" s="87">
        <v>0</v>
      </c>
      <c r="E2049" s="87">
        <v>0.11581015760865467</v>
      </c>
      <c r="F2049" s="112">
        <v>0.89378096683294095</v>
      </c>
      <c r="G2049" s="113">
        <v>96.356003022672894</v>
      </c>
      <c r="H2049" s="113">
        <v>0</v>
      </c>
      <c r="I2049" s="88">
        <v>97.249783989505843</v>
      </c>
    </row>
    <row r="2050" spans="1:53">
      <c r="A2050" s="51" t="s">
        <v>720</v>
      </c>
      <c r="B2050" s="111">
        <v>6.0232446182444487E-6</v>
      </c>
      <c r="C2050" s="87">
        <v>1.6678699220927539E-4</v>
      </c>
      <c r="D2050" s="87">
        <v>4.5380762126430907E-4</v>
      </c>
      <c r="E2050" s="87">
        <v>6.2661785809182892E-4</v>
      </c>
      <c r="F2050" s="112">
        <v>5.0579262660156461E-3</v>
      </c>
      <c r="G2050" s="113">
        <v>0.14005679035013488</v>
      </c>
      <c r="H2050" s="113">
        <v>0.38107791278446052</v>
      </c>
      <c r="I2050" s="88">
        <v>0.52619262940061107</v>
      </c>
    </row>
    <row r="2051" spans="1:53" ht="14.25">
      <c r="A2051" s="89" t="s">
        <v>721</v>
      </c>
      <c r="B2051" s="114">
        <v>2.8721724069827941E-5</v>
      </c>
      <c r="C2051" s="90">
        <v>4.0954890305498445E-4</v>
      </c>
      <c r="D2051" s="90">
        <v>5.6736413881676689E-4</v>
      </c>
      <c r="E2051" s="90">
        <v>1.0056347659415793E-3</v>
      </c>
      <c r="F2051" s="115">
        <v>2.4118622401289428E-2</v>
      </c>
      <c r="G2051" s="116">
        <v>0.34391234048592523</v>
      </c>
      <c r="H2051" s="116">
        <v>0.47643523748385952</v>
      </c>
      <c r="I2051" s="91">
        <v>0.84446620037107423</v>
      </c>
      <c r="AY2051" s="81"/>
    </row>
    <row r="2053" spans="1:53" ht="13.5" customHeight="1">
      <c r="A2053" s="52" t="s">
        <v>535</v>
      </c>
    </row>
    <row r="2054" spans="1:53" ht="14.25">
      <c r="A2054" s="77"/>
      <c r="B2054" s="93" t="s">
        <v>723</v>
      </c>
      <c r="C2054" s="94"/>
      <c r="D2054" s="94"/>
      <c r="E2054" s="95"/>
      <c r="F2054" s="96" t="s">
        <v>724</v>
      </c>
      <c r="G2054" s="97"/>
      <c r="H2054" s="98"/>
      <c r="I2054" s="98"/>
    </row>
    <row r="2055" spans="1:53" ht="25.5">
      <c r="A2055" s="89" t="s">
        <v>725</v>
      </c>
      <c r="B2055" s="99" t="s">
        <v>726</v>
      </c>
      <c r="C2055" s="100" t="s">
        <v>362</v>
      </c>
      <c r="D2055" s="100" t="s">
        <v>401</v>
      </c>
      <c r="E2055" s="101" t="s">
        <v>727</v>
      </c>
      <c r="F2055" s="102" t="s">
        <v>726</v>
      </c>
      <c r="G2055" s="102" t="s">
        <v>362</v>
      </c>
      <c r="H2055" s="100" t="s">
        <v>401</v>
      </c>
      <c r="I2055" s="101" t="s">
        <v>727</v>
      </c>
    </row>
    <row r="2056" spans="1:53">
      <c r="A2056" s="51" t="s">
        <v>540</v>
      </c>
      <c r="B2056" s="104">
        <v>238.51398683524849</v>
      </c>
      <c r="C2056" s="85">
        <v>1443.8524858330682</v>
      </c>
      <c r="D2056" s="85">
        <v>2047.8910280622597</v>
      </c>
      <c r="E2056" s="86">
        <v>3730.2575007305763</v>
      </c>
      <c r="F2056" s="105">
        <v>116468.10478042546</v>
      </c>
      <c r="G2056" s="106">
        <v>705043.61123123812</v>
      </c>
      <c r="H2056" s="106">
        <v>1000000</v>
      </c>
      <c r="I2056" s="79">
        <v>1821511.7160116634</v>
      </c>
    </row>
    <row r="2057" spans="1:53">
      <c r="A2057" s="51" t="s">
        <v>558</v>
      </c>
      <c r="B2057" s="104">
        <v>237.14693362021964</v>
      </c>
      <c r="C2057" s="85">
        <v>1342.763831032227</v>
      </c>
      <c r="D2057" s="85">
        <v>2047.8910280622597</v>
      </c>
      <c r="E2057" s="86">
        <v>3627.8017927147066</v>
      </c>
      <c r="F2057" s="107">
        <v>115800.5628085646</v>
      </c>
      <c r="G2057" s="108">
        <v>655681.28998678573</v>
      </c>
      <c r="H2057" s="108">
        <v>1000000</v>
      </c>
      <c r="I2057" s="86">
        <v>1771481.8527953506</v>
      </c>
    </row>
    <row r="2058" spans="1:53">
      <c r="A2058" s="51" t="s">
        <v>575</v>
      </c>
      <c r="B2058" s="104">
        <v>3.8594067181236724</v>
      </c>
      <c r="C2058" s="85">
        <v>285.59462051622938</v>
      </c>
      <c r="D2058" s="85">
        <v>0</v>
      </c>
      <c r="E2058" s="86">
        <v>289.45402723435308</v>
      </c>
      <c r="F2058" s="107">
        <v>1884.5762129127993</v>
      </c>
      <c r="G2058" s="108">
        <v>139457.91870891815</v>
      </c>
      <c r="H2058" s="108">
        <v>0</v>
      </c>
      <c r="I2058" s="86">
        <v>141342.49492183095</v>
      </c>
    </row>
    <row r="2059" spans="1:53" ht="14.25">
      <c r="A2059" s="51" t="s">
        <v>267</v>
      </c>
      <c r="B2059" s="104">
        <v>224.87771330416302</v>
      </c>
      <c r="C2059" s="85">
        <v>1043.0969092240919</v>
      </c>
      <c r="D2059" s="85">
        <v>2047.8910280622597</v>
      </c>
      <c r="E2059" s="86">
        <v>3315.8656505905146</v>
      </c>
      <c r="F2059" s="107">
        <v>109809.41379334287</v>
      </c>
      <c r="G2059" s="108">
        <v>509351.76478168531</v>
      </c>
      <c r="H2059" s="108">
        <v>1000000</v>
      </c>
      <c r="I2059" s="86">
        <v>1619161.1785750282</v>
      </c>
      <c r="AZ2059" s="81"/>
    </row>
    <row r="2060" spans="1:53" ht="14.25">
      <c r="A2060" s="51" t="s">
        <v>608</v>
      </c>
      <c r="B2060" s="104">
        <v>8.4098135979329545</v>
      </c>
      <c r="C2060" s="85">
        <v>14.072301291905823</v>
      </c>
      <c r="D2060" s="85">
        <v>0</v>
      </c>
      <c r="E2060" s="86">
        <v>22.482114889838776</v>
      </c>
      <c r="F2060" s="107">
        <v>4106.5728023089323</v>
      </c>
      <c r="G2060" s="108">
        <v>6871.6064961821785</v>
      </c>
      <c r="H2060" s="108">
        <v>0</v>
      </c>
      <c r="I2060" s="86">
        <v>10978.17929849111</v>
      </c>
      <c r="AX2060" s="81"/>
    </row>
    <row r="2061" spans="1:53" ht="14.25">
      <c r="A2061" s="51" t="s">
        <v>728</v>
      </c>
      <c r="B2061" s="109">
        <v>8.9633047715467883E-3</v>
      </c>
      <c r="C2061" s="110">
        <v>0.10005248040212548</v>
      </c>
      <c r="D2061" s="85">
        <v>0</v>
      </c>
      <c r="E2061" s="86">
        <v>0.10901578517367227</v>
      </c>
      <c r="F2061" s="107">
        <v>4.3768465454082204</v>
      </c>
      <c r="G2061" s="108">
        <v>48.856349791617774</v>
      </c>
      <c r="H2061" s="108">
        <v>0</v>
      </c>
      <c r="I2061" s="86">
        <v>53.233196337025994</v>
      </c>
      <c r="BA2061" s="81"/>
    </row>
    <row r="2062" spans="1:53">
      <c r="A2062" s="51" t="s">
        <v>640</v>
      </c>
      <c r="B2062" s="104">
        <v>14.450689747580057</v>
      </c>
      <c r="C2062" s="85">
        <v>213.45377591478163</v>
      </c>
      <c r="D2062" s="85">
        <v>0</v>
      </c>
      <c r="E2062" s="86">
        <v>227.9044656623617</v>
      </c>
      <c r="F2062" s="107">
        <v>7056.3763157131862</v>
      </c>
      <c r="G2062" s="108">
        <v>104231.02254457079</v>
      </c>
      <c r="H2062" s="108">
        <v>0</v>
      </c>
      <c r="I2062" s="86">
        <v>111287.39886028398</v>
      </c>
      <c r="AV2062" s="84"/>
    </row>
    <row r="2063" spans="1:53">
      <c r="A2063" s="51" t="s">
        <v>201</v>
      </c>
      <c r="B2063" s="111">
        <v>0.64946862624859292</v>
      </c>
      <c r="C2063" s="87">
        <v>0.32917505018539567</v>
      </c>
      <c r="D2063" s="87">
        <v>0</v>
      </c>
      <c r="E2063" s="88">
        <v>0.97864367643398853</v>
      </c>
      <c r="F2063" s="112">
        <v>317.14022736020695</v>
      </c>
      <c r="G2063" s="113">
        <v>160.73855770385657</v>
      </c>
      <c r="H2063" s="113">
        <v>0</v>
      </c>
      <c r="I2063" s="88">
        <v>477.87878506406349</v>
      </c>
    </row>
    <row r="2064" spans="1:53">
      <c r="A2064" s="51" t="s">
        <v>200</v>
      </c>
      <c r="B2064" s="111">
        <v>3.2085952574943252E-3</v>
      </c>
      <c r="C2064" s="87">
        <v>1.89994681236472E-3</v>
      </c>
      <c r="D2064" s="87">
        <v>0</v>
      </c>
      <c r="E2064" s="88">
        <v>5.1085420698590454E-3</v>
      </c>
      <c r="F2064" s="112">
        <v>1.566780269812666</v>
      </c>
      <c r="G2064" s="113">
        <v>0.92775776949541777</v>
      </c>
      <c r="H2064" s="113">
        <v>0</v>
      </c>
      <c r="I2064" s="88">
        <v>2.4945380393080838</v>
      </c>
    </row>
    <row r="2065" spans="1:9">
      <c r="A2065" s="51" t="s">
        <v>667</v>
      </c>
      <c r="B2065" s="104">
        <v>34.78502627827384</v>
      </c>
      <c r="C2065" s="85">
        <v>223.83251332562014</v>
      </c>
      <c r="D2065" s="85">
        <v>0</v>
      </c>
      <c r="E2065" s="86">
        <v>258.61753960389399</v>
      </c>
      <c r="F2065" s="107">
        <v>16985.779908019751</v>
      </c>
      <c r="G2065" s="108">
        <v>109299.03508460276</v>
      </c>
      <c r="H2065" s="108">
        <v>0</v>
      </c>
      <c r="I2065" s="86">
        <v>126284.81499262252</v>
      </c>
    </row>
    <row r="2066" spans="1:9">
      <c r="A2066" s="51" t="s">
        <v>676</v>
      </c>
      <c r="B2066" s="111">
        <v>2.2029785739120181E-2</v>
      </c>
      <c r="C2066" s="87">
        <v>1.6973845576127224E-2</v>
      </c>
      <c r="D2066" s="87">
        <v>0</v>
      </c>
      <c r="E2066" s="88">
        <v>3.9003631315247408E-2</v>
      </c>
      <c r="F2066" s="112">
        <v>10.757303702807391</v>
      </c>
      <c r="G2066" s="113">
        <v>8.2884515550556852</v>
      </c>
      <c r="H2066" s="113">
        <v>0</v>
      </c>
      <c r="I2066" s="88">
        <v>19.045755257863082</v>
      </c>
    </row>
    <row r="2067" spans="1:9">
      <c r="A2067" s="51" t="s">
        <v>685</v>
      </c>
      <c r="B2067" s="111">
        <v>7.0134529981882493E-2</v>
      </c>
      <c r="C2067" s="87">
        <v>6.3007015374138983E-2</v>
      </c>
      <c r="D2067" s="87">
        <v>0</v>
      </c>
      <c r="E2067" s="88">
        <v>0.13314154535602146</v>
      </c>
      <c r="F2067" s="112">
        <v>34.2471982253102</v>
      </c>
      <c r="G2067" s="113">
        <v>30.766781293903623</v>
      </c>
      <c r="H2067" s="113">
        <v>0</v>
      </c>
      <c r="I2067" s="88">
        <v>65.013979519213805</v>
      </c>
    </row>
    <row r="2068" spans="1:9" ht="12.75" customHeight="1">
      <c r="A2068" s="51" t="s">
        <v>690</v>
      </c>
      <c r="B2068" s="111">
        <v>8.7708570401199795E-2</v>
      </c>
      <c r="C2068" s="87">
        <v>0.10077898476797038</v>
      </c>
      <c r="D2068" s="87">
        <v>0</v>
      </c>
      <c r="E2068" s="88">
        <v>0.18848755516917018</v>
      </c>
      <c r="F2068" s="112">
        <v>42.828729263094999</v>
      </c>
      <c r="G2068" s="113">
        <v>49.21110712776975</v>
      </c>
      <c r="H2068" s="113">
        <v>0</v>
      </c>
      <c r="I2068" s="88">
        <v>92.03983639086475</v>
      </c>
    </row>
    <row r="2069" spans="1:9">
      <c r="A2069" s="51" t="s">
        <v>695</v>
      </c>
      <c r="B2069" s="111">
        <v>1.0440179959404583E-3</v>
      </c>
      <c r="C2069" s="87">
        <v>3.0638764382864295E-2</v>
      </c>
      <c r="D2069" s="87">
        <v>1.7999999999999999E-2</v>
      </c>
      <c r="E2069" s="88">
        <v>4.9682782378804746E-2</v>
      </c>
      <c r="F2069" s="112">
        <v>0.50980153808687823</v>
      </c>
      <c r="G2069" s="113">
        <v>14.96113023741067</v>
      </c>
      <c r="H2069" s="113">
        <v>8.7895301817068976</v>
      </c>
      <c r="I2069" s="88">
        <v>24.260461957204441</v>
      </c>
    </row>
    <row r="2070" spans="1:9">
      <c r="A2070" s="51" t="s">
        <v>700</v>
      </c>
      <c r="B2070" s="111">
        <v>9.2878991092412006E-4</v>
      </c>
      <c r="C2070" s="87">
        <v>2.7379862964869404E-2</v>
      </c>
      <c r="D2070" s="87">
        <v>4.5999999999999999E-3</v>
      </c>
      <c r="E2070" s="88">
        <v>3.2908652875793525E-2</v>
      </c>
      <c r="F2070" s="112">
        <v>0.4535348308073564</v>
      </c>
      <c r="G2070" s="113">
        <v>13.369785105595476</v>
      </c>
      <c r="H2070" s="113">
        <v>2.2462132686584297</v>
      </c>
      <c r="I2070" s="88">
        <v>16.069533205061262</v>
      </c>
    </row>
    <row r="2071" spans="1:9">
      <c r="A2071" s="51" t="s">
        <v>703</v>
      </c>
      <c r="B2071" s="111">
        <v>2.4078368237734439E-2</v>
      </c>
      <c r="C2071" s="87">
        <v>8.5311378265128426E-2</v>
      </c>
      <c r="D2071" s="87">
        <v>0</v>
      </c>
      <c r="E2071" s="88">
        <v>0.10938974650286287</v>
      </c>
      <c r="F2071" s="112">
        <v>11.757641352878867</v>
      </c>
      <c r="G2071" s="113">
        <v>41.658163005797789</v>
      </c>
      <c r="H2071" s="113">
        <v>0</v>
      </c>
      <c r="I2071" s="88">
        <v>53.41580435867666</v>
      </c>
    </row>
    <row r="2072" spans="1:9">
      <c r="A2072" s="51" t="s">
        <v>729</v>
      </c>
      <c r="B2072" s="111">
        <v>3.1798998887398088E-4</v>
      </c>
      <c r="C2072" s="87">
        <v>4.2081397541425303E-4</v>
      </c>
      <c r="D2072" s="87">
        <v>6.5769220473088272E-4</v>
      </c>
      <c r="E2072" s="88">
        <v>1.3964961690191165E-3</v>
      </c>
      <c r="F2072" s="112">
        <v>0.15527681137158308</v>
      </c>
      <c r="G2072" s="113">
        <v>0.20548650765486898</v>
      </c>
      <c r="H2072" s="113">
        <v>0.3211558602086359</v>
      </c>
      <c r="I2072" s="88">
        <v>0.68191917923508794</v>
      </c>
    </row>
    <row r="2073" spans="1:9">
      <c r="A2073" s="51" t="s">
        <v>730</v>
      </c>
      <c r="B2073" s="111">
        <v>3.176238372412819E-4</v>
      </c>
      <c r="C2073" s="87">
        <v>8.4974239866572859E-4</v>
      </c>
      <c r="D2073" s="87">
        <v>8.2226686785038681E-4</v>
      </c>
      <c r="E2073" s="88">
        <v>1.9896331037573974E-3</v>
      </c>
      <c r="F2073" s="112">
        <v>0.15509801688121147</v>
      </c>
      <c r="G2073" s="113">
        <v>0.41493535887491317</v>
      </c>
      <c r="H2073" s="113">
        <v>0.4015188584660318</v>
      </c>
      <c r="I2073" s="88">
        <v>0.97155223422215653</v>
      </c>
    </row>
    <row r="2074" spans="1:9">
      <c r="A2074" s="51" t="s">
        <v>712</v>
      </c>
      <c r="B2074" s="111">
        <v>0</v>
      </c>
      <c r="C2074" s="87">
        <v>3.8779261514275253E-3</v>
      </c>
      <c r="D2074" s="87">
        <v>0</v>
      </c>
      <c r="E2074" s="88">
        <v>3.8779261514275253E-3</v>
      </c>
      <c r="F2074" s="112">
        <v>0</v>
      </c>
      <c r="G2074" s="113">
        <v>1.893619386133484</v>
      </c>
      <c r="H2074" s="113">
        <v>0</v>
      </c>
      <c r="I2074" s="88">
        <v>1.893619386133484</v>
      </c>
    </row>
    <row r="2075" spans="1:9">
      <c r="A2075" s="51" t="s">
        <v>715</v>
      </c>
      <c r="B2075" s="111">
        <v>0</v>
      </c>
      <c r="C2075" s="87">
        <v>2.2217738709011465E-2</v>
      </c>
      <c r="D2075" s="87">
        <v>0</v>
      </c>
      <c r="E2075" s="88">
        <v>2.2217738709011465E-2</v>
      </c>
      <c r="F2075" s="112">
        <v>0</v>
      </c>
      <c r="G2075" s="113">
        <v>10.849082497340774</v>
      </c>
      <c r="H2075" s="113">
        <v>0</v>
      </c>
      <c r="I2075" s="88">
        <v>10.849082497340774</v>
      </c>
    </row>
    <row r="2076" spans="1:9">
      <c r="A2076" s="51" t="s">
        <v>716</v>
      </c>
      <c r="B2076" s="111">
        <v>0</v>
      </c>
      <c r="C2076" s="87">
        <v>3.7287338706310444E-2</v>
      </c>
      <c r="D2076" s="87">
        <v>0</v>
      </c>
      <c r="E2076" s="88">
        <v>3.7287338706310444E-2</v>
      </c>
      <c r="F2076" s="112">
        <v>0</v>
      </c>
      <c r="G2076" s="113">
        <v>18.207677164146862</v>
      </c>
      <c r="H2076" s="113">
        <v>0</v>
      </c>
      <c r="I2076" s="88">
        <v>18.207677164146862</v>
      </c>
    </row>
    <row r="2077" spans="1:9">
      <c r="A2077" s="51" t="s">
        <v>717</v>
      </c>
      <c r="B2077" s="111">
        <v>0</v>
      </c>
      <c r="C2077" s="87">
        <v>1.8334042157870455E-2</v>
      </c>
      <c r="D2077" s="87">
        <v>1.2419999999999999E-2</v>
      </c>
      <c r="E2077" s="88">
        <v>3.0754042157870455E-2</v>
      </c>
      <c r="F2077" s="112">
        <v>0</v>
      </c>
      <c r="G2077" s="113">
        <v>8.9526453832938344</v>
      </c>
      <c r="H2077" s="113">
        <v>6.0647758253777599</v>
      </c>
      <c r="I2077" s="88">
        <v>15.017421208671596</v>
      </c>
    </row>
    <row r="2078" spans="1:9">
      <c r="A2078" s="51" t="s">
        <v>718</v>
      </c>
      <c r="B2078" s="111">
        <v>0</v>
      </c>
      <c r="C2078" s="87">
        <v>1.7941584818085193E-2</v>
      </c>
      <c r="D2078" s="87">
        <v>3.1739999999999997E-3</v>
      </c>
      <c r="E2078" s="88">
        <v>2.1115584818085193E-2</v>
      </c>
      <c r="F2078" s="112">
        <v>0</v>
      </c>
      <c r="G2078" s="113">
        <v>8.7610056259007827</v>
      </c>
      <c r="H2078" s="113">
        <v>1.5498871553743163</v>
      </c>
      <c r="I2078" s="88">
        <v>10.310892781275099</v>
      </c>
    </row>
    <row r="2079" spans="1:9">
      <c r="A2079" s="51" t="s">
        <v>719</v>
      </c>
      <c r="B2079" s="111">
        <v>0</v>
      </c>
      <c r="C2079" s="87">
        <v>2.7254954523128393E-2</v>
      </c>
      <c r="D2079" s="87">
        <v>0</v>
      </c>
      <c r="E2079" s="87">
        <v>2.7254954523128393E-2</v>
      </c>
      <c r="F2079" s="112">
        <v>0</v>
      </c>
      <c r="G2079" s="113">
        <v>13.308791410115887</v>
      </c>
      <c r="H2079" s="113">
        <v>0</v>
      </c>
      <c r="I2079" s="88">
        <v>13.308791410115887</v>
      </c>
    </row>
    <row r="2080" spans="1:9">
      <c r="A2080" s="51" t="s">
        <v>720</v>
      </c>
      <c r="B2080" s="111">
        <v>0</v>
      </c>
      <c r="C2080" s="87">
        <v>1.3202836372483347E-4</v>
      </c>
      <c r="D2080" s="87">
        <v>4.5380762126430907E-4</v>
      </c>
      <c r="E2080" s="87">
        <v>5.8583598498914259E-4</v>
      </c>
      <c r="F2080" s="112">
        <v>0</v>
      </c>
      <c r="G2080" s="113">
        <v>6.4470404877822227E-2</v>
      </c>
      <c r="H2080" s="113">
        <v>0.22159754354395877</v>
      </c>
      <c r="I2080" s="88">
        <v>0.28606794842178102</v>
      </c>
    </row>
    <row r="2081" spans="1:53" ht="14.25">
      <c r="A2081" s="89" t="s">
        <v>721</v>
      </c>
      <c r="B2081" s="114">
        <v>0</v>
      </c>
      <c r="C2081" s="90">
        <v>3.3794718059362253E-4</v>
      </c>
      <c r="D2081" s="90">
        <v>5.6736413881676689E-4</v>
      </c>
      <c r="E2081" s="90">
        <v>9.0531131941038942E-4</v>
      </c>
      <c r="F2081" s="115">
        <v>0</v>
      </c>
      <c r="G2081" s="116">
        <v>0.16502205242502208</v>
      </c>
      <c r="H2081" s="116">
        <v>0.27704801234156196</v>
      </c>
      <c r="I2081" s="91">
        <v>0.442070064766584</v>
      </c>
      <c r="AY2081" s="81"/>
    </row>
    <row r="2083" spans="1:53" ht="14.25">
      <c r="A2083" s="52" t="s">
        <v>536</v>
      </c>
    </row>
    <row r="2084" spans="1:53" ht="14.25">
      <c r="A2084" s="77"/>
      <c r="B2084" s="93" t="s">
        <v>723</v>
      </c>
      <c r="C2084" s="94"/>
      <c r="D2084" s="94"/>
      <c r="E2084" s="95"/>
      <c r="F2084" s="96" t="s">
        <v>724</v>
      </c>
      <c r="G2084" s="97"/>
      <c r="H2084" s="98"/>
      <c r="I2084" s="98"/>
    </row>
    <row r="2085" spans="1:53" ht="25.5">
      <c r="A2085" s="89" t="s">
        <v>725</v>
      </c>
      <c r="B2085" s="99" t="s">
        <v>726</v>
      </c>
      <c r="C2085" s="100" t="s">
        <v>362</v>
      </c>
      <c r="D2085" s="100" t="s">
        <v>401</v>
      </c>
      <c r="E2085" s="101" t="s">
        <v>727</v>
      </c>
      <c r="F2085" s="102" t="s">
        <v>726</v>
      </c>
      <c r="G2085" s="102" t="s">
        <v>362</v>
      </c>
      <c r="H2085" s="100" t="s">
        <v>401</v>
      </c>
      <c r="I2085" s="101" t="s">
        <v>727</v>
      </c>
    </row>
    <row r="2086" spans="1:53">
      <c r="A2086" s="51" t="s">
        <v>540</v>
      </c>
      <c r="B2086" s="104">
        <v>173.94565023573819</v>
      </c>
      <c r="C2086" s="85">
        <v>2695.6043055801297</v>
      </c>
      <c r="D2086" s="85">
        <v>2047.8910280622597</v>
      </c>
      <c r="E2086" s="86">
        <v>4917.4409838781276</v>
      </c>
      <c r="F2086" s="105">
        <v>84938.91904020292</v>
      </c>
      <c r="G2086" s="106">
        <v>1316283.0778797565</v>
      </c>
      <c r="H2086" s="106">
        <v>1000000</v>
      </c>
      <c r="I2086" s="79">
        <v>2401221.9969199593</v>
      </c>
    </row>
    <row r="2087" spans="1:53">
      <c r="A2087" s="51" t="s">
        <v>558</v>
      </c>
      <c r="B2087" s="104">
        <v>172.97367434798119</v>
      </c>
      <c r="C2087" s="85">
        <v>2394.0879128469196</v>
      </c>
      <c r="D2087" s="85">
        <v>2047.8910280622597</v>
      </c>
      <c r="E2087" s="86">
        <v>4614.9526152571607</v>
      </c>
      <c r="F2087" s="107">
        <v>84464.296184573381</v>
      </c>
      <c r="G2087" s="108">
        <v>1169050.4426459819</v>
      </c>
      <c r="H2087" s="108">
        <v>1000000</v>
      </c>
      <c r="I2087" s="86">
        <v>2253514.7388305557</v>
      </c>
    </row>
    <row r="2088" spans="1:53">
      <c r="A2088" s="51" t="s">
        <v>575</v>
      </c>
      <c r="B2088" s="104">
        <v>2.7432208054910316</v>
      </c>
      <c r="C2088" s="85">
        <v>851.83832244339146</v>
      </c>
      <c r="D2088" s="85">
        <v>0</v>
      </c>
      <c r="E2088" s="86">
        <v>854.58154324888244</v>
      </c>
      <c r="F2088" s="107">
        <v>1339.5345591638741</v>
      </c>
      <c r="G2088" s="108">
        <v>415958.81361393124</v>
      </c>
      <c r="H2088" s="108">
        <v>0</v>
      </c>
      <c r="I2088" s="86">
        <v>417298.34817309509</v>
      </c>
    </row>
    <row r="2089" spans="1:53" ht="14.25">
      <c r="A2089" s="51" t="s">
        <v>267</v>
      </c>
      <c r="B2089" s="104">
        <v>161.82373910923522</v>
      </c>
      <c r="C2089" s="85">
        <v>1492.3910270172776</v>
      </c>
      <c r="D2089" s="85">
        <v>2047.8910280622597</v>
      </c>
      <c r="E2089" s="86">
        <v>3702.1057941887725</v>
      </c>
      <c r="F2089" s="107">
        <v>79019.702167626994</v>
      </c>
      <c r="G2089" s="108">
        <v>728745.33193760656</v>
      </c>
      <c r="H2089" s="108">
        <v>1000000</v>
      </c>
      <c r="I2089" s="86">
        <v>1807765.0341052334</v>
      </c>
      <c r="AZ2089" s="81"/>
    </row>
    <row r="2090" spans="1:53" ht="14.25">
      <c r="A2090" s="51" t="s">
        <v>608</v>
      </c>
      <c r="B2090" s="104">
        <v>8.4067144332549404</v>
      </c>
      <c r="C2090" s="85">
        <v>49.85856338625063</v>
      </c>
      <c r="D2090" s="85">
        <v>0</v>
      </c>
      <c r="E2090" s="86">
        <v>58.26527781950557</v>
      </c>
      <c r="F2090" s="107">
        <v>4105.0594577825168</v>
      </c>
      <c r="G2090" s="108">
        <v>24346.297094444246</v>
      </c>
      <c r="H2090" s="108">
        <v>0</v>
      </c>
      <c r="I2090" s="86">
        <v>28451.356552226764</v>
      </c>
      <c r="AX2090" s="81"/>
    </row>
    <row r="2091" spans="1:53" ht="14.25">
      <c r="A2091" s="51" t="s">
        <v>728</v>
      </c>
      <c r="B2091" s="109">
        <v>8.8002512236289403E-3</v>
      </c>
      <c r="C2091" s="110">
        <v>0.18864278829210224</v>
      </c>
      <c r="D2091" s="85">
        <v>0</v>
      </c>
      <c r="E2091" s="86">
        <v>0.19744303951573117</v>
      </c>
      <c r="F2091" s="107">
        <v>4.29722631870498</v>
      </c>
      <c r="G2091" s="108">
        <v>92.115637847487633</v>
      </c>
      <c r="H2091" s="108">
        <v>0</v>
      </c>
      <c r="I2091" s="86">
        <v>96.41286416619262</v>
      </c>
      <c r="BA2091" s="81"/>
    </row>
    <row r="2092" spans="1:53">
      <c r="A2092" s="51" t="s">
        <v>640</v>
      </c>
      <c r="B2092" s="104">
        <v>11.20391506651946</v>
      </c>
      <c r="C2092" s="85">
        <v>303.27508123774669</v>
      </c>
      <c r="D2092" s="85">
        <v>0</v>
      </c>
      <c r="E2092" s="86">
        <v>314.47899630426616</v>
      </c>
      <c r="F2092" s="107">
        <v>5470.9527572474135</v>
      </c>
      <c r="G2092" s="108">
        <v>148091.41554993254</v>
      </c>
      <c r="H2092" s="108">
        <v>0</v>
      </c>
      <c r="I2092" s="86">
        <v>153562.36830717998</v>
      </c>
      <c r="AV2092" s="84"/>
    </row>
    <row r="2093" spans="1:53">
      <c r="A2093" s="51" t="s">
        <v>201</v>
      </c>
      <c r="B2093" s="111">
        <v>0.43869850158770107</v>
      </c>
      <c r="C2093" s="87">
        <v>0.43636939208815645</v>
      </c>
      <c r="D2093" s="87">
        <v>0</v>
      </c>
      <c r="E2093" s="88">
        <v>0.87506789367585758</v>
      </c>
      <c r="F2093" s="112">
        <v>214.21965113192726</v>
      </c>
      <c r="G2093" s="113">
        <v>213.08233011844126</v>
      </c>
      <c r="H2093" s="113">
        <v>0</v>
      </c>
      <c r="I2093" s="88">
        <v>427.3019812503685</v>
      </c>
    </row>
    <row r="2094" spans="1:53">
      <c r="A2094" s="51" t="s">
        <v>200</v>
      </c>
      <c r="B2094" s="111">
        <v>5.0786627845377864E-4</v>
      </c>
      <c r="C2094" s="87">
        <v>2.5030044897523048E-3</v>
      </c>
      <c r="D2094" s="87">
        <v>0</v>
      </c>
      <c r="E2094" s="88">
        <v>3.0108707682060835E-3</v>
      </c>
      <c r="F2094" s="112">
        <v>0.24799477681892484</v>
      </c>
      <c r="G2094" s="113">
        <v>1.2222351948680978</v>
      </c>
      <c r="H2094" s="113">
        <v>0</v>
      </c>
      <c r="I2094" s="88">
        <v>1.4702299716870226</v>
      </c>
    </row>
    <row r="2095" spans="1:53">
      <c r="A2095" s="51" t="s">
        <v>667</v>
      </c>
      <c r="B2095" s="104">
        <v>24.499454677940747</v>
      </c>
      <c r="C2095" s="85">
        <v>317.02945919017577</v>
      </c>
      <c r="D2095" s="85">
        <v>0</v>
      </c>
      <c r="E2095" s="86">
        <v>341.52891386811649</v>
      </c>
      <c r="F2095" s="107">
        <v>11963.260907062249</v>
      </c>
      <c r="G2095" s="108">
        <v>154807.77778012588</v>
      </c>
      <c r="H2095" s="108">
        <v>0</v>
      </c>
      <c r="I2095" s="86">
        <v>166771.03868718809</v>
      </c>
    </row>
    <row r="2096" spans="1:53">
      <c r="A2096" s="51" t="s">
        <v>676</v>
      </c>
      <c r="B2096" s="111">
        <v>1.4882927450375675E-2</v>
      </c>
      <c r="C2096" s="87">
        <v>2.4585892049989799E-2</v>
      </c>
      <c r="D2096" s="87">
        <v>0</v>
      </c>
      <c r="E2096" s="88">
        <v>3.9468819500365473E-2</v>
      </c>
      <c r="F2096" s="112">
        <v>7.2674411120683944</v>
      </c>
      <c r="G2096" s="113">
        <v>12.005468900976279</v>
      </c>
      <c r="H2096" s="113">
        <v>0</v>
      </c>
      <c r="I2096" s="88">
        <v>19.272910013044676</v>
      </c>
    </row>
    <row r="2097" spans="1:51">
      <c r="A2097" s="51" t="s">
        <v>685</v>
      </c>
      <c r="B2097" s="111">
        <v>3.2106442758530071E-2</v>
      </c>
      <c r="C2097" s="87">
        <v>8.224940696172639E-2</v>
      </c>
      <c r="D2097" s="87">
        <v>0</v>
      </c>
      <c r="E2097" s="88">
        <v>0.11435584972025646</v>
      </c>
      <c r="F2097" s="112">
        <v>15.677808202963609</v>
      </c>
      <c r="G2097" s="113">
        <v>40.16298027319931</v>
      </c>
      <c r="H2097" s="113">
        <v>0</v>
      </c>
      <c r="I2097" s="88">
        <v>55.840788476162921</v>
      </c>
    </row>
    <row r="2098" spans="1:51">
      <c r="A2098" s="51" t="s">
        <v>690</v>
      </c>
      <c r="B2098" s="111">
        <v>4.2810931124312869E-2</v>
      </c>
      <c r="C2098" s="87">
        <v>0.1589359294030851</v>
      </c>
      <c r="D2098" s="87">
        <v>0</v>
      </c>
      <c r="E2098" s="88">
        <v>0.20174686052739796</v>
      </c>
      <c r="F2098" s="112">
        <v>20.90488729022907</v>
      </c>
      <c r="G2098" s="113">
        <v>77.609563802558526</v>
      </c>
      <c r="H2098" s="113">
        <v>0</v>
      </c>
      <c r="I2098" s="88">
        <v>98.514451092787581</v>
      </c>
    </row>
    <row r="2099" spans="1:51">
      <c r="A2099" s="51" t="s">
        <v>695</v>
      </c>
      <c r="B2099" s="111">
        <v>9.6162137549837606E-4</v>
      </c>
      <c r="C2099" s="87">
        <v>4.3566277367097464E-2</v>
      </c>
      <c r="D2099" s="87">
        <v>1.7999999999999999E-2</v>
      </c>
      <c r="E2099" s="88">
        <v>6.2527898742595844E-2</v>
      </c>
      <c r="F2099" s="112">
        <v>0.46956667240652666</v>
      </c>
      <c r="G2099" s="113">
        <v>21.273728323484296</v>
      </c>
      <c r="H2099" s="113">
        <v>8.7895301817068976</v>
      </c>
      <c r="I2099" s="88">
        <v>30.532825177597719</v>
      </c>
    </row>
    <row r="2100" spans="1:51">
      <c r="A2100" s="51" t="s">
        <v>700</v>
      </c>
      <c r="B2100" s="111">
        <v>8.5868052404096699E-4</v>
      </c>
      <c r="C2100" s="87">
        <v>3.3889520090875543E-2</v>
      </c>
      <c r="D2100" s="87">
        <v>4.5999999999999999E-3</v>
      </c>
      <c r="E2100" s="88">
        <v>3.9348200614916506E-2</v>
      </c>
      <c r="F2100" s="112">
        <v>0.41929991013899864</v>
      </c>
      <c r="G2100" s="113">
        <v>16.548497760128495</v>
      </c>
      <c r="H2100" s="113">
        <v>2.2462132686584297</v>
      </c>
      <c r="I2100" s="88">
        <v>19.21401093892592</v>
      </c>
    </row>
    <row r="2101" spans="1:51">
      <c r="A2101" s="51" t="s">
        <v>703</v>
      </c>
      <c r="B2101" s="111">
        <v>2.3875361390943831E-2</v>
      </c>
      <c r="C2101" s="87">
        <v>0.23900845788581696</v>
      </c>
      <c r="D2101" s="87">
        <v>0</v>
      </c>
      <c r="E2101" s="88">
        <v>0.2628838192767608</v>
      </c>
      <c r="F2101" s="112">
        <v>11.658511641381132</v>
      </c>
      <c r="G2101" s="113">
        <v>116.70955857058946</v>
      </c>
      <c r="H2101" s="113">
        <v>0</v>
      </c>
      <c r="I2101" s="88">
        <v>128.3680702119706</v>
      </c>
    </row>
    <row r="2102" spans="1:51">
      <c r="A2102" s="51" t="s">
        <v>729</v>
      </c>
      <c r="B2102" s="111">
        <v>3.0580262201610614E-4</v>
      </c>
      <c r="C2102" s="87">
        <v>9.5304248676017402E-4</v>
      </c>
      <c r="D2102" s="87">
        <v>6.5769220473088272E-4</v>
      </c>
      <c r="E2102" s="88">
        <v>1.916537313507163E-3</v>
      </c>
      <c r="F2102" s="112">
        <v>0.14932563199198173</v>
      </c>
      <c r="G2102" s="113">
        <v>0.46537753899041923</v>
      </c>
      <c r="H2102" s="113">
        <v>0.3211558602086359</v>
      </c>
      <c r="I2102" s="88">
        <v>0.93585903119103697</v>
      </c>
    </row>
    <row r="2103" spans="1:51">
      <c r="A2103" s="51" t="s">
        <v>730</v>
      </c>
      <c r="B2103" s="111">
        <v>2.896865805575977E-4</v>
      </c>
      <c r="C2103" s="87">
        <v>2.1606057753446447E-3</v>
      </c>
      <c r="D2103" s="87">
        <v>8.2226686785038681E-4</v>
      </c>
      <c r="E2103" s="88">
        <v>3.2725592237526292E-3</v>
      </c>
      <c r="F2103" s="112">
        <v>0.14145605239147066</v>
      </c>
      <c r="G2103" s="113">
        <v>1.0550394262867773</v>
      </c>
      <c r="H2103" s="113">
        <v>0.4015188584660318</v>
      </c>
      <c r="I2103" s="88">
        <v>1.5980143371442797</v>
      </c>
    </row>
    <row r="2104" spans="1:51">
      <c r="A2104" s="51" t="s">
        <v>712</v>
      </c>
      <c r="B2104" s="111">
        <v>0</v>
      </c>
      <c r="C2104" s="87">
        <v>1.7555560598395078E-3</v>
      </c>
      <c r="D2104" s="87">
        <v>0</v>
      </c>
      <c r="E2104" s="88">
        <v>1.7555560598395078E-3</v>
      </c>
      <c r="F2104" s="112">
        <v>0</v>
      </c>
      <c r="G2104" s="113">
        <v>0.85725072075765529</v>
      </c>
      <c r="H2104" s="113">
        <v>0</v>
      </c>
      <c r="I2104" s="88">
        <v>0.85725072075765529</v>
      </c>
    </row>
    <row r="2105" spans="1:51">
      <c r="A2105" s="51" t="s">
        <v>715</v>
      </c>
      <c r="B2105" s="111">
        <v>0</v>
      </c>
      <c r="C2105" s="87">
        <v>1.1956501492572231E-2</v>
      </c>
      <c r="D2105" s="87">
        <v>0</v>
      </c>
      <c r="E2105" s="88">
        <v>1.1956501492572231E-2</v>
      </c>
      <c r="F2105" s="112">
        <v>0</v>
      </c>
      <c r="G2105" s="113">
        <v>5.8384461520326223</v>
      </c>
      <c r="H2105" s="113">
        <v>0</v>
      </c>
      <c r="I2105" s="88">
        <v>5.8384461520326223</v>
      </c>
    </row>
    <row r="2106" spans="1:51">
      <c r="A2106" s="51" t="s">
        <v>716</v>
      </c>
      <c r="B2106" s="111">
        <v>0</v>
      </c>
      <c r="C2106" s="87">
        <v>2.6840454459750109E-2</v>
      </c>
      <c r="D2106" s="87">
        <v>0</v>
      </c>
      <c r="E2106" s="88">
        <v>2.6840454459750109E-2</v>
      </c>
      <c r="F2106" s="112">
        <v>0</v>
      </c>
      <c r="G2106" s="113">
        <v>13.106388031372395</v>
      </c>
      <c r="H2106" s="113">
        <v>0</v>
      </c>
      <c r="I2106" s="88">
        <v>13.106388031372395</v>
      </c>
    </row>
    <row r="2107" spans="1:51">
      <c r="A2107" s="51" t="s">
        <v>717</v>
      </c>
      <c r="B2107" s="111">
        <v>0</v>
      </c>
      <c r="C2107" s="87">
        <v>5.8269054005066863E-3</v>
      </c>
      <c r="D2107" s="87">
        <v>1.2419999999999999E-2</v>
      </c>
      <c r="E2107" s="88">
        <v>1.8246905400506684E-2</v>
      </c>
      <c r="F2107" s="112">
        <v>0</v>
      </c>
      <c r="G2107" s="113">
        <v>2.8453200490946911</v>
      </c>
      <c r="H2107" s="113">
        <v>6.0647758253777599</v>
      </c>
      <c r="I2107" s="88">
        <v>8.9100958744724501</v>
      </c>
    </row>
    <row r="2108" spans="1:51">
      <c r="A2108" s="51" t="s">
        <v>718</v>
      </c>
      <c r="B2108" s="111">
        <v>0</v>
      </c>
      <c r="C2108" s="87">
        <v>4.6554210487504619E-3</v>
      </c>
      <c r="D2108" s="87">
        <v>3.1739999999999997E-3</v>
      </c>
      <c r="E2108" s="88">
        <v>7.8294210487504616E-3</v>
      </c>
      <c r="F2108" s="112">
        <v>0</v>
      </c>
      <c r="G2108" s="113">
        <v>2.2732757675858761</v>
      </c>
      <c r="H2108" s="113">
        <v>1.5498871553743163</v>
      </c>
      <c r="I2108" s="88">
        <v>3.8231629229601927</v>
      </c>
    </row>
    <row r="2109" spans="1:51">
      <c r="A2109" s="51" t="s">
        <v>719</v>
      </c>
      <c r="B2109" s="111">
        <v>0</v>
      </c>
      <c r="C2109" s="87">
        <v>8.1186372374704927E-2</v>
      </c>
      <c r="D2109" s="87">
        <v>0</v>
      </c>
      <c r="E2109" s="87">
        <v>8.1186372374704927E-2</v>
      </c>
      <c r="F2109" s="112">
        <v>0</v>
      </c>
      <c r="G2109" s="113">
        <v>39.643892796153565</v>
      </c>
      <c r="H2109" s="113">
        <v>0</v>
      </c>
      <c r="I2109" s="88">
        <v>39.643892796153565</v>
      </c>
    </row>
    <row r="2110" spans="1:51">
      <c r="A2110" s="51" t="s">
        <v>720</v>
      </c>
      <c r="B2110" s="111">
        <v>0</v>
      </c>
      <c r="C2110" s="87">
        <v>1.5459333222637888E-4</v>
      </c>
      <c r="D2110" s="87">
        <v>4.5380762126430907E-4</v>
      </c>
      <c r="E2110" s="87">
        <v>6.0840095349068792E-4</v>
      </c>
      <c r="F2110" s="112">
        <v>0</v>
      </c>
      <c r="G2110" s="113">
        <v>7.5489042194133271E-2</v>
      </c>
      <c r="H2110" s="113">
        <v>0.22159754354395877</v>
      </c>
      <c r="I2110" s="88">
        <v>0.29708658573809205</v>
      </c>
    </row>
    <row r="2111" spans="1:51" ht="14.25">
      <c r="A2111" s="89" t="s">
        <v>721</v>
      </c>
      <c r="B2111" s="114">
        <v>0</v>
      </c>
      <c r="C2111" s="90">
        <v>3.9784836986261424E-4</v>
      </c>
      <c r="D2111" s="90">
        <v>5.6736413881676689E-4</v>
      </c>
      <c r="E2111" s="90">
        <v>9.6521250867938118E-4</v>
      </c>
      <c r="F2111" s="115">
        <v>0</v>
      </c>
      <c r="G2111" s="116">
        <v>0.19427223636946317</v>
      </c>
      <c r="H2111" s="116">
        <v>0.27704801234156196</v>
      </c>
      <c r="I2111" s="91">
        <v>0.47132024871102518</v>
      </c>
      <c r="AY2111" s="81"/>
    </row>
    <row r="2113" spans="1:53" ht="14.25">
      <c r="A2113" s="52" t="s">
        <v>816</v>
      </c>
    </row>
    <row r="2114" spans="1:53" ht="14.25">
      <c r="A2114" s="77"/>
      <c r="B2114" s="93" t="s">
        <v>723</v>
      </c>
      <c r="C2114" s="94"/>
      <c r="D2114" s="94"/>
      <c r="E2114" s="95"/>
      <c r="F2114" s="96" t="s">
        <v>724</v>
      </c>
      <c r="G2114" s="97"/>
      <c r="H2114" s="98"/>
      <c r="I2114" s="98"/>
    </row>
    <row r="2115" spans="1:53" ht="25.5">
      <c r="A2115" s="89" t="s">
        <v>725</v>
      </c>
      <c r="B2115" s="99" t="s">
        <v>726</v>
      </c>
      <c r="C2115" s="100" t="s">
        <v>362</v>
      </c>
      <c r="D2115" s="100" t="s">
        <v>401</v>
      </c>
      <c r="E2115" s="101" t="s">
        <v>727</v>
      </c>
      <c r="F2115" s="102" t="s">
        <v>726</v>
      </c>
      <c r="G2115" s="102" t="s">
        <v>362</v>
      </c>
      <c r="H2115" s="100" t="s">
        <v>401</v>
      </c>
      <c r="I2115" s="101" t="s">
        <v>727</v>
      </c>
    </row>
    <row r="2116" spans="1:53">
      <c r="A2116" s="51" t="s">
        <v>540</v>
      </c>
      <c r="B2116" s="104">
        <v>217.04429586081039</v>
      </c>
      <c r="C2116" s="85">
        <v>1226.9483041741062</v>
      </c>
      <c r="D2116" s="85">
        <v>2646.024383467849</v>
      </c>
      <c r="E2116" s="86">
        <v>4090.0169835027655</v>
      </c>
      <c r="F2116" s="105">
        <v>82026.566805992406</v>
      </c>
      <c r="G2116" s="106">
        <v>463695.01046172599</v>
      </c>
      <c r="H2116" s="106">
        <v>1000000</v>
      </c>
      <c r="I2116" s="79">
        <v>1545721.5772677183</v>
      </c>
    </row>
    <row r="2117" spans="1:53">
      <c r="A2117" s="51" t="s">
        <v>558</v>
      </c>
      <c r="B2117" s="104">
        <v>215.83149277050026</v>
      </c>
      <c r="C2117" s="85">
        <v>1184.840059082959</v>
      </c>
      <c r="D2117" s="85">
        <v>2646.024383467849</v>
      </c>
      <c r="E2117" s="86">
        <v>4046.6959353213083</v>
      </c>
      <c r="F2117" s="107">
        <v>81568.21763208168</v>
      </c>
      <c r="G2117" s="108">
        <v>447781.23228408099</v>
      </c>
      <c r="H2117" s="108">
        <v>1000000</v>
      </c>
      <c r="I2117" s="86">
        <v>1529349.4499161628</v>
      </c>
    </row>
    <row r="2118" spans="1:53">
      <c r="A2118" s="51" t="s">
        <v>575</v>
      </c>
      <c r="B2118" s="104">
        <v>3.4229107040711586</v>
      </c>
      <c r="C2118" s="85">
        <v>118.95075535797984</v>
      </c>
      <c r="D2118" s="85">
        <v>0</v>
      </c>
      <c r="E2118" s="86">
        <v>122.373666062051</v>
      </c>
      <c r="F2118" s="107">
        <v>1293.6051252804903</v>
      </c>
      <c r="G2118" s="108">
        <v>44954.519732008055</v>
      </c>
      <c r="H2118" s="108">
        <v>0</v>
      </c>
      <c r="I2118" s="86">
        <v>46248.124857288538</v>
      </c>
    </row>
    <row r="2119" spans="1:53" ht="14.25">
      <c r="A2119" s="51" t="s">
        <v>267</v>
      </c>
      <c r="B2119" s="104">
        <v>201.91892962501467</v>
      </c>
      <c r="C2119" s="85">
        <v>1021.5138554560314</v>
      </c>
      <c r="D2119" s="85">
        <v>2646.024383467849</v>
      </c>
      <c r="E2119" s="86">
        <v>3869.457168548895</v>
      </c>
      <c r="F2119" s="107">
        <v>76310.305712444737</v>
      </c>
      <c r="G2119" s="108">
        <v>386056.10055537248</v>
      </c>
      <c r="H2119" s="108">
        <v>1000000</v>
      </c>
      <c r="I2119" s="86">
        <v>1462366.4062678174</v>
      </c>
      <c r="AZ2119" s="81"/>
    </row>
    <row r="2120" spans="1:53" ht="14.25">
      <c r="A2120" s="51" t="s">
        <v>608</v>
      </c>
      <c r="B2120" s="104">
        <v>10.489652441414423</v>
      </c>
      <c r="C2120" s="85">
        <v>44.3754482689477</v>
      </c>
      <c r="D2120" s="85">
        <v>0</v>
      </c>
      <c r="E2120" s="86">
        <v>54.865100710362121</v>
      </c>
      <c r="F2120" s="107">
        <v>3964.306794356447</v>
      </c>
      <c r="G2120" s="108">
        <v>16770.611996700405</v>
      </c>
      <c r="H2120" s="108">
        <v>0</v>
      </c>
      <c r="I2120" s="86">
        <v>20734.918791056851</v>
      </c>
      <c r="AX2120" s="81"/>
    </row>
    <row r="2121" spans="1:53" ht="14.25">
      <c r="A2121" s="51" t="s">
        <v>728</v>
      </c>
      <c r="B2121" s="109">
        <v>1.0980696140675025E-2</v>
      </c>
      <c r="C2121" s="110">
        <v>2.5794911811223474E-2</v>
      </c>
      <c r="D2121" s="85">
        <v>0</v>
      </c>
      <c r="E2121" s="86">
        <v>3.6775607951898499E-2</v>
      </c>
      <c r="F2121" s="107">
        <v>4.1498847135655845</v>
      </c>
      <c r="G2121" s="108">
        <v>9.7485540845307561</v>
      </c>
      <c r="H2121" s="108">
        <v>0</v>
      </c>
      <c r="I2121" s="86">
        <v>13.89843879809634</v>
      </c>
      <c r="BA2121" s="81"/>
    </row>
    <row r="2122" spans="1:53">
      <c r="A2122" s="51" t="s">
        <v>640</v>
      </c>
      <c r="B2122" s="104">
        <v>13.979917596107979</v>
      </c>
      <c r="C2122" s="85">
        <v>42.670430914686605</v>
      </c>
      <c r="D2122" s="85">
        <v>191.02896418581253</v>
      </c>
      <c r="E2122" s="86">
        <v>247.6793126966071</v>
      </c>
      <c r="F2122" s="107">
        <v>5283.3668818221777</v>
      </c>
      <c r="G2122" s="108">
        <v>16126.242517373643</v>
      </c>
      <c r="H2122" s="108">
        <v>72194.710441576579</v>
      </c>
      <c r="I2122" s="86">
        <v>93604.319840772398</v>
      </c>
      <c r="AV2122" s="84"/>
    </row>
    <row r="2123" spans="1:53">
      <c r="A2123" s="51" t="s">
        <v>201</v>
      </c>
      <c r="B2123" s="111">
        <v>0.54739516189828974</v>
      </c>
      <c r="C2123" s="87">
        <v>0.22222339222654269</v>
      </c>
      <c r="D2123" s="87">
        <v>1.7281990041769883E-3</v>
      </c>
      <c r="E2123" s="88">
        <v>0.77134675312900935</v>
      </c>
      <c r="F2123" s="112">
        <v>206.87457202525096</v>
      </c>
      <c r="G2123" s="113">
        <v>83.983879217053655</v>
      </c>
      <c r="H2123" s="113">
        <v>0.65313041518991244</v>
      </c>
      <c r="I2123" s="88">
        <v>291.5115816574945</v>
      </c>
    </row>
    <row r="2124" spans="1:53">
      <c r="A2124" s="51" t="s">
        <v>200</v>
      </c>
      <c r="B2124" s="111">
        <v>6.3370069127375813E-4</v>
      </c>
      <c r="C2124" s="87">
        <v>2.659794431483429E-4</v>
      </c>
      <c r="D2124" s="87">
        <v>1.5233208966754122E-3</v>
      </c>
      <c r="E2124" s="88">
        <v>2.4230010310975132E-3</v>
      </c>
      <c r="F2124" s="112">
        <v>0.23949162949255867</v>
      </c>
      <c r="G2124" s="113">
        <v>0.10052040518226568</v>
      </c>
      <c r="H2124" s="113">
        <v>0.57570176079744417</v>
      </c>
      <c r="I2124" s="88">
        <v>0.9157137954722685</v>
      </c>
    </row>
    <row r="2125" spans="1:53">
      <c r="A2125" s="51" t="s">
        <v>667</v>
      </c>
      <c r="B2125" s="104">
        <v>30.569703136244215</v>
      </c>
      <c r="C2125" s="85">
        <v>49.407617233917193</v>
      </c>
      <c r="D2125" s="85">
        <v>191.48449019355681</v>
      </c>
      <c r="E2125" s="86">
        <v>271.46181056371825</v>
      </c>
      <c r="F2125" s="107">
        <v>11553.069324395232</v>
      </c>
      <c r="G2125" s="108">
        <v>18672.39680125855</v>
      </c>
      <c r="H2125" s="108">
        <v>72366.865320643585</v>
      </c>
      <c r="I2125" s="86">
        <v>102592.33144629739</v>
      </c>
    </row>
    <row r="2126" spans="1:53">
      <c r="A2126" s="51" t="s">
        <v>676</v>
      </c>
      <c r="B2126" s="111">
        <v>1.8570481667328519E-2</v>
      </c>
      <c r="C2126" s="87">
        <v>4.4526823023013057E-2</v>
      </c>
      <c r="D2126" s="87">
        <v>6.8633513471274596E-2</v>
      </c>
      <c r="E2126" s="88">
        <v>0.13173081816161619</v>
      </c>
      <c r="F2126" s="112">
        <v>7.0182579508168628</v>
      </c>
      <c r="G2126" s="113">
        <v>16.827820371275912</v>
      </c>
      <c r="H2126" s="113">
        <v>25.938352609330195</v>
      </c>
      <c r="I2126" s="88">
        <v>49.784430931422975</v>
      </c>
    </row>
    <row r="2127" spans="1:53">
      <c r="A2127" s="51" t="s">
        <v>685</v>
      </c>
      <c r="B2127" s="111">
        <v>4.0061480420329879E-2</v>
      </c>
      <c r="C2127" s="87">
        <v>1.8392269334610776E-2</v>
      </c>
      <c r="D2127" s="87">
        <v>0.54069704509256533</v>
      </c>
      <c r="E2127" s="88">
        <v>0.599150794847506</v>
      </c>
      <c r="F2127" s="112">
        <v>15.140253684218045</v>
      </c>
      <c r="G2127" s="113">
        <v>6.9509069718042742</v>
      </c>
      <c r="H2127" s="113">
        <v>204.34318310549128</v>
      </c>
      <c r="I2127" s="88">
        <v>226.43434376151362</v>
      </c>
    </row>
    <row r="2128" spans="1:53">
      <c r="A2128" s="51" t="s">
        <v>690</v>
      </c>
      <c r="B2128" s="111">
        <v>5.3418227983450139E-2</v>
      </c>
      <c r="C2128" s="87">
        <v>3.7659116308070652E-2</v>
      </c>
      <c r="D2128" s="87">
        <v>2.4007745540446778E-2</v>
      </c>
      <c r="E2128" s="88">
        <v>0.11508508983196757</v>
      </c>
      <c r="F2128" s="112">
        <v>20.188108740494986</v>
      </c>
      <c r="G2128" s="113">
        <v>14.232339105928816</v>
      </c>
      <c r="H2128" s="113">
        <v>9.0731384375916093</v>
      </c>
      <c r="I2128" s="88">
        <v>43.493586284015407</v>
      </c>
    </row>
    <row r="2129" spans="1:51">
      <c r="A2129" s="51" t="s">
        <v>695</v>
      </c>
      <c r="B2129" s="111">
        <v>1.1998830326995283E-3</v>
      </c>
      <c r="C2129" s="87">
        <v>3.5188430452858667E-2</v>
      </c>
      <c r="D2129" s="87">
        <v>1.7999999999999999E-2</v>
      </c>
      <c r="E2129" s="88">
        <v>5.4388313485558198E-2</v>
      </c>
      <c r="F2129" s="112">
        <v>0.45346635510855554</v>
      </c>
      <c r="G2129" s="113">
        <v>13.298604001048968</v>
      </c>
      <c r="H2129" s="113">
        <v>6.8026584004526089</v>
      </c>
      <c r="I2129" s="88">
        <v>20.554728756610135</v>
      </c>
    </row>
    <row r="2130" spans="1:51">
      <c r="A2130" s="51" t="s">
        <v>700</v>
      </c>
      <c r="B2130" s="111">
        <v>1.0714364484382614E-3</v>
      </c>
      <c r="C2130" s="87">
        <v>3.3792722237731304E-2</v>
      </c>
      <c r="D2130" s="87">
        <v>4.5999999999999999E-3</v>
      </c>
      <c r="E2130" s="88">
        <v>3.9464158686169565E-2</v>
      </c>
      <c r="F2130" s="112">
        <v>0.40492311980664714</v>
      </c>
      <c r="G2130" s="113">
        <v>12.771130322481365</v>
      </c>
      <c r="H2130" s="113">
        <v>1.7384571467823335</v>
      </c>
      <c r="I2130" s="88">
        <v>14.914510589070346</v>
      </c>
    </row>
    <row r="2131" spans="1:51">
      <c r="A2131" s="51" t="s">
        <v>703</v>
      </c>
      <c r="B2131" s="111">
        <v>2.9790977782410261E-2</v>
      </c>
      <c r="C2131" s="87">
        <v>4.3792770547694183E-2</v>
      </c>
      <c r="D2131" s="87">
        <v>0</v>
      </c>
      <c r="E2131" s="88">
        <v>7.3583748330104448E-2</v>
      </c>
      <c r="F2131" s="112">
        <v>11.258769181622791</v>
      </c>
      <c r="G2131" s="113">
        <v>16.550403246964752</v>
      </c>
      <c r="H2131" s="113">
        <v>0</v>
      </c>
      <c r="I2131" s="88">
        <v>27.809172428587541</v>
      </c>
    </row>
    <row r="2132" spans="1:51">
      <c r="A2132" s="51" t="s">
        <v>729</v>
      </c>
      <c r="B2132" s="111">
        <v>3.8157156949842865E-4</v>
      </c>
      <c r="C2132" s="87">
        <v>6.5267536008407917E-5</v>
      </c>
      <c r="D2132" s="87">
        <v>6.5769220473088272E-4</v>
      </c>
      <c r="E2132" s="88">
        <v>1.1045313102377194E-3</v>
      </c>
      <c r="F2132" s="112">
        <v>0.14420561347902069</v>
      </c>
      <c r="G2132" s="113">
        <v>2.4666264005802185E-2</v>
      </c>
      <c r="H2132" s="113">
        <v>0.24855863341248538</v>
      </c>
      <c r="I2132" s="88">
        <v>0.41743051089730826</v>
      </c>
    </row>
    <row r="2133" spans="1:51">
      <c r="A2133" s="51" t="s">
        <v>730</v>
      </c>
      <c r="B2133" s="111">
        <v>3.61462444230363E-4</v>
      </c>
      <c r="C2133" s="87">
        <v>9.3020186408754223E-5</v>
      </c>
      <c r="D2133" s="87">
        <v>8.2226686785038681E-4</v>
      </c>
      <c r="E2133" s="88">
        <v>1.276749498489504E-3</v>
      </c>
      <c r="F2133" s="112">
        <v>0.13660586292732288</v>
      </c>
      <c r="G2133" s="113">
        <v>3.5154697360287757E-2</v>
      </c>
      <c r="H2133" s="113">
        <v>0.31075558977757167</v>
      </c>
      <c r="I2133" s="88">
        <v>0.48251615006518223</v>
      </c>
    </row>
    <row r="2134" spans="1:51">
      <c r="A2134" s="51" t="s">
        <v>712</v>
      </c>
      <c r="B2134" s="111">
        <v>4.1299627746686394E-4</v>
      </c>
      <c r="C2134" s="87">
        <v>2.3851216621600536E-2</v>
      </c>
      <c r="D2134" s="87">
        <v>4.7357124295179465E-2</v>
      </c>
      <c r="E2134" s="88">
        <v>7.1621337194246862E-2</v>
      </c>
      <c r="F2134" s="112">
        <v>0.15608181090364551</v>
      </c>
      <c r="G2134" s="113">
        <v>9.0139821728858784</v>
      </c>
      <c r="H2134" s="113">
        <v>17.897463300437831</v>
      </c>
      <c r="I2134" s="88">
        <v>27.067527284227353</v>
      </c>
    </row>
    <row r="2135" spans="1:51">
      <c r="A2135" s="51" t="s">
        <v>715</v>
      </c>
      <c r="B2135" s="111">
        <v>1.4448227218226875E-3</v>
      </c>
      <c r="C2135" s="87">
        <v>2.1218022109784282E-3</v>
      </c>
      <c r="D2135" s="87">
        <v>0.37308096111387007</v>
      </c>
      <c r="E2135" s="88">
        <v>0.3766475860466712</v>
      </c>
      <c r="F2135" s="112">
        <v>0.5460353014317727</v>
      </c>
      <c r="G2135" s="113">
        <v>0.80188309081174025</v>
      </c>
      <c r="H2135" s="113">
        <v>140.99679634278897</v>
      </c>
      <c r="I2135" s="88">
        <v>142.34471473503251</v>
      </c>
    </row>
    <row r="2136" spans="1:51">
      <c r="A2136" s="51" t="s">
        <v>716</v>
      </c>
      <c r="B2136" s="111">
        <v>1.8251621553755119E-3</v>
      </c>
      <c r="C2136" s="87">
        <v>5.655098284531734E-3</v>
      </c>
      <c r="D2136" s="87">
        <v>1.6565344422908277E-2</v>
      </c>
      <c r="E2136" s="88">
        <v>2.4045604862815522E-2</v>
      </c>
      <c r="F2136" s="112">
        <v>0.68977525935852324</v>
      </c>
      <c r="G2136" s="113">
        <v>2.137205658369719</v>
      </c>
      <c r="H2136" s="113">
        <v>6.2604655219382099</v>
      </c>
      <c r="I2136" s="88">
        <v>9.0874464396664525</v>
      </c>
    </row>
    <row r="2137" spans="1:51">
      <c r="A2137" s="51" t="s">
        <v>717</v>
      </c>
      <c r="B2137" s="111">
        <v>3.0212146536590775E-5</v>
      </c>
      <c r="C2137" s="87">
        <v>3.7177696869455982E-3</v>
      </c>
      <c r="D2137" s="87">
        <v>1.2419999999999999E-2</v>
      </c>
      <c r="E2137" s="88">
        <v>1.6167981833482187E-2</v>
      </c>
      <c r="F2137" s="112">
        <v>1.141793957960247E-2</v>
      </c>
      <c r="G2137" s="113">
        <v>1.4050398439915857</v>
      </c>
      <c r="H2137" s="113">
        <v>4.6938342963122999</v>
      </c>
      <c r="I2137" s="88">
        <v>6.1102920798834885</v>
      </c>
    </row>
    <row r="2138" spans="1:51">
      <c r="A2138" s="51" t="s">
        <v>718</v>
      </c>
      <c r="B2138" s="111">
        <v>2.3626726291865114E-5</v>
      </c>
      <c r="C2138" s="87">
        <v>3.5489057562351979E-3</v>
      </c>
      <c r="D2138" s="87">
        <v>3.1739999999999997E-3</v>
      </c>
      <c r="E2138" s="88">
        <v>6.746532482527063E-3</v>
      </c>
      <c r="F2138" s="112">
        <v>8.9291415602528196E-3</v>
      </c>
      <c r="G2138" s="113">
        <v>1.3412218641704439</v>
      </c>
      <c r="H2138" s="113">
        <v>1.1995354312798101</v>
      </c>
      <c r="I2138" s="88">
        <v>2.5496864370105068</v>
      </c>
    </row>
    <row r="2139" spans="1:51">
      <c r="A2139" s="51" t="s">
        <v>719</v>
      </c>
      <c r="B2139" s="111">
        <v>6.8551203652822228E-4</v>
      </c>
      <c r="C2139" s="87">
        <v>1.1859205233372527E-2</v>
      </c>
      <c r="D2139" s="87">
        <v>0</v>
      </c>
      <c r="E2139" s="87">
        <v>1.254471726990075E-2</v>
      </c>
      <c r="F2139" s="112">
        <v>0.2590724563277827</v>
      </c>
      <c r="G2139" s="113">
        <v>4.4818956724162877</v>
      </c>
      <c r="H2139" s="113">
        <v>0</v>
      </c>
      <c r="I2139" s="88">
        <v>4.7409681287440701</v>
      </c>
    </row>
    <row r="2140" spans="1:51">
      <c r="A2140" s="51" t="s">
        <v>720</v>
      </c>
      <c r="B2140" s="111">
        <v>4.958766163580985E-6</v>
      </c>
      <c r="C2140" s="87">
        <v>7.4620945252306153E-6</v>
      </c>
      <c r="D2140" s="87">
        <v>4.5380762126430907E-4</v>
      </c>
      <c r="E2140" s="87">
        <v>4.6622848195312065E-4</v>
      </c>
      <c r="F2140" s="112">
        <v>1.8740440165869081E-3</v>
      </c>
      <c r="G2140" s="113">
        <v>2.8201155559461929E-3</v>
      </c>
      <c r="H2140" s="113">
        <v>0.1715054570546149</v>
      </c>
      <c r="I2140" s="88">
        <v>0.176199616627148</v>
      </c>
    </row>
    <row r="2141" spans="1:51" ht="14.25">
      <c r="A2141" s="89" t="s">
        <v>721</v>
      </c>
      <c r="B2141" s="114">
        <v>6.3975349802053348E-6</v>
      </c>
      <c r="C2141" s="90">
        <v>3.4249528041260948E-5</v>
      </c>
      <c r="D2141" s="90">
        <v>5.6736413881676689E-4</v>
      </c>
      <c r="E2141" s="90">
        <v>6.0801120183823318E-4</v>
      </c>
      <c r="F2141" s="115">
        <v>2.4177913930712911E-3</v>
      </c>
      <c r="G2141" s="116">
        <v>1.2943768868967835E-2</v>
      </c>
      <c r="H2141" s="116">
        <v>0.21442135694652445</v>
      </c>
      <c r="I2141" s="91">
        <v>0.22978291720856356</v>
      </c>
      <c r="AY2141" s="81"/>
    </row>
    <row r="2143" spans="1:51" ht="14.25">
      <c r="A2143" s="52" t="s">
        <v>817</v>
      </c>
    </row>
    <row r="2144" spans="1:51" ht="14.25">
      <c r="A2144" s="77"/>
      <c r="B2144" s="93" t="s">
        <v>723</v>
      </c>
      <c r="C2144" s="94"/>
      <c r="D2144" s="94"/>
      <c r="E2144" s="95"/>
      <c r="F2144" s="96" t="s">
        <v>724</v>
      </c>
      <c r="G2144" s="97"/>
      <c r="H2144" s="98"/>
      <c r="I2144" s="98"/>
    </row>
    <row r="2145" spans="1:53" ht="25.5">
      <c r="A2145" s="89" t="s">
        <v>725</v>
      </c>
      <c r="B2145" s="99" t="s">
        <v>726</v>
      </c>
      <c r="C2145" s="100" t="s">
        <v>362</v>
      </c>
      <c r="D2145" s="100" t="s">
        <v>401</v>
      </c>
      <c r="E2145" s="101" t="s">
        <v>727</v>
      </c>
      <c r="F2145" s="102" t="s">
        <v>726</v>
      </c>
      <c r="G2145" s="102" t="s">
        <v>362</v>
      </c>
      <c r="H2145" s="100" t="s">
        <v>401</v>
      </c>
      <c r="I2145" s="101" t="s">
        <v>727</v>
      </c>
    </row>
    <row r="2146" spans="1:53">
      <c r="A2146" s="51" t="s">
        <v>540</v>
      </c>
      <c r="B2146" s="104">
        <v>190.78842787550201</v>
      </c>
      <c r="C2146" s="85">
        <v>606.75097545324843</v>
      </c>
      <c r="D2146" s="85">
        <v>2824.8098147832447</v>
      </c>
      <c r="E2146" s="86">
        <v>3622.3492181119955</v>
      </c>
      <c r="F2146" s="105">
        <v>67540.273641445747</v>
      </c>
      <c r="G2146" s="106">
        <v>214793.5667307238</v>
      </c>
      <c r="H2146" s="106">
        <v>1000000</v>
      </c>
      <c r="I2146" s="79">
        <v>1282333.8403721696</v>
      </c>
    </row>
    <row r="2147" spans="1:53">
      <c r="A2147" s="51" t="s">
        <v>558</v>
      </c>
      <c r="B2147" s="104">
        <v>182.14003816747831</v>
      </c>
      <c r="C2147" s="85">
        <v>575.12738577452137</v>
      </c>
      <c r="D2147" s="85">
        <v>2636.469723038947</v>
      </c>
      <c r="E2147" s="86">
        <v>3393.7371469809468</v>
      </c>
      <c r="F2147" s="107">
        <v>64478.690641144785</v>
      </c>
      <c r="G2147" s="108">
        <v>203598.62202569289</v>
      </c>
      <c r="H2147" s="108">
        <v>933326.45236551983</v>
      </c>
      <c r="I2147" s="86">
        <v>1201403.7650323575</v>
      </c>
    </row>
    <row r="2148" spans="1:53">
      <c r="A2148" s="51" t="s">
        <v>575</v>
      </c>
      <c r="B2148" s="104">
        <v>23.651767933699581</v>
      </c>
      <c r="C2148" s="85">
        <v>34.638082254797681</v>
      </c>
      <c r="D2148" s="85">
        <v>0</v>
      </c>
      <c r="E2148" s="86">
        <v>58.289850188497262</v>
      </c>
      <c r="F2148" s="107">
        <v>8372.870913263394</v>
      </c>
      <c r="G2148" s="108">
        <v>12262.093565918722</v>
      </c>
      <c r="H2148" s="108">
        <v>0</v>
      </c>
      <c r="I2148" s="86">
        <v>20634.964479182112</v>
      </c>
    </row>
    <row r="2149" spans="1:53" ht="14.25">
      <c r="A2149" s="51" t="s">
        <v>267</v>
      </c>
      <c r="B2149" s="104">
        <v>122.2307696671119</v>
      </c>
      <c r="C2149" s="85">
        <v>352.61648776669847</v>
      </c>
      <c r="D2149" s="85">
        <v>0</v>
      </c>
      <c r="E2149" s="86">
        <v>474.84725743381034</v>
      </c>
      <c r="F2149" s="107">
        <v>43270.442147090529</v>
      </c>
      <c r="G2149" s="108">
        <v>124828.39939217491</v>
      </c>
      <c r="H2149" s="108">
        <v>0</v>
      </c>
      <c r="I2149" s="86">
        <v>168098.84153926541</v>
      </c>
      <c r="AZ2149" s="81"/>
    </row>
    <row r="2150" spans="1:53" ht="14.25">
      <c r="A2150" s="51" t="s">
        <v>608</v>
      </c>
      <c r="B2150" s="104">
        <v>36.257500566666842</v>
      </c>
      <c r="C2150" s="85">
        <v>187.87281575302518</v>
      </c>
      <c r="D2150" s="85">
        <v>2636.469723038947</v>
      </c>
      <c r="E2150" s="86">
        <v>2860.6000393586392</v>
      </c>
      <c r="F2150" s="107">
        <v>12835.377580790861</v>
      </c>
      <c r="G2150" s="108">
        <v>66508.129067599264</v>
      </c>
      <c r="H2150" s="108">
        <v>933326.45236551983</v>
      </c>
      <c r="I2150" s="86">
        <v>1012669.9590139101</v>
      </c>
      <c r="AX2150" s="81"/>
    </row>
    <row r="2151" spans="1:53" ht="14.25">
      <c r="A2151" s="51" t="s">
        <v>728</v>
      </c>
      <c r="B2151" s="109">
        <v>4.1449811666349527E-2</v>
      </c>
      <c r="C2151" s="110">
        <v>0.11619290005773199</v>
      </c>
      <c r="D2151" s="85">
        <v>0</v>
      </c>
      <c r="E2151" s="86">
        <v>0.15764271172408151</v>
      </c>
      <c r="F2151" s="107">
        <v>14.673487556375573</v>
      </c>
      <c r="G2151" s="108">
        <v>41.132999272960888</v>
      </c>
      <c r="H2151" s="108">
        <v>0</v>
      </c>
      <c r="I2151" s="86">
        <v>55.806486829336464</v>
      </c>
      <c r="BA2151" s="81"/>
    </row>
    <row r="2152" spans="1:53">
      <c r="A2152" s="51" t="s">
        <v>640</v>
      </c>
      <c r="B2152" s="104">
        <v>0.22273489767454191</v>
      </c>
      <c r="C2152" s="85">
        <v>41.601657043831295</v>
      </c>
      <c r="D2152" s="85">
        <v>216.69070945758563</v>
      </c>
      <c r="E2152" s="86">
        <v>258.51510139909146</v>
      </c>
      <c r="F2152" s="107">
        <v>78.849519889406423</v>
      </c>
      <c r="G2152" s="108">
        <v>14727.241751326012</v>
      </c>
      <c r="H2152" s="108">
        <v>76709.840189440467</v>
      </c>
      <c r="I2152" s="86">
        <v>91515.931460655891</v>
      </c>
      <c r="AV2152" s="84"/>
    </row>
    <row r="2153" spans="1:53">
      <c r="A2153" s="51" t="s">
        <v>201</v>
      </c>
      <c r="B2153" s="111">
        <v>0.34094789032154077</v>
      </c>
      <c r="C2153" s="87">
        <v>0.16454120246076659</v>
      </c>
      <c r="D2153" s="87">
        <v>1.7281990041769883E-3</v>
      </c>
      <c r="E2153" s="88">
        <v>0.50721729178648434</v>
      </c>
      <c r="F2153" s="112">
        <v>120.69764432891658</v>
      </c>
      <c r="G2153" s="113">
        <v>58.248594861028643</v>
      </c>
      <c r="H2153" s="113">
        <v>0.61179304713991789</v>
      </c>
      <c r="I2153" s="88">
        <v>179.55803223708514</v>
      </c>
    </row>
    <row r="2154" spans="1:53">
      <c r="A2154" s="51" t="s">
        <v>200</v>
      </c>
      <c r="B2154" s="111">
        <v>2.4633358967219107E-4</v>
      </c>
      <c r="C2154" s="87">
        <v>7.7711841600893641E-3</v>
      </c>
      <c r="D2154" s="87">
        <v>1.5233208966754122E-3</v>
      </c>
      <c r="E2154" s="88">
        <v>9.5408386464369676E-3</v>
      </c>
      <c r="F2154" s="112">
        <v>8.7203601595774297E-2</v>
      </c>
      <c r="G2154" s="113">
        <v>2.7510468561175219</v>
      </c>
      <c r="H2154" s="113">
        <v>0.53926494049380835</v>
      </c>
      <c r="I2154" s="88">
        <v>3.3775153982071044</v>
      </c>
    </row>
    <row r="2155" spans="1:53">
      <c r="A2155" s="51" t="s">
        <v>667</v>
      </c>
      <c r="B2155" s="104">
        <v>10.516450008583895</v>
      </c>
      <c r="C2155" s="85">
        <v>48.597256920077974</v>
      </c>
      <c r="D2155" s="85">
        <v>217.14623546532991</v>
      </c>
      <c r="E2155" s="86">
        <v>276.25994239399176</v>
      </c>
      <c r="F2155" s="107">
        <v>3722.8878041797839</v>
      </c>
      <c r="G2155" s="108">
        <v>17203.727014028012</v>
      </c>
      <c r="H2155" s="108">
        <v>76871.099190085515</v>
      </c>
      <c r="I2155" s="86">
        <v>97797.714008293304</v>
      </c>
    </row>
    <row r="2156" spans="1:53">
      <c r="A2156" s="51" t="s">
        <v>676</v>
      </c>
      <c r="B2156" s="111">
        <v>9.1418440438125297E-3</v>
      </c>
      <c r="C2156" s="87">
        <v>7.499986125138039E-2</v>
      </c>
      <c r="D2156" s="87">
        <v>9.9916629525325637E-2</v>
      </c>
      <c r="E2156" s="88">
        <v>0.18405833482051856</v>
      </c>
      <c r="F2156" s="112">
        <v>3.2362688617017596</v>
      </c>
      <c r="G2156" s="113">
        <v>26.550410883904174</v>
      </c>
      <c r="H2156" s="113">
        <v>35.371099676313079</v>
      </c>
      <c r="I2156" s="88">
        <v>65.157779421919017</v>
      </c>
    </row>
    <row r="2157" spans="1:53">
      <c r="A2157" s="51" t="s">
        <v>685</v>
      </c>
      <c r="B2157" s="111">
        <v>2.0325638588068514E-2</v>
      </c>
      <c r="C2157" s="87">
        <v>3.1885113990670677E-2</v>
      </c>
      <c r="D2157" s="87">
        <v>0.54069704509256533</v>
      </c>
      <c r="E2157" s="88">
        <v>0.59290779767130453</v>
      </c>
      <c r="F2157" s="112">
        <v>7.1954007245716669</v>
      </c>
      <c r="G2157" s="113">
        <v>11.2875259154809</v>
      </c>
      <c r="H2157" s="113">
        <v>191.41007025071332</v>
      </c>
      <c r="I2157" s="88">
        <v>209.89299689076589</v>
      </c>
    </row>
    <row r="2158" spans="1:53">
      <c r="A2158" s="51" t="s">
        <v>690</v>
      </c>
      <c r="B2158" s="111">
        <v>5.023916670353476E-2</v>
      </c>
      <c r="C2158" s="87">
        <v>6.7928866387696768E-2</v>
      </c>
      <c r="D2158" s="87">
        <v>2.4007745540446778E-2</v>
      </c>
      <c r="E2158" s="88">
        <v>0.1421757786316783</v>
      </c>
      <c r="F2158" s="112">
        <v>17.784973147790392</v>
      </c>
      <c r="G2158" s="113">
        <v>24.047235333225128</v>
      </c>
      <c r="H2158" s="113">
        <v>8.4988891693896065</v>
      </c>
      <c r="I2158" s="88">
        <v>50.33109765040512</v>
      </c>
    </row>
    <row r="2159" spans="1:53">
      <c r="A2159" s="51" t="s">
        <v>695</v>
      </c>
      <c r="B2159" s="111">
        <v>2.8417301987245214E-3</v>
      </c>
      <c r="C2159" s="87">
        <v>6.7051878214800364E-3</v>
      </c>
      <c r="D2159" s="87">
        <v>1.7999999999999999E-2</v>
      </c>
      <c r="E2159" s="88">
        <v>2.7546918020204557E-2</v>
      </c>
      <c r="F2159" s="112">
        <v>1.0059899196939655</v>
      </c>
      <c r="G2159" s="113">
        <v>2.3736776141138352</v>
      </c>
      <c r="H2159" s="113">
        <v>6.3721104004239626</v>
      </c>
      <c r="I2159" s="88">
        <v>9.7517779342317628</v>
      </c>
    </row>
    <row r="2160" spans="1:53">
      <c r="A2160" s="51" t="s">
        <v>700</v>
      </c>
      <c r="B2160" s="111">
        <v>2.4085724115255418E-3</v>
      </c>
      <c r="C2160" s="87">
        <v>3.9757414137476738E-3</v>
      </c>
      <c r="D2160" s="87">
        <v>4.5999999999999999E-3</v>
      </c>
      <c r="E2160" s="88">
        <v>1.0984313825273215E-2</v>
      </c>
      <c r="F2160" s="112">
        <v>0.85264940631422947</v>
      </c>
      <c r="G2160" s="113">
        <v>1.4074368451076567</v>
      </c>
      <c r="H2160" s="113">
        <v>1.6284282134416792</v>
      </c>
      <c r="I2160" s="88">
        <v>3.8885144648635657</v>
      </c>
    </row>
    <row r="2161" spans="1:51">
      <c r="A2161" s="51" t="s">
        <v>703</v>
      </c>
      <c r="B2161" s="111">
        <v>2.2145711108693053E-2</v>
      </c>
      <c r="C2161" s="87">
        <v>7.7770321202351805E-2</v>
      </c>
      <c r="D2161" s="87">
        <v>0</v>
      </c>
      <c r="E2161" s="88">
        <v>9.9916032311044858E-2</v>
      </c>
      <c r="F2161" s="112">
        <v>7.8397175600270828</v>
      </c>
      <c r="G2161" s="113">
        <v>27.531170698767674</v>
      </c>
      <c r="H2161" s="113">
        <v>0</v>
      </c>
      <c r="I2161" s="88">
        <v>35.370888258794757</v>
      </c>
    </row>
    <row r="2162" spans="1:51">
      <c r="A2162" s="51" t="s">
        <v>729</v>
      </c>
      <c r="B2162" s="111">
        <v>4.3997532410452165E-4</v>
      </c>
      <c r="C2162" s="87">
        <v>4.6166472706235691E-4</v>
      </c>
      <c r="D2162" s="87">
        <v>6.5769220473088272E-4</v>
      </c>
      <c r="E2162" s="88">
        <v>1.5593322558977614E-3</v>
      </c>
      <c r="F2162" s="112">
        <v>0.15575396325868476</v>
      </c>
      <c r="G2162" s="113">
        <v>0.16343214493460748</v>
      </c>
      <c r="H2162" s="113">
        <v>0.23282707433574576</v>
      </c>
      <c r="I2162" s="88">
        <v>0.55201318252903808</v>
      </c>
    </row>
    <row r="2163" spans="1:51">
      <c r="A2163" s="51" t="s">
        <v>730</v>
      </c>
      <c r="B2163" s="111">
        <v>8.688478299112651E-4</v>
      </c>
      <c r="C2163" s="87">
        <v>9.787811870612664E-4</v>
      </c>
      <c r="D2163" s="87">
        <v>8.2226686785038681E-4</v>
      </c>
      <c r="E2163" s="88">
        <v>2.6698958848229183E-3</v>
      </c>
      <c r="F2163" s="112">
        <v>0.30757746074240899</v>
      </c>
      <c r="G2163" s="113">
        <v>0.34649454343402264</v>
      </c>
      <c r="H2163" s="113">
        <v>0.2910875144751936</v>
      </c>
      <c r="I2163" s="88">
        <v>0.94515951865162529</v>
      </c>
    </row>
    <row r="2164" spans="1:51">
      <c r="A2164" s="51" t="s">
        <v>712</v>
      </c>
      <c r="B2164" s="111">
        <v>1.5550363590411433E-3</v>
      </c>
      <c r="C2164" s="87">
        <v>4.3693955198702367E-2</v>
      </c>
      <c r="D2164" s="87">
        <v>6.894247437247468E-2</v>
      </c>
      <c r="E2164" s="88">
        <v>0.11419146593021819</v>
      </c>
      <c r="F2164" s="112">
        <v>0.55049240869352667</v>
      </c>
      <c r="G2164" s="113">
        <v>15.467928130961667</v>
      </c>
      <c r="H2164" s="113">
        <v>24.406058776656021</v>
      </c>
      <c r="I2164" s="88">
        <v>40.424479316311213</v>
      </c>
    </row>
    <row r="2165" spans="1:51">
      <c r="A2165" s="51" t="s">
        <v>715</v>
      </c>
      <c r="B2165" s="111">
        <v>8.1235054071303087E-4</v>
      </c>
      <c r="C2165" s="87">
        <v>9.8450291238169584E-3</v>
      </c>
      <c r="D2165" s="87">
        <v>0.37308096111387007</v>
      </c>
      <c r="E2165" s="88">
        <v>0.38373834077840008</v>
      </c>
      <c r="F2165" s="112">
        <v>0.28757707384819631</v>
      </c>
      <c r="G2165" s="113">
        <v>3.4852006929083803</v>
      </c>
      <c r="H2165" s="113">
        <v>132.07294847299218</v>
      </c>
      <c r="I2165" s="88">
        <v>135.84572623974876</v>
      </c>
    </row>
    <row r="2166" spans="1:51">
      <c r="A2166" s="51" t="s">
        <v>716</v>
      </c>
      <c r="B2166" s="111">
        <v>2.4985655997064754E-3</v>
      </c>
      <c r="C2166" s="87">
        <v>2.0078439909014451E-2</v>
      </c>
      <c r="D2166" s="87">
        <v>1.6565344422908277E-2</v>
      </c>
      <c r="E2166" s="88">
        <v>3.9142349931629204E-2</v>
      </c>
      <c r="F2166" s="112">
        <v>0.88450754689062039</v>
      </c>
      <c r="G2166" s="113">
        <v>7.107890876028808</v>
      </c>
      <c r="H2166" s="113">
        <v>5.864233526878829</v>
      </c>
      <c r="I2166" s="88">
        <v>13.856631949798256</v>
      </c>
    </row>
    <row r="2167" spans="1:51">
      <c r="A2167" s="51" t="s">
        <v>717</v>
      </c>
      <c r="B2167" s="111">
        <v>1.9648665523402779E-4</v>
      </c>
      <c r="C2167" s="87">
        <v>1.7835020822920492E-3</v>
      </c>
      <c r="D2167" s="87">
        <v>1.2419999999999999E-2</v>
      </c>
      <c r="E2167" s="88">
        <v>1.4399988737526076E-2</v>
      </c>
      <c r="F2167" s="112">
        <v>6.9557481075625885E-2</v>
      </c>
      <c r="G2167" s="113">
        <v>0.63137067598616448</v>
      </c>
      <c r="H2167" s="113">
        <v>4.3967561762925333</v>
      </c>
      <c r="I2167" s="88">
        <v>5.0976843333543238</v>
      </c>
    </row>
    <row r="2168" spans="1:51">
      <c r="A2168" s="51" t="s">
        <v>718</v>
      </c>
      <c r="B2168" s="111">
        <v>1.5384533808948325E-4</v>
      </c>
      <c r="C2168" s="87">
        <v>1.3875497822590582E-3</v>
      </c>
      <c r="D2168" s="87">
        <v>3.1739999999999997E-3</v>
      </c>
      <c r="E2168" s="88">
        <v>4.7153951203485409E-3</v>
      </c>
      <c r="F2168" s="112">
        <v>5.4462193272040944E-2</v>
      </c>
      <c r="G2168" s="113">
        <v>0.49120113325771936</v>
      </c>
      <c r="H2168" s="113">
        <v>1.1236154672747587</v>
      </c>
      <c r="I2168" s="88">
        <v>1.6692787938045188</v>
      </c>
    </row>
    <row r="2169" spans="1:51">
      <c r="A2169" s="51" t="s">
        <v>719</v>
      </c>
      <c r="B2169" s="111">
        <v>3.1312757257171459E-3</v>
      </c>
      <c r="C2169" s="87">
        <v>3.9900109905003658E-2</v>
      </c>
      <c r="D2169" s="87">
        <v>0</v>
      </c>
      <c r="E2169" s="87">
        <v>4.3031385630720807E-2</v>
      </c>
      <c r="F2169" s="112">
        <v>1.1084908121354065</v>
      </c>
      <c r="G2169" s="113">
        <v>14.124883627985165</v>
      </c>
      <c r="H2169" s="113">
        <v>0</v>
      </c>
      <c r="I2169" s="88">
        <v>15.233374440120572</v>
      </c>
    </row>
    <row r="2170" spans="1:51">
      <c r="A2170" s="51" t="s">
        <v>720</v>
      </c>
      <c r="B2170" s="111">
        <v>1.9786334847380472E-5</v>
      </c>
      <c r="C2170" s="87">
        <v>1.3947262852376124E-4</v>
      </c>
      <c r="D2170" s="87">
        <v>4.5380762126430907E-4</v>
      </c>
      <c r="E2170" s="87">
        <v>6.1306658463545073E-4</v>
      </c>
      <c r="F2170" s="112">
        <v>7.0044838926257872E-3</v>
      </c>
      <c r="G2170" s="113">
        <v>4.9374165932818154E-2</v>
      </c>
      <c r="H2170" s="113">
        <v>0.1606506812916646</v>
      </c>
      <c r="I2170" s="88">
        <v>0.21702933111710851</v>
      </c>
    </row>
    <row r="2171" spans="1:51" ht="14.25">
      <c r="A2171" s="89" t="s">
        <v>721</v>
      </c>
      <c r="B2171" s="114">
        <v>4.6665802779717377E-5</v>
      </c>
      <c r="C2171" s="90">
        <v>3.5697201771006583E-4</v>
      </c>
      <c r="D2171" s="90">
        <v>5.6736413881676689E-4</v>
      </c>
      <c r="E2171" s="90">
        <v>9.7100195930655009E-4</v>
      </c>
      <c r="F2171" s="115">
        <v>1.6519980402042809E-2</v>
      </c>
      <c r="G2171" s="116">
        <v>0.12637028370614653</v>
      </c>
      <c r="H2171" s="116">
        <v>0.20085038498788363</v>
      </c>
      <c r="I2171" s="91">
        <v>0.34374064909607294</v>
      </c>
      <c r="AY2171" s="81"/>
    </row>
    <row r="2173" spans="1:51" ht="14.25">
      <c r="A2173" s="52" t="s">
        <v>818</v>
      </c>
    </row>
    <row r="2174" spans="1:51" ht="14.25">
      <c r="A2174" s="77"/>
      <c r="B2174" s="93" t="s">
        <v>723</v>
      </c>
      <c r="C2174" s="94"/>
      <c r="D2174" s="94"/>
      <c r="E2174" s="95"/>
      <c r="F2174" s="96" t="s">
        <v>724</v>
      </c>
      <c r="G2174" s="97"/>
      <c r="H2174" s="98"/>
      <c r="I2174" s="98"/>
    </row>
    <row r="2175" spans="1:51" ht="25.5">
      <c r="A2175" s="89" t="s">
        <v>725</v>
      </c>
      <c r="B2175" s="99" t="s">
        <v>726</v>
      </c>
      <c r="C2175" s="100" t="s">
        <v>362</v>
      </c>
      <c r="D2175" s="100" t="s">
        <v>401</v>
      </c>
      <c r="E2175" s="101" t="s">
        <v>727</v>
      </c>
      <c r="F2175" s="102" t="s">
        <v>726</v>
      </c>
      <c r="G2175" s="102" t="s">
        <v>362</v>
      </c>
      <c r="H2175" s="100" t="s">
        <v>401</v>
      </c>
      <c r="I2175" s="101" t="s">
        <v>727</v>
      </c>
    </row>
    <row r="2176" spans="1:51">
      <c r="A2176" s="51" t="s">
        <v>540</v>
      </c>
      <c r="B2176" s="104">
        <v>97.163551339556605</v>
      </c>
      <c r="C2176" s="85">
        <v>617.11553557277989</v>
      </c>
      <c r="D2176" s="85">
        <v>2824.8098147832447</v>
      </c>
      <c r="E2176" s="86">
        <v>3539.0889016955812</v>
      </c>
      <c r="F2176" s="105">
        <v>34396.493112939788</v>
      </c>
      <c r="G2176" s="106">
        <v>218462.68458258416</v>
      </c>
      <c r="H2176" s="106">
        <v>1000000</v>
      </c>
      <c r="I2176" s="79">
        <v>1252859.1776955239</v>
      </c>
    </row>
    <row r="2177" spans="1:53">
      <c r="A2177" s="51" t="s">
        <v>558</v>
      </c>
      <c r="B2177" s="104">
        <v>93.582214322778697</v>
      </c>
      <c r="C2177" s="85">
        <v>584.32748583539603</v>
      </c>
      <c r="D2177" s="85">
        <v>2636.469723038947</v>
      </c>
      <c r="E2177" s="86">
        <v>3314.3794231971215</v>
      </c>
      <c r="F2177" s="107">
        <v>33128.677843382364</v>
      </c>
      <c r="G2177" s="108">
        <v>206855.51387473958</v>
      </c>
      <c r="H2177" s="108">
        <v>933326.45236551983</v>
      </c>
      <c r="I2177" s="86">
        <v>1173310.6440836417</v>
      </c>
    </row>
    <row r="2178" spans="1:53">
      <c r="A2178" s="51" t="s">
        <v>575</v>
      </c>
      <c r="B2178" s="104">
        <v>10.107746163724723</v>
      </c>
      <c r="C2178" s="85">
        <v>38.081340994751464</v>
      </c>
      <c r="D2178" s="85">
        <v>0</v>
      </c>
      <c r="E2178" s="86">
        <v>48.189087158476184</v>
      </c>
      <c r="F2178" s="107">
        <v>3578.2041363730955</v>
      </c>
      <c r="G2178" s="108">
        <v>13481.028278597067</v>
      </c>
      <c r="H2178" s="108">
        <v>0</v>
      </c>
      <c r="I2178" s="86">
        <v>17059.23241497016</v>
      </c>
    </row>
    <row r="2179" spans="1:53" ht="14.25">
      <c r="A2179" s="51" t="s">
        <v>267</v>
      </c>
      <c r="B2179" s="104">
        <v>52.192096023437053</v>
      </c>
      <c r="C2179" s="85">
        <v>404.5724232240363</v>
      </c>
      <c r="D2179" s="85">
        <v>0</v>
      </c>
      <c r="E2179" s="86">
        <v>456.76451924747334</v>
      </c>
      <c r="F2179" s="107">
        <v>18476.322105048297</v>
      </c>
      <c r="G2179" s="108">
        <v>143221.11920836705</v>
      </c>
      <c r="H2179" s="108">
        <v>0</v>
      </c>
      <c r="I2179" s="86">
        <v>161697.44131341533</v>
      </c>
      <c r="AZ2179" s="81"/>
    </row>
    <row r="2180" spans="1:53" ht="14.25">
      <c r="A2180" s="51" t="s">
        <v>608</v>
      </c>
      <c r="B2180" s="104">
        <v>31.282372135616917</v>
      </c>
      <c r="C2180" s="85">
        <v>141.67372161660825</v>
      </c>
      <c r="D2180" s="85">
        <v>2636.469723038947</v>
      </c>
      <c r="E2180" s="86">
        <v>2809.4258167911721</v>
      </c>
      <c r="F2180" s="107">
        <v>11074.151601960961</v>
      </c>
      <c r="G2180" s="108">
        <v>50153.366387775481</v>
      </c>
      <c r="H2180" s="108">
        <v>933326.45236551983</v>
      </c>
      <c r="I2180" s="86">
        <v>994553.97035525634</v>
      </c>
      <c r="AX2180" s="81"/>
    </row>
    <row r="2181" spans="1:53" ht="14.25">
      <c r="A2181" s="51" t="s">
        <v>728</v>
      </c>
      <c r="B2181" s="109">
        <v>4.1182335361804545E-2</v>
      </c>
      <c r="C2181" s="110">
        <v>0.12388976580626623</v>
      </c>
      <c r="D2181" s="85">
        <v>0</v>
      </c>
      <c r="E2181" s="86">
        <v>0.16507210116807078</v>
      </c>
      <c r="F2181" s="107">
        <v>14.578799304039014</v>
      </c>
      <c r="G2181" s="108">
        <v>43.857736955566558</v>
      </c>
      <c r="H2181" s="108">
        <v>0</v>
      </c>
      <c r="I2181" s="86">
        <v>58.436536259605575</v>
      </c>
      <c r="BA2181" s="81"/>
    </row>
    <row r="2182" spans="1:53">
      <c r="A2182" s="51" t="s">
        <v>640</v>
      </c>
      <c r="B2182" s="104">
        <v>-7.2246742397555757</v>
      </c>
      <c r="C2182" s="85">
        <v>43.070428452839458</v>
      </c>
      <c r="D2182" s="85">
        <v>216.69070945758563</v>
      </c>
      <c r="E2182" s="86">
        <v>252.53646367066949</v>
      </c>
      <c r="F2182" s="107">
        <v>-2557.5789923789771</v>
      </c>
      <c r="G2182" s="108">
        <v>15247.195838614138</v>
      </c>
      <c r="H2182" s="108">
        <v>76709.840189440467</v>
      </c>
      <c r="I2182" s="86">
        <v>89399.457035675616</v>
      </c>
      <c r="AV2182" s="84"/>
    </row>
    <row r="2183" spans="1:53">
      <c r="A2183" s="51" t="s">
        <v>201</v>
      </c>
      <c r="B2183" s="111">
        <v>0.32630662604714522</v>
      </c>
      <c r="C2183" s="87">
        <v>0.22804249216073996</v>
      </c>
      <c r="D2183" s="87">
        <v>1.7281990041769883E-3</v>
      </c>
      <c r="E2183" s="88">
        <v>0.55607731721206222</v>
      </c>
      <c r="F2183" s="112">
        <v>115.51454697568148</v>
      </c>
      <c r="G2183" s="113">
        <v>80.728440890891733</v>
      </c>
      <c r="H2183" s="113">
        <v>0.61179304713991789</v>
      </c>
      <c r="I2183" s="88">
        <v>196.85478091371314</v>
      </c>
    </row>
    <row r="2184" spans="1:53">
      <c r="A2184" s="51" t="s">
        <v>200</v>
      </c>
      <c r="B2184" s="111">
        <v>1.1881174726281242E-4</v>
      </c>
      <c r="C2184" s="87">
        <v>7.8608302460918041E-3</v>
      </c>
      <c r="D2184" s="87">
        <v>1.5233208966754122E-3</v>
      </c>
      <c r="E2184" s="88">
        <v>9.5029628900300291E-3</v>
      </c>
      <c r="F2184" s="112">
        <v>4.2060087245883906E-2</v>
      </c>
      <c r="G2184" s="113">
        <v>2.7827821203938243</v>
      </c>
      <c r="H2184" s="113">
        <v>0.53926494049380835</v>
      </c>
      <c r="I2184" s="88">
        <v>3.3641071481335167</v>
      </c>
    </row>
    <row r="2185" spans="1:53">
      <c r="A2185" s="51" t="s">
        <v>667</v>
      </c>
      <c r="B2185" s="104">
        <v>2.5960096546834261</v>
      </c>
      <c r="C2185" s="85">
        <v>51.994823232875987</v>
      </c>
      <c r="D2185" s="85">
        <v>217.14623546532991</v>
      </c>
      <c r="E2185" s="86">
        <v>271.73706835288931</v>
      </c>
      <c r="F2185" s="107">
        <v>919.00334001162662</v>
      </c>
      <c r="G2185" s="108">
        <v>18406.486327245253</v>
      </c>
      <c r="H2185" s="108">
        <v>76871.099190085515</v>
      </c>
      <c r="I2185" s="86">
        <v>96196.588857342402</v>
      </c>
    </row>
    <row r="2186" spans="1:53">
      <c r="A2186" s="51" t="s">
        <v>676</v>
      </c>
      <c r="B2186" s="111">
        <v>8.9170411740567192E-3</v>
      </c>
      <c r="C2186" s="87">
        <v>7.6986256148176682E-2</v>
      </c>
      <c r="D2186" s="87">
        <v>9.9916629525325637E-2</v>
      </c>
      <c r="E2186" s="88">
        <v>0.18581992684755905</v>
      </c>
      <c r="F2186" s="112">
        <v>3.1566872670119732</v>
      </c>
      <c r="G2186" s="113">
        <v>27.253606860638882</v>
      </c>
      <c r="H2186" s="113">
        <v>35.371099676313079</v>
      </c>
      <c r="I2186" s="88">
        <v>65.781393803963937</v>
      </c>
    </row>
    <row r="2187" spans="1:53">
      <c r="A2187" s="51" t="s">
        <v>685</v>
      </c>
      <c r="B2187" s="111">
        <v>1.7901422940840597E-2</v>
      </c>
      <c r="C2187" s="87">
        <v>3.5226963214242075E-2</v>
      </c>
      <c r="D2187" s="87">
        <v>0.54069704509256533</v>
      </c>
      <c r="E2187" s="88">
        <v>0.59382543124764797</v>
      </c>
      <c r="F2187" s="112">
        <v>6.3372135168732493</v>
      </c>
      <c r="G2187" s="113">
        <v>12.470561037379126</v>
      </c>
      <c r="H2187" s="113">
        <v>191.41007025071332</v>
      </c>
      <c r="I2187" s="88">
        <v>210.21784480496569</v>
      </c>
    </row>
    <row r="2188" spans="1:53">
      <c r="A2188" s="51" t="s">
        <v>690</v>
      </c>
      <c r="B2188" s="111">
        <v>6.4799649262701611E-2</v>
      </c>
      <c r="C2188" s="87">
        <v>7.7638693176558277E-2</v>
      </c>
      <c r="D2188" s="87">
        <v>2.4007745540446778E-2</v>
      </c>
      <c r="E2188" s="88">
        <v>0.16644608797970667</v>
      </c>
      <c r="F2188" s="112">
        <v>22.939473278371437</v>
      </c>
      <c r="G2188" s="113">
        <v>27.484573570315106</v>
      </c>
      <c r="H2188" s="113">
        <v>8.4988891693896065</v>
      </c>
      <c r="I2188" s="88">
        <v>58.92293601807615</v>
      </c>
    </row>
    <row r="2189" spans="1:53">
      <c r="A2189" s="51" t="s">
        <v>695</v>
      </c>
      <c r="B2189" s="111">
        <v>4.4510459965499275E-3</v>
      </c>
      <c r="C2189" s="87">
        <v>7.4897256221030158E-3</v>
      </c>
      <c r="D2189" s="87">
        <v>1.7999999999999999E-2</v>
      </c>
      <c r="E2189" s="88">
        <v>2.9940771618652943E-2</v>
      </c>
      <c r="F2189" s="112">
        <v>1.5756975826322908</v>
      </c>
      <c r="G2189" s="113">
        <v>2.651408807384692</v>
      </c>
      <c r="H2189" s="113">
        <v>6.3721104004239626</v>
      </c>
      <c r="I2189" s="88">
        <v>10.599216790440945</v>
      </c>
    </row>
    <row r="2190" spans="1:53">
      <c r="A2190" s="51" t="s">
        <v>700</v>
      </c>
      <c r="B2190" s="111">
        <v>3.9866892349282616E-3</v>
      </c>
      <c r="C2190" s="87">
        <v>4.6250674586206762E-3</v>
      </c>
      <c r="D2190" s="87">
        <v>4.5999999999999999E-3</v>
      </c>
      <c r="E2190" s="88">
        <v>1.3211756693548939E-2</v>
      </c>
      <c r="F2190" s="112">
        <v>1.4113124409524793</v>
      </c>
      <c r="G2190" s="113">
        <v>1.6373022475410686</v>
      </c>
      <c r="H2190" s="113">
        <v>1.6284282134416792</v>
      </c>
      <c r="I2190" s="88">
        <v>4.6770429019352271</v>
      </c>
    </row>
    <row r="2191" spans="1:53">
      <c r="A2191" s="51" t="s">
        <v>703</v>
      </c>
      <c r="B2191" s="111">
        <v>3.378058288681289E-2</v>
      </c>
      <c r="C2191" s="87">
        <v>8.3143843631072009E-2</v>
      </c>
      <c r="D2191" s="87">
        <v>0</v>
      </c>
      <c r="E2191" s="88">
        <v>0.1169244265178849</v>
      </c>
      <c r="F2191" s="112">
        <v>11.958533530302452</v>
      </c>
      <c r="G2191" s="113">
        <v>29.433430596265421</v>
      </c>
      <c r="H2191" s="113">
        <v>0</v>
      </c>
      <c r="I2191" s="88">
        <v>41.391964126567871</v>
      </c>
    </row>
    <row r="2192" spans="1:53">
      <c r="A2192" s="51" t="s">
        <v>729</v>
      </c>
      <c r="B2192" s="111">
        <v>7.0172289346692165E-4</v>
      </c>
      <c r="C2192" s="87">
        <v>6.0302128403909425E-4</v>
      </c>
      <c r="D2192" s="87">
        <v>6.5769220473088272E-4</v>
      </c>
      <c r="E2192" s="88">
        <v>1.9624363822368989E-3</v>
      </c>
      <c r="F2192" s="112">
        <v>0.24841420820423152</v>
      </c>
      <c r="G2192" s="113">
        <v>0.21347323309458471</v>
      </c>
      <c r="H2192" s="113">
        <v>0.23282707433574576</v>
      </c>
      <c r="I2192" s="88">
        <v>0.6947145156345621</v>
      </c>
    </row>
    <row r="2193" spans="1:51">
      <c r="A2193" s="51" t="s">
        <v>730</v>
      </c>
      <c r="B2193" s="111">
        <v>1.5054783009874201E-3</v>
      </c>
      <c r="C2193" s="87">
        <v>1.2796827568032931E-3</v>
      </c>
      <c r="D2193" s="87">
        <v>8.2226686785038681E-4</v>
      </c>
      <c r="E2193" s="88">
        <v>3.6074279256411001E-3</v>
      </c>
      <c r="F2193" s="112">
        <v>0.53294855218525206</v>
      </c>
      <c r="G2193" s="113">
        <v>0.45301554465941513</v>
      </c>
      <c r="H2193" s="113">
        <v>0.2910875144751936</v>
      </c>
      <c r="I2193" s="88">
        <v>1.2770516113198609</v>
      </c>
    </row>
    <row r="2194" spans="1:51">
      <c r="A2194" s="51" t="s">
        <v>712</v>
      </c>
      <c r="B2194" s="111">
        <v>1.8009466978497078E-3</v>
      </c>
      <c r="C2194" s="87">
        <v>4.5789349492607635E-2</v>
      </c>
      <c r="D2194" s="87">
        <v>8.1951619536672085E-2</v>
      </c>
      <c r="E2194" s="88">
        <v>0.12954191572712942</v>
      </c>
      <c r="F2194" s="112">
        <v>0.6375461768876286</v>
      </c>
      <c r="G2194" s="113">
        <v>16.209710562805157</v>
      </c>
      <c r="H2194" s="113">
        <v>29.011375954511987</v>
      </c>
      <c r="I2194" s="88">
        <v>45.858632694204772</v>
      </c>
    </row>
    <row r="2195" spans="1:51">
      <c r="A2195" s="51" t="s">
        <v>715</v>
      </c>
      <c r="B2195" s="111">
        <v>7.3806012558195566E-4</v>
      </c>
      <c r="C2195" s="87">
        <v>1.2591567067531426E-2</v>
      </c>
      <c r="D2195" s="87">
        <v>0.44347971638492212</v>
      </c>
      <c r="E2195" s="88">
        <v>0.45680934357803549</v>
      </c>
      <c r="F2195" s="112">
        <v>0.26127781124216642</v>
      </c>
      <c r="G2195" s="113">
        <v>4.4574919704807137</v>
      </c>
      <c r="H2195" s="113">
        <v>156.99453961963508</v>
      </c>
      <c r="I2195" s="88">
        <v>161.71330940135798</v>
      </c>
    </row>
    <row r="2196" spans="1:51">
      <c r="A2196" s="51" t="s">
        <v>716</v>
      </c>
      <c r="B2196" s="111">
        <v>3.857075703628358E-3</v>
      </c>
      <c r="C2196" s="87">
        <v>2.5189589695880824E-2</v>
      </c>
      <c r="D2196" s="87">
        <v>1.9691152892274449E-2</v>
      </c>
      <c r="E2196" s="88">
        <v>4.8737818291783627E-2</v>
      </c>
      <c r="F2196" s="112">
        <v>1.3654284559062684</v>
      </c>
      <c r="G2196" s="113">
        <v>8.9172692490852477</v>
      </c>
      <c r="H2196" s="113">
        <v>6.9707888967333558</v>
      </c>
      <c r="I2196" s="88">
        <v>17.253486601724873</v>
      </c>
    </row>
    <row r="2197" spans="1:51">
      <c r="A2197" s="51" t="s">
        <v>717</v>
      </c>
      <c r="B2197" s="111">
        <v>3.1977692705117554E-4</v>
      </c>
      <c r="C2197" s="87">
        <v>2.3096323792690266E-3</v>
      </c>
      <c r="D2197" s="87">
        <v>1.47636E-2</v>
      </c>
      <c r="E2197" s="88">
        <v>1.7393009306320203E-2</v>
      </c>
      <c r="F2197" s="112">
        <v>0.1132029934821339</v>
      </c>
      <c r="G2197" s="113">
        <v>0.81762402806089474</v>
      </c>
      <c r="H2197" s="113">
        <v>5.2264049504277343</v>
      </c>
      <c r="I2197" s="88">
        <v>6.1572319719707629</v>
      </c>
    </row>
    <row r="2198" spans="1:51">
      <c r="A2198" s="51" t="s">
        <v>718</v>
      </c>
      <c r="B2198" s="111">
        <v>2.8194449796731897E-4</v>
      </c>
      <c r="C2198" s="87">
        <v>1.7907963502510626E-3</v>
      </c>
      <c r="D2198" s="87">
        <v>3.7729199999999999E-3</v>
      </c>
      <c r="E2198" s="88">
        <v>5.8456608482183817E-3</v>
      </c>
      <c r="F2198" s="112">
        <v>9.9810081546659227E-2</v>
      </c>
      <c r="G2198" s="113">
        <v>0.63395289158200385</v>
      </c>
      <c r="H2198" s="113">
        <v>1.3356368206648654</v>
      </c>
      <c r="I2198" s="88">
        <v>2.0693997937935285</v>
      </c>
    </row>
    <row r="2199" spans="1:51">
      <c r="A2199" s="51" t="s">
        <v>719</v>
      </c>
      <c r="B2199" s="111">
        <v>3.254570858689681E-3</v>
      </c>
      <c r="C2199" s="87">
        <v>4.8796912517028355E-2</v>
      </c>
      <c r="D2199" s="87">
        <v>0</v>
      </c>
      <c r="E2199" s="87">
        <v>5.2051483375718036E-2</v>
      </c>
      <c r="F2199" s="112">
        <v>1.1521380454207368</v>
      </c>
      <c r="G2199" s="113">
        <v>17.274406319907481</v>
      </c>
      <c r="H2199" s="113">
        <v>0</v>
      </c>
      <c r="I2199" s="88">
        <v>18.426544365328215</v>
      </c>
    </row>
    <row r="2200" spans="1:51">
      <c r="A2200" s="51" t="s">
        <v>720</v>
      </c>
      <c r="B2200" s="111">
        <v>4.1961046532952527E-5</v>
      </c>
      <c r="C2200" s="87">
        <v>1.886864771525622E-4</v>
      </c>
      <c r="D2200" s="87">
        <v>5.3943914632026998E-4</v>
      </c>
      <c r="E2200" s="87">
        <v>7.700866700057847E-4</v>
      </c>
      <c r="F2200" s="112">
        <v>1.4854467834738925E-2</v>
      </c>
      <c r="G2200" s="113">
        <v>6.6796170193511098E-2</v>
      </c>
      <c r="H2200" s="113">
        <v>0.19096476637017867</v>
      </c>
      <c r="I2200" s="88">
        <v>0.27261540439842874</v>
      </c>
    </row>
    <row r="2201" spans="1:51" ht="14.25">
      <c r="A2201" s="89" t="s">
        <v>721</v>
      </c>
      <c r="B2201" s="114">
        <v>1.0320494401202122E-4</v>
      </c>
      <c r="C2201" s="90">
        <v>4.8307424342189658E-4</v>
      </c>
      <c r="D2201" s="90">
        <v>6.7442328501088734E-4</v>
      </c>
      <c r="E2201" s="90">
        <v>1.2607024724448051E-3</v>
      </c>
      <c r="F2201" s="115">
        <v>3.6535183173009619E-2</v>
      </c>
      <c r="G2201" s="116">
        <v>0.17101124503808909</v>
      </c>
      <c r="H2201" s="116">
        <v>0.23874997937255388</v>
      </c>
      <c r="I2201" s="91">
        <v>0.44629640758365258</v>
      </c>
      <c r="AY2201" s="81"/>
    </row>
    <row r="2203" spans="1:51" ht="14.25">
      <c r="A2203" s="52" t="s">
        <v>819</v>
      </c>
    </row>
    <row r="2204" spans="1:51" ht="14.25">
      <c r="A2204" s="77"/>
      <c r="B2204" s="93" t="s">
        <v>723</v>
      </c>
      <c r="C2204" s="94"/>
      <c r="D2204" s="94"/>
      <c r="E2204" s="95"/>
      <c r="F2204" s="96" t="s">
        <v>724</v>
      </c>
      <c r="G2204" s="97"/>
      <c r="H2204" s="98"/>
      <c r="I2204" s="98"/>
    </row>
    <row r="2205" spans="1:51" ht="25.5">
      <c r="A2205" s="89" t="s">
        <v>725</v>
      </c>
      <c r="B2205" s="99" t="s">
        <v>726</v>
      </c>
      <c r="C2205" s="100" t="s">
        <v>362</v>
      </c>
      <c r="D2205" s="100" t="s">
        <v>401</v>
      </c>
      <c r="E2205" s="101" t="s">
        <v>727</v>
      </c>
      <c r="F2205" s="102" t="s">
        <v>726</v>
      </c>
      <c r="G2205" s="102" t="s">
        <v>362</v>
      </c>
      <c r="H2205" s="100" t="s">
        <v>401</v>
      </c>
      <c r="I2205" s="101" t="s">
        <v>727</v>
      </c>
    </row>
    <row r="2206" spans="1:51">
      <c r="A2206" s="51" t="s">
        <v>540</v>
      </c>
      <c r="B2206" s="104">
        <v>236.95831685981577</v>
      </c>
      <c r="C2206" s="85">
        <v>358.49099868677126</v>
      </c>
      <c r="D2206" s="85">
        <v>2824.8098147832447</v>
      </c>
      <c r="E2206" s="86">
        <v>3420.2591303298318</v>
      </c>
      <c r="F2206" s="105">
        <v>83884.697518299377</v>
      </c>
      <c r="G2206" s="106">
        <v>126908.01228835266</v>
      </c>
      <c r="H2206" s="106">
        <v>1000000</v>
      </c>
      <c r="I2206" s="79">
        <v>1210792.709806652</v>
      </c>
    </row>
    <row r="2207" spans="1:51">
      <c r="A2207" s="51" t="s">
        <v>558</v>
      </c>
      <c r="B2207" s="104">
        <v>226.21705811796841</v>
      </c>
      <c r="C2207" s="85">
        <v>353.74041113064152</v>
      </c>
      <c r="D2207" s="85">
        <v>2824.8098147832447</v>
      </c>
      <c r="E2207" s="86">
        <v>3404.7672840318546</v>
      </c>
      <c r="F2207" s="107">
        <v>80082.226043712144</v>
      </c>
      <c r="G2207" s="108">
        <v>125226.27515643384</v>
      </c>
      <c r="H2207" s="108">
        <v>1000000</v>
      </c>
      <c r="I2207" s="86">
        <v>1205308.501200146</v>
      </c>
    </row>
    <row r="2208" spans="1:51">
      <c r="A2208" s="51" t="s">
        <v>575</v>
      </c>
      <c r="B2208" s="104">
        <v>29.375382892643735</v>
      </c>
      <c r="C2208" s="85">
        <v>13.386216428629311</v>
      </c>
      <c r="D2208" s="85">
        <v>0</v>
      </c>
      <c r="E2208" s="86">
        <v>42.761599321273046</v>
      </c>
      <c r="F2208" s="107">
        <v>10399.06571370285</v>
      </c>
      <c r="G2208" s="108">
        <v>4738.8027181774969</v>
      </c>
      <c r="H2208" s="108">
        <v>0</v>
      </c>
      <c r="I2208" s="86">
        <v>15137.868431880344</v>
      </c>
    </row>
    <row r="2209" spans="1:53" ht="14.25">
      <c r="A2209" s="51" t="s">
        <v>267</v>
      </c>
      <c r="B2209" s="104">
        <v>151.81003256496615</v>
      </c>
      <c r="C2209" s="85">
        <v>233.49524047012977</v>
      </c>
      <c r="D2209" s="85">
        <v>0</v>
      </c>
      <c r="E2209" s="86">
        <v>385.30527303509592</v>
      </c>
      <c r="F2209" s="107">
        <v>53741.682633106735</v>
      </c>
      <c r="G2209" s="108">
        <v>82658.747236067124</v>
      </c>
      <c r="H2209" s="108">
        <v>0</v>
      </c>
      <c r="I2209" s="86">
        <v>136400.42986917385</v>
      </c>
      <c r="AZ2209" s="81"/>
    </row>
    <row r="2210" spans="1:53" ht="14.25">
      <c r="A2210" s="51" t="s">
        <v>608</v>
      </c>
      <c r="B2210" s="104">
        <v>45.031642660358514</v>
      </c>
      <c r="C2210" s="85">
        <v>106.85895423188244</v>
      </c>
      <c r="D2210" s="85">
        <v>2824.8098147832447</v>
      </c>
      <c r="E2210" s="86">
        <v>2976.7004116754856</v>
      </c>
      <c r="F2210" s="107">
        <v>15941.47769690255</v>
      </c>
      <c r="G2210" s="108">
        <v>37828.725202189242</v>
      </c>
      <c r="H2210" s="108">
        <v>1000000</v>
      </c>
      <c r="I2210" s="86">
        <v>1053770.2028990919</v>
      </c>
      <c r="AX2210" s="81"/>
    </row>
    <row r="2211" spans="1:53" ht="14.25">
      <c r="A2211" s="51" t="s">
        <v>728</v>
      </c>
      <c r="B2211" s="109">
        <v>5.148046826521236E-2</v>
      </c>
      <c r="C2211" s="110">
        <v>1.28009337948765E-2</v>
      </c>
      <c r="D2211" s="85">
        <v>0</v>
      </c>
      <c r="E2211" s="86">
        <v>6.4281402060088866E-2</v>
      </c>
      <c r="F2211" s="107">
        <v>18.224401513969745</v>
      </c>
      <c r="G2211" s="108">
        <v>4.5316090760817289</v>
      </c>
      <c r="H2211" s="108">
        <v>0</v>
      </c>
      <c r="I2211" s="86">
        <v>22.756010590051478</v>
      </c>
      <c r="BA2211" s="81"/>
    </row>
    <row r="2212" spans="1:53">
      <c r="A2212" s="51" t="s">
        <v>640</v>
      </c>
      <c r="B2212" s="104">
        <v>17.80292468373748</v>
      </c>
      <c r="C2212" s="85">
        <v>22.568104770335005</v>
      </c>
      <c r="D2212" s="85">
        <v>223.35931266471039</v>
      </c>
      <c r="E2212" s="86">
        <v>263.73034211878286</v>
      </c>
      <c r="F2212" s="107">
        <v>6302.3445297337821</v>
      </c>
      <c r="G2212" s="108">
        <v>7989.2475069394068</v>
      </c>
      <c r="H2212" s="108">
        <v>79070.566625686042</v>
      </c>
      <c r="I2212" s="86">
        <v>93362.15866235923</v>
      </c>
      <c r="AV2212" s="84"/>
    </row>
    <row r="2213" spans="1:53">
      <c r="A2213" s="51" t="s">
        <v>201</v>
      </c>
      <c r="B2213" s="111">
        <v>0.42345565256304085</v>
      </c>
      <c r="C2213" s="87">
        <v>7.2944550188681623E-2</v>
      </c>
      <c r="D2213" s="87">
        <v>1.7281990041769883E-3</v>
      </c>
      <c r="E2213" s="88">
        <v>0.49812840175589945</v>
      </c>
      <c r="F2213" s="112">
        <v>149.90589821195937</v>
      </c>
      <c r="G2213" s="113">
        <v>25.822818161752547</v>
      </c>
      <c r="H2213" s="113">
        <v>0.61179304713991789</v>
      </c>
      <c r="I2213" s="88">
        <v>176.34050942085182</v>
      </c>
    </row>
    <row r="2214" spans="1:53">
      <c r="A2214" s="51" t="s">
        <v>200</v>
      </c>
      <c r="B2214" s="111">
        <v>3.0594514271509399E-4</v>
      </c>
      <c r="C2214" s="87">
        <v>4.3023724191830156E-4</v>
      </c>
      <c r="D2214" s="87">
        <v>1.5233208966754122E-3</v>
      </c>
      <c r="E2214" s="88">
        <v>2.2595032813088078E-3</v>
      </c>
      <c r="F2214" s="112">
        <v>0.10830645699189133</v>
      </c>
      <c r="G2214" s="113">
        <v>0.15230662243762941</v>
      </c>
      <c r="H2214" s="113">
        <v>0.53926494049380835</v>
      </c>
      <c r="I2214" s="88">
        <v>0.79987801992332908</v>
      </c>
    </row>
    <row r="2215" spans="1:53">
      <c r="A2215" s="51" t="s">
        <v>667</v>
      </c>
      <c r="B2215" s="104">
        <v>30.587669723448208</v>
      </c>
      <c r="C2215" s="85">
        <v>24.870454145103803</v>
      </c>
      <c r="D2215" s="85">
        <v>223.81483867245467</v>
      </c>
      <c r="E2215" s="86">
        <v>279.27296254100668</v>
      </c>
      <c r="F2215" s="107">
        <v>10828.222687195415</v>
      </c>
      <c r="G2215" s="108">
        <v>8804.2933067379545</v>
      </c>
      <c r="H2215" s="108">
        <v>79231.82562633109</v>
      </c>
      <c r="I2215" s="86">
        <v>98864.341620264458</v>
      </c>
    </row>
    <row r="2216" spans="1:53">
      <c r="A2216" s="51" t="s">
        <v>676</v>
      </c>
      <c r="B2216" s="111">
        <v>1.1354126671824743E-2</v>
      </c>
      <c r="C2216" s="87">
        <v>1.1532762163724628E-2</v>
      </c>
      <c r="D2216" s="87">
        <v>2.6922692065873183E-2</v>
      </c>
      <c r="E2216" s="88">
        <v>4.9809580901422554E-2</v>
      </c>
      <c r="F2216" s="112">
        <v>4.0194304807369754</v>
      </c>
      <c r="G2216" s="113">
        <v>4.0826685405047582</v>
      </c>
      <c r="H2216" s="113">
        <v>9.5307981177979002</v>
      </c>
      <c r="I2216" s="88">
        <v>17.632897139039635</v>
      </c>
    </row>
    <row r="2217" spans="1:53">
      <c r="A2217" s="51" t="s">
        <v>685</v>
      </c>
      <c r="B2217" s="111">
        <v>2.5244346119736919E-2</v>
      </c>
      <c r="C2217" s="87">
        <v>1.6033387760231704E-2</v>
      </c>
      <c r="D2217" s="87">
        <v>0.54069704509256533</v>
      </c>
      <c r="E2217" s="88">
        <v>0.58197477897253391</v>
      </c>
      <c r="F2217" s="112">
        <v>8.9366533589709949</v>
      </c>
      <c r="G2217" s="113">
        <v>5.6759176056112608</v>
      </c>
      <c r="H2217" s="113">
        <v>191.41007025071332</v>
      </c>
      <c r="I2217" s="88">
        <v>206.02264121529558</v>
      </c>
    </row>
    <row r="2218" spans="1:53">
      <c r="A2218" s="51" t="s">
        <v>690</v>
      </c>
      <c r="B2218" s="111">
        <v>6.2396805273103727E-2</v>
      </c>
      <c r="C2218" s="87">
        <v>3.0684621807124859E-2</v>
      </c>
      <c r="D2218" s="87">
        <v>2.4007745540446778E-2</v>
      </c>
      <c r="E2218" s="88">
        <v>0.11708917262067536</v>
      </c>
      <c r="F2218" s="112">
        <v>22.088851768554054</v>
      </c>
      <c r="G2218" s="113">
        <v>10.86254431945868</v>
      </c>
      <c r="H2218" s="113">
        <v>8.4988891693896065</v>
      </c>
      <c r="I2218" s="88">
        <v>41.450285257402342</v>
      </c>
    </row>
    <row r="2219" spans="1:53">
      <c r="A2219" s="51" t="s">
        <v>695</v>
      </c>
      <c r="B2219" s="111">
        <v>3.5294153443042016E-3</v>
      </c>
      <c r="C2219" s="87">
        <v>2.5381060518570868E-3</v>
      </c>
      <c r="D2219" s="87">
        <v>1.7999999999999999E-2</v>
      </c>
      <c r="E2219" s="88">
        <v>2.4067521396161286E-2</v>
      </c>
      <c r="F2219" s="112">
        <v>1.2494346790475956</v>
      </c>
      <c r="G2219" s="113">
        <v>0.89850510946764128</v>
      </c>
      <c r="H2219" s="113">
        <v>6.3721104004239626</v>
      </c>
      <c r="I2219" s="88">
        <v>8.520050188939198</v>
      </c>
    </row>
    <row r="2220" spans="1:53">
      <c r="A2220" s="51" t="s">
        <v>700</v>
      </c>
      <c r="B2220" s="111">
        <v>2.9914354399026102E-3</v>
      </c>
      <c r="C2220" s="87">
        <v>1.9985119095948839E-3</v>
      </c>
      <c r="D2220" s="87">
        <v>4.5999999999999999E-3</v>
      </c>
      <c r="E2220" s="88">
        <v>9.5899473494974949E-3</v>
      </c>
      <c r="F2220" s="112">
        <v>1.0589864932666808</v>
      </c>
      <c r="G2220" s="113">
        <v>0.70748547358337299</v>
      </c>
      <c r="H2220" s="113">
        <v>1.6284282134416792</v>
      </c>
      <c r="I2220" s="88">
        <v>3.3949001802917333</v>
      </c>
    </row>
    <row r="2221" spans="1:53">
      <c r="A2221" s="51" t="s">
        <v>703</v>
      </c>
      <c r="B2221" s="111">
        <v>2.7504867503829585E-2</v>
      </c>
      <c r="C2221" s="87">
        <v>3.2450158228420664E-2</v>
      </c>
      <c r="D2221" s="87">
        <v>0</v>
      </c>
      <c r="E2221" s="88">
        <v>5.9955025732250249E-2</v>
      </c>
      <c r="F2221" s="112">
        <v>9.7368917935241974</v>
      </c>
      <c r="G2221" s="113">
        <v>11.487555041262363</v>
      </c>
      <c r="H2221" s="113">
        <v>0</v>
      </c>
      <c r="I2221" s="88">
        <v>21.224446834786562</v>
      </c>
    </row>
    <row r="2222" spans="1:53">
      <c r="A2222" s="51" t="s">
        <v>729</v>
      </c>
      <c r="B2222" s="111">
        <v>5.4644725270072963E-4</v>
      </c>
      <c r="C2222" s="87">
        <v>1.9641233495901051E-4</v>
      </c>
      <c r="D2222" s="87">
        <v>6.5769220473088272E-4</v>
      </c>
      <c r="E2222" s="88">
        <v>1.4005517923906228E-3</v>
      </c>
      <c r="F2222" s="112">
        <v>0.1934456790120789</v>
      </c>
      <c r="G2222" s="113">
        <v>6.953117124243699E-2</v>
      </c>
      <c r="H2222" s="113">
        <v>0.23282707433574576</v>
      </c>
      <c r="I2222" s="88">
        <v>0.49580392459026162</v>
      </c>
    </row>
    <row r="2223" spans="1:53">
      <c r="A2223" s="51" t="s">
        <v>730</v>
      </c>
      <c r="B2223" s="111">
        <v>1.0791048580652031E-3</v>
      </c>
      <c r="C2223" s="87">
        <v>4.559266281883594E-4</v>
      </c>
      <c r="D2223" s="87">
        <v>8.2226686785038681E-4</v>
      </c>
      <c r="E2223" s="88">
        <v>2.3572983541039491E-3</v>
      </c>
      <c r="F2223" s="112">
        <v>0.38200973829029466</v>
      </c>
      <c r="G2223" s="113">
        <v>0.16140082273940409</v>
      </c>
      <c r="H2223" s="113">
        <v>0.2910875144751936</v>
      </c>
      <c r="I2223" s="88">
        <v>0.83449807550489241</v>
      </c>
    </row>
    <row r="2224" spans="1:53">
      <c r="A2224" s="51" t="s">
        <v>712</v>
      </c>
      <c r="B2224" s="111">
        <v>1.931347736324209E-3</v>
      </c>
      <c r="C2224" s="87">
        <v>6.6340268204390408E-3</v>
      </c>
      <c r="D2224" s="87">
        <v>1.8576657525452494E-2</v>
      </c>
      <c r="E2224" s="88">
        <v>2.7142032082215745E-2</v>
      </c>
      <c r="F2224" s="112">
        <v>0.68370894430370932</v>
      </c>
      <c r="G2224" s="113">
        <v>2.3484861832895065</v>
      </c>
      <c r="H2224" s="113">
        <v>6.57625070128055</v>
      </c>
      <c r="I2224" s="88">
        <v>9.6084458288737657</v>
      </c>
    </row>
    <row r="2225" spans="1:52">
      <c r="A2225" s="51" t="s">
        <v>715</v>
      </c>
      <c r="B2225" s="111">
        <v>1.0089354945213526E-3</v>
      </c>
      <c r="C2225" s="87">
        <v>6.3970518551131122E-3</v>
      </c>
      <c r="D2225" s="87">
        <v>0.37308096111387007</v>
      </c>
      <c r="E2225" s="88">
        <v>0.38048694846350456</v>
      </c>
      <c r="F2225" s="112">
        <v>0.35716935322202248</v>
      </c>
      <c r="G2225" s="113">
        <v>2.2645955921120926</v>
      </c>
      <c r="H2225" s="113">
        <v>132.07294847299218</v>
      </c>
      <c r="I2225" s="88">
        <v>134.6947134183263</v>
      </c>
    </row>
    <row r="2226" spans="1:52">
      <c r="A2226" s="51" t="s">
        <v>716</v>
      </c>
      <c r="B2226" s="111">
        <v>3.1032065501196198E-3</v>
      </c>
      <c r="C2226" s="87">
        <v>1.1851301000674294E-2</v>
      </c>
      <c r="D2226" s="87">
        <v>1.6565344422908277E-2</v>
      </c>
      <c r="E2226" s="88">
        <v>3.151985197370219E-2</v>
      </c>
      <c r="F2226" s="112">
        <v>1.0985541518156108</v>
      </c>
      <c r="G2226" s="113">
        <v>4.1954332424973098</v>
      </c>
      <c r="H2226" s="113">
        <v>5.864233526878829</v>
      </c>
      <c r="I2226" s="88">
        <v>11.158220921191749</v>
      </c>
    </row>
    <row r="2227" spans="1:52">
      <c r="A2227" s="51" t="s">
        <v>717</v>
      </c>
      <c r="B2227" s="111">
        <v>2.4403548804360426E-4</v>
      </c>
      <c r="C2227" s="87">
        <v>1.2530471264177003E-3</v>
      </c>
      <c r="D2227" s="87">
        <v>1.2419999999999999E-2</v>
      </c>
      <c r="E2227" s="88">
        <v>1.3917082614461304E-2</v>
      </c>
      <c r="F2227" s="112">
        <v>8.6390059524177124E-2</v>
      </c>
      <c r="G2227" s="113">
        <v>0.44358636813708818</v>
      </c>
      <c r="H2227" s="113">
        <v>4.3967561762925333</v>
      </c>
      <c r="I2227" s="88">
        <v>4.9267326039537993</v>
      </c>
    </row>
    <row r="2228" spans="1:52">
      <c r="A2228" s="51" t="s">
        <v>718</v>
      </c>
      <c r="B2228" s="111">
        <v>1.9107517566108217E-4</v>
      </c>
      <c r="C2228" s="87">
        <v>9.5529113121323606E-4</v>
      </c>
      <c r="D2228" s="87">
        <v>3.1739999999999997E-3</v>
      </c>
      <c r="E2228" s="88">
        <v>4.3203663068743185E-3</v>
      </c>
      <c r="F2228" s="112">
        <v>6.7641784116267631E-2</v>
      </c>
      <c r="G2228" s="113">
        <v>0.33817891959092411</v>
      </c>
      <c r="H2228" s="113">
        <v>1.1236154672747587</v>
      </c>
      <c r="I2228" s="88">
        <v>1.5294361709819506</v>
      </c>
    </row>
    <row r="2229" spans="1:52">
      <c r="A2229" s="51" t="s">
        <v>719</v>
      </c>
      <c r="B2229" s="111">
        <v>3.8890295069369161E-3</v>
      </c>
      <c r="C2229" s="87">
        <v>1.9865315486364433E-2</v>
      </c>
      <c r="D2229" s="87">
        <v>0</v>
      </c>
      <c r="E2229" s="87">
        <v>2.3754344993301348E-2</v>
      </c>
      <c r="F2229" s="112">
        <v>1.3767402982615775</v>
      </c>
      <c r="G2229" s="113">
        <v>7.0324435232425557</v>
      </c>
      <c r="H2229" s="113">
        <v>0</v>
      </c>
      <c r="I2229" s="88">
        <v>8.4091838215041328</v>
      </c>
    </row>
    <row r="2230" spans="1:52">
      <c r="A2230" s="51" t="s">
        <v>720</v>
      </c>
      <c r="B2230" s="111">
        <v>2.4574533447696713E-5</v>
      </c>
      <c r="C2230" s="87">
        <v>8.5115687065969318E-5</v>
      </c>
      <c r="D2230" s="87">
        <v>4.5380762126430907E-4</v>
      </c>
      <c r="E2230" s="87">
        <v>5.6349784177797506E-4</v>
      </c>
      <c r="F2230" s="112">
        <v>8.6995355648685994E-3</v>
      </c>
      <c r="G2230" s="113">
        <v>3.0131475266238581E-2</v>
      </c>
      <c r="H2230" s="113">
        <v>0.1606506812916646</v>
      </c>
      <c r="I2230" s="88">
        <v>0.19948169212277175</v>
      </c>
    </row>
    <row r="2231" spans="1:52" ht="14.25">
      <c r="A2231" s="89" t="s">
        <v>721</v>
      </c>
      <c r="B2231" s="114">
        <v>5.795870433404736E-5</v>
      </c>
      <c r="C2231" s="90">
        <v>2.2046798155551871E-4</v>
      </c>
      <c r="D2231" s="90">
        <v>5.6736413881676689E-4</v>
      </c>
      <c r="E2231" s="90">
        <v>8.4579082470633297E-4</v>
      </c>
      <c r="F2231" s="115">
        <v>2.0517736815671143E-2</v>
      </c>
      <c r="G2231" s="116">
        <v>7.8047017679466618E-2</v>
      </c>
      <c r="H2231" s="116">
        <v>0.20085038498788363</v>
      </c>
      <c r="I2231" s="91">
        <v>0.29941513948302134</v>
      </c>
      <c r="AY2231" s="81"/>
    </row>
    <row r="2233" spans="1:52" ht="14.25">
      <c r="A2233" s="52" t="s">
        <v>820</v>
      </c>
    </row>
    <row r="2234" spans="1:52" ht="14.25">
      <c r="A2234" s="77"/>
      <c r="B2234" s="93" t="s">
        <v>723</v>
      </c>
      <c r="C2234" s="94"/>
      <c r="D2234" s="94"/>
      <c r="E2234" s="95"/>
      <c r="F2234" s="96" t="s">
        <v>724</v>
      </c>
      <c r="G2234" s="97"/>
      <c r="H2234" s="98"/>
      <c r="I2234" s="98"/>
    </row>
    <row r="2235" spans="1:52" ht="25.5">
      <c r="A2235" s="89" t="s">
        <v>725</v>
      </c>
      <c r="B2235" s="99" t="s">
        <v>726</v>
      </c>
      <c r="C2235" s="100" t="s">
        <v>362</v>
      </c>
      <c r="D2235" s="100" t="s">
        <v>401</v>
      </c>
      <c r="E2235" s="101" t="s">
        <v>727</v>
      </c>
      <c r="F2235" s="102" t="s">
        <v>726</v>
      </c>
      <c r="G2235" s="102" t="s">
        <v>362</v>
      </c>
      <c r="H2235" s="100" t="s">
        <v>401</v>
      </c>
      <c r="I2235" s="101" t="s">
        <v>727</v>
      </c>
    </row>
    <row r="2236" spans="1:52">
      <c r="A2236" s="51" t="s">
        <v>540</v>
      </c>
      <c r="B2236" s="104">
        <v>-1652.5563831132454</v>
      </c>
      <c r="C2236" s="85">
        <v>3624.0788995610069</v>
      </c>
      <c r="D2236" s="85">
        <v>2824.8098147832447</v>
      </c>
      <c r="E2236" s="86">
        <v>4796.3323312310058</v>
      </c>
      <c r="F2236" s="105">
        <v>-585015.09534016205</v>
      </c>
      <c r="G2236" s="106">
        <v>1282946.1582138734</v>
      </c>
      <c r="H2236" s="106">
        <v>1000000</v>
      </c>
      <c r="I2236" s="79">
        <v>1697931.0628737113</v>
      </c>
    </row>
    <row r="2237" spans="1:52">
      <c r="A2237" s="51" t="s">
        <v>558</v>
      </c>
      <c r="B2237" s="104">
        <v>254.14357369108561</v>
      </c>
      <c r="C2237" s="85">
        <v>1350.9873394308254</v>
      </c>
      <c r="D2237" s="85">
        <v>0</v>
      </c>
      <c r="E2237" s="86">
        <v>1605.1309131219109</v>
      </c>
      <c r="F2237" s="107">
        <v>89968.383839882241</v>
      </c>
      <c r="G2237" s="108">
        <v>478257.80424601445</v>
      </c>
      <c r="H2237" s="108">
        <v>0</v>
      </c>
      <c r="I2237" s="86">
        <v>568226.18808589666</v>
      </c>
    </row>
    <row r="2238" spans="1:52">
      <c r="A2238" s="51" t="s">
        <v>575</v>
      </c>
      <c r="B2238" s="104">
        <v>-3.8993658606903314</v>
      </c>
      <c r="C2238" s="85">
        <v>221.16034337121525</v>
      </c>
      <c r="D2238" s="85">
        <v>0</v>
      </c>
      <c r="E2238" s="86">
        <v>217.26097751052492</v>
      </c>
      <c r="F2238" s="107">
        <v>-1380.399430886833</v>
      </c>
      <c r="G2238" s="108">
        <v>78292.118008725301</v>
      </c>
      <c r="H2238" s="108">
        <v>0</v>
      </c>
      <c r="I2238" s="86">
        <v>76911.718577838459</v>
      </c>
    </row>
    <row r="2239" spans="1:52" ht="14.25">
      <c r="A2239" s="51" t="s">
        <v>267</v>
      </c>
      <c r="B2239" s="104">
        <v>156.34776236131347</v>
      </c>
      <c r="C2239" s="85">
        <v>1080.7429619787711</v>
      </c>
      <c r="D2239" s="85">
        <v>0</v>
      </c>
      <c r="E2239" s="86">
        <v>1237.0907243400845</v>
      </c>
      <c r="F2239" s="107">
        <v>55348.066812529985</v>
      </c>
      <c r="G2239" s="108">
        <v>382589.63712277368</v>
      </c>
      <c r="H2239" s="108">
        <v>0</v>
      </c>
      <c r="I2239" s="86">
        <v>437937.70393530367</v>
      </c>
      <c r="AZ2239" s="81"/>
    </row>
    <row r="2240" spans="1:52" ht="14.25">
      <c r="A2240" s="51" t="s">
        <v>608</v>
      </c>
      <c r="B2240" s="104">
        <v>101.69517719046245</v>
      </c>
      <c r="C2240" s="85">
        <v>49.084034080839096</v>
      </c>
      <c r="D2240" s="85">
        <v>0</v>
      </c>
      <c r="E2240" s="86">
        <v>150.77921127130153</v>
      </c>
      <c r="F2240" s="107">
        <v>36000.716458239083</v>
      </c>
      <c r="G2240" s="108">
        <v>17376.049114515503</v>
      </c>
      <c r="H2240" s="108">
        <v>0</v>
      </c>
      <c r="I2240" s="86">
        <v>53376.765572754579</v>
      </c>
      <c r="AX2240" s="81"/>
    </row>
    <row r="2241" spans="1:53" ht="14.25">
      <c r="A2241" s="51" t="s">
        <v>728</v>
      </c>
      <c r="B2241" s="109">
        <v>1.1642792553041235</v>
      </c>
      <c r="C2241" s="110">
        <v>0.14940491849872189</v>
      </c>
      <c r="D2241" s="85">
        <v>0</v>
      </c>
      <c r="E2241" s="86">
        <v>1.3136841738028453</v>
      </c>
      <c r="F2241" s="107">
        <v>412.16199731784837</v>
      </c>
      <c r="G2241" s="108">
        <v>52.890257502233347</v>
      </c>
      <c r="H2241" s="108">
        <v>0</v>
      </c>
      <c r="I2241" s="86">
        <v>465.05225482008171</v>
      </c>
      <c r="BA2241" s="81"/>
    </row>
    <row r="2242" spans="1:53">
      <c r="A2242" s="51" t="s">
        <v>640</v>
      </c>
      <c r="B2242" s="104">
        <v>-171.56724166982275</v>
      </c>
      <c r="C2242" s="85">
        <v>91.137052415055493</v>
      </c>
      <c r="D2242" s="85">
        <v>211.64437262841585</v>
      </c>
      <c r="E2242" s="86">
        <v>131.21418337364861</v>
      </c>
      <c r="F2242" s="107">
        <v>-60735.855834240494</v>
      </c>
      <c r="G2242" s="108">
        <v>32263.075530997714</v>
      </c>
      <c r="H2242" s="108">
        <v>74923.406000929623</v>
      </c>
      <c r="I2242" s="86">
        <v>46450.625697686854</v>
      </c>
      <c r="AV2242" s="84"/>
    </row>
    <row r="2243" spans="1:53">
      <c r="A2243" s="51" t="s">
        <v>201</v>
      </c>
      <c r="B2243" s="111">
        <v>5.5435663972180707E-2</v>
      </c>
      <c r="C2243" s="87">
        <v>0.31946968646888668</v>
      </c>
      <c r="D2243" s="87">
        <v>1.7281990041769883E-3</v>
      </c>
      <c r="E2243" s="88">
        <v>0.37663354944524435</v>
      </c>
      <c r="F2243" s="112">
        <v>19.624565052863367</v>
      </c>
      <c r="G2243" s="113">
        <v>113.09422843158752</v>
      </c>
      <c r="H2243" s="113">
        <v>0.61179304713991789</v>
      </c>
      <c r="I2243" s="88">
        <v>133.3305865315908</v>
      </c>
    </row>
    <row r="2244" spans="1:53">
      <c r="A2244" s="51" t="s">
        <v>200</v>
      </c>
      <c r="B2244" s="111">
        <v>0.10490220741966921</v>
      </c>
      <c r="C2244" s="87">
        <v>2.3361160253072008E-3</v>
      </c>
      <c r="D2244" s="87">
        <v>1.5233208966754122E-3</v>
      </c>
      <c r="E2244" s="88">
        <v>0.10876164434165182</v>
      </c>
      <c r="F2244" s="112">
        <v>37.136024829239219</v>
      </c>
      <c r="G2244" s="113">
        <v>0.82699940119206128</v>
      </c>
      <c r="H2244" s="113">
        <v>0.53926494049380835</v>
      </c>
      <c r="I2244" s="88">
        <v>38.502289170925089</v>
      </c>
    </row>
    <row r="2245" spans="1:53">
      <c r="A2245" s="51" t="s">
        <v>667</v>
      </c>
      <c r="B2245" s="104">
        <v>-142.10508678444498</v>
      </c>
      <c r="C2245" s="85">
        <v>101.3402137558285</v>
      </c>
      <c r="D2245" s="85">
        <v>212.09989863616013</v>
      </c>
      <c r="E2245" s="86">
        <v>171.33502560754368</v>
      </c>
      <c r="F2245" s="107">
        <v>-50306.072302906199</v>
      </c>
      <c r="G2245" s="108">
        <v>35875.05722526124</v>
      </c>
      <c r="H2245" s="108">
        <v>75084.665001574685</v>
      </c>
      <c r="I2245" s="86">
        <v>60653.649923929726</v>
      </c>
    </row>
    <row r="2246" spans="1:53">
      <c r="A2246" s="51" t="s">
        <v>676</v>
      </c>
      <c r="B2246" s="111">
        <v>5.6140776507684585E-3</v>
      </c>
      <c r="C2246" s="87">
        <v>0.15754218989478372</v>
      </c>
      <c r="D2246" s="87">
        <v>6.8633513471274596E-2</v>
      </c>
      <c r="E2246" s="88">
        <v>0.23178978101682679</v>
      </c>
      <c r="F2246" s="112">
        <v>1.9874179215138568</v>
      </c>
      <c r="G2246" s="113">
        <v>55.770901485228791</v>
      </c>
      <c r="H2246" s="113">
        <v>24.29668472266372</v>
      </c>
      <c r="I2246" s="88">
        <v>82.05500412940637</v>
      </c>
    </row>
    <row r="2247" spans="1:53">
      <c r="A2247" s="51" t="s">
        <v>685</v>
      </c>
      <c r="B2247" s="111">
        <v>5.2022041196078589E-2</v>
      </c>
      <c r="C2247" s="87">
        <v>6.6117261479438236E-2</v>
      </c>
      <c r="D2247" s="87">
        <v>0.54069704509256533</v>
      </c>
      <c r="E2247" s="88">
        <v>0.6588363477680822</v>
      </c>
      <c r="F2247" s="112">
        <v>18.416121653156456</v>
      </c>
      <c r="G2247" s="113">
        <v>23.405916084482165</v>
      </c>
      <c r="H2247" s="113">
        <v>191.41007025071332</v>
      </c>
      <c r="I2247" s="88">
        <v>233.23210798835197</v>
      </c>
    </row>
    <row r="2248" spans="1:53">
      <c r="A2248" s="51" t="s">
        <v>690</v>
      </c>
      <c r="B2248" s="111">
        <v>0.15138241766413535</v>
      </c>
      <c r="C2248" s="87">
        <v>0.12743774975045988</v>
      </c>
      <c r="D2248" s="87">
        <v>2.4007745540446778E-2</v>
      </c>
      <c r="E2248" s="88">
        <v>0.30282791295504202</v>
      </c>
      <c r="F2248" s="112">
        <v>53.590304335497834</v>
      </c>
      <c r="G2248" s="113">
        <v>45.113745032862866</v>
      </c>
      <c r="H2248" s="113">
        <v>8.4988891693896065</v>
      </c>
      <c r="I2248" s="88">
        <v>107.20293853775031</v>
      </c>
    </row>
    <row r="2249" spans="1:53">
      <c r="A2249" s="51" t="s">
        <v>695</v>
      </c>
      <c r="B2249" s="111">
        <v>7.2249473218583757E-3</v>
      </c>
      <c r="C2249" s="87">
        <v>3.9590679886849979E-2</v>
      </c>
      <c r="D2249" s="87">
        <v>1.7999999999999999E-2</v>
      </c>
      <c r="E2249" s="88">
        <v>6.4815627208708357E-2</v>
      </c>
      <c r="F2249" s="112">
        <v>2.5576756651182784</v>
      </c>
      <c r="G2249" s="113">
        <v>14.01534350371403</v>
      </c>
      <c r="H2249" s="113">
        <v>6.3721104004239626</v>
      </c>
      <c r="I2249" s="88">
        <v>22.94512956925627</v>
      </c>
    </row>
    <row r="2250" spans="1:53">
      <c r="A2250" s="51" t="s">
        <v>700</v>
      </c>
      <c r="B2250" s="111">
        <v>6.0288838468001158E-3</v>
      </c>
      <c r="C2250" s="87">
        <v>1.1159568432759465E-2</v>
      </c>
      <c r="D2250" s="87">
        <v>4.5999999999999999E-3</v>
      </c>
      <c r="E2250" s="88">
        <v>2.178845227955958E-2</v>
      </c>
      <c r="F2250" s="112">
        <v>2.1342618590635025</v>
      </c>
      <c r="G2250" s="113">
        <v>3.9505556708127516</v>
      </c>
      <c r="H2250" s="113">
        <v>1.6284282134416792</v>
      </c>
      <c r="I2250" s="88">
        <v>7.7132457433179331</v>
      </c>
    </row>
    <row r="2251" spans="1:53">
      <c r="A2251" s="51" t="s">
        <v>703</v>
      </c>
      <c r="B2251" s="111">
        <v>0.13342479146696898</v>
      </c>
      <c r="C2251" s="87">
        <v>0.10971665401155371</v>
      </c>
      <c r="D2251" s="87">
        <v>0</v>
      </c>
      <c r="E2251" s="88">
        <v>0.24314144547852268</v>
      </c>
      <c r="F2251" s="112">
        <v>47.233194521170631</v>
      </c>
      <c r="G2251" s="113">
        <v>38.840368451485489</v>
      </c>
      <c r="H2251" s="113">
        <v>0</v>
      </c>
      <c r="I2251" s="88">
        <v>86.07356297265612</v>
      </c>
    </row>
    <row r="2252" spans="1:53">
      <c r="A2252" s="51" t="s">
        <v>729</v>
      </c>
      <c r="B2252" s="111">
        <v>9.9650001550296631E-4</v>
      </c>
      <c r="C2252" s="87">
        <v>8.3950895062983861E-4</v>
      </c>
      <c r="D2252" s="87">
        <v>6.5769220473088272E-4</v>
      </c>
      <c r="E2252" s="88">
        <v>2.4937011708636879E-3</v>
      </c>
      <c r="F2252" s="112">
        <v>0.35276711737828281</v>
      </c>
      <c r="G2252" s="113">
        <v>0.29719131753096673</v>
      </c>
      <c r="H2252" s="113">
        <v>0.23282707433574576</v>
      </c>
      <c r="I2252" s="88">
        <v>0.88278550924499544</v>
      </c>
    </row>
    <row r="2253" spans="1:53">
      <c r="A2253" s="51" t="s">
        <v>730</v>
      </c>
      <c r="B2253" s="111">
        <v>9.2402804272151374E-4</v>
      </c>
      <c r="C2253" s="87">
        <v>2.3190718935302843E-3</v>
      </c>
      <c r="D2253" s="87">
        <v>8.2226686785038681E-4</v>
      </c>
      <c r="E2253" s="88">
        <v>4.065366804102185E-3</v>
      </c>
      <c r="F2253" s="112">
        <v>0.32711159451717531</v>
      </c>
      <c r="G2253" s="113">
        <v>0.82096567400528986</v>
      </c>
      <c r="H2253" s="113">
        <v>0.2910875144751936</v>
      </c>
      <c r="I2253" s="88">
        <v>1.4391647829976588</v>
      </c>
    </row>
    <row r="2254" spans="1:53">
      <c r="A2254" s="51" t="s">
        <v>712</v>
      </c>
      <c r="B2254" s="111">
        <v>5.1600385786828944E-4</v>
      </c>
      <c r="C2254" s="87">
        <v>3.8334229585999413E-2</v>
      </c>
      <c r="D2254" s="87">
        <v>4.7357124295179465E-2</v>
      </c>
      <c r="E2254" s="88">
        <v>8.6207357739047169E-2</v>
      </c>
      <c r="F2254" s="112">
        <v>0.18266853052118973</v>
      </c>
      <c r="G2254" s="113">
        <v>13.570552390954823</v>
      </c>
      <c r="H2254" s="113">
        <v>16.764712458637966</v>
      </c>
      <c r="I2254" s="88">
        <v>30.517933380113977</v>
      </c>
    </row>
    <row r="2255" spans="1:53">
      <c r="A2255" s="51" t="s">
        <v>715</v>
      </c>
      <c r="B2255" s="111">
        <v>8.7655271545556486E-4</v>
      </c>
      <c r="C2255" s="87">
        <v>4.4360631134616225E-3</v>
      </c>
      <c r="D2255" s="87">
        <v>0.37308096111387007</v>
      </c>
      <c r="E2255" s="88">
        <v>0.37839357694278725</v>
      </c>
      <c r="F2255" s="112">
        <v>0.31030503748190391</v>
      </c>
      <c r="G2255" s="113">
        <v>1.5703935501236614</v>
      </c>
      <c r="H2255" s="113">
        <v>132.07294847299218</v>
      </c>
      <c r="I2255" s="88">
        <v>133.95364706059775</v>
      </c>
    </row>
    <row r="2256" spans="1:53">
      <c r="A2256" s="51" t="s">
        <v>716</v>
      </c>
      <c r="B2256" s="111">
        <v>2.2768096247449267E-3</v>
      </c>
      <c r="C2256" s="87">
        <v>9.4279258235395423E-3</v>
      </c>
      <c r="D2256" s="87">
        <v>1.6565344422908277E-2</v>
      </c>
      <c r="E2256" s="88">
        <v>2.8270079871192746E-2</v>
      </c>
      <c r="F2256" s="112">
        <v>0.80600457164569594</v>
      </c>
      <c r="G2256" s="113">
        <v>3.3375435663667763</v>
      </c>
      <c r="H2256" s="113">
        <v>5.864233526878829</v>
      </c>
      <c r="I2256" s="88">
        <v>10.007781664891301</v>
      </c>
    </row>
    <row r="2257" spans="1:53">
      <c r="A2257" s="51" t="s">
        <v>717</v>
      </c>
      <c r="B2257" s="111">
        <v>1.393635483271654E-4</v>
      </c>
      <c r="C2257" s="87">
        <v>4.8719117632335229E-4</v>
      </c>
      <c r="D2257" s="87">
        <v>1.2419999999999999E-2</v>
      </c>
      <c r="E2257" s="88">
        <v>1.3046554724650517E-2</v>
      </c>
      <c r="F2257" s="112">
        <v>4.9335550874195451E-2</v>
      </c>
      <c r="G2257" s="113">
        <v>0.17246866453582321</v>
      </c>
      <c r="H2257" s="113">
        <v>4.3967561762925333</v>
      </c>
      <c r="I2257" s="88">
        <v>4.6185603917025526</v>
      </c>
    </row>
    <row r="2258" spans="1:53">
      <c r="A2258" s="51" t="s">
        <v>718</v>
      </c>
      <c r="B2258" s="111">
        <v>1.1358553209472056E-4</v>
      </c>
      <c r="C2258" s="87">
        <v>4.26882032195626E-4</v>
      </c>
      <c r="D2258" s="87">
        <v>3.1739999999999997E-3</v>
      </c>
      <c r="E2258" s="88">
        <v>3.7144675642903462E-3</v>
      </c>
      <c r="F2258" s="112">
        <v>4.0209975022136586E-2</v>
      </c>
      <c r="G2258" s="113">
        <v>0.15111885761710361</v>
      </c>
      <c r="H2258" s="113">
        <v>1.1236154672747587</v>
      </c>
      <c r="I2258" s="88">
        <v>1.3149442999139989</v>
      </c>
    </row>
    <row r="2259" spans="1:53">
      <c r="A2259" s="51" t="s">
        <v>719</v>
      </c>
      <c r="B2259" s="111">
        <v>1.9849214050829652E-3</v>
      </c>
      <c r="C2259" s="87">
        <v>9.7762436695712877E-3</v>
      </c>
      <c r="D2259" s="87">
        <v>0</v>
      </c>
      <c r="E2259" s="87">
        <v>1.1761165074654252E-2</v>
      </c>
      <c r="F2259" s="112">
        <v>0.70267435163073932</v>
      </c>
      <c r="G2259" s="113">
        <v>3.4608502202196734</v>
      </c>
      <c r="H2259" s="113">
        <v>0</v>
      </c>
      <c r="I2259" s="88">
        <v>4.1635245718504121</v>
      </c>
    </row>
    <row r="2260" spans="1:53">
      <c r="A2260" s="51" t="s">
        <v>720</v>
      </c>
      <c r="B2260" s="111">
        <v>1.3472542999013602E-5</v>
      </c>
      <c r="C2260" s="87">
        <v>5.1497306018099484E-5</v>
      </c>
      <c r="D2260" s="87">
        <v>4.5380762126430907E-4</v>
      </c>
      <c r="E2260" s="87">
        <v>5.187774702814222E-4</v>
      </c>
      <c r="F2260" s="112">
        <v>4.7693628535652012E-3</v>
      </c>
      <c r="G2260" s="113">
        <v>1.8230362181763732E-2</v>
      </c>
      <c r="H2260" s="113">
        <v>0.1606506812916646</v>
      </c>
      <c r="I2260" s="88">
        <v>0.18365040632699353</v>
      </c>
    </row>
    <row r="2261" spans="1:53" ht="14.25">
      <c r="A2261" s="89" t="s">
        <v>721</v>
      </c>
      <c r="B2261" s="114">
        <v>3.8808332127362754E-5</v>
      </c>
      <c r="C2261" s="90">
        <v>1.245727302174365E-4</v>
      </c>
      <c r="D2261" s="90">
        <v>5.6736413881676689E-4</v>
      </c>
      <c r="E2261" s="90">
        <v>7.3074520116156612E-4</v>
      </c>
      <c r="F2261" s="115">
        <v>1.3738387598437533E-2</v>
      </c>
      <c r="G2261" s="116">
        <v>4.4099510545985307E-2</v>
      </c>
      <c r="H2261" s="116">
        <v>0.20085038498788363</v>
      </c>
      <c r="I2261" s="91">
        <v>0.25868828313230646</v>
      </c>
      <c r="AY2261" s="81"/>
    </row>
    <row r="2263" spans="1:53" ht="14.25">
      <c r="A2263" s="52" t="s">
        <v>821</v>
      </c>
    </row>
    <row r="2264" spans="1:53" ht="14.25">
      <c r="A2264" s="77"/>
      <c r="B2264" s="93" t="s">
        <v>723</v>
      </c>
      <c r="C2264" s="94"/>
      <c r="D2264" s="94"/>
      <c r="E2264" s="95"/>
      <c r="F2264" s="96" t="s">
        <v>724</v>
      </c>
      <c r="G2264" s="97"/>
      <c r="H2264" s="98"/>
      <c r="I2264" s="98"/>
    </row>
    <row r="2265" spans="1:53" ht="25.5">
      <c r="A2265" s="89" t="s">
        <v>725</v>
      </c>
      <c r="B2265" s="99" t="s">
        <v>726</v>
      </c>
      <c r="C2265" s="100" t="s">
        <v>362</v>
      </c>
      <c r="D2265" s="100" t="s">
        <v>401</v>
      </c>
      <c r="E2265" s="101" t="s">
        <v>727</v>
      </c>
      <c r="F2265" s="102" t="s">
        <v>726</v>
      </c>
      <c r="G2265" s="102" t="s">
        <v>362</v>
      </c>
      <c r="H2265" s="100" t="s">
        <v>401</v>
      </c>
      <c r="I2265" s="101" t="s">
        <v>727</v>
      </c>
    </row>
    <row r="2266" spans="1:53">
      <c r="A2266" s="51" t="s">
        <v>540</v>
      </c>
      <c r="B2266" s="104">
        <v>329.00024549294926</v>
      </c>
      <c r="C2266" s="85">
        <v>134.23408060477647</v>
      </c>
      <c r="D2266" s="85">
        <v>2824.8098147832447</v>
      </c>
      <c r="E2266" s="86">
        <v>3288.0441408809706</v>
      </c>
      <c r="F2266" s="105">
        <v>116468.10478042549</v>
      </c>
      <c r="G2266" s="106">
        <v>47519.687839613587</v>
      </c>
      <c r="H2266" s="106">
        <v>1000000</v>
      </c>
      <c r="I2266" s="79">
        <v>1163987.7926200391</v>
      </c>
    </row>
    <row r="2267" spans="1:53">
      <c r="A2267" s="51" t="s">
        <v>558</v>
      </c>
      <c r="B2267" s="104">
        <v>327.11456637905695</v>
      </c>
      <c r="C2267" s="85">
        <v>111.88045463729576</v>
      </c>
      <c r="D2267" s="85">
        <v>2824.8098147832447</v>
      </c>
      <c r="E2267" s="86">
        <v>3263.8048357995976</v>
      </c>
      <c r="F2267" s="107">
        <v>115800.56280856463</v>
      </c>
      <c r="G2267" s="108">
        <v>39606.367144359647</v>
      </c>
      <c r="H2267" s="108">
        <v>1000000</v>
      </c>
      <c r="I2267" s="86">
        <v>1155406.9299529244</v>
      </c>
    </row>
    <row r="2268" spans="1:53">
      <c r="A2268" s="51" t="s">
        <v>575</v>
      </c>
      <c r="B2268" s="104">
        <v>5.3235693829431137</v>
      </c>
      <c r="C2268" s="85">
        <v>63.153459310207261</v>
      </c>
      <c r="D2268" s="85">
        <v>0</v>
      </c>
      <c r="E2268" s="86">
        <v>68.477028693150373</v>
      </c>
      <c r="F2268" s="107">
        <v>1884.5762129127995</v>
      </c>
      <c r="G2268" s="108">
        <v>22356.711938517958</v>
      </c>
      <c r="H2268" s="108">
        <v>0</v>
      </c>
      <c r="I2268" s="86">
        <v>24241.288151430756</v>
      </c>
    </row>
    <row r="2269" spans="1:53" ht="14.25">
      <c r="A2269" s="51" t="s">
        <v>267</v>
      </c>
      <c r="B2269" s="104">
        <v>310.19070983902964</v>
      </c>
      <c r="C2269" s="85">
        <v>46.286154128795324</v>
      </c>
      <c r="D2269" s="85">
        <v>2824.8098147832447</v>
      </c>
      <c r="E2269" s="86">
        <v>3181.2866787510698</v>
      </c>
      <c r="F2269" s="107">
        <v>109809.4137933429</v>
      </c>
      <c r="G2269" s="108">
        <v>16385.582451095735</v>
      </c>
      <c r="H2269" s="108">
        <v>1000000</v>
      </c>
      <c r="I2269" s="86">
        <v>1126194.9962444387</v>
      </c>
      <c r="AZ2269" s="81"/>
    </row>
    <row r="2270" spans="1:53" ht="14.25">
      <c r="A2270" s="51" t="s">
        <v>608</v>
      </c>
      <c r="B2270" s="104">
        <v>11.600287157084207</v>
      </c>
      <c r="C2270" s="85">
        <v>2.4408411982931693</v>
      </c>
      <c r="D2270" s="85">
        <v>0</v>
      </c>
      <c r="E2270" s="86">
        <v>14.041128355377376</v>
      </c>
      <c r="F2270" s="107">
        <v>4106.5728023089332</v>
      </c>
      <c r="G2270" s="108">
        <v>864.07275474595508</v>
      </c>
      <c r="H2270" s="108">
        <v>0</v>
      </c>
      <c r="I2270" s="86">
        <v>4970.6455570548878</v>
      </c>
      <c r="AX2270" s="81"/>
    </row>
    <row r="2271" spans="1:53" ht="14.25">
      <c r="A2271" s="51" t="s">
        <v>728</v>
      </c>
      <c r="B2271" s="109">
        <v>1.2363759079269279E-2</v>
      </c>
      <c r="C2271" s="110">
        <v>1.1536399767960743E-2</v>
      </c>
      <c r="D2271" s="85">
        <v>0</v>
      </c>
      <c r="E2271" s="86">
        <v>2.390015884723002E-2</v>
      </c>
      <c r="F2271" s="107">
        <v>4.3768465454082204</v>
      </c>
      <c r="G2271" s="108">
        <v>4.0839562747150682</v>
      </c>
      <c r="H2271" s="108">
        <v>0</v>
      </c>
      <c r="I2271" s="86">
        <v>8.4608028201232877</v>
      </c>
      <c r="BA2271" s="81"/>
    </row>
    <row r="2272" spans="1:53">
      <c r="A2272" s="51" t="s">
        <v>640</v>
      </c>
      <c r="B2272" s="104">
        <v>19.932921073430645</v>
      </c>
      <c r="C2272" s="85">
        <v>9.2858802452438365</v>
      </c>
      <c r="D2272" s="85">
        <v>167.80576524895631</v>
      </c>
      <c r="E2272" s="86">
        <v>197.02456656763079</v>
      </c>
      <c r="F2272" s="107">
        <v>7056.376315713188</v>
      </c>
      <c r="G2272" s="108">
        <v>3287.2585604338706</v>
      </c>
      <c r="H2272" s="108">
        <v>59404.270110776466</v>
      </c>
      <c r="I2272" s="86">
        <v>69747.904986923517</v>
      </c>
      <c r="AV2272" s="84"/>
    </row>
    <row r="2273" spans="1:9">
      <c r="A2273" s="51" t="s">
        <v>201</v>
      </c>
      <c r="B2273" s="111">
        <v>0.89586082690970237</v>
      </c>
      <c r="C2273" s="87">
        <v>2.008580908142189E-2</v>
      </c>
      <c r="D2273" s="87">
        <v>8.6409950208849416E-3</v>
      </c>
      <c r="E2273" s="88">
        <v>0.92458763101200914</v>
      </c>
      <c r="F2273" s="112">
        <v>317.14022736020701</v>
      </c>
      <c r="G2273" s="113">
        <v>7.1104996082588059</v>
      </c>
      <c r="H2273" s="113">
        <v>3.0589652356995898</v>
      </c>
      <c r="I2273" s="88">
        <v>327.30969220416534</v>
      </c>
    </row>
    <row r="2274" spans="1:9">
      <c r="A2274" s="51" t="s">
        <v>200</v>
      </c>
      <c r="B2274" s="111">
        <v>4.4258562837755601E-3</v>
      </c>
      <c r="C2274" s="87">
        <v>1.4310965184352793E-4</v>
      </c>
      <c r="D2274" s="87">
        <v>1.5233208966754122E-3</v>
      </c>
      <c r="E2274" s="88">
        <v>6.0922868322944995E-3</v>
      </c>
      <c r="F2274" s="112">
        <v>1.5667802698126665</v>
      </c>
      <c r="G2274" s="113">
        <v>5.0661694495177587E-2</v>
      </c>
      <c r="H2274" s="113">
        <v>0.53926494049380835</v>
      </c>
      <c r="I2274" s="88">
        <v>2.1567069048016521</v>
      </c>
    </row>
    <row r="2275" spans="1:9">
      <c r="A2275" s="51" t="s">
        <v>667</v>
      </c>
      <c r="B2275" s="104">
        <v>47.981597795922241</v>
      </c>
      <c r="C2275" s="85">
        <v>9.9263785754250282</v>
      </c>
      <c r="D2275" s="85">
        <v>168.46867513720184</v>
      </c>
      <c r="E2275" s="86">
        <v>226.37665150854912</v>
      </c>
      <c r="F2275" s="107">
        <v>16985.779908019755</v>
      </c>
      <c r="G2275" s="108">
        <v>3513.9988977228568</v>
      </c>
      <c r="H2275" s="108">
        <v>59638.944277078313</v>
      </c>
      <c r="I2275" s="86">
        <v>80138.723082820929</v>
      </c>
    </row>
    <row r="2276" spans="1:9">
      <c r="A2276" s="51" t="s">
        <v>676</v>
      </c>
      <c r="B2276" s="111">
        <v>3.0387337080294462E-2</v>
      </c>
      <c r="C2276" s="87">
        <v>1.0028460849081506E-3</v>
      </c>
      <c r="D2276" s="87">
        <v>3.213654474154836E-2</v>
      </c>
      <c r="E2276" s="88">
        <v>6.3526727906750971E-2</v>
      </c>
      <c r="F2276" s="112">
        <v>10.757303702807391</v>
      </c>
      <c r="G2276" s="113">
        <v>0.35501366487042657</v>
      </c>
      <c r="H2276" s="113">
        <v>11.376533943406127</v>
      </c>
      <c r="I2276" s="88">
        <v>22.488851311083948</v>
      </c>
    </row>
    <row r="2277" spans="1:9">
      <c r="A2277" s="51" t="s">
        <v>685</v>
      </c>
      <c r="B2277" s="111">
        <v>9.6741821675683584E-2</v>
      </c>
      <c r="C2277" s="87">
        <v>2.8289808378443187E-3</v>
      </c>
      <c r="D2277" s="87">
        <v>0.54069704509256533</v>
      </c>
      <c r="E2277" s="88">
        <v>0.64026784760609323</v>
      </c>
      <c r="F2277" s="112">
        <v>34.247198225310207</v>
      </c>
      <c r="G2277" s="113">
        <v>1.0014765677459934</v>
      </c>
      <c r="H2277" s="113">
        <v>191.41007025071332</v>
      </c>
      <c r="I2277" s="88">
        <v>226.65874504376953</v>
      </c>
    </row>
    <row r="2278" spans="1:9" ht="12.75" customHeight="1">
      <c r="A2278" s="51" t="s">
        <v>690</v>
      </c>
      <c r="B2278" s="111">
        <v>0.12098301477708513</v>
      </c>
      <c r="C2278" s="87">
        <v>6.3981041269737457E-3</v>
      </c>
      <c r="D2278" s="87">
        <v>2.4007745540446778E-2</v>
      </c>
      <c r="E2278" s="88">
        <v>0.15138886444450564</v>
      </c>
      <c r="F2278" s="112">
        <v>42.828729263095006</v>
      </c>
      <c r="G2278" s="113">
        <v>2.2649681028047159</v>
      </c>
      <c r="H2278" s="113">
        <v>8.4988891693896065</v>
      </c>
      <c r="I2278" s="88">
        <v>53.592586535289328</v>
      </c>
    </row>
    <row r="2279" spans="1:9" ht="15" customHeight="1">
      <c r="A2279" s="51" t="s">
        <v>695</v>
      </c>
      <c r="B2279" s="111">
        <v>1.4400923883794079E-3</v>
      </c>
      <c r="C2279" s="87">
        <v>1.2424937107526988E-3</v>
      </c>
      <c r="D2279" s="87">
        <v>1.7999999999999999E-2</v>
      </c>
      <c r="E2279" s="88">
        <v>2.0682586099132105E-2</v>
      </c>
      <c r="F2279" s="112">
        <v>0.50980153808687834</v>
      </c>
      <c r="G2279" s="113">
        <v>0.439850394263813</v>
      </c>
      <c r="H2279" s="113">
        <v>6.3721104004239626</v>
      </c>
      <c r="I2279" s="88">
        <v>7.3217623327746528</v>
      </c>
    </row>
    <row r="2280" spans="1:9" ht="15" customHeight="1">
      <c r="A2280" s="51" t="s">
        <v>700</v>
      </c>
      <c r="B2280" s="111">
        <v>1.2811496414106788E-3</v>
      </c>
      <c r="C2280" s="87">
        <v>5.2766481319590835E-4</v>
      </c>
      <c r="D2280" s="87">
        <v>4.5999999999999999E-3</v>
      </c>
      <c r="E2280" s="88">
        <v>6.4088144546065873E-3</v>
      </c>
      <c r="F2280" s="112">
        <v>0.45353483080735646</v>
      </c>
      <c r="G2280" s="113">
        <v>0.1867965802279675</v>
      </c>
      <c r="H2280" s="113">
        <v>1.6284282134416792</v>
      </c>
      <c r="I2280" s="88">
        <v>2.2687596244770032</v>
      </c>
    </row>
    <row r="2281" spans="1:9">
      <c r="A2281" s="51" t="s">
        <v>703</v>
      </c>
      <c r="B2281" s="111">
        <v>3.3213100692313577E-2</v>
      </c>
      <c r="C2281" s="87">
        <v>1.698028885772556E-2</v>
      </c>
      <c r="D2281" s="87">
        <v>0</v>
      </c>
      <c r="E2281" s="88">
        <v>5.0193389550039137E-2</v>
      </c>
      <c r="F2281" s="112">
        <v>11.757641352878869</v>
      </c>
      <c r="G2281" s="113">
        <v>6.0111264018064539</v>
      </c>
      <c r="H2281" s="113">
        <v>0</v>
      </c>
      <c r="I2281" s="88">
        <v>17.768767754685324</v>
      </c>
    </row>
    <row r="2282" spans="1:9">
      <c r="A2282" s="51" t="s">
        <v>729</v>
      </c>
      <c r="B2282" s="111">
        <v>4.3862746077069458E-4</v>
      </c>
      <c r="C2282" s="87">
        <v>3.9114843105541652E-5</v>
      </c>
      <c r="D2282" s="87">
        <v>6.5769220473088272E-4</v>
      </c>
      <c r="E2282" s="88">
        <v>1.1354345086071189E-3</v>
      </c>
      <c r="F2282" s="112">
        <v>0.15527681137158314</v>
      </c>
      <c r="G2282" s="113">
        <v>1.3846894364654083E-2</v>
      </c>
      <c r="H2282" s="113">
        <v>0.23282707433574576</v>
      </c>
      <c r="I2282" s="88">
        <v>0.40195078007198298</v>
      </c>
    </row>
    <row r="2283" spans="1:9">
      <c r="A2283" s="51" t="s">
        <v>730</v>
      </c>
      <c r="B2283" s="111">
        <v>4.3812240033946366E-4</v>
      </c>
      <c r="C2283" s="87">
        <v>8.9124586319584378E-5</v>
      </c>
      <c r="D2283" s="87">
        <v>8.2226686785038681E-4</v>
      </c>
      <c r="E2283" s="88">
        <v>1.3495138545094349E-3</v>
      </c>
      <c r="F2283" s="112">
        <v>0.1550980168812115</v>
      </c>
      <c r="G2283" s="113">
        <v>3.1550650190028152E-2</v>
      </c>
      <c r="H2283" s="113">
        <v>0.2910875144751936</v>
      </c>
      <c r="I2283" s="88">
        <v>0.47773618154643333</v>
      </c>
    </row>
    <row r="2284" spans="1:9">
      <c r="A2284" s="51" t="s">
        <v>712</v>
      </c>
      <c r="B2284" s="111">
        <v>1.6951203002427563E-3</v>
      </c>
      <c r="C2284" s="87">
        <v>7.2799381396317474E-5</v>
      </c>
      <c r="D2284" s="87">
        <v>2.2174215871668367E-2</v>
      </c>
      <c r="E2284" s="88">
        <v>2.3942135553307441E-2</v>
      </c>
      <c r="F2284" s="112">
        <v>0.60008298306370311</v>
      </c>
      <c r="G2284" s="113">
        <v>2.5771427518883627E-2</v>
      </c>
      <c r="H2284" s="113">
        <v>7.8498084209502279</v>
      </c>
      <c r="I2284" s="88">
        <v>8.475662831532814</v>
      </c>
    </row>
    <row r="2285" spans="1:9">
      <c r="A2285" s="51" t="s">
        <v>715</v>
      </c>
      <c r="B2285" s="111">
        <v>8.1679532899692469E-3</v>
      </c>
      <c r="C2285" s="87">
        <v>5.9304478317016992E-4</v>
      </c>
      <c r="D2285" s="87">
        <v>0.37308096111387007</v>
      </c>
      <c r="E2285" s="88">
        <v>0.38184195918700947</v>
      </c>
      <c r="F2285" s="112">
        <v>2.8915055616216758</v>
      </c>
      <c r="G2285" s="113">
        <v>0.20994149059754519</v>
      </c>
      <c r="H2285" s="113">
        <v>132.07294847299218</v>
      </c>
      <c r="I2285" s="88">
        <v>135.17439552521142</v>
      </c>
    </row>
    <row r="2286" spans="1:9">
      <c r="A2286" s="51" t="s">
        <v>716</v>
      </c>
      <c r="B2286" s="111">
        <v>9.785691826465933E-3</v>
      </c>
      <c r="C2286" s="87">
        <v>1.4642587511878647E-3</v>
      </c>
      <c r="D2286" s="87">
        <v>1.6565344422908277E-2</v>
      </c>
      <c r="E2286" s="88">
        <v>2.7815295000562075E-2</v>
      </c>
      <c r="F2286" s="112">
        <v>3.4641949257092963</v>
      </c>
      <c r="G2286" s="113">
        <v>0.5183565787419997</v>
      </c>
      <c r="H2286" s="113">
        <v>5.864233526878829</v>
      </c>
      <c r="I2286" s="88">
        <v>9.8467850313301231</v>
      </c>
    </row>
    <row r="2287" spans="1:9">
      <c r="A2287" s="51" t="s">
        <v>717</v>
      </c>
      <c r="B2287" s="111">
        <v>4.9439123470850682E-5</v>
      </c>
      <c r="C2287" s="87">
        <v>2.3451977361165012E-4</v>
      </c>
      <c r="D2287" s="87">
        <v>1.2419999999999999E-2</v>
      </c>
      <c r="E2287" s="88">
        <v>1.27039588970825E-2</v>
      </c>
      <c r="F2287" s="112">
        <v>1.7501752936469561E-2</v>
      </c>
      <c r="G2287" s="113">
        <v>8.3021438251992721E-2</v>
      </c>
      <c r="H2287" s="113">
        <v>4.3967561762925333</v>
      </c>
      <c r="I2287" s="88">
        <v>4.4972793674809957</v>
      </c>
    </row>
    <row r="2288" spans="1:9">
      <c r="A2288" s="51" t="s">
        <v>718</v>
      </c>
      <c r="B2288" s="111">
        <v>4.0315062531499716E-5</v>
      </c>
      <c r="C2288" s="87">
        <v>1.4785812167686157E-4</v>
      </c>
      <c r="D2288" s="87">
        <v>3.1739999999999997E-3</v>
      </c>
      <c r="E2288" s="88">
        <v>3.3621731842083612E-3</v>
      </c>
      <c r="F2288" s="112">
        <v>1.4271779402817319E-2</v>
      </c>
      <c r="G2288" s="113">
        <v>5.2342681940237848E-2</v>
      </c>
      <c r="H2288" s="113">
        <v>1.1236154672747587</v>
      </c>
      <c r="I2288" s="88">
        <v>1.1902299286178137</v>
      </c>
    </row>
    <row r="2289" spans="1:53">
      <c r="A2289" s="51" t="s">
        <v>719</v>
      </c>
      <c r="B2289" s="111">
        <v>8.8563605694307924E-4</v>
      </c>
      <c r="C2289" s="87">
        <v>5.9941575915738021E-3</v>
      </c>
      <c r="D2289" s="87">
        <v>0</v>
      </c>
      <c r="E2289" s="87">
        <v>6.8797936485168812E-3</v>
      </c>
      <c r="F2289" s="112">
        <v>0.3135205960798591</v>
      </c>
      <c r="G2289" s="113">
        <v>2.1219685517248705</v>
      </c>
      <c r="H2289" s="113">
        <v>0</v>
      </c>
      <c r="I2289" s="88">
        <v>2.4354891478047302</v>
      </c>
    </row>
    <row r="2290" spans="1:53">
      <c r="A2290" s="51" t="s">
        <v>720</v>
      </c>
      <c r="B2290" s="111">
        <v>7.8646913180397279E-6</v>
      </c>
      <c r="C2290" s="87">
        <v>8.9443949854700323E-6</v>
      </c>
      <c r="D2290" s="87">
        <v>4.5380762126430907E-4</v>
      </c>
      <c r="E2290" s="87">
        <v>4.7061670756781882E-4</v>
      </c>
      <c r="F2290" s="112">
        <v>2.7841489635447216E-3</v>
      </c>
      <c r="G2290" s="113">
        <v>3.1663706840229741E-3</v>
      </c>
      <c r="H2290" s="113">
        <v>0.1606506812916646</v>
      </c>
      <c r="I2290" s="88">
        <v>0.16660120093923225</v>
      </c>
    </row>
    <row r="2291" spans="1:53" ht="14.25">
      <c r="A2291" s="89" t="s">
        <v>721</v>
      </c>
      <c r="B2291" s="114">
        <v>1.2290538898687137E-5</v>
      </c>
      <c r="C2291" s="90">
        <v>2.268422097845139E-5</v>
      </c>
      <c r="D2291" s="90">
        <v>5.6736413881676689E-4</v>
      </c>
      <c r="E2291" s="90">
        <v>6.0233889869390543E-4</v>
      </c>
      <c r="F2291" s="115">
        <v>4.3509261523966437E-3</v>
      </c>
      <c r="G2291" s="116">
        <v>8.0303533567947522E-3</v>
      </c>
      <c r="H2291" s="116">
        <v>0.20085038498788363</v>
      </c>
      <c r="I2291" s="91">
        <v>0.21323166449707501</v>
      </c>
      <c r="AY2291" s="81"/>
    </row>
    <row r="2293" spans="1:53" ht="14.25">
      <c r="A2293" s="52" t="s">
        <v>822</v>
      </c>
    </row>
    <row r="2294" spans="1:53" ht="14.25">
      <c r="A2294" s="77"/>
      <c r="B2294" s="93" t="s">
        <v>723</v>
      </c>
      <c r="C2294" s="94"/>
      <c r="D2294" s="94"/>
      <c r="E2294" s="95"/>
      <c r="F2294" s="96" t="s">
        <v>724</v>
      </c>
      <c r="G2294" s="97"/>
      <c r="H2294" s="98"/>
      <c r="I2294" s="98"/>
    </row>
    <row r="2295" spans="1:53" ht="25.5">
      <c r="A2295" s="89" t="s">
        <v>725</v>
      </c>
      <c r="B2295" s="99" t="s">
        <v>726</v>
      </c>
      <c r="C2295" s="100" t="s">
        <v>362</v>
      </c>
      <c r="D2295" s="100" t="s">
        <v>401</v>
      </c>
      <c r="E2295" s="101" t="s">
        <v>727</v>
      </c>
      <c r="F2295" s="102" t="s">
        <v>726</v>
      </c>
      <c r="G2295" s="102" t="s">
        <v>362</v>
      </c>
      <c r="H2295" s="100" t="s">
        <v>401</v>
      </c>
      <c r="I2295" s="101" t="s">
        <v>727</v>
      </c>
    </row>
    <row r="2296" spans="1:53">
      <c r="A2296" s="51" t="s">
        <v>540</v>
      </c>
      <c r="B2296" s="104">
        <v>227.00306350732239</v>
      </c>
      <c r="C2296" s="85">
        <v>353.89055145955069</v>
      </c>
      <c r="D2296" s="85">
        <v>2824.8098147832447</v>
      </c>
      <c r="E2296" s="86">
        <v>3405.7034297501177</v>
      </c>
      <c r="F2296" s="105">
        <v>80360.476772395006</v>
      </c>
      <c r="G2296" s="106">
        <v>125279.42575373192</v>
      </c>
      <c r="H2296" s="106">
        <v>1000000</v>
      </c>
      <c r="I2296" s="79">
        <v>1205639.9025261269</v>
      </c>
    </row>
    <row r="2297" spans="1:53">
      <c r="A2297" s="51" t="s">
        <v>558</v>
      </c>
      <c r="B2297" s="104">
        <v>225.73934770662237</v>
      </c>
      <c r="C2297" s="85">
        <v>351.59987876572512</v>
      </c>
      <c r="D2297" s="85">
        <v>2824.8098147832447</v>
      </c>
      <c r="E2297" s="86">
        <v>3402.1490412555922</v>
      </c>
      <c r="F2297" s="107">
        <v>79913.113628127205</v>
      </c>
      <c r="G2297" s="108">
        <v>124468.51357060451</v>
      </c>
      <c r="H2297" s="108">
        <v>1000000</v>
      </c>
      <c r="I2297" s="86">
        <v>1204381.6271987318</v>
      </c>
    </row>
    <row r="2298" spans="1:53">
      <c r="A2298" s="51" t="s">
        <v>575</v>
      </c>
      <c r="B2298" s="104">
        <v>3.5664784617393135</v>
      </c>
      <c r="C2298" s="85">
        <v>6.4644290041565098</v>
      </c>
      <c r="D2298" s="85">
        <v>0</v>
      </c>
      <c r="E2298" s="86">
        <v>10.030907465895822</v>
      </c>
      <c r="F2298" s="107">
        <v>1262.5552499409519</v>
      </c>
      <c r="G2298" s="108">
        <v>2288.4475161215564</v>
      </c>
      <c r="H2298" s="108">
        <v>0</v>
      </c>
      <c r="I2298" s="86">
        <v>3551.0027660625078</v>
      </c>
    </row>
    <row r="2299" spans="1:53" ht="14.25">
      <c r="A2299" s="51" t="s">
        <v>267</v>
      </c>
      <c r="B2299" s="104">
        <v>210.87631764819753</v>
      </c>
      <c r="C2299" s="85">
        <v>323.65373287950212</v>
      </c>
      <c r="D2299" s="85">
        <v>2824.8098147832447</v>
      </c>
      <c r="E2299" s="86">
        <v>3359.3398653109443</v>
      </c>
      <c r="F2299" s="107">
        <v>74651.509827177026</v>
      </c>
      <c r="G2299" s="108">
        <v>114575.40652319524</v>
      </c>
      <c r="H2299" s="108">
        <v>1000000</v>
      </c>
      <c r="I2299" s="86">
        <v>1189226.9163503721</v>
      </c>
      <c r="AZ2299" s="81"/>
    </row>
    <row r="2300" spans="1:53" ht="14.25">
      <c r="A2300" s="51" t="s">
        <v>608</v>
      </c>
      <c r="B2300" s="104">
        <v>11.29655159668553</v>
      </c>
      <c r="C2300" s="85">
        <v>21.481716882066483</v>
      </c>
      <c r="D2300" s="85">
        <v>0</v>
      </c>
      <c r="E2300" s="86">
        <v>32.778268478752011</v>
      </c>
      <c r="F2300" s="107">
        <v>3999.0485510092103</v>
      </c>
      <c r="G2300" s="108">
        <v>7604.6595312877134</v>
      </c>
      <c r="H2300" s="108">
        <v>0</v>
      </c>
      <c r="I2300" s="86">
        <v>11603.708082296924</v>
      </c>
      <c r="AX2300" s="81"/>
    </row>
    <row r="2301" spans="1:53" ht="14.25">
      <c r="A2301" s="51" t="s">
        <v>728</v>
      </c>
      <c r="B2301" s="109">
        <v>1.1808209626564727E-2</v>
      </c>
      <c r="C2301" s="110">
        <v>2.674941430608503E-3</v>
      </c>
      <c r="D2301" s="85">
        <v>0</v>
      </c>
      <c r="E2301" s="86">
        <v>1.4483151057173231E-2</v>
      </c>
      <c r="F2301" s="107">
        <v>4.1801786317677472</v>
      </c>
      <c r="G2301" s="108">
        <v>0.94694567280585529</v>
      </c>
      <c r="H2301" s="108">
        <v>0</v>
      </c>
      <c r="I2301" s="86">
        <v>5.127124304573603</v>
      </c>
      <c r="BA2301" s="81"/>
    </row>
    <row r="2302" spans="1:53">
      <c r="A2302" s="51" t="s">
        <v>640</v>
      </c>
      <c r="B2302" s="104">
        <v>14.707143632136781</v>
      </c>
      <c r="C2302" s="85">
        <v>21.262962442944982</v>
      </c>
      <c r="D2302" s="85">
        <v>168.50268201543255</v>
      </c>
      <c r="E2302" s="86">
        <v>204.47278809051431</v>
      </c>
      <c r="F2302" s="107">
        <v>5206.4190499371016</v>
      </c>
      <c r="G2302" s="108">
        <v>7527.2191181396574</v>
      </c>
      <c r="H2302" s="108">
        <v>59650.982920548304</v>
      </c>
      <c r="I2302" s="86">
        <v>72384.621088625063</v>
      </c>
      <c r="AV2302" s="84"/>
    </row>
    <row r="2303" spans="1:53">
      <c r="A2303" s="51" t="s">
        <v>201</v>
      </c>
      <c r="B2303" s="111">
        <v>0.5707817492451408</v>
      </c>
      <c r="C2303" s="87">
        <v>0.25777429804351276</v>
      </c>
      <c r="D2303" s="87">
        <v>8.6409950208849416E-3</v>
      </c>
      <c r="E2303" s="88">
        <v>0.8371970423095384</v>
      </c>
      <c r="F2303" s="112">
        <v>202.06024004095244</v>
      </c>
      <c r="G2303" s="113">
        <v>91.253682529169666</v>
      </c>
      <c r="H2303" s="113">
        <v>3.0589652356995898</v>
      </c>
      <c r="I2303" s="88">
        <v>296.37288780582162</v>
      </c>
    </row>
    <row r="2304" spans="1:53">
      <c r="A2304" s="51" t="s">
        <v>200</v>
      </c>
      <c r="B2304" s="111">
        <v>3.9249550527063911E-4</v>
      </c>
      <c r="C2304" s="87">
        <v>1.2826972045124055E-4</v>
      </c>
      <c r="D2304" s="87">
        <v>1.5233208966754122E-3</v>
      </c>
      <c r="E2304" s="88">
        <v>2.0440861223972916E-3</v>
      </c>
      <c r="F2304" s="112">
        <v>0.13894581618081653</v>
      </c>
      <c r="G2304" s="113">
        <v>4.540826776371245E-2</v>
      </c>
      <c r="H2304" s="113">
        <v>0.53926494049380835</v>
      </c>
      <c r="I2304" s="88">
        <v>0.72361902443833725</v>
      </c>
    </row>
    <row r="2305" spans="1:9">
      <c r="A2305" s="51" t="s">
        <v>667</v>
      </c>
      <c r="B2305" s="104">
        <v>31.934607418387724</v>
      </c>
      <c r="C2305" s="85">
        <v>29.030182860169944</v>
      </c>
      <c r="D2305" s="85">
        <v>169.16559190367809</v>
      </c>
      <c r="E2305" s="86">
        <v>230.13038218223573</v>
      </c>
      <c r="F2305" s="107">
        <v>11305.046892453591</v>
      </c>
      <c r="G2305" s="108">
        <v>10276.862784972131</v>
      </c>
      <c r="H2305" s="108">
        <v>59885.657086850159</v>
      </c>
      <c r="I2305" s="86">
        <v>81467.566764275878</v>
      </c>
    </row>
    <row r="2306" spans="1:9">
      <c r="A2306" s="51" t="s">
        <v>676</v>
      </c>
      <c r="B2306" s="111">
        <v>1.9232230986532515E-2</v>
      </c>
      <c r="C2306" s="87">
        <v>3.1504175742812649E-3</v>
      </c>
      <c r="D2306" s="87">
        <v>3.213654474154836E-2</v>
      </c>
      <c r="E2306" s="88">
        <v>5.4519193302362143E-2</v>
      </c>
      <c r="F2306" s="112">
        <v>6.80832772736888</v>
      </c>
      <c r="G2306" s="113">
        <v>1.1152671439308934</v>
      </c>
      <c r="H2306" s="113">
        <v>11.376533943406127</v>
      </c>
      <c r="I2306" s="88">
        <v>19.300128814705904</v>
      </c>
    </row>
    <row r="2307" spans="1:9">
      <c r="A2307" s="51" t="s">
        <v>685</v>
      </c>
      <c r="B2307" s="111">
        <v>3.9061417530888189E-2</v>
      </c>
      <c r="C2307" s="87">
        <v>1.9323640296227525E-2</v>
      </c>
      <c r="D2307" s="87">
        <v>0.54069704509256533</v>
      </c>
      <c r="E2307" s="88">
        <v>0.599082102919681</v>
      </c>
      <c r="F2307" s="112">
        <v>13.827981383548641</v>
      </c>
      <c r="G2307" s="113">
        <v>6.8406871836468328</v>
      </c>
      <c r="H2307" s="113">
        <v>191.41007025071332</v>
      </c>
      <c r="I2307" s="88">
        <v>212.07873881790877</v>
      </c>
    </row>
    <row r="2308" spans="1:9">
      <c r="A2308" s="51" t="s">
        <v>690</v>
      </c>
      <c r="B2308" s="111">
        <v>5.2708464950972679E-2</v>
      </c>
      <c r="C2308" s="87">
        <v>3.5804208417621566E-2</v>
      </c>
      <c r="D2308" s="87">
        <v>2.4007745540446778E-2</v>
      </c>
      <c r="E2308" s="88">
        <v>0.11252041890904103</v>
      </c>
      <c r="F2308" s="112">
        <v>18.659119872470828</v>
      </c>
      <c r="G2308" s="113">
        <v>12.674909379826309</v>
      </c>
      <c r="H2308" s="113">
        <v>8.4988891693896065</v>
      </c>
      <c r="I2308" s="88">
        <v>39.832918421686749</v>
      </c>
    </row>
    <row r="2309" spans="1:9">
      <c r="A2309" s="51" t="s">
        <v>695</v>
      </c>
      <c r="B2309" s="111">
        <v>1.2833733577170116E-3</v>
      </c>
      <c r="C2309" s="87">
        <v>1.68037984524043E-3</v>
      </c>
      <c r="D2309" s="87">
        <v>1.7999999999999999E-2</v>
      </c>
      <c r="E2309" s="88">
        <v>2.0963753202957441E-2</v>
      </c>
      <c r="F2309" s="112">
        <v>0.45432204001864401</v>
      </c>
      <c r="G2309" s="113">
        <v>0.59486477158440854</v>
      </c>
      <c r="H2309" s="113">
        <v>6.3721104004239626</v>
      </c>
      <c r="I2309" s="88">
        <v>7.4212972120270146</v>
      </c>
    </row>
    <row r="2310" spans="1:9">
      <c r="A2310" s="51" t="s">
        <v>700</v>
      </c>
      <c r="B2310" s="111">
        <v>1.1463614127266723E-3</v>
      </c>
      <c r="C2310" s="87">
        <v>1.5817519104983891E-3</v>
      </c>
      <c r="D2310" s="87">
        <v>4.5999999999999999E-3</v>
      </c>
      <c r="E2310" s="88">
        <v>7.3281133232250611E-3</v>
      </c>
      <c r="F2310" s="112">
        <v>0.40581897114890753</v>
      </c>
      <c r="G2310" s="113">
        <v>0.55994987776540328</v>
      </c>
      <c r="H2310" s="113">
        <v>1.6284282134416792</v>
      </c>
      <c r="I2310" s="88">
        <v>2.59419706235599</v>
      </c>
    </row>
    <row r="2311" spans="1:9">
      <c r="A2311" s="51" t="s">
        <v>703</v>
      </c>
      <c r="B2311" s="111">
        <v>3.2061748049039412E-2</v>
      </c>
      <c r="C2311" s="87">
        <v>7.0248804703999202E-3</v>
      </c>
      <c r="D2311" s="87">
        <v>0</v>
      </c>
      <c r="E2311" s="88">
        <v>3.908662851943933E-2</v>
      </c>
      <c r="F2311" s="112">
        <v>11.350055455503151</v>
      </c>
      <c r="G2311" s="113">
        <v>2.486850772620584</v>
      </c>
      <c r="H2311" s="113">
        <v>0</v>
      </c>
      <c r="I2311" s="88">
        <v>13.836906228123736</v>
      </c>
    </row>
    <row r="2312" spans="1:9">
      <c r="A2312" s="51" t="s">
        <v>729</v>
      </c>
      <c r="B2312" s="111">
        <v>4.0962690289933203E-4</v>
      </c>
      <c r="C2312" s="87">
        <v>1.2558501486837167E-4</v>
      </c>
      <c r="D2312" s="87">
        <v>6.5769220473088272E-4</v>
      </c>
      <c r="E2312" s="88">
        <v>1.1929041224985864E-3</v>
      </c>
      <c r="F2312" s="112">
        <v>0.14501043601434946</v>
      </c>
      <c r="G2312" s="113">
        <v>4.4457865521119397E-2</v>
      </c>
      <c r="H2312" s="113">
        <v>0.23282707433574576</v>
      </c>
      <c r="I2312" s="88">
        <v>0.42229537587121463</v>
      </c>
    </row>
    <row r="2313" spans="1:9">
      <c r="A2313" s="51" t="s">
        <v>730</v>
      </c>
      <c r="B2313" s="111">
        <v>3.8627924556765622E-4</v>
      </c>
      <c r="C2313" s="87">
        <v>9.7490641905925658E-4</v>
      </c>
      <c r="D2313" s="87">
        <v>8.2226686785038681E-4</v>
      </c>
      <c r="E2313" s="88">
        <v>2.1834525324772995E-3</v>
      </c>
      <c r="F2313" s="112">
        <v>0.13674522211942133</v>
      </c>
      <c r="G2313" s="113">
        <v>0.34512285179597618</v>
      </c>
      <c r="H2313" s="113">
        <v>0.2910875144751936</v>
      </c>
      <c r="I2313" s="88">
        <v>0.77295558839059109</v>
      </c>
    </row>
    <row r="2314" spans="1:9">
      <c r="A2314" s="51" t="s">
        <v>712</v>
      </c>
      <c r="B2314" s="111">
        <v>0</v>
      </c>
      <c r="C2314" s="87">
        <v>1.9237936925426132E-4</v>
      </c>
      <c r="D2314" s="87">
        <v>2.2174215871668367E-2</v>
      </c>
      <c r="E2314" s="88">
        <v>2.2366595240922629E-2</v>
      </c>
      <c r="F2314" s="112">
        <v>0</v>
      </c>
      <c r="G2314" s="113">
        <v>6.8103476647337804E-2</v>
      </c>
      <c r="H2314" s="113">
        <v>7.8498084209502279</v>
      </c>
      <c r="I2314" s="88">
        <v>7.9179118975975662</v>
      </c>
    </row>
    <row r="2315" spans="1:9">
      <c r="A2315" s="51" t="s">
        <v>715</v>
      </c>
      <c r="B2315" s="111">
        <v>0</v>
      </c>
      <c r="C2315" s="87">
        <v>1.7219575221390372E-3</v>
      </c>
      <c r="D2315" s="87">
        <v>0.37308096111387007</v>
      </c>
      <c r="E2315" s="88">
        <v>0.37480291863600912</v>
      </c>
      <c r="F2315" s="112">
        <v>0</v>
      </c>
      <c r="G2315" s="113">
        <v>0.60958352421724626</v>
      </c>
      <c r="H2315" s="113">
        <v>132.07294847299218</v>
      </c>
      <c r="I2315" s="88">
        <v>132.68253199720942</v>
      </c>
    </row>
    <row r="2316" spans="1:9">
      <c r="A2316" s="51" t="s">
        <v>716</v>
      </c>
      <c r="B2316" s="111">
        <v>0</v>
      </c>
      <c r="C2316" s="87">
        <v>3.5176173818808635E-3</v>
      </c>
      <c r="D2316" s="87">
        <v>1.6565344422908277E-2</v>
      </c>
      <c r="E2316" s="88">
        <v>2.0082961804789141E-2</v>
      </c>
      <c r="F2316" s="112">
        <v>0</v>
      </c>
      <c r="G2316" s="113">
        <v>1.2452581279886201</v>
      </c>
      <c r="H2316" s="113">
        <v>5.864233526878829</v>
      </c>
      <c r="I2316" s="88">
        <v>7.1094916548674494</v>
      </c>
    </row>
    <row r="2317" spans="1:9">
      <c r="A2317" s="51" t="s">
        <v>717</v>
      </c>
      <c r="B2317" s="111">
        <v>0</v>
      </c>
      <c r="C2317" s="87">
        <v>1.7755513928862586E-4</v>
      </c>
      <c r="D2317" s="87">
        <v>1.2419999999999999E-2</v>
      </c>
      <c r="E2317" s="88">
        <v>1.2597555139288624E-2</v>
      </c>
      <c r="F2317" s="112">
        <v>0</v>
      </c>
      <c r="G2317" s="113">
        <v>6.2855608317209891E-2</v>
      </c>
      <c r="H2317" s="113">
        <v>4.3967561762925333</v>
      </c>
      <c r="I2317" s="88">
        <v>4.4596117846097441</v>
      </c>
    </row>
    <row r="2318" spans="1:9">
      <c r="A2318" s="51" t="s">
        <v>718</v>
      </c>
      <c r="B2318" s="111">
        <v>0</v>
      </c>
      <c r="C2318" s="87">
        <v>1.6547558899955263E-4</v>
      </c>
      <c r="D2318" s="87">
        <v>3.1739999999999997E-3</v>
      </c>
      <c r="E2318" s="88">
        <v>3.3394755889995524E-3</v>
      </c>
      <c r="F2318" s="112">
        <v>0</v>
      </c>
      <c r="G2318" s="113">
        <v>5.8579373426685025E-2</v>
      </c>
      <c r="H2318" s="113">
        <v>1.1236154672747587</v>
      </c>
      <c r="I2318" s="88">
        <v>1.1821948407014438</v>
      </c>
    </row>
    <row r="2319" spans="1:9">
      <c r="A2319" s="51" t="s">
        <v>719</v>
      </c>
      <c r="B2319" s="111">
        <v>0</v>
      </c>
      <c r="C2319" s="87">
        <v>9.9818846230191301E-4</v>
      </c>
      <c r="D2319" s="87">
        <v>0</v>
      </c>
      <c r="E2319" s="87">
        <v>9.9818846230191301E-4</v>
      </c>
      <c r="F2319" s="112">
        <v>0</v>
      </c>
      <c r="G2319" s="113">
        <v>0.3533648379009568</v>
      </c>
      <c r="H2319" s="113">
        <v>0</v>
      </c>
      <c r="I2319" s="88">
        <v>0.3533648379009568</v>
      </c>
    </row>
    <row r="2320" spans="1:9">
      <c r="A2320" s="51" t="s">
        <v>720</v>
      </c>
      <c r="B2320" s="111">
        <v>0</v>
      </c>
      <c r="C2320" s="87">
        <v>1.0197213952211957E-5</v>
      </c>
      <c r="D2320" s="87">
        <v>4.5380762126430907E-4</v>
      </c>
      <c r="E2320" s="87">
        <v>4.6400483521652101E-4</v>
      </c>
      <c r="F2320" s="112">
        <v>0</v>
      </c>
      <c r="G2320" s="113">
        <v>3.6098762822354526E-3</v>
      </c>
      <c r="H2320" s="113">
        <v>0.1606506812916646</v>
      </c>
      <c r="I2320" s="88">
        <v>0.16426055757390004</v>
      </c>
    </row>
    <row r="2321" spans="1:53" ht="14.25">
      <c r="A2321" s="89" t="s">
        <v>721</v>
      </c>
      <c r="B2321" s="114">
        <v>0</v>
      </c>
      <c r="C2321" s="90">
        <v>9.7770029380286907E-5</v>
      </c>
      <c r="D2321" s="90">
        <v>5.6736413881676689E-4</v>
      </c>
      <c r="E2321" s="90">
        <v>6.6513416819705378E-4</v>
      </c>
      <c r="F2321" s="115">
        <v>0</v>
      </c>
      <c r="G2321" s="116">
        <v>3.4611190059104589E-2</v>
      </c>
      <c r="H2321" s="116">
        <v>0.20085038498788363</v>
      </c>
      <c r="I2321" s="91">
        <v>0.2354615750469882</v>
      </c>
      <c r="AY2321" s="81"/>
    </row>
    <row r="2323" spans="1:53" ht="14.25">
      <c r="A2323" s="52" t="s">
        <v>823</v>
      </c>
    </row>
    <row r="2324" spans="1:53" ht="14.25">
      <c r="A2324" s="77"/>
      <c r="B2324" s="93" t="s">
        <v>723</v>
      </c>
      <c r="C2324" s="94"/>
      <c r="D2324" s="94"/>
      <c r="E2324" s="95"/>
      <c r="F2324" s="96" t="s">
        <v>724</v>
      </c>
      <c r="G2324" s="97"/>
      <c r="H2324" s="98"/>
      <c r="I2324" s="98"/>
    </row>
    <row r="2325" spans="1:53" ht="25.5">
      <c r="A2325" s="89" t="s">
        <v>725</v>
      </c>
      <c r="B2325" s="99" t="s">
        <v>726</v>
      </c>
      <c r="C2325" s="100" t="s">
        <v>362</v>
      </c>
      <c r="D2325" s="100" t="s">
        <v>401</v>
      </c>
      <c r="E2325" s="101" t="s">
        <v>727</v>
      </c>
      <c r="F2325" s="102" t="s">
        <v>726</v>
      </c>
      <c r="G2325" s="102" t="s">
        <v>362</v>
      </c>
      <c r="H2325" s="100" t="s">
        <v>401</v>
      </c>
      <c r="I2325" s="101" t="s">
        <v>727</v>
      </c>
    </row>
    <row r="2326" spans="1:53">
      <c r="A2326" s="51" t="s">
        <v>540</v>
      </c>
      <c r="B2326" s="104">
        <v>219.59316740951272</v>
      </c>
      <c r="C2326" s="85">
        <v>227.61282783100728</v>
      </c>
      <c r="D2326" s="85">
        <v>2824.8098147832447</v>
      </c>
      <c r="E2326" s="86">
        <v>3272.015810023765</v>
      </c>
      <c r="F2326" s="105">
        <v>77737.328106233137</v>
      </c>
      <c r="G2326" s="106">
        <v>80576.33708288167</v>
      </c>
      <c r="H2326" s="106">
        <v>1000000</v>
      </c>
      <c r="I2326" s="79">
        <v>1158313.6651891149</v>
      </c>
    </row>
    <row r="2327" spans="1:53">
      <c r="A2327" s="51" t="s">
        <v>558</v>
      </c>
      <c r="B2327" s="104">
        <v>215.88436834795067</v>
      </c>
      <c r="C2327" s="85">
        <v>222.65219705239599</v>
      </c>
      <c r="D2327" s="85">
        <v>2824.8098147832447</v>
      </c>
      <c r="E2327" s="86">
        <v>3263.3463801835915</v>
      </c>
      <c r="F2327" s="107">
        <v>76424.39049105189</v>
      </c>
      <c r="G2327" s="108">
        <v>78820.243361934336</v>
      </c>
      <c r="H2327" s="108">
        <v>1000000</v>
      </c>
      <c r="I2327" s="86">
        <v>1155244.6338529864</v>
      </c>
    </row>
    <row r="2328" spans="1:53">
      <c r="A2328" s="51" t="s">
        <v>575</v>
      </c>
      <c r="B2328" s="104">
        <v>10.21930684213706</v>
      </c>
      <c r="C2328" s="85">
        <v>13.961482023941834</v>
      </c>
      <c r="D2328" s="85">
        <v>0</v>
      </c>
      <c r="E2328" s="86">
        <v>24.180788866078892</v>
      </c>
      <c r="F2328" s="107">
        <v>3617.6973007725178</v>
      </c>
      <c r="G2328" s="108">
        <v>4942.4502672273311</v>
      </c>
      <c r="H2328" s="108">
        <v>0</v>
      </c>
      <c r="I2328" s="86">
        <v>8560.1475679998475</v>
      </c>
    </row>
    <row r="2329" spans="1:53" ht="14.25">
      <c r="A2329" s="51" t="s">
        <v>267</v>
      </c>
      <c r="B2329" s="104">
        <v>185.96588337591126</v>
      </c>
      <c r="C2329" s="85">
        <v>147.10250526276866</v>
      </c>
      <c r="D2329" s="85">
        <v>1977.3668703482713</v>
      </c>
      <c r="E2329" s="86">
        <v>2310.4352589869513</v>
      </c>
      <c r="F2329" s="107">
        <v>65833.063310204103</v>
      </c>
      <c r="G2329" s="108">
        <v>52075.189095183821</v>
      </c>
      <c r="H2329" s="108">
        <v>700000</v>
      </c>
      <c r="I2329" s="86">
        <v>817908.25240538805</v>
      </c>
      <c r="AZ2329" s="81"/>
    </row>
    <row r="2330" spans="1:53" ht="14.25">
      <c r="A2330" s="51" t="s">
        <v>608</v>
      </c>
      <c r="B2330" s="104">
        <v>19.699178129902347</v>
      </c>
      <c r="C2330" s="85">
        <v>61.588209765685477</v>
      </c>
      <c r="D2330" s="85">
        <v>847.44294443497358</v>
      </c>
      <c r="E2330" s="86">
        <v>928.7303323305614</v>
      </c>
      <c r="F2330" s="107">
        <v>6973.6298800752784</v>
      </c>
      <c r="G2330" s="108">
        <v>21802.603999523169</v>
      </c>
      <c r="H2330" s="108">
        <v>300000.00000000006</v>
      </c>
      <c r="I2330" s="86">
        <v>328776.2338795985</v>
      </c>
      <c r="AX2330" s="81"/>
    </row>
    <row r="2331" spans="1:53" ht="14.25">
      <c r="A2331" s="51" t="s">
        <v>728</v>
      </c>
      <c r="B2331" s="109">
        <v>2.1754928246977348E-2</v>
      </c>
      <c r="C2331" s="110">
        <v>9.6160800765858062E-3</v>
      </c>
      <c r="D2331" s="85">
        <v>0</v>
      </c>
      <c r="E2331" s="86">
        <v>3.1371008323563154E-2</v>
      </c>
      <c r="F2331" s="107">
        <v>7.701378030168966</v>
      </c>
      <c r="G2331" s="108">
        <v>3.4041513259623368</v>
      </c>
      <c r="H2331" s="108">
        <v>0</v>
      </c>
      <c r="I2331" s="86">
        <v>11.105529356131303</v>
      </c>
      <c r="BA2331" s="81"/>
    </row>
    <row r="2332" spans="1:53">
      <c r="A2332" s="51" t="s">
        <v>640</v>
      </c>
      <c r="B2332" s="104">
        <v>14.873791633265313</v>
      </c>
      <c r="C2332" s="85">
        <v>17.359437849327882</v>
      </c>
      <c r="D2332" s="85">
        <v>192.25589351877807</v>
      </c>
      <c r="E2332" s="86">
        <v>224.48912300137127</v>
      </c>
      <c r="F2332" s="107">
        <v>5265.4134644482674</v>
      </c>
      <c r="G2332" s="108">
        <v>6145.3474702897538</v>
      </c>
      <c r="H2332" s="108">
        <v>68059.76547965598</v>
      </c>
      <c r="I2332" s="86">
        <v>79470.526414394015</v>
      </c>
      <c r="AV2332" s="84"/>
    </row>
    <row r="2333" spans="1:53">
      <c r="A2333" s="51" t="s">
        <v>201</v>
      </c>
      <c r="B2333" s="111">
        <v>0.5066679133386095</v>
      </c>
      <c r="C2333" s="87">
        <v>0.10692790647891762</v>
      </c>
      <c r="D2333" s="87">
        <v>1.7281990041769883E-3</v>
      </c>
      <c r="E2333" s="88">
        <v>0.61532401882170407</v>
      </c>
      <c r="F2333" s="112">
        <v>179.36354889700337</v>
      </c>
      <c r="G2333" s="113">
        <v>37.853134720548432</v>
      </c>
      <c r="H2333" s="113">
        <v>0.61179304713991789</v>
      </c>
      <c r="I2333" s="88">
        <v>217.82847666469169</v>
      </c>
    </row>
    <row r="2334" spans="1:53">
      <c r="A2334" s="51" t="s">
        <v>200</v>
      </c>
      <c r="B2334" s="111">
        <v>3.5230223114007602E-4</v>
      </c>
      <c r="C2334" s="87">
        <v>2.3025460826467029E-4</v>
      </c>
      <c r="D2334" s="87">
        <v>1.5233208966754122E-3</v>
      </c>
      <c r="E2334" s="88">
        <v>2.1058777360801586E-3</v>
      </c>
      <c r="F2334" s="112">
        <v>0.1247171506189025</v>
      </c>
      <c r="G2334" s="113">
        <v>8.1511543559380589E-2</v>
      </c>
      <c r="H2334" s="113">
        <v>0.53926494049380835</v>
      </c>
      <c r="I2334" s="88">
        <v>0.7454936346720914</v>
      </c>
    </row>
    <row r="2335" spans="1:53">
      <c r="A2335" s="51" t="s">
        <v>667</v>
      </c>
      <c r="B2335" s="104">
        <v>30.167189124675716</v>
      </c>
      <c r="C2335" s="85">
        <v>20.628292514885548</v>
      </c>
      <c r="D2335" s="85">
        <v>192.71141952652235</v>
      </c>
      <c r="E2335" s="86">
        <v>243.50690116608362</v>
      </c>
      <c r="F2335" s="107">
        <v>10679.369976272377</v>
      </c>
      <c r="G2335" s="108">
        <v>7302.5420709494429</v>
      </c>
      <c r="H2335" s="108">
        <v>68221.024480301028</v>
      </c>
      <c r="I2335" s="86">
        <v>86202.936527522863</v>
      </c>
    </row>
    <row r="2336" spans="1:53">
      <c r="A2336" s="51" t="s">
        <v>676</v>
      </c>
      <c r="B2336" s="111">
        <v>1.6302985801802929E-2</v>
      </c>
      <c r="C2336" s="87">
        <v>1.6754192060952518E-2</v>
      </c>
      <c r="D2336" s="87">
        <v>3.213654474154836E-2</v>
      </c>
      <c r="E2336" s="88">
        <v>6.5193722604303811E-2</v>
      </c>
      <c r="F2336" s="112">
        <v>5.7713569658684802</v>
      </c>
      <c r="G2336" s="113">
        <v>5.9310867490164512</v>
      </c>
      <c r="H2336" s="113">
        <v>11.376533943406127</v>
      </c>
      <c r="I2336" s="88">
        <v>23.078977658291059</v>
      </c>
    </row>
    <row r="2337" spans="1:51">
      <c r="A2337" s="51" t="s">
        <v>685</v>
      </c>
      <c r="B2337" s="111">
        <v>3.3688237337417458E-2</v>
      </c>
      <c r="C2337" s="87">
        <v>1.368995615399881E-2</v>
      </c>
      <c r="D2337" s="87">
        <v>0.54069704509256533</v>
      </c>
      <c r="E2337" s="88">
        <v>0.58807523858398159</v>
      </c>
      <c r="F2337" s="112">
        <v>11.925842639428257</v>
      </c>
      <c r="G2337" s="113">
        <v>4.8463284439024354</v>
      </c>
      <c r="H2337" s="113">
        <v>191.41007025071332</v>
      </c>
      <c r="I2337" s="88">
        <v>208.18224133404402</v>
      </c>
    </row>
    <row r="2338" spans="1:51">
      <c r="A2338" s="51" t="s">
        <v>690</v>
      </c>
      <c r="B2338" s="111">
        <v>5.2934550409527138E-2</v>
      </c>
      <c r="C2338" s="87">
        <v>3.1899023508155273E-2</v>
      </c>
      <c r="D2338" s="87">
        <v>2.4007745540446778E-2</v>
      </c>
      <c r="E2338" s="88">
        <v>0.10884131945812919</v>
      </c>
      <c r="F2338" s="112">
        <v>18.739155511461913</v>
      </c>
      <c r="G2338" s="113">
        <v>11.292449969982483</v>
      </c>
      <c r="H2338" s="113">
        <v>8.4988891693896065</v>
      </c>
      <c r="I2338" s="88">
        <v>38.530494650834001</v>
      </c>
    </row>
    <row r="2339" spans="1:51" ht="15" customHeight="1">
      <c r="A2339" s="51" t="s">
        <v>695</v>
      </c>
      <c r="B2339" s="111">
        <v>1.8193204674857872E-3</v>
      </c>
      <c r="C2339" s="87">
        <v>1.946344753685035E-3</v>
      </c>
      <c r="D2339" s="87">
        <v>1.7999999999999999E-2</v>
      </c>
      <c r="E2339" s="88">
        <v>2.1765665221170821E-2</v>
      </c>
      <c r="F2339" s="112">
        <v>0.64405060403168723</v>
      </c>
      <c r="G2339" s="113">
        <v>0.68901798043150142</v>
      </c>
      <c r="H2339" s="113">
        <v>6.3721104004239626</v>
      </c>
      <c r="I2339" s="88">
        <v>7.7051789848871497</v>
      </c>
    </row>
    <row r="2340" spans="1:51" ht="15" customHeight="1">
      <c r="A2340" s="51" t="s">
        <v>700</v>
      </c>
      <c r="B2340" s="111">
        <v>1.5825580374265993E-3</v>
      </c>
      <c r="C2340" s="87">
        <v>1.5917740678626641E-3</v>
      </c>
      <c r="D2340" s="87">
        <v>4.5999999999999999E-3</v>
      </c>
      <c r="E2340" s="88">
        <v>7.7743321052892635E-3</v>
      </c>
      <c r="F2340" s="112">
        <v>0.56023525164225374</v>
      </c>
      <c r="G2340" s="113">
        <v>0.5634977829418244</v>
      </c>
      <c r="H2340" s="113">
        <v>1.6284282134416792</v>
      </c>
      <c r="I2340" s="88">
        <v>2.7521612480257578</v>
      </c>
    </row>
    <row r="2341" spans="1:51" ht="12.75" customHeight="1">
      <c r="A2341" s="51" t="s">
        <v>703</v>
      </c>
      <c r="B2341" s="111">
        <v>2.9441660306028402E-2</v>
      </c>
      <c r="C2341" s="87">
        <v>4.667399514361216E-2</v>
      </c>
      <c r="D2341" s="87">
        <v>0</v>
      </c>
      <c r="E2341" s="88">
        <v>7.6115655449640565E-2</v>
      </c>
      <c r="F2341" s="112">
        <v>10.422528324544052</v>
      </c>
      <c r="G2341" s="113">
        <v>16.522880549108255</v>
      </c>
      <c r="H2341" s="113">
        <v>0</v>
      </c>
      <c r="I2341" s="88">
        <v>26.945408873652308</v>
      </c>
    </row>
    <row r="2342" spans="1:51" ht="12.75" customHeight="1">
      <c r="A2342" s="51" t="s">
        <v>729</v>
      </c>
      <c r="B2342" s="111">
        <v>4.2761980174424772E-4</v>
      </c>
      <c r="C2342" s="87">
        <v>1.9620315615182678E-4</v>
      </c>
      <c r="D2342" s="87">
        <v>6.5769220473088272E-4</v>
      </c>
      <c r="E2342" s="88">
        <v>1.2815151626269573E-3</v>
      </c>
      <c r="F2342" s="112">
        <v>0.15138003256231963</v>
      </c>
      <c r="G2342" s="113">
        <v>6.9457120661725685E-2</v>
      </c>
      <c r="H2342" s="113">
        <v>0.23282707433574576</v>
      </c>
      <c r="I2342" s="88">
        <v>0.45366422755979113</v>
      </c>
    </row>
    <row r="2343" spans="1:51" ht="12.75" customHeight="1">
      <c r="A2343" s="51" t="s">
        <v>730</v>
      </c>
      <c r="B2343" s="111">
        <v>5.5202455120668362E-4</v>
      </c>
      <c r="C2343" s="87">
        <v>6.0797074165341077E-4</v>
      </c>
      <c r="D2343" s="87">
        <v>8.2226686785038681E-4</v>
      </c>
      <c r="E2343" s="88">
        <v>1.9822621607104812E-3</v>
      </c>
      <c r="F2343" s="112">
        <v>0.19542007689074883</v>
      </c>
      <c r="G2343" s="113">
        <v>0.2152253714468427</v>
      </c>
      <c r="H2343" s="113">
        <v>0.2910875144751936</v>
      </c>
      <c r="I2343" s="88">
        <v>0.70173296281278519</v>
      </c>
    </row>
    <row r="2344" spans="1:51">
      <c r="A2344" s="51" t="s">
        <v>712</v>
      </c>
      <c r="B2344" s="111">
        <v>7.4252432394585359E-4</v>
      </c>
      <c r="C2344" s="87">
        <v>4.2852129933595899E-3</v>
      </c>
      <c r="D2344" s="87">
        <v>2.2174215871668367E-2</v>
      </c>
      <c r="E2344" s="88">
        <v>2.720195318897381E-2</v>
      </c>
      <c r="F2344" s="112">
        <v>0.26285816484350805</v>
      </c>
      <c r="G2344" s="113">
        <v>1.5169916823899192</v>
      </c>
      <c r="H2344" s="113">
        <v>7.8498084209502279</v>
      </c>
      <c r="I2344" s="88">
        <v>9.629658268183654</v>
      </c>
    </row>
    <row r="2345" spans="1:51">
      <c r="A2345" s="51" t="s">
        <v>715</v>
      </c>
      <c r="B2345" s="111">
        <v>9.4588464926346366E-4</v>
      </c>
      <c r="C2345" s="87">
        <v>2.8714000153155727E-3</v>
      </c>
      <c r="D2345" s="87">
        <v>0.37308096111387007</v>
      </c>
      <c r="E2345" s="88">
        <v>0.3768982457784491</v>
      </c>
      <c r="F2345" s="112">
        <v>0.33484896728739383</v>
      </c>
      <c r="G2345" s="113">
        <v>1.0164932167427714</v>
      </c>
      <c r="H2345" s="113">
        <v>132.07294847299218</v>
      </c>
      <c r="I2345" s="88">
        <v>133.42429065702234</v>
      </c>
    </row>
    <row r="2346" spans="1:51">
      <c r="A2346" s="51" t="s">
        <v>716</v>
      </c>
      <c r="B2346" s="111">
        <v>1.7095683312295473E-3</v>
      </c>
      <c r="C2346" s="87">
        <v>7.2381733491497253E-3</v>
      </c>
      <c r="D2346" s="87">
        <v>1.6565344422908277E-2</v>
      </c>
      <c r="E2346" s="88">
        <v>2.5513086103287549E-2</v>
      </c>
      <c r="F2346" s="112">
        <v>0.6051976746479576</v>
      </c>
      <c r="G2346" s="113">
        <v>2.5623577598993617</v>
      </c>
      <c r="H2346" s="113">
        <v>5.864233526878829</v>
      </c>
      <c r="I2346" s="88">
        <v>9.0317889614261482</v>
      </c>
    </row>
    <row r="2347" spans="1:51">
      <c r="A2347" s="51" t="s">
        <v>717</v>
      </c>
      <c r="B2347" s="111">
        <v>8.5932238349726488E-5</v>
      </c>
      <c r="C2347" s="87">
        <v>5.3124702794594514E-4</v>
      </c>
      <c r="D2347" s="87">
        <v>1.2419999999999999E-2</v>
      </c>
      <c r="E2347" s="88">
        <v>1.3037179266295671E-2</v>
      </c>
      <c r="F2347" s="112">
        <v>3.042053942888906E-2</v>
      </c>
      <c r="G2347" s="113">
        <v>0.18806470622048202</v>
      </c>
      <c r="H2347" s="113">
        <v>4.3967561762925333</v>
      </c>
      <c r="I2347" s="88">
        <v>4.6152414219419047</v>
      </c>
    </row>
    <row r="2348" spans="1:51">
      <c r="A2348" s="51" t="s">
        <v>718</v>
      </c>
      <c r="B2348" s="111">
        <v>6.7163065878157103E-5</v>
      </c>
      <c r="C2348" s="87">
        <v>4.1471233006446602E-4</v>
      </c>
      <c r="D2348" s="87">
        <v>3.1739999999999997E-3</v>
      </c>
      <c r="E2348" s="88">
        <v>3.6558753959426227E-3</v>
      </c>
      <c r="F2348" s="112">
        <v>2.3776137255920256E-2</v>
      </c>
      <c r="G2348" s="113">
        <v>0.14681070842154662</v>
      </c>
      <c r="H2348" s="113">
        <v>1.1236154672747587</v>
      </c>
      <c r="I2348" s="88">
        <v>1.2942023129522253</v>
      </c>
    </row>
    <row r="2349" spans="1:51">
      <c r="A2349" s="51" t="s">
        <v>719</v>
      </c>
      <c r="B2349" s="111">
        <v>1.5291374463628508E-3</v>
      </c>
      <c r="C2349" s="87">
        <v>1.4997363606374527E-2</v>
      </c>
      <c r="D2349" s="87">
        <v>0</v>
      </c>
      <c r="E2349" s="87">
        <v>1.6526501052737376E-2</v>
      </c>
      <c r="F2349" s="112">
        <v>0.54132403475813673</v>
      </c>
      <c r="G2349" s="113">
        <v>5.3091587008399417</v>
      </c>
      <c r="H2349" s="113">
        <v>0</v>
      </c>
      <c r="I2349" s="88">
        <v>5.8504827355980771</v>
      </c>
    </row>
    <row r="2350" spans="1:51">
      <c r="A2350" s="51" t="s">
        <v>720</v>
      </c>
      <c r="B2350" s="111">
        <v>1.0034527068090003E-5</v>
      </c>
      <c r="C2350" s="87">
        <v>3.9300259356561435E-5</v>
      </c>
      <c r="D2350" s="87">
        <v>4.5380762126430907E-4</v>
      </c>
      <c r="E2350" s="87">
        <v>5.0314240768896054E-4</v>
      </c>
      <c r="F2350" s="112">
        <v>3.5522841274395599E-3</v>
      </c>
      <c r="G2350" s="113">
        <v>1.3912532854739127E-2</v>
      </c>
      <c r="H2350" s="113">
        <v>0.1606506812916646</v>
      </c>
      <c r="I2350" s="88">
        <v>0.17811549827384329</v>
      </c>
    </row>
    <row r="2351" spans="1:51" ht="14.25">
      <c r="A2351" s="89" t="s">
        <v>721</v>
      </c>
      <c r="B2351" s="114">
        <v>1.9744588392307729E-5</v>
      </c>
      <c r="C2351" s="90">
        <v>1.1132007980907649E-4</v>
      </c>
      <c r="D2351" s="90">
        <v>5.6736413881676689E-4</v>
      </c>
      <c r="E2351" s="90">
        <v>6.9842880701815116E-4</v>
      </c>
      <c r="F2351" s="115">
        <v>6.9897053914841295E-3</v>
      </c>
      <c r="G2351" s="116">
        <v>3.9407991018191209E-2</v>
      </c>
      <c r="H2351" s="116">
        <v>0.20085038498788363</v>
      </c>
      <c r="I2351" s="91">
        <v>0.24724808139755897</v>
      </c>
      <c r="AY2351" s="81"/>
    </row>
    <row r="2353" spans="1:53" ht="14.25">
      <c r="A2353" s="52" t="s">
        <v>824</v>
      </c>
    </row>
    <row r="2354" spans="1:53" ht="14.25">
      <c r="A2354" s="77"/>
      <c r="B2354" s="93" t="s">
        <v>723</v>
      </c>
      <c r="C2354" s="94"/>
      <c r="D2354" s="94"/>
      <c r="E2354" s="95"/>
      <c r="F2354" s="96" t="s">
        <v>724</v>
      </c>
      <c r="G2354" s="97"/>
      <c r="H2354" s="98"/>
      <c r="I2354" s="98"/>
    </row>
    <row r="2355" spans="1:53" ht="25.5">
      <c r="A2355" s="89" t="s">
        <v>725</v>
      </c>
      <c r="B2355" s="99" t="s">
        <v>726</v>
      </c>
      <c r="C2355" s="100" t="s">
        <v>362</v>
      </c>
      <c r="D2355" s="100" t="s">
        <v>401</v>
      </c>
      <c r="E2355" s="101" t="s">
        <v>727</v>
      </c>
      <c r="F2355" s="102" t="s">
        <v>726</v>
      </c>
      <c r="G2355" s="102" t="s">
        <v>362</v>
      </c>
      <c r="H2355" s="100" t="s">
        <v>401</v>
      </c>
      <c r="I2355" s="101" t="s">
        <v>727</v>
      </c>
    </row>
    <row r="2356" spans="1:53">
      <c r="A2356" s="51" t="s">
        <v>540</v>
      </c>
      <c r="B2356" s="104">
        <v>224.55057459918217</v>
      </c>
      <c r="C2356" s="85">
        <v>1971.6023726594417</v>
      </c>
      <c r="D2356" s="85">
        <v>2824.8098147832447</v>
      </c>
      <c r="E2356" s="86">
        <v>5020.9627620418687</v>
      </c>
      <c r="F2356" s="105">
        <v>79492.280656923642</v>
      </c>
      <c r="G2356" s="106">
        <v>697959.33246243268</v>
      </c>
      <c r="H2356" s="106">
        <v>1000000</v>
      </c>
      <c r="I2356" s="79">
        <v>1777451.6131193563</v>
      </c>
    </row>
    <row r="2357" spans="1:53">
      <c r="A2357" s="51" t="s">
        <v>558</v>
      </c>
      <c r="B2357" s="104">
        <v>223.30051169345356</v>
      </c>
      <c r="C2357" s="85">
        <v>2028.1468502997739</v>
      </c>
      <c r="D2357" s="85">
        <v>2824.8098147832447</v>
      </c>
      <c r="E2357" s="86">
        <v>5076.2571767764721</v>
      </c>
      <c r="F2357" s="107">
        <v>79049.750721213772</v>
      </c>
      <c r="G2357" s="108">
        <v>717976.42435457173</v>
      </c>
      <c r="H2357" s="108">
        <v>1000000</v>
      </c>
      <c r="I2357" s="86">
        <v>1797026.1750757855</v>
      </c>
    </row>
    <row r="2358" spans="1:53">
      <c r="A2358" s="51" t="s">
        <v>575</v>
      </c>
      <c r="B2358" s="104">
        <v>3.5279470484033242</v>
      </c>
      <c r="C2358" s="85">
        <v>-159.75605185200706</v>
      </c>
      <c r="D2358" s="85">
        <v>0</v>
      </c>
      <c r="E2358" s="86">
        <v>-156.22810480360374</v>
      </c>
      <c r="F2358" s="107">
        <v>1248.9148932931023</v>
      </c>
      <c r="G2358" s="108">
        <v>-56554.622196491335</v>
      </c>
      <c r="H2358" s="108">
        <v>0</v>
      </c>
      <c r="I2358" s="86">
        <v>-55305.707303198236</v>
      </c>
    </row>
    <row r="2359" spans="1:53" ht="14.25">
      <c r="A2359" s="51" t="s">
        <v>267</v>
      </c>
      <c r="B2359" s="104">
        <v>208.59805839463911</v>
      </c>
      <c r="C2359" s="85">
        <v>2174.5372216801802</v>
      </c>
      <c r="D2359" s="85">
        <v>2824.8098147832447</v>
      </c>
      <c r="E2359" s="86">
        <v>5207.9450948580634</v>
      </c>
      <c r="F2359" s="107">
        <v>73844.992078040275</v>
      </c>
      <c r="G2359" s="108">
        <v>769799.51368762809</v>
      </c>
      <c r="H2359" s="108">
        <v>1000000</v>
      </c>
      <c r="I2359" s="86">
        <v>1843644.5057656681</v>
      </c>
      <c r="AZ2359" s="81"/>
    </row>
    <row r="2360" spans="1:53" ht="14.25">
      <c r="A2360" s="51" t="s">
        <v>608</v>
      </c>
      <c r="B2360" s="104">
        <v>11.174506250411115</v>
      </c>
      <c r="C2360" s="85">
        <v>13.365680471600479</v>
      </c>
      <c r="D2360" s="85">
        <v>0</v>
      </c>
      <c r="E2360" s="86">
        <v>24.540186722011594</v>
      </c>
      <c r="F2360" s="107">
        <v>3955.8437498804024</v>
      </c>
      <c r="G2360" s="108">
        <v>4731.5328634349371</v>
      </c>
      <c r="H2360" s="108">
        <v>0</v>
      </c>
      <c r="I2360" s="86">
        <v>8687.3766133153385</v>
      </c>
      <c r="AX2360" s="81"/>
    </row>
    <row r="2361" spans="1:53" ht="14.25">
      <c r="A2361" s="51" t="s">
        <v>728</v>
      </c>
      <c r="B2361" s="109">
        <v>1.1680636444570161E-2</v>
      </c>
      <c r="C2361" s="110">
        <v>-2.0651226363683786E-2</v>
      </c>
      <c r="D2361" s="85">
        <v>0</v>
      </c>
      <c r="E2361" s="86">
        <v>-8.9705899191136248E-3</v>
      </c>
      <c r="F2361" s="107">
        <v>4.1350169428898171</v>
      </c>
      <c r="G2361" s="108">
        <v>-7.3106607940854991</v>
      </c>
      <c r="H2361" s="108">
        <v>0</v>
      </c>
      <c r="I2361" s="86">
        <v>-3.1756438511956824</v>
      </c>
      <c r="BA2361" s="81"/>
    </row>
    <row r="2362" spans="1:53">
      <c r="A2362" s="51" t="s">
        <v>640</v>
      </c>
      <c r="B2362" s="104">
        <v>14.548251033636337</v>
      </c>
      <c r="C2362" s="85">
        <v>75.066943726078421</v>
      </c>
      <c r="D2362" s="85">
        <v>207.30975882734674</v>
      </c>
      <c r="E2362" s="86">
        <v>296.92495358706151</v>
      </c>
      <c r="F2362" s="107">
        <v>5150.1700955229317</v>
      </c>
      <c r="G2362" s="108">
        <v>26574.158491388036</v>
      </c>
      <c r="H2362" s="108">
        <v>73388.926129617757</v>
      </c>
      <c r="I2362" s="86">
        <v>105113.25471652873</v>
      </c>
      <c r="AV2362" s="84"/>
    </row>
    <row r="2363" spans="1:53">
      <c r="A2363" s="51" t="s">
        <v>201</v>
      </c>
      <c r="B2363" s="111">
        <v>0.56461515445402066</v>
      </c>
      <c r="C2363" s="87">
        <v>0.37614683008302607</v>
      </c>
      <c r="D2363" s="87">
        <v>1.7281990041769883E-3</v>
      </c>
      <c r="E2363" s="88">
        <v>0.94249018354122371</v>
      </c>
      <c r="F2363" s="112">
        <v>199.87722766296926</v>
      </c>
      <c r="G2363" s="113">
        <v>133.15828489214198</v>
      </c>
      <c r="H2363" s="113">
        <v>0.61179304713991789</v>
      </c>
      <c r="I2363" s="88">
        <v>333.64730560225115</v>
      </c>
    </row>
    <row r="2364" spans="1:53">
      <c r="A2364" s="51" t="s">
        <v>200</v>
      </c>
      <c r="B2364" s="111">
        <v>3.8825507406985024E-4</v>
      </c>
      <c r="C2364" s="87">
        <v>-6.0996298106205116E-5</v>
      </c>
      <c r="D2364" s="87">
        <v>1.5233208966754122E-3</v>
      </c>
      <c r="E2364" s="88">
        <v>1.8505796726390573E-3</v>
      </c>
      <c r="F2364" s="112">
        <v>0.13744467752765935</v>
      </c>
      <c r="G2364" s="113">
        <v>-2.1593063641661671E-2</v>
      </c>
      <c r="H2364" s="113">
        <v>0.53926494049380835</v>
      </c>
      <c r="I2364" s="88">
        <v>0.65511655437980598</v>
      </c>
    </row>
    <row r="2365" spans="1:53">
      <c r="A2365" s="51" t="s">
        <v>667</v>
      </c>
      <c r="B2365" s="104">
        <v>31.589593261885465</v>
      </c>
      <c r="C2365" s="85">
        <v>86.335184609571058</v>
      </c>
      <c r="D2365" s="85">
        <v>207.76528483509102</v>
      </c>
      <c r="E2365" s="86">
        <v>325.69006270654756</v>
      </c>
      <c r="F2365" s="107">
        <v>11182.909764956839</v>
      </c>
      <c r="G2365" s="108">
        <v>30563.184876287254</v>
      </c>
      <c r="H2365" s="108">
        <v>73550.185130262806</v>
      </c>
      <c r="I2365" s="86">
        <v>115296.2797715069</v>
      </c>
    </row>
    <row r="2366" spans="1:53">
      <c r="A2366" s="51" t="s">
        <v>676</v>
      </c>
      <c r="B2366" s="111">
        <v>1.9024450384612399E-2</v>
      </c>
      <c r="C2366" s="87">
        <v>7.4429512425301811E-2</v>
      </c>
      <c r="D2366" s="87">
        <v>3.213654474154836E-2</v>
      </c>
      <c r="E2366" s="88">
        <v>0.12559050755146256</v>
      </c>
      <c r="F2366" s="112">
        <v>6.7347721198965731</v>
      </c>
      <c r="G2366" s="113">
        <v>26.348503901319454</v>
      </c>
      <c r="H2366" s="113">
        <v>11.376533943406127</v>
      </c>
      <c r="I2366" s="88">
        <v>44.459809964622153</v>
      </c>
    </row>
    <row r="2367" spans="1:53">
      <c r="A2367" s="51" t="s">
        <v>685</v>
      </c>
      <c r="B2367" s="111">
        <v>3.8639406956446569E-2</v>
      </c>
      <c r="C2367" s="87">
        <v>5.6325591700725638E-2</v>
      </c>
      <c r="D2367" s="87">
        <v>0.54069704509256533</v>
      </c>
      <c r="E2367" s="88">
        <v>0.63566204374973756</v>
      </c>
      <c r="F2367" s="112">
        <v>13.678587051854844</v>
      </c>
      <c r="G2367" s="113">
        <v>19.939604927012638</v>
      </c>
      <c r="H2367" s="113">
        <v>191.41007025071332</v>
      </c>
      <c r="I2367" s="88">
        <v>225.0282622295808</v>
      </c>
    </row>
    <row r="2368" spans="1:53">
      <c r="A2368" s="51" t="s">
        <v>690</v>
      </c>
      <c r="B2368" s="111">
        <v>5.2139014813780214E-2</v>
      </c>
      <c r="C2368" s="87">
        <v>8.2456229568135322E-2</v>
      </c>
      <c r="D2368" s="87">
        <v>2.4007745540446778E-2</v>
      </c>
      <c r="E2368" s="88">
        <v>0.1586029899223623</v>
      </c>
      <c r="F2368" s="112">
        <v>18.457531031263777</v>
      </c>
      <c r="G2368" s="113">
        <v>29.190011000603388</v>
      </c>
      <c r="H2368" s="113">
        <v>8.4988891693896065</v>
      </c>
      <c r="I2368" s="88">
        <v>56.14643120125676</v>
      </c>
    </row>
    <row r="2369" spans="1:51">
      <c r="A2369" s="51" t="s">
        <v>695</v>
      </c>
      <c r="B2369" s="111">
        <v>1.2695080870190147E-3</v>
      </c>
      <c r="C2369" s="87">
        <v>3.9269220387473054E-2</v>
      </c>
      <c r="D2369" s="87">
        <v>1.7999999999999999E-2</v>
      </c>
      <c r="E2369" s="88">
        <v>5.8538728474492069E-2</v>
      </c>
      <c r="F2369" s="112">
        <v>0.4494136491508996</v>
      </c>
      <c r="G2369" s="113">
        <v>13.901544869308763</v>
      </c>
      <c r="H2369" s="113">
        <v>6.3721104004239626</v>
      </c>
      <c r="I2369" s="88">
        <v>20.723068918883627</v>
      </c>
    </row>
    <row r="2370" spans="1:51">
      <c r="A2370" s="51" t="s">
        <v>700</v>
      </c>
      <c r="B2370" s="111">
        <v>1.1339763875821049E-3</v>
      </c>
      <c r="C2370" s="87">
        <v>4.0997999226203778E-2</v>
      </c>
      <c r="D2370" s="87">
        <v>4.5999999999999999E-3</v>
      </c>
      <c r="E2370" s="88">
        <v>4.6731975613785885E-2</v>
      </c>
      <c r="F2370" s="112">
        <v>0.40143459628595141</v>
      </c>
      <c r="G2370" s="113">
        <v>14.513543181437036</v>
      </c>
      <c r="H2370" s="113">
        <v>1.6284282134416792</v>
      </c>
      <c r="I2370" s="88">
        <v>16.543405991164668</v>
      </c>
    </row>
    <row r="2371" spans="1:51">
      <c r="A2371" s="51" t="s">
        <v>703</v>
      </c>
      <c r="B2371" s="111">
        <v>3.171536029439434E-2</v>
      </c>
      <c r="C2371" s="87">
        <v>-1.8141810411019726E-2</v>
      </c>
      <c r="D2371" s="87">
        <v>0</v>
      </c>
      <c r="E2371" s="88">
        <v>1.3573549883374614E-2</v>
      </c>
      <c r="F2371" s="112">
        <v>11.227432065839075</v>
      </c>
      <c r="G2371" s="113">
        <v>-6.4223121556988065</v>
      </c>
      <c r="H2371" s="113">
        <v>0</v>
      </c>
      <c r="I2371" s="88">
        <v>4.8051199101402684</v>
      </c>
    </row>
    <row r="2372" spans="1:51">
      <c r="A2372" s="51" t="s">
        <v>729</v>
      </c>
      <c r="B2372" s="111">
        <v>4.0520138801722111E-4</v>
      </c>
      <c r="C2372" s="87">
        <v>2.3282178412465041E-4</v>
      </c>
      <c r="D2372" s="87">
        <v>6.5769220473088272E-4</v>
      </c>
      <c r="E2372" s="88">
        <v>1.2957153768727542E-3</v>
      </c>
      <c r="F2372" s="112">
        <v>0.14344377660282001</v>
      </c>
      <c r="G2372" s="113">
        <v>8.2420339559219305E-2</v>
      </c>
      <c r="H2372" s="113">
        <v>0.23282707433574576</v>
      </c>
      <c r="I2372" s="88">
        <v>0.45869119049778506</v>
      </c>
    </row>
    <row r="2373" spans="1:51">
      <c r="A2373" s="51" t="s">
        <v>730</v>
      </c>
      <c r="B2373" s="111">
        <v>3.821059734075258E-4</v>
      </c>
      <c r="C2373" s="87">
        <v>1.4091384977405667E-4</v>
      </c>
      <c r="D2373" s="87">
        <v>8.2226686785038681E-4</v>
      </c>
      <c r="E2373" s="88">
        <v>1.3452866910319693E-3</v>
      </c>
      <c r="F2373" s="112">
        <v>0.1352678581785676</v>
      </c>
      <c r="G2373" s="113">
        <v>4.9884367094947021E-2</v>
      </c>
      <c r="H2373" s="113">
        <v>0.2910875144751936</v>
      </c>
      <c r="I2373" s="88">
        <v>0.47623973974870831</v>
      </c>
    </row>
    <row r="2374" spans="1:51">
      <c r="A2374" s="51" t="s">
        <v>712</v>
      </c>
      <c r="B2374" s="111">
        <v>3.3293619577206814E-4</v>
      </c>
      <c r="C2374" s="87">
        <v>3.8195845294148496E-2</v>
      </c>
      <c r="D2374" s="87">
        <v>2.2174215871668367E-2</v>
      </c>
      <c r="E2374" s="88">
        <v>6.0702997361588934E-2</v>
      </c>
      <c r="F2374" s="112">
        <v>0.11786145531982133</v>
      </c>
      <c r="G2374" s="113">
        <v>13.521563502879349</v>
      </c>
      <c r="H2374" s="113">
        <v>7.8498084209502279</v>
      </c>
      <c r="I2374" s="88">
        <v>21.489233379149397</v>
      </c>
    </row>
    <row r="2375" spans="1:51">
      <c r="A2375" s="51" t="s">
        <v>715</v>
      </c>
      <c r="B2375" s="111">
        <v>9.7167070961171802E-4</v>
      </c>
      <c r="C2375" s="87">
        <v>2.8780157244473986E-3</v>
      </c>
      <c r="D2375" s="87">
        <v>0.37308096111387007</v>
      </c>
      <c r="E2375" s="88">
        <v>0.37693064754792921</v>
      </c>
      <c r="F2375" s="112">
        <v>0.34397739080578671</v>
      </c>
      <c r="G2375" s="113">
        <v>1.0188352183519431</v>
      </c>
      <c r="H2375" s="113">
        <v>132.07294847299218</v>
      </c>
      <c r="I2375" s="88">
        <v>133.43576108214992</v>
      </c>
    </row>
    <row r="2376" spans="1:51">
      <c r="A2376" s="51" t="s">
        <v>716</v>
      </c>
      <c r="B2376" s="111">
        <v>1.2733924185688514E-3</v>
      </c>
      <c r="C2376" s="87">
        <v>3.8024021439924467E-3</v>
      </c>
      <c r="D2376" s="87">
        <v>1.6565344422908277E-2</v>
      </c>
      <c r="E2376" s="88">
        <v>2.1641138985469575E-2</v>
      </c>
      <c r="F2376" s="112">
        <v>0.4507887263435334</v>
      </c>
      <c r="G2376" s="113">
        <v>1.3460736804627023</v>
      </c>
      <c r="H2376" s="113">
        <v>5.864233526878829</v>
      </c>
      <c r="I2376" s="88">
        <v>7.661095933685063</v>
      </c>
    </row>
    <row r="2377" spans="1:51">
      <c r="A2377" s="51" t="s">
        <v>717</v>
      </c>
      <c r="B2377" s="111">
        <v>3.0788820792086591E-5</v>
      </c>
      <c r="C2377" s="87">
        <v>3.5801820879470198E-3</v>
      </c>
      <c r="D2377" s="87">
        <v>1.2419999999999999E-2</v>
      </c>
      <c r="E2377" s="88">
        <v>1.6030970908739103E-2</v>
      </c>
      <c r="F2377" s="112">
        <v>1.0899431399224694E-2</v>
      </c>
      <c r="G2377" s="113">
        <v>1.2674064176677102</v>
      </c>
      <c r="H2377" s="113">
        <v>4.3967561762925333</v>
      </c>
      <c r="I2377" s="88">
        <v>5.6750620253594679</v>
      </c>
    </row>
    <row r="2378" spans="1:51">
      <c r="A2378" s="51" t="s">
        <v>718</v>
      </c>
      <c r="B2378" s="111">
        <v>2.3935142215668509E-5</v>
      </c>
      <c r="C2378" s="87">
        <v>3.7962650703170973E-3</v>
      </c>
      <c r="D2378" s="87">
        <v>3.1739999999999997E-3</v>
      </c>
      <c r="E2378" s="88">
        <v>6.9942002125327656E-3</v>
      </c>
      <c r="F2378" s="112">
        <v>8.4731871471159965E-3</v>
      </c>
      <c r="G2378" s="113">
        <v>1.3439011187407655</v>
      </c>
      <c r="H2378" s="113">
        <v>1.1236154672747587</v>
      </c>
      <c r="I2378" s="88">
        <v>2.4759897731626404</v>
      </c>
    </row>
    <row r="2379" spans="1:51">
      <c r="A2379" s="51" t="s">
        <v>719</v>
      </c>
      <c r="B2379" s="111">
        <v>7.1897012459624227E-4</v>
      </c>
      <c r="C2379" s="87">
        <v>-1.4630542855908948E-2</v>
      </c>
      <c r="D2379" s="87">
        <v>0</v>
      </c>
      <c r="E2379" s="87">
        <v>-1.3911572731312705E-2</v>
      </c>
      <c r="F2379" s="112">
        <v>0.25451983380743487</v>
      </c>
      <c r="G2379" s="113">
        <v>-5.1793019053325509</v>
      </c>
      <c r="H2379" s="113">
        <v>0</v>
      </c>
      <c r="I2379" s="88">
        <v>-4.9247820715251152</v>
      </c>
    </row>
    <row r="2380" spans="1:51">
      <c r="A2380" s="51" t="s">
        <v>720</v>
      </c>
      <c r="B2380" s="111">
        <v>5.0749714299174037E-6</v>
      </c>
      <c r="C2380" s="87">
        <v>-1.5252272634384866E-5</v>
      </c>
      <c r="D2380" s="87">
        <v>4.5380762126430907E-4</v>
      </c>
      <c r="E2380" s="87">
        <v>4.4363032005984162E-4</v>
      </c>
      <c r="F2380" s="112">
        <v>1.7965710128017311E-3</v>
      </c>
      <c r="G2380" s="113">
        <v>-5.3993980602036439E-3</v>
      </c>
      <c r="H2380" s="113">
        <v>0.1606506812916646</v>
      </c>
      <c r="I2380" s="88">
        <v>0.15704785424426268</v>
      </c>
    </row>
    <row r="2381" spans="1:51" ht="14.25">
      <c r="A2381" s="89" t="s">
        <v>721</v>
      </c>
      <c r="B2381" s="114">
        <v>6.3624812704977044E-6</v>
      </c>
      <c r="C2381" s="90">
        <v>-4.1292188971233989E-5</v>
      </c>
      <c r="D2381" s="90">
        <v>5.6736413881676689E-4</v>
      </c>
      <c r="E2381" s="90">
        <v>5.324344311160306E-4</v>
      </c>
      <c r="F2381" s="115">
        <v>2.2523573931245047E-3</v>
      </c>
      <c r="G2381" s="116">
        <v>-1.461768815554843E-2</v>
      </c>
      <c r="H2381" s="116">
        <v>0.20085038498788363</v>
      </c>
      <c r="I2381" s="91">
        <v>0.18848505422545969</v>
      </c>
      <c r="AY2381" s="81"/>
    </row>
    <row r="2383" spans="1:51" ht="14.25">
      <c r="A2383" s="52" t="s">
        <v>537</v>
      </c>
    </row>
    <row r="2384" spans="1:51" ht="14.25" customHeight="1">
      <c r="A2384" s="77"/>
      <c r="B2384" s="93" t="s">
        <v>723</v>
      </c>
      <c r="C2384" s="94"/>
      <c r="D2384" s="94"/>
      <c r="E2384" s="95"/>
      <c r="F2384" s="96" t="s">
        <v>724</v>
      </c>
      <c r="G2384" s="97"/>
      <c r="H2384" s="98"/>
      <c r="I2384" s="98"/>
      <c r="L2384" s="479" t="s">
        <v>537</v>
      </c>
      <c r="M2384" s="480"/>
      <c r="N2384" s="96" t="s">
        <v>726</v>
      </c>
      <c r="O2384" s="97"/>
      <c r="P2384" s="97"/>
      <c r="Q2384" s="98"/>
      <c r="R2384" s="96" t="s">
        <v>362</v>
      </c>
      <c r="S2384" s="97"/>
      <c r="T2384" s="97"/>
      <c r="U2384" s="98"/>
      <c r="V2384" s="96" t="s">
        <v>401</v>
      </c>
      <c r="W2384" s="97"/>
      <c r="X2384" s="97"/>
      <c r="Y2384" s="98"/>
      <c r="Z2384" s="121" t="s">
        <v>727</v>
      </c>
      <c r="AA2384" s="96" t="s">
        <v>770</v>
      </c>
      <c r="AB2384" s="97"/>
      <c r="AC2384" s="98"/>
    </row>
    <row r="2385" spans="1:53" ht="25.5">
      <c r="A2385" s="89" t="s">
        <v>725</v>
      </c>
      <c r="B2385" s="99" t="s">
        <v>726</v>
      </c>
      <c r="C2385" s="100" t="s">
        <v>362</v>
      </c>
      <c r="D2385" s="100" t="s">
        <v>401</v>
      </c>
      <c r="E2385" s="101" t="s">
        <v>727</v>
      </c>
      <c r="F2385" s="102" t="s">
        <v>726</v>
      </c>
      <c r="G2385" s="102" t="s">
        <v>362</v>
      </c>
      <c r="H2385" s="100" t="s">
        <v>401</v>
      </c>
      <c r="I2385" s="101" t="s">
        <v>727</v>
      </c>
      <c r="L2385" s="481"/>
      <c r="M2385" s="482"/>
      <c r="N2385" s="122" t="s">
        <v>801</v>
      </c>
      <c r="O2385" s="123" t="s">
        <v>792</v>
      </c>
      <c r="P2385" s="123" t="s">
        <v>793</v>
      </c>
      <c r="Q2385" s="124" t="s">
        <v>774</v>
      </c>
      <c r="R2385" s="122" t="s">
        <v>801</v>
      </c>
      <c r="S2385" s="123" t="s">
        <v>792</v>
      </c>
      <c r="T2385" s="123" t="s">
        <v>793</v>
      </c>
      <c r="U2385" s="124" t="s">
        <v>774</v>
      </c>
      <c r="V2385" s="122" t="s">
        <v>801</v>
      </c>
      <c r="W2385" s="123" t="s">
        <v>792</v>
      </c>
      <c r="X2385" s="123" t="s">
        <v>793</v>
      </c>
      <c r="Y2385" s="124" t="s">
        <v>774</v>
      </c>
      <c r="Z2385" s="125" t="s">
        <v>774</v>
      </c>
      <c r="AA2385" s="122" t="s">
        <v>726</v>
      </c>
      <c r="AB2385" s="123" t="s">
        <v>362</v>
      </c>
      <c r="AC2385" s="124" t="s">
        <v>401</v>
      </c>
    </row>
    <row r="2386" spans="1:53">
      <c r="A2386" s="51" t="s">
        <v>540</v>
      </c>
      <c r="B2386" s="104">
        <v>184.41553426551036</v>
      </c>
      <c r="C2386" s="85">
        <v>1392.3206542058679</v>
      </c>
      <c r="D2386" s="85">
        <v>1670.503375101654</v>
      </c>
      <c r="E2386" s="86">
        <v>3247.2395635730322</v>
      </c>
      <c r="F2386" s="105">
        <v>110395.18806975667</v>
      </c>
      <c r="G2386" s="106">
        <v>833473.71514358174</v>
      </c>
      <c r="H2386" s="106">
        <v>1000000</v>
      </c>
      <c r="I2386" s="79">
        <v>1943868.9032133387</v>
      </c>
      <c r="L2386" s="77"/>
      <c r="M2386" s="126" t="s">
        <v>540</v>
      </c>
      <c r="N2386" s="85">
        <v>97.34623871599112</v>
      </c>
      <c r="O2386" s="85">
        <v>16.413296061062564</v>
      </c>
      <c r="P2386" s="85">
        <v>282.83861540586565</v>
      </c>
      <c r="Q2386" s="86">
        <v>184.41553426551036</v>
      </c>
      <c r="R2386" s="104">
        <v>1063.3463969408331</v>
      </c>
      <c r="S2386" s="85">
        <v>99.358442802135272</v>
      </c>
      <c r="T2386" s="85">
        <v>1712.1731239410512</v>
      </c>
      <c r="U2386" s="86">
        <v>1392.3206542058679</v>
      </c>
      <c r="V2386" s="104">
        <v>985.4529678875025</v>
      </c>
      <c r="W2386" s="85">
        <v>140.92524379963214</v>
      </c>
      <c r="X2386" s="85">
        <v>2428.4641356455013</v>
      </c>
      <c r="Y2386" s="86">
        <v>1670.503375101654</v>
      </c>
      <c r="Z2386" s="127">
        <v>3247.2395635730322</v>
      </c>
      <c r="AA2386" s="128">
        <v>5.6791478009276461E-2</v>
      </c>
      <c r="AB2386" s="129">
        <v>0.42877053785149655</v>
      </c>
      <c r="AC2386" s="130">
        <v>0.51443798413922703</v>
      </c>
    </row>
    <row r="2387" spans="1:53">
      <c r="A2387" s="51" t="s">
        <v>558</v>
      </c>
      <c r="B2387" s="104">
        <v>182.48143893890813</v>
      </c>
      <c r="C2387" s="85">
        <v>1204.1471343315457</v>
      </c>
      <c r="D2387" s="85">
        <v>1597.6930950527812</v>
      </c>
      <c r="E2387" s="86">
        <v>2984.3216683232349</v>
      </c>
      <c r="F2387" s="107">
        <v>109237.39613983342</v>
      </c>
      <c r="G2387" s="108">
        <v>720828.91437335196</v>
      </c>
      <c r="H2387" s="108">
        <v>956414.16764905246</v>
      </c>
      <c r="I2387" s="86">
        <v>1786480.4781622379</v>
      </c>
      <c r="L2387" s="51"/>
      <c r="M2387" s="131" t="s">
        <v>558</v>
      </c>
      <c r="N2387" s="85">
        <v>95.281524946078989</v>
      </c>
      <c r="O2387" s="85">
        <v>16.319222545931584</v>
      </c>
      <c r="P2387" s="85">
        <v>281.21751366816346</v>
      </c>
      <c r="Q2387" s="86">
        <v>182.48143893890813</v>
      </c>
      <c r="R2387" s="104">
        <v>833.09883848916138</v>
      </c>
      <c r="S2387" s="85">
        <v>92.402045646245071</v>
      </c>
      <c r="T2387" s="85">
        <v>1592.2984971466867</v>
      </c>
      <c r="U2387" s="86">
        <v>1204.1471343315457</v>
      </c>
      <c r="V2387" s="104">
        <v>860.37361588637782</v>
      </c>
      <c r="W2387" s="85">
        <v>140.92524379963214</v>
      </c>
      <c r="X2387" s="85">
        <v>2428.4641356455013</v>
      </c>
      <c r="Y2387" s="86">
        <v>1597.6930950527812</v>
      </c>
      <c r="Z2387" s="127">
        <v>2984.3216683232349</v>
      </c>
      <c r="AA2387" s="128">
        <v>6.1146705757572299E-2</v>
      </c>
      <c r="AB2387" s="129">
        <v>0.40349106703638465</v>
      </c>
      <c r="AC2387" s="130">
        <v>0.5353622272060431</v>
      </c>
    </row>
    <row r="2388" spans="1:53">
      <c r="A2388" s="51" t="s">
        <v>575</v>
      </c>
      <c r="B2388" s="104">
        <v>5.8258244085015711</v>
      </c>
      <c r="C2388" s="85">
        <v>454.26037230234726</v>
      </c>
      <c r="D2388" s="85">
        <v>282.70734031434085</v>
      </c>
      <c r="E2388" s="86">
        <v>742.79353702518961</v>
      </c>
      <c r="F2388" s="107">
        <v>3487.4664100256946</v>
      </c>
      <c r="G2388" s="108">
        <v>271930.23316980997</v>
      </c>
      <c r="H2388" s="108">
        <v>169234.82138857542</v>
      </c>
      <c r="I2388" s="86">
        <v>444652.52096841106</v>
      </c>
      <c r="L2388" s="51"/>
      <c r="M2388" s="131" t="s">
        <v>575</v>
      </c>
      <c r="N2388" s="85">
        <v>6.4570152658401998</v>
      </c>
      <c r="O2388" s="85">
        <v>0.26558436226372367</v>
      </c>
      <c r="P2388" s="85">
        <v>4.5766257439493536</v>
      </c>
      <c r="Q2388" s="86">
        <v>5.8258244085015711</v>
      </c>
      <c r="R2388" s="104">
        <v>517.58833024760418</v>
      </c>
      <c r="S2388" s="85">
        <v>19.653141193843567</v>
      </c>
      <c r="T2388" s="85">
        <v>338.66855401637343</v>
      </c>
      <c r="U2388" s="86">
        <v>454.26037230234726</v>
      </c>
      <c r="V2388" s="104">
        <v>485.65739492752562</v>
      </c>
      <c r="W2388" s="85">
        <v>0</v>
      </c>
      <c r="X2388" s="85">
        <v>0</v>
      </c>
      <c r="Y2388" s="86">
        <v>282.70734031434085</v>
      </c>
      <c r="Z2388" s="127">
        <v>742.79353702518961</v>
      </c>
      <c r="AA2388" s="128">
        <v>7.8431274884719487E-3</v>
      </c>
      <c r="AB2388" s="129">
        <v>0.61155671079424379</v>
      </c>
      <c r="AC2388" s="130">
        <v>0.38060016171728439</v>
      </c>
    </row>
    <row r="2389" spans="1:53" ht="14.25">
      <c r="A2389" s="51" t="s">
        <v>267</v>
      </c>
      <c r="B2389" s="104">
        <v>160.36358303166909</v>
      </c>
      <c r="C2389" s="85">
        <v>742.347159490884</v>
      </c>
      <c r="D2389" s="85">
        <v>1304.0592951139618</v>
      </c>
      <c r="E2389" s="86">
        <v>2206.7700376365146</v>
      </c>
      <c r="F2389" s="107">
        <v>95997.161946416672</v>
      </c>
      <c r="G2389" s="108">
        <v>444385.30957515154</v>
      </c>
      <c r="H2389" s="108">
        <v>780638.52761423297</v>
      </c>
      <c r="I2389" s="86">
        <v>1321020.9991358009</v>
      </c>
      <c r="L2389" s="51"/>
      <c r="M2389" s="131" t="s">
        <v>267</v>
      </c>
      <c r="N2389" s="85">
        <v>68.574648528417271</v>
      </c>
      <c r="O2389" s="85">
        <v>15.474918410321536</v>
      </c>
      <c r="P2389" s="85">
        <v>266.66822315338959</v>
      </c>
      <c r="Q2389" s="86">
        <v>160.36358303166909</v>
      </c>
      <c r="R2389" s="104">
        <v>315.50634874155583</v>
      </c>
      <c r="S2389" s="85">
        <v>71.780521631631899</v>
      </c>
      <c r="T2389" s="85">
        <v>1236.9424932000661</v>
      </c>
      <c r="U2389" s="86">
        <v>742.347159490884</v>
      </c>
      <c r="V2389" s="104">
        <v>355.94587028063927</v>
      </c>
      <c r="W2389" s="85">
        <v>140.92524379963214</v>
      </c>
      <c r="X2389" s="85">
        <v>2428.4641356455013</v>
      </c>
      <c r="Y2389" s="86">
        <v>1304.0592951139618</v>
      </c>
      <c r="Z2389" s="127">
        <v>2206.7700376365146</v>
      </c>
      <c r="AA2389" s="128">
        <v>7.2668914429987921E-2</v>
      </c>
      <c r="AB2389" s="129">
        <v>0.33639534107774521</v>
      </c>
      <c r="AC2389" s="130">
        <v>0.59093574449226693</v>
      </c>
      <c r="AZ2389" s="81"/>
    </row>
    <row r="2390" spans="1:53" ht="14.25">
      <c r="A2390" s="51" t="s">
        <v>608</v>
      </c>
      <c r="B2390" s="104">
        <v>16.292031498737458</v>
      </c>
      <c r="C2390" s="85">
        <v>7.5396025383143872</v>
      </c>
      <c r="D2390" s="85">
        <v>10.926459624478579</v>
      </c>
      <c r="E2390" s="86">
        <v>34.758093661530424</v>
      </c>
      <c r="F2390" s="107">
        <v>9752.7677833910693</v>
      </c>
      <c r="G2390" s="108">
        <v>4513.3716283905051</v>
      </c>
      <c r="H2390" s="108">
        <v>6540.8186462440872</v>
      </c>
      <c r="I2390" s="86">
        <v>20806.958058025662</v>
      </c>
      <c r="L2390" s="51"/>
      <c r="M2390" s="131" t="s">
        <v>608</v>
      </c>
      <c r="N2390" s="85">
        <v>20.249861151821513</v>
      </c>
      <c r="O2390" s="85">
        <v>0.57871977334632485</v>
      </c>
      <c r="P2390" s="85">
        <v>9.9726647708244851</v>
      </c>
      <c r="Q2390" s="86">
        <v>16.292031498737458</v>
      </c>
      <c r="R2390" s="104">
        <v>4.1595000013572303E-3</v>
      </c>
      <c r="S2390" s="85">
        <v>0.96838282076960946</v>
      </c>
      <c r="T2390" s="85">
        <v>16.687449930247066</v>
      </c>
      <c r="U2390" s="86">
        <v>7.5396025383143872</v>
      </c>
      <c r="V2390" s="104">
        <v>18.77035067821291</v>
      </c>
      <c r="W2390" s="85">
        <v>0</v>
      </c>
      <c r="X2390" s="85">
        <v>0</v>
      </c>
      <c r="Y2390" s="86">
        <v>10.926459624478579</v>
      </c>
      <c r="Z2390" s="127">
        <v>34.758093661530424</v>
      </c>
      <c r="AA2390" s="128">
        <v>0.46872626725122035</v>
      </c>
      <c r="AB2390" s="129">
        <v>0.21691645726414138</v>
      </c>
      <c r="AC2390" s="130">
        <v>0.31435727548463827</v>
      </c>
      <c r="AX2390" s="81"/>
    </row>
    <row r="2391" spans="1:53" ht="14.25">
      <c r="A2391" s="51" t="s">
        <v>728</v>
      </c>
      <c r="B2391" s="109">
        <v>1.1245463377151797E-2</v>
      </c>
      <c r="C2391" s="110">
        <v>0.15451155896947927</v>
      </c>
      <c r="D2391" s="85">
        <v>0</v>
      </c>
      <c r="E2391" s="86">
        <v>0.16575702234663106</v>
      </c>
      <c r="F2391" s="107">
        <v>6.7317812970401718</v>
      </c>
      <c r="G2391" s="108">
        <v>92.494011848420769</v>
      </c>
      <c r="H2391" s="108">
        <v>0</v>
      </c>
      <c r="I2391" s="86">
        <v>99.225793145460941</v>
      </c>
      <c r="L2391" s="51"/>
      <c r="M2391" s="132" t="s">
        <v>728</v>
      </c>
      <c r="N2391" s="85">
        <v>1.1071191508186841E-2</v>
      </c>
      <c r="O2391" s="85">
        <v>6.1680816648523103E-4</v>
      </c>
      <c r="P2391" s="85">
        <v>1.062901486274777E-2</v>
      </c>
      <c r="Q2391" s="86">
        <v>1.1245463377151797E-2</v>
      </c>
      <c r="R2391" s="104">
        <v>0.17337372390517758</v>
      </c>
      <c r="S2391" s="85">
        <v>6.8850930055438415E-3</v>
      </c>
      <c r="T2391" s="85">
        <v>0.11864589326749532</v>
      </c>
      <c r="U2391" s="86">
        <v>0.15451155896947927</v>
      </c>
      <c r="V2391" s="104">
        <v>0</v>
      </c>
      <c r="W2391" s="85">
        <v>0</v>
      </c>
      <c r="X2391" s="85">
        <v>0</v>
      </c>
      <c r="Y2391" s="86">
        <v>0</v>
      </c>
      <c r="Z2391" s="127">
        <v>0.16575702234663106</v>
      </c>
      <c r="AA2391" s="128">
        <v>6.7843058580259033E-2</v>
      </c>
      <c r="AB2391" s="129">
        <v>0.93215694141974104</v>
      </c>
      <c r="AC2391" s="130">
        <v>0</v>
      </c>
      <c r="BA2391" s="81"/>
    </row>
    <row r="2392" spans="1:53">
      <c r="A2392" s="51" t="s">
        <v>640</v>
      </c>
      <c r="B2392" s="104">
        <v>11.518041833279021</v>
      </c>
      <c r="C2392" s="85">
        <v>196.97095251602377</v>
      </c>
      <c r="D2392" s="85">
        <v>0</v>
      </c>
      <c r="E2392" s="86">
        <v>208.4889943493028</v>
      </c>
      <c r="F2392" s="107">
        <v>6894.952745951874</v>
      </c>
      <c r="G2392" s="108">
        <v>117911.13711700082</v>
      </c>
      <c r="H2392" s="108">
        <v>0</v>
      </c>
      <c r="I2392" s="86">
        <v>124806.08986295269</v>
      </c>
      <c r="L2392" s="51"/>
      <c r="M2392" s="131" t="s">
        <v>640</v>
      </c>
      <c r="N2392" s="85">
        <v>6.4904857318661451</v>
      </c>
      <c r="O2392" s="85">
        <v>0.99442155263383092</v>
      </c>
      <c r="P2392" s="85">
        <v>17.136156810327812</v>
      </c>
      <c r="Q2392" s="86">
        <v>11.518041833279021</v>
      </c>
      <c r="R2392" s="104">
        <v>141.97293707091231</v>
      </c>
      <c r="S2392" s="85">
        <v>14.688782263578595</v>
      </c>
      <c r="T2392" s="85">
        <v>253.12130007114786</v>
      </c>
      <c r="U2392" s="86">
        <v>196.97095251602377</v>
      </c>
      <c r="V2392" s="104">
        <v>0</v>
      </c>
      <c r="W2392" s="85">
        <v>0</v>
      </c>
      <c r="X2392" s="85">
        <v>0</v>
      </c>
      <c r="Y2392" s="86">
        <v>0</v>
      </c>
      <c r="Z2392" s="127">
        <v>208.4889943493028</v>
      </c>
      <c r="AA2392" s="128">
        <v>5.5245322992837097E-2</v>
      </c>
      <c r="AB2392" s="129">
        <v>0.94475467700716287</v>
      </c>
      <c r="AC2392" s="130">
        <v>0</v>
      </c>
      <c r="AV2392" s="84"/>
    </row>
    <row r="2393" spans="1:53" ht="12.75" customHeight="1">
      <c r="A2393" s="51" t="s">
        <v>201</v>
      </c>
      <c r="B2393" s="111">
        <v>0.53356717371989815</v>
      </c>
      <c r="C2393" s="87">
        <v>0.17753425751428184</v>
      </c>
      <c r="D2393" s="87">
        <v>0</v>
      </c>
      <c r="E2393" s="88">
        <v>0.71110143123418001</v>
      </c>
      <c r="F2393" s="112">
        <v>319.40502585780735</v>
      </c>
      <c r="G2393" s="113">
        <v>106.27590471254119</v>
      </c>
      <c r="H2393" s="113">
        <v>0</v>
      </c>
      <c r="I2393" s="88">
        <v>425.68093057034849</v>
      </c>
      <c r="L2393" s="51"/>
      <c r="M2393" s="131" t="s">
        <v>201</v>
      </c>
      <c r="N2393" s="87">
        <v>0.31902612711859357</v>
      </c>
      <c r="O2393" s="87">
        <v>4.4693063859407932E-2</v>
      </c>
      <c r="P2393" s="87">
        <v>0.7701636681147227</v>
      </c>
      <c r="Q2393" s="88">
        <v>0.53356717371989815</v>
      </c>
      <c r="R2393" s="111">
        <v>2.1074528151332145E-3</v>
      </c>
      <c r="S2393" s="87">
        <v>2.2652120432417228E-2</v>
      </c>
      <c r="T2393" s="87">
        <v>0.39034782259920059</v>
      </c>
      <c r="U2393" s="88">
        <v>0.17753425751428184</v>
      </c>
      <c r="V2393" s="111">
        <v>0</v>
      </c>
      <c r="W2393" s="87">
        <v>0</v>
      </c>
      <c r="X2393" s="87">
        <v>0</v>
      </c>
      <c r="Y2393" s="88">
        <v>0</v>
      </c>
      <c r="Z2393" s="133">
        <v>0.71110143123418001</v>
      </c>
      <c r="AA2393" s="128">
        <v>0.75033905190409289</v>
      </c>
      <c r="AB2393" s="129">
        <v>0.24966094809590705</v>
      </c>
      <c r="AC2393" s="130">
        <v>0</v>
      </c>
    </row>
    <row r="2394" spans="1:53" ht="13.5" customHeight="1">
      <c r="A2394" s="51" t="s">
        <v>200</v>
      </c>
      <c r="B2394" s="111">
        <v>2.0578254192934655E-3</v>
      </c>
      <c r="C2394" s="87">
        <v>2.0102326635631916E-3</v>
      </c>
      <c r="D2394" s="87">
        <v>0</v>
      </c>
      <c r="E2394" s="88">
        <v>4.0680580828566567E-3</v>
      </c>
      <c r="F2394" s="112">
        <v>1.2318594801810816</v>
      </c>
      <c r="G2394" s="113">
        <v>1.2033694115947922</v>
      </c>
      <c r="H2394" s="113">
        <v>0</v>
      </c>
      <c r="I2394" s="88">
        <v>2.4352288917758731</v>
      </c>
      <c r="L2394" s="51"/>
      <c r="M2394" s="131" t="s">
        <v>200</v>
      </c>
      <c r="N2394" s="87">
        <v>5.8285770959215131E-4</v>
      </c>
      <c r="O2394" s="87">
        <v>2.2079889150380339E-4</v>
      </c>
      <c r="P2394" s="87">
        <v>3.8048696936770414E-3</v>
      </c>
      <c r="Q2394" s="88">
        <v>2.0578254192934655E-3</v>
      </c>
      <c r="R2394" s="111">
        <v>1.7051912623603409E-3</v>
      </c>
      <c r="S2394" s="87">
        <v>1.3074448985314467E-4</v>
      </c>
      <c r="T2394" s="87">
        <v>2.2530264697860881E-3</v>
      </c>
      <c r="U2394" s="88">
        <v>2.0102326635631916E-3</v>
      </c>
      <c r="V2394" s="111">
        <v>0</v>
      </c>
      <c r="W2394" s="87">
        <v>0</v>
      </c>
      <c r="X2394" s="87">
        <v>0</v>
      </c>
      <c r="Y2394" s="88">
        <v>0</v>
      </c>
      <c r="Z2394" s="133">
        <v>4.0680580828566567E-3</v>
      </c>
      <c r="AA2394" s="128">
        <v>0.50584956688927774</v>
      </c>
      <c r="AB2394" s="129">
        <v>0.49415043311072232</v>
      </c>
      <c r="AC2394" s="130">
        <v>0</v>
      </c>
    </row>
    <row r="2395" spans="1:53">
      <c r="A2395" s="51" t="s">
        <v>667</v>
      </c>
      <c r="B2395" s="104">
        <v>28.070380780988732</v>
      </c>
      <c r="C2395" s="85">
        <v>202.82969189729647</v>
      </c>
      <c r="D2395" s="85">
        <v>0</v>
      </c>
      <c r="E2395" s="86">
        <v>230.9000726782852</v>
      </c>
      <c r="F2395" s="107">
        <v>16803.546283934076</v>
      </c>
      <c r="G2395" s="108">
        <v>121418.30715244968</v>
      </c>
      <c r="H2395" s="108">
        <v>0</v>
      </c>
      <c r="I2395" s="86">
        <v>138221.85343638374</v>
      </c>
      <c r="L2395" s="51"/>
      <c r="M2395" s="131" t="s">
        <v>667</v>
      </c>
      <c r="N2395" s="85">
        <v>16.215726838465873</v>
      </c>
      <c r="O2395" s="85">
        <v>2.3937251746645769</v>
      </c>
      <c r="P2395" s="85">
        <v>41.249357322593909</v>
      </c>
      <c r="Q2395" s="86">
        <v>28.070380780988732</v>
      </c>
      <c r="R2395" s="85">
        <v>142.48803633989181</v>
      </c>
      <c r="S2395" s="85">
        <v>15.402993166362196</v>
      </c>
      <c r="T2395" s="85">
        <v>265.42878676361721</v>
      </c>
      <c r="U2395" s="86">
        <v>202.82969189729647</v>
      </c>
      <c r="V2395" s="85">
        <v>0</v>
      </c>
      <c r="W2395" s="85">
        <v>0</v>
      </c>
      <c r="X2395" s="85">
        <v>0</v>
      </c>
      <c r="Y2395" s="86">
        <v>0</v>
      </c>
      <c r="Z2395" s="85">
        <v>230.9000726782852</v>
      </c>
      <c r="AA2395" s="128">
        <v>0.12156938911015157</v>
      </c>
      <c r="AB2395" s="129">
        <v>0.87843061088984842</v>
      </c>
      <c r="AC2395" s="130">
        <v>0</v>
      </c>
    </row>
    <row r="2396" spans="1:53">
      <c r="A2396" s="51" t="s">
        <v>676</v>
      </c>
      <c r="B2396" s="111">
        <v>1.9724427831477719E-2</v>
      </c>
      <c r="C2396" s="87">
        <v>1.0499428475400224E-2</v>
      </c>
      <c r="D2396" s="87">
        <v>0</v>
      </c>
      <c r="E2396" s="88">
        <v>3.0223856306877944E-2</v>
      </c>
      <c r="F2396" s="112">
        <v>11.807475594161815</v>
      </c>
      <c r="G2396" s="113">
        <v>6.285188423975085</v>
      </c>
      <c r="H2396" s="113">
        <v>0</v>
      </c>
      <c r="I2396" s="88">
        <v>18.092664018136901</v>
      </c>
      <c r="L2396" s="51"/>
      <c r="M2396" s="131" t="s">
        <v>676</v>
      </c>
      <c r="N2396" s="87">
        <v>1.3614521373433051E-2</v>
      </c>
      <c r="O2396" s="87">
        <v>1.5159756469448173E-3</v>
      </c>
      <c r="P2396" s="87">
        <v>2.6123726238514302E-2</v>
      </c>
      <c r="Q2396" s="88">
        <v>1.9724427831477719E-2</v>
      </c>
      <c r="R2396" s="111">
        <v>2.4190649293935672E-3</v>
      </c>
      <c r="S2396" s="87">
        <v>1.1680520561176628E-3</v>
      </c>
      <c r="T2396" s="87">
        <v>2.012820734148792E-2</v>
      </c>
      <c r="U2396" s="88">
        <v>1.0499428475400224E-2</v>
      </c>
      <c r="V2396" s="111">
        <v>0</v>
      </c>
      <c r="W2396" s="87">
        <v>0</v>
      </c>
      <c r="X2396" s="87">
        <v>0</v>
      </c>
      <c r="Y2396" s="88">
        <v>0</v>
      </c>
      <c r="Z2396" s="133">
        <v>3.0223856306877944E-2</v>
      </c>
      <c r="AA2396" s="128">
        <v>0.65261122310818742</v>
      </c>
      <c r="AB2396" s="129">
        <v>0.34738877689181258</v>
      </c>
      <c r="AC2396" s="130">
        <v>0</v>
      </c>
    </row>
    <row r="2397" spans="1:53">
      <c r="A2397" s="51" t="s">
        <v>685</v>
      </c>
      <c r="B2397" s="111">
        <v>4.8972480664844054E-2</v>
      </c>
      <c r="C2397" s="87">
        <v>4.8667613258589704E-2</v>
      </c>
      <c r="D2397" s="87">
        <v>0</v>
      </c>
      <c r="E2397" s="88">
        <v>9.7640093923433757E-2</v>
      </c>
      <c r="F2397" s="112">
        <v>29.316002227091563</v>
      </c>
      <c r="G2397" s="113">
        <v>29.133501903657137</v>
      </c>
      <c r="H2397" s="113">
        <v>0</v>
      </c>
      <c r="I2397" s="88">
        <v>58.449504130748693</v>
      </c>
      <c r="L2397" s="51"/>
      <c r="M2397" s="131" t="s">
        <v>685</v>
      </c>
      <c r="N2397" s="87">
        <v>1.9597826780946098E-2</v>
      </c>
      <c r="O2397" s="87">
        <v>4.8262947593561692E-3</v>
      </c>
      <c r="P2397" s="87">
        <v>8.3168092636508081E-2</v>
      </c>
      <c r="Q2397" s="88">
        <v>4.8972480664844054E-2</v>
      </c>
      <c r="R2397" s="111">
        <v>2.5632153268060107E-2</v>
      </c>
      <c r="S2397" s="87">
        <v>4.3358161547733297E-3</v>
      </c>
      <c r="T2397" s="87">
        <v>7.4716024941493847E-2</v>
      </c>
      <c r="U2397" s="88">
        <v>4.8667613258589704E-2</v>
      </c>
      <c r="V2397" s="111">
        <v>0</v>
      </c>
      <c r="W2397" s="87">
        <v>0</v>
      </c>
      <c r="X2397" s="87">
        <v>0</v>
      </c>
      <c r="Y2397" s="88">
        <v>0</v>
      </c>
      <c r="Z2397" s="133">
        <v>9.7640093923433757E-2</v>
      </c>
      <c r="AA2397" s="128">
        <v>0.50156117939876943</v>
      </c>
      <c r="AB2397" s="129">
        <v>0.49843882060123057</v>
      </c>
      <c r="AC2397" s="130">
        <v>0</v>
      </c>
    </row>
    <row r="2398" spans="1:53">
      <c r="A2398" s="51" t="s">
        <v>690</v>
      </c>
      <c r="B2398" s="111">
        <v>6.7677732184009715E-2</v>
      </c>
      <c r="C2398" s="87">
        <v>9.2823260292808324E-2</v>
      </c>
      <c r="D2398" s="87">
        <v>0</v>
      </c>
      <c r="E2398" s="88">
        <v>0.16050099247681804</v>
      </c>
      <c r="F2398" s="112">
        <v>40.513376502391907</v>
      </c>
      <c r="G2398" s="113">
        <v>55.566041755024777</v>
      </c>
      <c r="H2398" s="113">
        <v>0</v>
      </c>
      <c r="I2398" s="88">
        <v>96.079418257416691</v>
      </c>
      <c r="L2398" s="51"/>
      <c r="M2398" s="131" t="s">
        <v>690</v>
      </c>
      <c r="N2398" s="87">
        <v>3.5561272701385434E-2</v>
      </c>
      <c r="O2398" s="87">
        <v>6.0356491130301023E-3</v>
      </c>
      <c r="P2398" s="87">
        <v>0.10400803299069719</v>
      </c>
      <c r="Q2398" s="88">
        <v>6.7677732184009715E-2</v>
      </c>
      <c r="R2398" s="111">
        <v>6.6732146237075379E-2</v>
      </c>
      <c r="S2398" s="87">
        <v>6.9350872696307669E-3</v>
      </c>
      <c r="T2398" s="87">
        <v>0.11950740873519754</v>
      </c>
      <c r="U2398" s="88">
        <v>9.2823260292808324E-2</v>
      </c>
      <c r="V2398" s="111">
        <v>0</v>
      </c>
      <c r="W2398" s="87">
        <v>0</v>
      </c>
      <c r="X2398" s="87">
        <v>0</v>
      </c>
      <c r="Y2398" s="88">
        <v>0</v>
      </c>
      <c r="Z2398" s="133">
        <v>0.16050099247681804</v>
      </c>
      <c r="AA2398" s="128">
        <v>0.42166550586149643</v>
      </c>
      <c r="AB2398" s="129">
        <v>0.57833449413850357</v>
      </c>
      <c r="AC2398" s="130">
        <v>0</v>
      </c>
    </row>
    <row r="2399" spans="1:53">
      <c r="A2399" s="51" t="s">
        <v>695</v>
      </c>
      <c r="B2399" s="111">
        <v>5.9577169640565248E-3</v>
      </c>
      <c r="C2399" s="87">
        <v>2.2575431555098408E-2</v>
      </c>
      <c r="D2399" s="87">
        <v>1.7999999999999999E-2</v>
      </c>
      <c r="E2399" s="88">
        <v>4.6533148519154931E-2</v>
      </c>
      <c r="F2399" s="112">
        <v>3.5664201897790142</v>
      </c>
      <c r="G2399" s="113">
        <v>13.514149023329356</v>
      </c>
      <c r="H2399" s="113">
        <v>10.775195230542206</v>
      </c>
      <c r="I2399" s="88">
        <v>27.855764443650575</v>
      </c>
      <c r="L2399" s="51"/>
      <c r="M2399" s="131" t="s">
        <v>695</v>
      </c>
      <c r="N2399" s="87">
        <v>9.2740403469191122E-3</v>
      </c>
      <c r="O2399" s="87">
        <v>7.184390604432077E-5</v>
      </c>
      <c r="P2399" s="87">
        <v>1.2380347515408979E-3</v>
      </c>
      <c r="Q2399" s="88">
        <v>5.9577169640565248E-3</v>
      </c>
      <c r="R2399" s="111">
        <v>1.0591052055468125E-2</v>
      </c>
      <c r="S2399" s="87">
        <v>2.1084009262251468E-3</v>
      </c>
      <c r="T2399" s="87">
        <v>3.6332568210273274E-2</v>
      </c>
      <c r="U2399" s="88">
        <v>2.2575431555098408E-2</v>
      </c>
      <c r="V2399" s="111">
        <v>1.7999999999999999E-2</v>
      </c>
      <c r="W2399" s="87">
        <v>0</v>
      </c>
      <c r="X2399" s="87">
        <v>1.7999999999999999E-2</v>
      </c>
      <c r="Y2399" s="88">
        <v>1.7999999999999999E-2</v>
      </c>
      <c r="Z2399" s="133">
        <v>4.6533148519154931E-2</v>
      </c>
      <c r="AA2399" s="128">
        <v>0.12803167534653467</v>
      </c>
      <c r="AB2399" s="129">
        <v>0.4851473040945305</v>
      </c>
      <c r="AC2399" s="130">
        <v>0.38682102055893486</v>
      </c>
    </row>
    <row r="2400" spans="1:53">
      <c r="A2400" s="51" t="s">
        <v>700</v>
      </c>
      <c r="B2400" s="111">
        <v>1.5635445896082518E-3</v>
      </c>
      <c r="C2400" s="87">
        <v>1.8509589691191111E-2</v>
      </c>
      <c r="D2400" s="87">
        <v>4.5999999999999999E-3</v>
      </c>
      <c r="E2400" s="88">
        <v>2.4673134280799362E-2</v>
      </c>
      <c r="F2400" s="112">
        <v>0.93597212248260597</v>
      </c>
      <c r="G2400" s="113">
        <v>11.080246808878647</v>
      </c>
      <c r="H2400" s="113">
        <v>2.7536610033607865</v>
      </c>
      <c r="I2400" s="88">
        <v>14.769879934722038</v>
      </c>
      <c r="L2400" s="51"/>
      <c r="M2400" s="131" t="s">
        <v>700</v>
      </c>
      <c r="N2400" s="87">
        <v>1.8313995936970694E-3</v>
      </c>
      <c r="O2400" s="87">
        <v>6.3914506603151612E-5</v>
      </c>
      <c r="P2400" s="87">
        <v>1.1013930708817154E-3</v>
      </c>
      <c r="Q2400" s="88">
        <v>1.5635445896082518E-3</v>
      </c>
      <c r="R2400" s="111">
        <v>6.60494916276874E-3</v>
      </c>
      <c r="S2400" s="87">
        <v>1.884140225554733E-3</v>
      </c>
      <c r="T2400" s="87">
        <v>3.2468043630226012E-2</v>
      </c>
      <c r="U2400" s="88">
        <v>1.8509589691191111E-2</v>
      </c>
      <c r="V2400" s="111">
        <v>4.5999999999999999E-3</v>
      </c>
      <c r="W2400" s="87">
        <v>0</v>
      </c>
      <c r="X2400" s="87">
        <v>4.5999999999999999E-3</v>
      </c>
      <c r="Y2400" s="88">
        <v>4.5999999999999999E-3</v>
      </c>
      <c r="Z2400" s="133">
        <v>2.4673134280799362E-2</v>
      </c>
      <c r="AA2400" s="128">
        <v>6.3370327085886385E-2</v>
      </c>
      <c r="AB2400" s="129">
        <v>0.75019207047380587</v>
      </c>
      <c r="AC2400" s="130">
        <v>0.18643760244030774</v>
      </c>
    </row>
    <row r="2401" spans="1:51">
      <c r="A2401" s="51" t="s">
        <v>703</v>
      </c>
      <c r="B2401" s="111">
        <v>2.2121430552786703E-2</v>
      </c>
      <c r="C2401" s="87">
        <v>0.19450143422894481</v>
      </c>
      <c r="D2401" s="87">
        <v>0</v>
      </c>
      <c r="E2401" s="88">
        <v>0.21662286478173151</v>
      </c>
      <c r="F2401" s="112">
        <v>13.242374054730996</v>
      </c>
      <c r="G2401" s="113">
        <v>116.43282924651915</v>
      </c>
      <c r="H2401" s="113">
        <v>0</v>
      </c>
      <c r="I2401" s="88">
        <v>129.67520330125015</v>
      </c>
      <c r="L2401" s="51"/>
      <c r="M2401" s="131" t="s">
        <v>703</v>
      </c>
      <c r="N2401" s="87">
        <v>1.5847377094091234E-2</v>
      </c>
      <c r="O2401" s="87">
        <v>1.6569484741630911E-3</v>
      </c>
      <c r="P2401" s="87">
        <v>2.8553010345248781E-2</v>
      </c>
      <c r="Q2401" s="88">
        <v>2.2121430552786703E-2</v>
      </c>
      <c r="R2401" s="111">
        <v>0.25563488817516339</v>
      </c>
      <c r="S2401" s="87">
        <v>5.8706867778368704E-3</v>
      </c>
      <c r="T2401" s="87">
        <v>0.10116535481645413</v>
      </c>
      <c r="U2401" s="88">
        <v>0.19450143422894481</v>
      </c>
      <c r="V2401" s="111">
        <v>0</v>
      </c>
      <c r="W2401" s="87">
        <v>0</v>
      </c>
      <c r="X2401" s="87">
        <v>0</v>
      </c>
      <c r="Y2401" s="88">
        <v>0</v>
      </c>
      <c r="Z2401" s="133">
        <v>0.21662286478173151</v>
      </c>
      <c r="AA2401" s="128">
        <v>0.10211955499284983</v>
      </c>
      <c r="AB2401" s="129">
        <v>0.89788044500715014</v>
      </c>
      <c r="AC2401" s="130">
        <v>0</v>
      </c>
    </row>
    <row r="2402" spans="1:51">
      <c r="A2402" s="51" t="s">
        <v>729</v>
      </c>
      <c r="B2402" s="111">
        <v>2.9062001388129835E-4</v>
      </c>
      <c r="C2402" s="87">
        <v>4.6912297484454725E-4</v>
      </c>
      <c r="D2402" s="87">
        <v>6.5769220473088272E-4</v>
      </c>
      <c r="E2402" s="88">
        <v>1.4174351934567284E-3</v>
      </c>
      <c r="F2402" s="112">
        <v>0.17397152152632642</v>
      </c>
      <c r="G2402" s="113">
        <v>0.28082731339348543</v>
      </c>
      <c r="H2402" s="113">
        <v>0.3937089948656109</v>
      </c>
      <c r="I2402" s="88">
        <v>0.84850782978542272</v>
      </c>
      <c r="L2402" s="51"/>
      <c r="M2402" s="131" t="s">
        <v>729</v>
      </c>
      <c r="N2402" s="87">
        <v>2.066666713907136E-4</v>
      </c>
      <c r="O2402" s="87">
        <v>2.1882422498969843E-5</v>
      </c>
      <c r="P2402" s="87">
        <v>3.7708416751328116E-4</v>
      </c>
      <c r="Q2402" s="88">
        <v>2.9062001388129835E-4</v>
      </c>
      <c r="R2402" s="111">
        <v>4.1870468129464358E-4</v>
      </c>
      <c r="S2402" s="87">
        <v>2.8958236188797388E-5</v>
      </c>
      <c r="T2402" s="87">
        <v>4.9901661419889413E-4</v>
      </c>
      <c r="U2402" s="88">
        <v>4.6912297484454725E-4</v>
      </c>
      <c r="V2402" s="111">
        <v>6.5769220473088272E-4</v>
      </c>
      <c r="W2402" s="87">
        <v>0</v>
      </c>
      <c r="X2402" s="87">
        <v>6.5769220473088272E-4</v>
      </c>
      <c r="Y2402" s="88">
        <v>6.5769220473088272E-4</v>
      </c>
      <c r="Z2402" s="133">
        <v>1.4174351934567284E-3</v>
      </c>
      <c r="AA2402" s="128">
        <v>0.20503231133450084</v>
      </c>
      <c r="AB2402" s="129">
        <v>0.33096608367715735</v>
      </c>
      <c r="AC2402" s="130">
        <v>0.46400160498834181</v>
      </c>
    </row>
    <row r="2403" spans="1:51">
      <c r="A2403" s="51" t="s">
        <v>730</v>
      </c>
      <c r="B2403" s="111">
        <v>3.9979440281619075E-4</v>
      </c>
      <c r="C2403" s="87">
        <v>1.0549222520338012E-3</v>
      </c>
      <c r="D2403" s="87">
        <v>8.2226686785038681E-4</v>
      </c>
      <c r="E2403" s="88">
        <v>2.2769835227003789E-3</v>
      </c>
      <c r="F2403" s="112">
        <v>0.23932570791236049</v>
      </c>
      <c r="G2403" s="113">
        <v>0.63149962326152553</v>
      </c>
      <c r="H2403" s="113">
        <v>0.4922270018163537</v>
      </c>
      <c r="I2403" s="88">
        <v>1.3630523329902395</v>
      </c>
      <c r="L2403" s="51"/>
      <c r="M2403" s="131" t="s">
        <v>730</v>
      </c>
      <c r="N2403" s="87">
        <v>3.9455211025915407E-4</v>
      </c>
      <c r="O2403" s="87">
        <v>2.1857225841824192E-5</v>
      </c>
      <c r="P2403" s="87">
        <v>3.7664997150576267E-4</v>
      </c>
      <c r="Q2403" s="88">
        <v>3.9979440281619075E-4</v>
      </c>
      <c r="R2403" s="111">
        <v>1.0303791608138697E-3</v>
      </c>
      <c r="S2403" s="87">
        <v>5.8474866610534997E-5</v>
      </c>
      <c r="T2403" s="87">
        <v>1.007655637638922E-3</v>
      </c>
      <c r="U2403" s="88">
        <v>1.0549222520338012E-3</v>
      </c>
      <c r="V2403" s="111">
        <v>8.2226686785038681E-4</v>
      </c>
      <c r="W2403" s="87">
        <v>0</v>
      </c>
      <c r="X2403" s="87">
        <v>8.2226686785038681E-4</v>
      </c>
      <c r="Y2403" s="88">
        <v>8.2226686785038681E-4</v>
      </c>
      <c r="Z2403" s="133">
        <v>2.2769835227003789E-3</v>
      </c>
      <c r="AA2403" s="128">
        <v>0.17558071845072304</v>
      </c>
      <c r="AB2403" s="129">
        <v>0.46329814929126967</v>
      </c>
      <c r="AC2403" s="130">
        <v>0.36112113225800729</v>
      </c>
    </row>
    <row r="2404" spans="1:51">
      <c r="A2404" s="51" t="s">
        <v>712</v>
      </c>
      <c r="B2404" s="111">
        <v>9.2742070724391391E-4</v>
      </c>
      <c r="C2404" s="87">
        <v>2.5442090809719934E-3</v>
      </c>
      <c r="D2404" s="87">
        <v>0</v>
      </c>
      <c r="E2404" s="88">
        <v>3.4716297882159074E-3</v>
      </c>
      <c r="F2404" s="112">
        <v>0.55517439896670562</v>
      </c>
      <c r="G2404" s="113">
        <v>1.5230194197106441</v>
      </c>
      <c r="H2404" s="113">
        <v>0</v>
      </c>
      <c r="I2404" s="88">
        <v>2.0781938186773501</v>
      </c>
      <c r="L2404" s="51"/>
      <c r="M2404" s="131" t="s">
        <v>712</v>
      </c>
      <c r="N2404" s="87">
        <v>3.6136968024661625E-4</v>
      </c>
      <c r="O2404" s="87">
        <v>9.2128781148466613E-5</v>
      </c>
      <c r="P2404" s="87">
        <v>1.5875895251094008E-3</v>
      </c>
      <c r="Q2404" s="88">
        <v>9.2742070724391391E-4</v>
      </c>
      <c r="R2404" s="111">
        <v>8.0255286178250516E-4</v>
      </c>
      <c r="S2404" s="87">
        <v>2.6685877365457099E-4</v>
      </c>
      <c r="T2404" s="87">
        <v>4.5985867657882158E-3</v>
      </c>
      <c r="U2404" s="88">
        <v>2.5442090809719934E-3</v>
      </c>
      <c r="V2404" s="111">
        <v>0</v>
      </c>
      <c r="W2404" s="87">
        <v>0</v>
      </c>
      <c r="X2404" s="87">
        <v>0</v>
      </c>
      <c r="Y2404" s="88">
        <v>0</v>
      </c>
      <c r="Z2404" s="133">
        <v>3.4716297882159074E-3</v>
      </c>
      <c r="AA2404" s="128">
        <v>0.26714274384669379</v>
      </c>
      <c r="AB2404" s="129">
        <v>0.73285725615330621</v>
      </c>
      <c r="AC2404" s="130">
        <v>0</v>
      </c>
    </row>
    <row r="2405" spans="1:51">
      <c r="A2405" s="51" t="s">
        <v>715</v>
      </c>
      <c r="B2405" s="111">
        <v>4.2553755633278137E-3</v>
      </c>
      <c r="C2405" s="87">
        <v>1.6646139463603597E-2</v>
      </c>
      <c r="D2405" s="87">
        <v>0</v>
      </c>
      <c r="E2405" s="88">
        <v>2.0901515026931411E-2</v>
      </c>
      <c r="F2405" s="112">
        <v>2.5473612485630954</v>
      </c>
      <c r="G2405" s="113">
        <v>9.9647445863978827</v>
      </c>
      <c r="H2405" s="113">
        <v>0</v>
      </c>
      <c r="I2405" s="88">
        <v>12.512105834960977</v>
      </c>
      <c r="L2405" s="51"/>
      <c r="M2405" s="131" t="s">
        <v>715</v>
      </c>
      <c r="N2405" s="87">
        <v>1.3281951844565341E-3</v>
      </c>
      <c r="O2405" s="87">
        <v>4.4739781450876186E-4</v>
      </c>
      <c r="P2405" s="87">
        <v>7.7096871902203705E-3</v>
      </c>
      <c r="Q2405" s="88">
        <v>4.2553755633278137E-3</v>
      </c>
      <c r="R2405" s="111">
        <v>8.1534539494391226E-3</v>
      </c>
      <c r="S2405" s="87">
        <v>1.5289095959400705E-3</v>
      </c>
      <c r="T2405" s="87">
        <v>2.6346607749451398E-2</v>
      </c>
      <c r="U2405" s="88">
        <v>1.6646139463603597E-2</v>
      </c>
      <c r="V2405" s="111">
        <v>0</v>
      </c>
      <c r="W2405" s="87">
        <v>0</v>
      </c>
      <c r="X2405" s="87">
        <v>0</v>
      </c>
      <c r="Y2405" s="88">
        <v>0</v>
      </c>
      <c r="Z2405" s="133">
        <v>2.0901515026931411E-2</v>
      </c>
      <c r="AA2405" s="128">
        <v>0.20359172805630601</v>
      </c>
      <c r="AB2405" s="129">
        <v>0.79640827194369401</v>
      </c>
      <c r="AC2405" s="130">
        <v>0</v>
      </c>
    </row>
    <row r="2406" spans="1:51">
      <c r="A2406" s="51" t="s">
        <v>716</v>
      </c>
      <c r="B2406" s="111">
        <v>5.5034239967528559E-3</v>
      </c>
      <c r="C2406" s="87">
        <v>3.2262715050546745E-2</v>
      </c>
      <c r="D2406" s="87">
        <v>0</v>
      </c>
      <c r="E2406" s="88">
        <v>3.7766139047299599E-2</v>
      </c>
      <c r="F2406" s="112">
        <v>3.2944704445257167</v>
      </c>
      <c r="G2406" s="113">
        <v>19.313169629832974</v>
      </c>
      <c r="H2406" s="113">
        <v>0</v>
      </c>
      <c r="I2406" s="88">
        <v>22.607640074358692</v>
      </c>
      <c r="L2406" s="51"/>
      <c r="M2406" s="131" t="s">
        <v>716</v>
      </c>
      <c r="N2406" s="87">
        <v>2.2954213976327789E-3</v>
      </c>
      <c r="O2406" s="87">
        <v>5.3540890792310846E-4</v>
      </c>
      <c r="P2406" s="87">
        <v>9.2263195417639395E-3</v>
      </c>
      <c r="Q2406" s="88">
        <v>5.5034239967528559E-3</v>
      </c>
      <c r="R2406" s="111">
        <v>2.1115268847012304E-2</v>
      </c>
      <c r="S2406" s="87">
        <v>2.5659213433823912E-3</v>
      </c>
      <c r="T2406" s="87">
        <v>4.421669098654224E-2</v>
      </c>
      <c r="U2406" s="88">
        <v>3.2262715050546745E-2</v>
      </c>
      <c r="V2406" s="111">
        <v>0</v>
      </c>
      <c r="W2406" s="87">
        <v>0</v>
      </c>
      <c r="X2406" s="87">
        <v>0</v>
      </c>
      <c r="Y2406" s="88">
        <v>0</v>
      </c>
      <c r="Z2406" s="133">
        <v>3.7766139047299599E-2</v>
      </c>
      <c r="AA2406" s="128">
        <v>0.14572376566903439</v>
      </c>
      <c r="AB2406" s="129">
        <v>0.85427623433096567</v>
      </c>
      <c r="AC2406" s="130">
        <v>0</v>
      </c>
    </row>
    <row r="2407" spans="1:51">
      <c r="A2407" s="51" t="s">
        <v>717</v>
      </c>
      <c r="B2407" s="111">
        <v>5.5240470545846258E-5</v>
      </c>
      <c r="C2407" s="87">
        <v>1.1967202940590581E-2</v>
      </c>
      <c r="D2407" s="87">
        <v>1.1195999999999999E-2</v>
      </c>
      <c r="E2407" s="88">
        <v>2.3218443411136429E-2</v>
      </c>
      <c r="F2407" s="112">
        <v>3.3068158597694991E-2</v>
      </c>
      <c r="G2407" s="113">
        <v>7.1638304471323497</v>
      </c>
      <c r="H2407" s="113">
        <v>6.7021714333972522</v>
      </c>
      <c r="I2407" s="88">
        <v>13.899070039127299</v>
      </c>
      <c r="L2407" s="51"/>
      <c r="M2407" s="131" t="s">
        <v>717</v>
      </c>
      <c r="N2407" s="87">
        <v>6.0517521963641197E-5</v>
      </c>
      <c r="O2407" s="87">
        <v>2.5712151767336568E-6</v>
      </c>
      <c r="P2407" s="87">
        <v>4.4307915838009665E-5</v>
      </c>
      <c r="Q2407" s="88">
        <v>5.5240470545846258E-5</v>
      </c>
      <c r="R2407" s="111">
        <v>3.6890040511959564E-3</v>
      </c>
      <c r="S2407" s="87">
        <v>1.261653733292335E-3</v>
      </c>
      <c r="T2407" s="87">
        <v>2.1741178232481354E-2</v>
      </c>
      <c r="U2407" s="88">
        <v>1.1967202940590581E-2</v>
      </c>
      <c r="V2407" s="111">
        <v>1.1195999999999999E-2</v>
      </c>
      <c r="W2407" s="87">
        <v>0</v>
      </c>
      <c r="X2407" s="87">
        <v>1.1195999999999999E-2</v>
      </c>
      <c r="Y2407" s="88">
        <v>1.1195999999999999E-2</v>
      </c>
      <c r="Z2407" s="133">
        <v>2.3218443411136429E-2</v>
      </c>
      <c r="AA2407" s="128">
        <v>2.3791633903998436E-3</v>
      </c>
      <c r="AB2407" s="129">
        <v>0.51541796875369628</v>
      </c>
      <c r="AC2407" s="130">
        <v>0.48220286785590377</v>
      </c>
    </row>
    <row r="2408" spans="1:51">
      <c r="A2408" s="51" t="s">
        <v>718</v>
      </c>
      <c r="B2408" s="111">
        <v>4.4718318913060728E-5</v>
      </c>
      <c r="C2408" s="87">
        <v>1.095733171930325E-2</v>
      </c>
      <c r="D2408" s="87">
        <v>2.8611999999999999E-3</v>
      </c>
      <c r="E2408" s="88">
        <v>1.3863250038216309E-2</v>
      </c>
      <c r="F2408" s="112">
        <v>2.6769367592770963E-2</v>
      </c>
      <c r="G2408" s="113">
        <v>6.5592993600725116</v>
      </c>
      <c r="H2408" s="113">
        <v>1.7127771440904089</v>
      </c>
      <c r="I2408" s="88">
        <v>8.2988458717556899</v>
      </c>
      <c r="L2408" s="51"/>
      <c r="M2408" s="131" t="s">
        <v>718</v>
      </c>
      <c r="N2408" s="87">
        <v>4.8700381602482413E-5</v>
      </c>
      <c r="O2408" s="87">
        <v>2.1031283857734395E-6</v>
      </c>
      <c r="P2408" s="87">
        <v>3.6241710284145316E-5</v>
      </c>
      <c r="Q2408" s="88">
        <v>4.4718318913060728E-5</v>
      </c>
      <c r="R2408" s="111">
        <v>2.3152675195106062E-3</v>
      </c>
      <c r="S2408" s="87">
        <v>1.2346468537600165E-3</v>
      </c>
      <c r="T2408" s="87">
        <v>2.127578795468852E-2</v>
      </c>
      <c r="U2408" s="88">
        <v>1.095733171930325E-2</v>
      </c>
      <c r="V2408" s="111">
        <v>2.8611999999999999E-3</v>
      </c>
      <c r="W2408" s="87">
        <v>0</v>
      </c>
      <c r="X2408" s="87">
        <v>2.8611999999999999E-3</v>
      </c>
      <c r="Y2408" s="88">
        <v>2.8611999999999999E-3</v>
      </c>
      <c r="Z2408" s="133">
        <v>1.3863250038216309E-2</v>
      </c>
      <c r="AA2408" s="128">
        <v>3.2256735462310344E-3</v>
      </c>
      <c r="AB2408" s="129">
        <v>0.79038693589869458</v>
      </c>
      <c r="AC2408" s="130">
        <v>0.20638739055507443</v>
      </c>
    </row>
    <row r="2409" spans="1:51">
      <c r="A2409" s="51" t="s">
        <v>719</v>
      </c>
      <c r="B2409" s="111">
        <v>8.6405176416206068E-4</v>
      </c>
      <c r="C2409" s="87">
        <v>6.9871973237248378E-2</v>
      </c>
      <c r="D2409" s="87">
        <v>0</v>
      </c>
      <c r="E2409" s="87">
        <v>7.0736025001410435E-2</v>
      </c>
      <c r="F2409" s="112">
        <v>0.51724035823003423</v>
      </c>
      <c r="G2409" s="113">
        <v>41.826897376365082</v>
      </c>
      <c r="H2409" s="113">
        <v>0</v>
      </c>
      <c r="I2409" s="88">
        <v>42.344137734595115</v>
      </c>
      <c r="L2409" s="51"/>
      <c r="M2409" s="131" t="s">
        <v>719</v>
      </c>
      <c r="N2409" s="87">
        <v>8.8077910640688302E-4</v>
      </c>
      <c r="O2409" s="87">
        <v>4.5140311009151949E-5</v>
      </c>
      <c r="P2409" s="87">
        <v>7.7787075900659494E-4</v>
      </c>
      <c r="Q2409" s="88">
        <v>8.6405176416206068E-4</v>
      </c>
      <c r="R2409" s="111">
        <v>9.4954309152470148E-2</v>
      </c>
      <c r="S2409" s="87">
        <v>1.8755446741490316E-3</v>
      </c>
      <c r="T2409" s="87">
        <v>3.2319922628253353E-2</v>
      </c>
      <c r="U2409" s="88">
        <v>6.9871973237248378E-2</v>
      </c>
      <c r="V2409" s="111">
        <v>0</v>
      </c>
      <c r="W2409" s="87">
        <v>0</v>
      </c>
      <c r="X2409" s="87">
        <v>0</v>
      </c>
      <c r="Y2409" s="88">
        <v>0</v>
      </c>
      <c r="Z2409" s="133">
        <v>7.0736025001410435E-2</v>
      </c>
      <c r="AA2409" s="128">
        <v>1.2215158600512709E-2</v>
      </c>
      <c r="AB2409" s="129">
        <v>0.9877848413994873</v>
      </c>
      <c r="AC2409" s="130">
        <v>0</v>
      </c>
    </row>
    <row r="2410" spans="1:51">
      <c r="A2410" s="51" t="s">
        <v>720</v>
      </c>
      <c r="B2410" s="111">
        <v>6.0774266777864605E-6</v>
      </c>
      <c r="C2410" s="87">
        <v>1.5105775788472849E-4</v>
      </c>
      <c r="D2410" s="87">
        <v>4.0908455134260903E-4</v>
      </c>
      <c r="E2410" s="87">
        <v>5.6621973590512392E-4</v>
      </c>
      <c r="F2410" s="112">
        <v>3.6380810529141466E-3</v>
      </c>
      <c r="G2410" s="113">
        <v>9.0426490683106986E-2</v>
      </c>
      <c r="H2410" s="113">
        <v>0.24488699480640996</v>
      </c>
      <c r="I2410" s="88">
        <v>0.33895156654243103</v>
      </c>
      <c r="L2410" s="51"/>
      <c r="M2410" s="4" t="s">
        <v>720</v>
      </c>
      <c r="N2410" s="111">
        <v>4.984348450201272E-6</v>
      </c>
      <c r="O2410" s="87">
        <v>4.0805158761880679E-7</v>
      </c>
      <c r="P2410" s="87">
        <v>7.031661747091949E-6</v>
      </c>
      <c r="Q2410" s="88">
        <v>6.0774266777864605E-6</v>
      </c>
      <c r="R2410" s="87">
        <v>1.3801937972333814E-4</v>
      </c>
      <c r="S2410" s="87">
        <v>9.0855075252680908E-6</v>
      </c>
      <c r="T2410" s="87">
        <v>1.5656406605633606E-4</v>
      </c>
      <c r="U2410" s="88">
        <v>1.5105775788472849E-4</v>
      </c>
      <c r="V2410" s="87">
        <v>4.0908455134260903E-4</v>
      </c>
      <c r="W2410" s="87">
        <v>0</v>
      </c>
      <c r="X2410" s="87">
        <v>4.0908455134260903E-4</v>
      </c>
      <c r="Y2410" s="87">
        <v>4.0908455134260903E-4</v>
      </c>
      <c r="Z2410" s="133">
        <v>5.6621973590512392E-4</v>
      </c>
      <c r="AA2410" s="129">
        <v>1.0733336004389641E-2</v>
      </c>
      <c r="AB2410" s="129">
        <v>0.2667829259664658</v>
      </c>
      <c r="AC2410" s="130">
        <v>0.72248373802914467</v>
      </c>
    </row>
    <row r="2411" spans="1:51" ht="14.25">
      <c r="A2411" s="89" t="s">
        <v>721</v>
      </c>
      <c r="B2411" s="114">
        <v>1.8865818753354296E-5</v>
      </c>
      <c r="C2411" s="90">
        <v>3.782893600428063E-4</v>
      </c>
      <c r="D2411" s="90">
        <v>5.1144999180294064E-4</v>
      </c>
      <c r="E2411" s="90">
        <v>9.086051705991013E-4</v>
      </c>
      <c r="F2411" s="115">
        <v>1.129349334730094E-2</v>
      </c>
      <c r="G2411" s="116">
        <v>0.22645231711656166</v>
      </c>
      <c r="H2411" s="116">
        <v>0.30616519512977208</v>
      </c>
      <c r="I2411" s="91">
        <v>0.5439110055936347</v>
      </c>
      <c r="L2411" s="89"/>
      <c r="M2411" s="134" t="s">
        <v>721</v>
      </c>
      <c r="N2411" s="114">
        <v>2.3767768026708665E-5</v>
      </c>
      <c r="O2411" s="90">
        <v>6.4629666890012661E-7</v>
      </c>
      <c r="P2411" s="90">
        <v>1.1137169176323324E-5</v>
      </c>
      <c r="Q2411" s="91">
        <v>1.8865818753354296E-5</v>
      </c>
      <c r="R2411" s="90">
        <v>3.3890943662499227E-4</v>
      </c>
      <c r="S2411" s="90">
        <v>2.3255772970311913E-5</v>
      </c>
      <c r="T2411" s="90">
        <v>4.0075013590477784E-4</v>
      </c>
      <c r="U2411" s="91">
        <v>3.782893600428063E-4</v>
      </c>
      <c r="V2411" s="90">
        <v>5.1144999180294064E-4</v>
      </c>
      <c r="W2411" s="90">
        <v>0</v>
      </c>
      <c r="X2411" s="90">
        <v>5.1144999180294064E-4</v>
      </c>
      <c r="Y2411" s="90">
        <v>5.1144999180294064E-4</v>
      </c>
      <c r="Z2411" s="135">
        <v>9.086051705991013E-4</v>
      </c>
      <c r="AA2411" s="136">
        <v>2.0763494820214216E-2</v>
      </c>
      <c r="AB2411" s="136">
        <v>0.41634075204896315</v>
      </c>
      <c r="AC2411" s="137">
        <v>0.56289575313082252</v>
      </c>
      <c r="AY2411" s="81"/>
    </row>
    <row r="2413" spans="1:51" ht="14.25">
      <c r="A2413" s="52" t="s">
        <v>538</v>
      </c>
    </row>
    <row r="2414" spans="1:51" ht="12.75" customHeight="1">
      <c r="A2414" s="77"/>
      <c r="B2414" s="93" t="s">
        <v>723</v>
      </c>
      <c r="C2414" s="94"/>
      <c r="D2414" s="94"/>
      <c r="E2414" s="95"/>
      <c r="F2414" s="96" t="s">
        <v>724</v>
      </c>
      <c r="G2414" s="97"/>
      <c r="H2414" s="98"/>
      <c r="I2414" s="98"/>
      <c r="L2414" s="479" t="s">
        <v>538</v>
      </c>
      <c r="M2414" s="480"/>
      <c r="N2414" s="96" t="s">
        <v>726</v>
      </c>
      <c r="O2414" s="97"/>
      <c r="P2414" s="97"/>
      <c r="Q2414" s="98"/>
      <c r="R2414" s="96" t="s">
        <v>362</v>
      </c>
      <c r="S2414" s="97"/>
      <c r="T2414" s="97"/>
      <c r="U2414" s="98"/>
      <c r="V2414" s="96" t="s">
        <v>401</v>
      </c>
      <c r="W2414" s="97"/>
      <c r="X2414" s="97"/>
      <c r="Y2414" s="98"/>
      <c r="Z2414" s="121" t="s">
        <v>727</v>
      </c>
      <c r="AA2414" s="96" t="s">
        <v>770</v>
      </c>
      <c r="AB2414" s="97"/>
      <c r="AC2414" s="98"/>
    </row>
    <row r="2415" spans="1:51" ht="25.5">
      <c r="A2415" s="89" t="s">
        <v>725</v>
      </c>
      <c r="B2415" s="99" t="s">
        <v>726</v>
      </c>
      <c r="C2415" s="100" t="s">
        <v>362</v>
      </c>
      <c r="D2415" s="100" t="s">
        <v>401</v>
      </c>
      <c r="E2415" s="101" t="s">
        <v>727</v>
      </c>
      <c r="F2415" s="102" t="s">
        <v>726</v>
      </c>
      <c r="G2415" s="102" t="s">
        <v>362</v>
      </c>
      <c r="H2415" s="100" t="s">
        <v>401</v>
      </c>
      <c r="I2415" s="101" t="s">
        <v>727</v>
      </c>
      <c r="L2415" s="481"/>
      <c r="M2415" s="482"/>
      <c r="N2415" s="122" t="s">
        <v>801</v>
      </c>
      <c r="O2415" s="123" t="s">
        <v>792</v>
      </c>
      <c r="P2415" s="123" t="s">
        <v>793</v>
      </c>
      <c r="Q2415" s="124" t="s">
        <v>774</v>
      </c>
      <c r="R2415" s="122" t="s">
        <v>801</v>
      </c>
      <c r="S2415" s="123" t="s">
        <v>792</v>
      </c>
      <c r="T2415" s="123" t="s">
        <v>793</v>
      </c>
      <c r="U2415" s="124" t="s">
        <v>774</v>
      </c>
      <c r="V2415" s="122" t="s">
        <v>801</v>
      </c>
      <c r="W2415" s="123" t="s">
        <v>792</v>
      </c>
      <c r="X2415" s="123" t="s">
        <v>793</v>
      </c>
      <c r="Y2415" s="124" t="s">
        <v>774</v>
      </c>
      <c r="Z2415" s="125" t="s">
        <v>774</v>
      </c>
      <c r="AA2415" s="122" t="s">
        <v>726</v>
      </c>
      <c r="AB2415" s="123" t="s">
        <v>362</v>
      </c>
      <c r="AC2415" s="124" t="s">
        <v>401</v>
      </c>
    </row>
    <row r="2416" spans="1:51">
      <c r="A2416" s="51" t="s">
        <v>540</v>
      </c>
      <c r="B2416" s="104">
        <v>149.83247316882259</v>
      </c>
      <c r="C2416" s="85">
        <v>2062.7639696146007</v>
      </c>
      <c r="D2416" s="85">
        <v>1670.503375101654</v>
      </c>
      <c r="E2416" s="86">
        <v>3883.0998178850773</v>
      </c>
      <c r="F2416" s="105">
        <v>89693.008348280011</v>
      </c>
      <c r="G2416" s="106">
        <v>1234815.8048403086</v>
      </c>
      <c r="H2416" s="106">
        <v>1000000</v>
      </c>
      <c r="I2416" s="79">
        <v>2324508.8131885887</v>
      </c>
      <c r="L2416" s="77"/>
      <c r="M2416" s="126" t="s">
        <v>540</v>
      </c>
      <c r="N2416" s="85">
        <v>97.34623871599112</v>
      </c>
      <c r="O2416" s="85">
        <v>11.970037873817814</v>
      </c>
      <c r="P2416" s="85">
        <v>206.27111860962958</v>
      </c>
      <c r="Q2416" s="86">
        <v>149.83247316882259</v>
      </c>
      <c r="R2416" s="104">
        <v>1063.3463969408331</v>
      </c>
      <c r="S2416" s="85">
        <v>185.49751365953486</v>
      </c>
      <c r="T2416" s="85">
        <v>3196.5462469880626</v>
      </c>
      <c r="U2416" s="86">
        <v>2062.7639696146007</v>
      </c>
      <c r="V2416" s="104">
        <v>985.4529678875025</v>
      </c>
      <c r="W2416" s="85">
        <v>140.92524379963214</v>
      </c>
      <c r="X2416" s="85">
        <v>2428.4641356455013</v>
      </c>
      <c r="Y2416" s="86">
        <v>1670.503375101654</v>
      </c>
      <c r="Z2416" s="127">
        <v>3883.0998178850773</v>
      </c>
      <c r="AA2416" s="128">
        <v>3.8585789754544235E-2</v>
      </c>
      <c r="AB2416" s="129">
        <v>0.53121579829438459</v>
      </c>
      <c r="AC2416" s="130">
        <v>0.43019841195107117</v>
      </c>
    </row>
    <row r="2417" spans="1:53">
      <c r="A2417" s="51" t="s">
        <v>558</v>
      </c>
      <c r="B2417" s="104">
        <v>148.10998284966703</v>
      </c>
      <c r="C2417" s="85">
        <v>1767.2405461895867</v>
      </c>
      <c r="D2417" s="85">
        <v>1597.6930950527812</v>
      </c>
      <c r="E2417" s="86">
        <v>3513.0436240920349</v>
      </c>
      <c r="F2417" s="107">
        <v>88661.887822078905</v>
      </c>
      <c r="G2417" s="108">
        <v>1057908.9946957133</v>
      </c>
      <c r="H2417" s="108">
        <v>956414.16764905246</v>
      </c>
      <c r="I2417" s="86">
        <v>2102985.0501668444</v>
      </c>
      <c r="L2417" s="51"/>
      <c r="M2417" s="131" t="s">
        <v>558</v>
      </c>
      <c r="N2417" s="85">
        <v>95.281524946078989</v>
      </c>
      <c r="O2417" s="85">
        <v>11.903151532175341</v>
      </c>
      <c r="P2417" s="85">
        <v>205.11851402677561</v>
      </c>
      <c r="Q2417" s="86">
        <v>148.10998284966703</v>
      </c>
      <c r="R2417" s="104">
        <v>833.09883848916138</v>
      </c>
      <c r="S2417" s="85">
        <v>164.74871864395288</v>
      </c>
      <c r="T2417" s="85">
        <v>2838.9970727262653</v>
      </c>
      <c r="U2417" s="86">
        <v>1767.2405461895867</v>
      </c>
      <c r="V2417" s="104">
        <v>860.37361588637782</v>
      </c>
      <c r="W2417" s="85">
        <v>140.92524379963214</v>
      </c>
      <c r="X2417" s="85">
        <v>2428.4641356455013</v>
      </c>
      <c r="Y2417" s="86">
        <v>1597.6930950527812</v>
      </c>
      <c r="Z2417" s="127">
        <v>3513.0436240920349</v>
      </c>
      <c r="AA2417" s="128">
        <v>4.2160018120454411E-2</v>
      </c>
      <c r="AB2417" s="129">
        <v>0.50305112469143887</v>
      </c>
      <c r="AC2417" s="130">
        <v>0.45478885718810669</v>
      </c>
    </row>
    <row r="2418" spans="1:53">
      <c r="A2418" s="51" t="s">
        <v>575</v>
      </c>
      <c r="B2418" s="104">
        <v>5.2279907388615579</v>
      </c>
      <c r="C2418" s="85">
        <v>757.5427792942321</v>
      </c>
      <c r="D2418" s="85">
        <v>282.70734031434085</v>
      </c>
      <c r="E2418" s="86">
        <v>1045.4781103474345</v>
      </c>
      <c r="F2418" s="107">
        <v>3129.590048594438</v>
      </c>
      <c r="G2418" s="108">
        <v>453481.74124349427</v>
      </c>
      <c r="H2418" s="108">
        <v>169234.82138857542</v>
      </c>
      <c r="I2418" s="86">
        <v>625846.15268066421</v>
      </c>
      <c r="L2418" s="51"/>
      <c r="M2418" s="131" t="s">
        <v>575</v>
      </c>
      <c r="N2418" s="85">
        <v>6.4570152658401998</v>
      </c>
      <c r="O2418" s="85">
        <v>0.18877423432820173</v>
      </c>
      <c r="P2418" s="85">
        <v>3.2530116353871752</v>
      </c>
      <c r="Q2418" s="86">
        <v>5.2279907388615579</v>
      </c>
      <c r="R2418" s="104">
        <v>517.58833024760418</v>
      </c>
      <c r="S2418" s="85">
        <v>58.619097219149005</v>
      </c>
      <c r="T2418" s="85">
        <v>1010.1410607670837</v>
      </c>
      <c r="U2418" s="86">
        <v>757.5427792942321</v>
      </c>
      <c r="V2418" s="104">
        <v>485.65739492752562</v>
      </c>
      <c r="W2418" s="85">
        <v>0</v>
      </c>
      <c r="X2418" s="85">
        <v>0</v>
      </c>
      <c r="Y2418" s="86">
        <v>282.70734031434085</v>
      </c>
      <c r="Z2418" s="127">
        <v>1045.4781103474345</v>
      </c>
      <c r="AA2418" s="128">
        <v>5.0005740790920869E-3</v>
      </c>
      <c r="AB2418" s="129">
        <v>0.72458980422123287</v>
      </c>
      <c r="AC2418" s="130">
        <v>0.27040962169967503</v>
      </c>
    </row>
    <row r="2419" spans="1:53" ht="14.25">
      <c r="A2419" s="51" t="s">
        <v>267</v>
      </c>
      <c r="B2419" s="104">
        <v>126.59162053714977</v>
      </c>
      <c r="C2419" s="85">
        <v>982.99089826952888</v>
      </c>
      <c r="D2419" s="85">
        <v>1304.0592951139618</v>
      </c>
      <c r="E2419" s="86">
        <v>2413.6418139206407</v>
      </c>
      <c r="F2419" s="107">
        <v>75780.523657694721</v>
      </c>
      <c r="G2419" s="108">
        <v>588439.93548334599</v>
      </c>
      <c r="H2419" s="108">
        <v>780638.52761423297</v>
      </c>
      <c r="I2419" s="86">
        <v>1444858.9867552738</v>
      </c>
      <c r="L2419" s="51"/>
      <c r="M2419" s="131" t="s">
        <v>267</v>
      </c>
      <c r="N2419" s="85">
        <v>68.574648528417271</v>
      </c>
      <c r="O2419" s="85">
        <v>11.135870792947152</v>
      </c>
      <c r="P2419" s="85">
        <v>191.89651272347123</v>
      </c>
      <c r="Q2419" s="86">
        <v>126.59162053714977</v>
      </c>
      <c r="R2419" s="104">
        <v>315.50634874155583</v>
      </c>
      <c r="S2419" s="85">
        <v>102.69861357115104</v>
      </c>
      <c r="T2419" s="85">
        <v>1769.7319026295536</v>
      </c>
      <c r="U2419" s="86">
        <v>982.99089826952888</v>
      </c>
      <c r="V2419" s="104">
        <v>355.94587028063927</v>
      </c>
      <c r="W2419" s="85">
        <v>140.92524379963214</v>
      </c>
      <c r="X2419" s="85">
        <v>2428.4641356455013</v>
      </c>
      <c r="Y2419" s="86">
        <v>1304.0592951139618</v>
      </c>
      <c r="Z2419" s="127">
        <v>2413.6418139206407</v>
      </c>
      <c r="AA2419" s="128">
        <v>5.2448387249108219E-2</v>
      </c>
      <c r="AB2419" s="129">
        <v>0.40726461258673285</v>
      </c>
      <c r="AC2419" s="130">
        <v>0.54028700016415876</v>
      </c>
      <c r="AZ2419" s="81"/>
    </row>
    <row r="2420" spans="1:53" ht="14.25">
      <c r="A2420" s="51" t="s">
        <v>608</v>
      </c>
      <c r="B2420" s="104">
        <v>16.290371573655708</v>
      </c>
      <c r="C2420" s="85">
        <v>26.706868625825678</v>
      </c>
      <c r="D2420" s="85">
        <v>10.926459624478579</v>
      </c>
      <c r="E2420" s="86">
        <v>53.923699823959964</v>
      </c>
      <c r="F2420" s="107">
        <v>9751.7741157897399</v>
      </c>
      <c r="G2420" s="108">
        <v>15987.317968873007</v>
      </c>
      <c r="H2420" s="108">
        <v>6540.8186462440872</v>
      </c>
      <c r="I2420" s="86">
        <v>32279.910730906839</v>
      </c>
      <c r="L2420" s="51"/>
      <c r="M2420" s="131" t="s">
        <v>608</v>
      </c>
      <c r="N2420" s="85">
        <v>20.249861151821513</v>
      </c>
      <c r="O2420" s="85">
        <v>0.57850650489998701</v>
      </c>
      <c r="P2420" s="85">
        <v>9.9689896679172101</v>
      </c>
      <c r="Q2420" s="86">
        <v>16.290371573655708</v>
      </c>
      <c r="R2420" s="104">
        <v>4.1595000013572303E-3</v>
      </c>
      <c r="S2420" s="85">
        <v>3.4310078536528312</v>
      </c>
      <c r="T2420" s="85">
        <v>59.124109329628126</v>
      </c>
      <c r="U2420" s="86">
        <v>26.706868625825678</v>
      </c>
      <c r="V2420" s="104">
        <v>18.77035067821291</v>
      </c>
      <c r="W2420" s="85">
        <v>0</v>
      </c>
      <c r="X2420" s="85">
        <v>0</v>
      </c>
      <c r="Y2420" s="86">
        <v>10.926459624478579</v>
      </c>
      <c r="Z2420" s="127">
        <v>53.923699823959964</v>
      </c>
      <c r="AA2420" s="128">
        <v>0.30210040532896432</v>
      </c>
      <c r="AB2420" s="129">
        <v>0.49527144303920689</v>
      </c>
      <c r="AC2420" s="130">
        <v>0.20262815163182879</v>
      </c>
      <c r="AX2420" s="81"/>
    </row>
    <row r="2421" spans="1:53" ht="14.25">
      <c r="A2421" s="51" t="s">
        <v>728</v>
      </c>
      <c r="B2421" s="109">
        <v>1.115813124027718E-2</v>
      </c>
      <c r="C2421" s="110">
        <v>0.20196088462481418</v>
      </c>
      <c r="D2421" s="85">
        <v>0</v>
      </c>
      <c r="E2421" s="86">
        <v>0.21311901586509135</v>
      </c>
      <c r="F2421" s="107">
        <v>6.6795023623332597</v>
      </c>
      <c r="G2421" s="108">
        <v>120.89822004252126</v>
      </c>
      <c r="H2421" s="108">
        <v>0</v>
      </c>
      <c r="I2421" s="86">
        <v>127.5777224048545</v>
      </c>
      <c r="L2421" s="51"/>
      <c r="M2421" s="132" t="s">
        <v>728</v>
      </c>
      <c r="N2421" s="85">
        <v>1.1071191508186841E-2</v>
      </c>
      <c r="O2421" s="85">
        <v>6.0558766662569506E-4</v>
      </c>
      <c r="P2421" s="85">
        <v>1.0435659997726989E-2</v>
      </c>
      <c r="Q2421" s="86">
        <v>1.115813124027718E-2</v>
      </c>
      <c r="R2421" s="104">
        <v>0.17337372390517758</v>
      </c>
      <c r="S2421" s="85">
        <v>1.2981418721415817E-2</v>
      </c>
      <c r="T2421" s="85">
        <v>0.22369952284473307</v>
      </c>
      <c r="U2421" s="86">
        <v>0.20196088462481418</v>
      </c>
      <c r="V2421" s="104">
        <v>0</v>
      </c>
      <c r="W2421" s="85">
        <v>0</v>
      </c>
      <c r="X2421" s="85">
        <v>0</v>
      </c>
      <c r="Y2421" s="86">
        <v>0</v>
      </c>
      <c r="Z2421" s="127">
        <v>0.21311901586509135</v>
      </c>
      <c r="AA2421" s="128">
        <v>5.2356338053571448E-2</v>
      </c>
      <c r="AB2421" s="129">
        <v>0.94764366194642857</v>
      </c>
      <c r="AC2421" s="130">
        <v>0</v>
      </c>
      <c r="BA2421" s="81"/>
    </row>
    <row r="2422" spans="1:53">
      <c r="A2422" s="51" t="s">
        <v>640</v>
      </c>
      <c r="B2422" s="104">
        <v>9.7790562394771641</v>
      </c>
      <c r="C2422" s="85">
        <v>245.07960535364242</v>
      </c>
      <c r="D2422" s="85">
        <v>0</v>
      </c>
      <c r="E2422" s="86">
        <v>254.85866159311959</v>
      </c>
      <c r="F2422" s="107">
        <v>5853.9577861565749</v>
      </c>
      <c r="G2422" s="108">
        <v>146710.03303942969</v>
      </c>
      <c r="H2422" s="108">
        <v>0</v>
      </c>
      <c r="I2422" s="86">
        <v>152563.99082558625</v>
      </c>
      <c r="L2422" s="51"/>
      <c r="M2422" s="131" t="s">
        <v>640</v>
      </c>
      <c r="N2422" s="85">
        <v>6.4904857318661451</v>
      </c>
      <c r="O2422" s="85">
        <v>0.77099535113136153</v>
      </c>
      <c r="P2422" s="85">
        <v>13.286012558786213</v>
      </c>
      <c r="Q2422" s="86">
        <v>9.7790562394771641</v>
      </c>
      <c r="R2422" s="104">
        <v>141.97293707091231</v>
      </c>
      <c r="S2422" s="85">
        <v>20.869818841006879</v>
      </c>
      <c r="T2422" s="85">
        <v>359.63469145998573</v>
      </c>
      <c r="U2422" s="86">
        <v>245.07960535364242</v>
      </c>
      <c r="V2422" s="104">
        <v>0</v>
      </c>
      <c r="W2422" s="85">
        <v>0</v>
      </c>
      <c r="X2422" s="85">
        <v>0</v>
      </c>
      <c r="Y2422" s="86">
        <v>0</v>
      </c>
      <c r="Z2422" s="127">
        <v>254.85866159311959</v>
      </c>
      <c r="AA2422" s="128">
        <v>3.8370507709443176E-2</v>
      </c>
      <c r="AB2422" s="129">
        <v>0.96162949229055683</v>
      </c>
      <c r="AC2422" s="130">
        <v>0</v>
      </c>
      <c r="AV2422" s="84"/>
    </row>
    <row r="2423" spans="1:53">
      <c r="A2423" s="51" t="s">
        <v>201</v>
      </c>
      <c r="B2423" s="111">
        <v>0.4206778461890508</v>
      </c>
      <c r="C2423" s="87">
        <v>0.23494797870453049</v>
      </c>
      <c r="D2423" s="87">
        <v>0</v>
      </c>
      <c r="E2423" s="88">
        <v>0.65562582489358134</v>
      </c>
      <c r="F2423" s="112">
        <v>251.82699565839047</v>
      </c>
      <c r="G2423" s="113">
        <v>140.64501886458825</v>
      </c>
      <c r="H2423" s="113">
        <v>0</v>
      </c>
      <c r="I2423" s="88">
        <v>392.47201452297872</v>
      </c>
      <c r="L2423" s="51"/>
      <c r="M2423" s="131" t="s">
        <v>201</v>
      </c>
      <c r="N2423" s="87">
        <v>0.31902612711859357</v>
      </c>
      <c r="O2423" s="87">
        <v>3.0188956562438991E-2</v>
      </c>
      <c r="P2423" s="87">
        <v>0.52022473992437646</v>
      </c>
      <c r="Q2423" s="88">
        <v>0.4206778461890508</v>
      </c>
      <c r="R2423" s="111">
        <v>2.1074528151332145E-3</v>
      </c>
      <c r="S2423" s="87">
        <v>3.0028679321335034E-2</v>
      </c>
      <c r="T2423" s="87">
        <v>0.51746279663240979</v>
      </c>
      <c r="U2423" s="88">
        <v>0.23494797870453049</v>
      </c>
      <c r="V2423" s="111">
        <v>0</v>
      </c>
      <c r="W2423" s="87">
        <v>0</v>
      </c>
      <c r="X2423" s="87">
        <v>0</v>
      </c>
      <c r="Y2423" s="88">
        <v>0</v>
      </c>
      <c r="Z2423" s="133">
        <v>0.65562582489358134</v>
      </c>
      <c r="AA2423" s="128">
        <v>0.64164319069849574</v>
      </c>
      <c r="AB2423" s="129">
        <v>0.35835680930150415</v>
      </c>
      <c r="AC2423" s="130">
        <v>0</v>
      </c>
    </row>
    <row r="2424" spans="1:53">
      <c r="A2424" s="51" t="s">
        <v>200</v>
      </c>
      <c r="B2424" s="111">
        <v>6.1130410239674496E-4</v>
      </c>
      <c r="C2424" s="87">
        <v>2.3332327840600176E-3</v>
      </c>
      <c r="D2424" s="87">
        <v>0</v>
      </c>
      <c r="E2424" s="88">
        <v>2.9445368864567624E-3</v>
      </c>
      <c r="F2424" s="112">
        <v>0.36594005825312731</v>
      </c>
      <c r="G2424" s="113">
        <v>1.3967243759193453</v>
      </c>
      <c r="H2424" s="113">
        <v>0</v>
      </c>
      <c r="I2424" s="88">
        <v>1.7626644341724724</v>
      </c>
      <c r="L2424" s="51"/>
      <c r="M2424" s="131" t="s">
        <v>200</v>
      </c>
      <c r="N2424" s="87">
        <v>5.8285770959215131E-4</v>
      </c>
      <c r="O2424" s="87">
        <v>3.4948724384242346E-5</v>
      </c>
      <c r="P2424" s="87">
        <v>6.0224642133216932E-4</v>
      </c>
      <c r="Q2424" s="88">
        <v>6.1130410239674496E-4</v>
      </c>
      <c r="R2424" s="111">
        <v>1.7051912623603409E-3</v>
      </c>
      <c r="S2424" s="87">
        <v>1.7224379281727755E-4</v>
      </c>
      <c r="T2424" s="87">
        <v>2.9681543360608655E-3</v>
      </c>
      <c r="U2424" s="88">
        <v>2.3332327840600176E-3</v>
      </c>
      <c r="V2424" s="111">
        <v>0</v>
      </c>
      <c r="W2424" s="87">
        <v>0</v>
      </c>
      <c r="X2424" s="87">
        <v>0</v>
      </c>
      <c r="Y2424" s="88">
        <v>0</v>
      </c>
      <c r="Z2424" s="133">
        <v>2.9445368864567624E-3</v>
      </c>
      <c r="AA2424" s="128">
        <v>0.20760619614188058</v>
      </c>
      <c r="AB2424" s="129">
        <v>0.79239380385811953</v>
      </c>
      <c r="AC2424" s="130">
        <v>0</v>
      </c>
    </row>
    <row r="2425" spans="1:53">
      <c r="A2425" s="51" t="s">
        <v>667</v>
      </c>
      <c r="B2425" s="104">
        <v>22.561387212283826</v>
      </c>
      <c r="C2425" s="85">
        <v>252.74635140255424</v>
      </c>
      <c r="D2425" s="85">
        <v>0</v>
      </c>
      <c r="E2425" s="86">
        <v>275.30773861483806</v>
      </c>
      <c r="F2425" s="107">
        <v>13505.741771345367</v>
      </c>
      <c r="G2425" s="108">
        <v>151299.51556498595</v>
      </c>
      <c r="H2425" s="108">
        <v>0</v>
      </c>
      <c r="I2425" s="86">
        <v>164805.25733633133</v>
      </c>
      <c r="L2425" s="51"/>
      <c r="M2425" s="131" t="s">
        <v>667</v>
      </c>
      <c r="N2425" s="85">
        <v>16.215726838465873</v>
      </c>
      <c r="O2425" s="85">
        <v>1.6859254599663553</v>
      </c>
      <c r="P2425" s="85">
        <v>29.052350058170532</v>
      </c>
      <c r="Q2425" s="86">
        <v>22.561387212283826</v>
      </c>
      <c r="R2425" s="85">
        <v>142.48803633989181</v>
      </c>
      <c r="S2425" s="85">
        <v>21.81632382574351</v>
      </c>
      <c r="T2425" s="85">
        <v>375.94513625801414</v>
      </c>
      <c r="U2425" s="86">
        <v>252.74635140255424</v>
      </c>
      <c r="V2425" s="85">
        <v>0</v>
      </c>
      <c r="W2425" s="85">
        <v>0</v>
      </c>
      <c r="X2425" s="85">
        <v>0</v>
      </c>
      <c r="Y2425" s="86">
        <v>0</v>
      </c>
      <c r="Z2425" s="85">
        <v>275.30773861483806</v>
      </c>
      <c r="AA2425" s="128">
        <v>8.1949702270620636E-2</v>
      </c>
      <c r="AB2425" s="129">
        <v>0.91805029772937941</v>
      </c>
      <c r="AC2425" s="130">
        <v>0</v>
      </c>
    </row>
    <row r="2426" spans="1:53">
      <c r="A2426" s="51" t="s">
        <v>676</v>
      </c>
      <c r="B2426" s="111">
        <v>1.5896541751926847E-2</v>
      </c>
      <c r="C2426" s="87">
        <v>1.4576471220193694E-2</v>
      </c>
      <c r="D2426" s="87">
        <v>0</v>
      </c>
      <c r="E2426" s="88">
        <v>3.0473012972120541E-2</v>
      </c>
      <c r="F2426" s="112">
        <v>9.5160189370820678</v>
      </c>
      <c r="G2426" s="113">
        <v>8.7257957316648245</v>
      </c>
      <c r="H2426" s="113">
        <v>0</v>
      </c>
      <c r="I2426" s="88">
        <v>18.241814668746894</v>
      </c>
      <c r="L2426" s="51"/>
      <c r="M2426" s="131" t="s">
        <v>676</v>
      </c>
      <c r="N2426" s="87">
        <v>1.3614521373433051E-2</v>
      </c>
      <c r="O2426" s="87">
        <v>1.0241659105177082E-3</v>
      </c>
      <c r="P2426" s="87">
        <v>1.7648720098573753E-2</v>
      </c>
      <c r="Q2426" s="88">
        <v>1.5896541751926847E-2</v>
      </c>
      <c r="R2426" s="111">
        <v>2.4190649293935672E-3</v>
      </c>
      <c r="S2426" s="87">
        <v>1.691873631798984E-3</v>
      </c>
      <c r="T2426" s="87">
        <v>2.9154850657628305E-2</v>
      </c>
      <c r="U2426" s="88">
        <v>1.4576471220193694E-2</v>
      </c>
      <c r="V2426" s="111">
        <v>0</v>
      </c>
      <c r="W2426" s="87">
        <v>0</v>
      </c>
      <c r="X2426" s="87">
        <v>0</v>
      </c>
      <c r="Y2426" s="88">
        <v>0</v>
      </c>
      <c r="Z2426" s="133">
        <v>3.0473012972120541E-2</v>
      </c>
      <c r="AA2426" s="128">
        <v>0.52165966543808573</v>
      </c>
      <c r="AB2426" s="129">
        <v>0.47834033456191427</v>
      </c>
      <c r="AC2426" s="130">
        <v>0</v>
      </c>
    </row>
    <row r="2427" spans="1:53">
      <c r="A2427" s="51" t="s">
        <v>685</v>
      </c>
      <c r="B2427" s="111">
        <v>2.8604484010500288E-2</v>
      </c>
      <c r="C2427" s="87">
        <v>5.8973915681207363E-2</v>
      </c>
      <c r="D2427" s="87">
        <v>0</v>
      </c>
      <c r="E2427" s="88">
        <v>8.7578399691707651E-2</v>
      </c>
      <c r="F2427" s="112">
        <v>17.123272204559083</v>
      </c>
      <c r="G2427" s="113">
        <v>35.303080831919097</v>
      </c>
      <c r="H2427" s="113">
        <v>0</v>
      </c>
      <c r="I2427" s="88">
        <v>52.426353036478183</v>
      </c>
      <c r="L2427" s="51"/>
      <c r="M2427" s="131" t="s">
        <v>685</v>
      </c>
      <c r="N2427" s="87">
        <v>1.9597826780946098E-2</v>
      </c>
      <c r="O2427" s="87">
        <v>2.2093989432465191E-3</v>
      </c>
      <c r="P2427" s="87">
        <v>3.8072994946425971E-2</v>
      </c>
      <c r="Q2427" s="88">
        <v>2.8604484010500288E-2</v>
      </c>
      <c r="R2427" s="111">
        <v>2.5632153268060107E-2</v>
      </c>
      <c r="S2427" s="87">
        <v>5.6599777867204293E-3</v>
      </c>
      <c r="T2427" s="87">
        <v>9.7534357174102276E-2</v>
      </c>
      <c r="U2427" s="88">
        <v>5.8973915681207363E-2</v>
      </c>
      <c r="V2427" s="111">
        <v>0</v>
      </c>
      <c r="W2427" s="87">
        <v>0</v>
      </c>
      <c r="X2427" s="87">
        <v>0</v>
      </c>
      <c r="Y2427" s="88">
        <v>0</v>
      </c>
      <c r="Z2427" s="133">
        <v>8.7578399691707651E-2</v>
      </c>
      <c r="AA2427" s="128">
        <v>0.32661574213725558</v>
      </c>
      <c r="AB2427" s="129">
        <v>0.67338425786274447</v>
      </c>
      <c r="AC2427" s="130">
        <v>0</v>
      </c>
    </row>
    <row r="2428" spans="1:53">
      <c r="A2428" s="51" t="s">
        <v>690</v>
      </c>
      <c r="B2428" s="111">
        <v>4.3630375786394157E-2</v>
      </c>
      <c r="C2428" s="87">
        <v>0.12397235403495861</v>
      </c>
      <c r="D2428" s="87">
        <v>0</v>
      </c>
      <c r="E2428" s="88">
        <v>0.16760272982135277</v>
      </c>
      <c r="F2428" s="112">
        <v>26.118100948906584</v>
      </c>
      <c r="G2428" s="113">
        <v>74.212573217587547</v>
      </c>
      <c r="H2428" s="113">
        <v>0</v>
      </c>
      <c r="I2428" s="88">
        <v>100.33067416649413</v>
      </c>
      <c r="L2428" s="51"/>
      <c r="M2428" s="131" t="s">
        <v>690</v>
      </c>
      <c r="N2428" s="87">
        <v>3.5561272701385434E-2</v>
      </c>
      <c r="O2428" s="87">
        <v>2.9460263379793624E-3</v>
      </c>
      <c r="P2428" s="87">
        <v>5.0766769044032753E-2</v>
      </c>
      <c r="Q2428" s="88">
        <v>4.3630375786394157E-2</v>
      </c>
      <c r="R2428" s="111">
        <v>6.6732146237075379E-2</v>
      </c>
      <c r="S2428" s="87">
        <v>1.0937146700058666E-2</v>
      </c>
      <c r="T2428" s="87">
        <v>0.18847204227760467</v>
      </c>
      <c r="U2428" s="88">
        <v>0.12397235403495861</v>
      </c>
      <c r="V2428" s="111">
        <v>0</v>
      </c>
      <c r="W2428" s="87">
        <v>0</v>
      </c>
      <c r="X2428" s="87">
        <v>0</v>
      </c>
      <c r="Y2428" s="88">
        <v>0</v>
      </c>
      <c r="Z2428" s="133">
        <v>0.16760272982135277</v>
      </c>
      <c r="AA2428" s="128">
        <v>0.26032019784462723</v>
      </c>
      <c r="AB2428" s="129">
        <v>0.73967980215537277</v>
      </c>
      <c r="AC2428" s="130">
        <v>0</v>
      </c>
    </row>
    <row r="2429" spans="1:53">
      <c r="A2429" s="51" t="s">
        <v>695</v>
      </c>
      <c r="B2429" s="111">
        <v>5.9135850023400022E-3</v>
      </c>
      <c r="C2429" s="87">
        <v>2.9499459568007615E-2</v>
      </c>
      <c r="D2429" s="87">
        <v>1.7999999999999999E-2</v>
      </c>
      <c r="E2429" s="88">
        <v>5.3413044570347623E-2</v>
      </c>
      <c r="F2429" s="112">
        <v>3.5400018284788839</v>
      </c>
      <c r="G2429" s="113">
        <v>17.659024224487126</v>
      </c>
      <c r="H2429" s="113">
        <v>10.775195230542206</v>
      </c>
      <c r="I2429" s="88">
        <v>31.974221283508225</v>
      </c>
      <c r="L2429" s="51"/>
      <c r="M2429" s="131" t="s">
        <v>695</v>
      </c>
      <c r="N2429" s="87">
        <v>9.2740403469191122E-3</v>
      </c>
      <c r="O2429" s="87">
        <v>6.6173797789071762E-5</v>
      </c>
      <c r="P2429" s="87">
        <v>1.1403258232336498E-3</v>
      </c>
      <c r="Q2429" s="88">
        <v>5.9135850023400022E-3</v>
      </c>
      <c r="R2429" s="111">
        <v>1.0591052055468125E-2</v>
      </c>
      <c r="S2429" s="87">
        <v>2.9980053505141639E-3</v>
      </c>
      <c r="T2429" s="87">
        <v>5.1662486265047512E-2</v>
      </c>
      <c r="U2429" s="88">
        <v>2.9499459568007615E-2</v>
      </c>
      <c r="V2429" s="111">
        <v>1.7999999999999999E-2</v>
      </c>
      <c r="W2429" s="87">
        <v>0</v>
      </c>
      <c r="X2429" s="87">
        <v>1.7999999999999999E-2</v>
      </c>
      <c r="Y2429" s="88">
        <v>1.7999999999999999E-2</v>
      </c>
      <c r="Z2429" s="133">
        <v>5.3413044570347623E-2</v>
      </c>
      <c r="AA2429" s="128">
        <v>0.11071424686438756</v>
      </c>
      <c r="AB2429" s="129">
        <v>0.55228942302952544</v>
      </c>
      <c r="AC2429" s="130">
        <v>0.33699633010608687</v>
      </c>
    </row>
    <row r="2430" spans="1:53">
      <c r="A2430" s="51" t="s">
        <v>700</v>
      </c>
      <c r="B2430" s="111">
        <v>1.5259937196660674E-3</v>
      </c>
      <c r="C2430" s="87">
        <v>2.1996188261996889E-2</v>
      </c>
      <c r="D2430" s="87">
        <v>4.5999999999999999E-3</v>
      </c>
      <c r="E2430" s="88">
        <v>2.8122181981662955E-2</v>
      </c>
      <c r="F2430" s="112">
        <v>0.91349334722128717</v>
      </c>
      <c r="G2430" s="113">
        <v>13.16740126948763</v>
      </c>
      <c r="H2430" s="113">
        <v>2.7536610033607865</v>
      </c>
      <c r="I2430" s="88">
        <v>16.834555620069704</v>
      </c>
      <c r="L2430" s="51"/>
      <c r="M2430" s="131" t="s">
        <v>700</v>
      </c>
      <c r="N2430" s="87">
        <v>1.8313995936970694E-3</v>
      </c>
      <c r="O2430" s="87">
        <v>5.9089942061502235E-5</v>
      </c>
      <c r="P2430" s="87">
        <v>1.0182547938519398E-3</v>
      </c>
      <c r="Q2430" s="88">
        <v>1.5259937196660674E-3</v>
      </c>
      <c r="R2430" s="111">
        <v>6.60494916276874E-3</v>
      </c>
      <c r="S2430" s="87">
        <v>2.3321010813637747E-3</v>
      </c>
      <c r="T2430" s="87">
        <v>4.0187433309281956E-2</v>
      </c>
      <c r="U2430" s="88">
        <v>2.1996188261996889E-2</v>
      </c>
      <c r="V2430" s="111">
        <v>4.5999999999999999E-3</v>
      </c>
      <c r="W2430" s="87">
        <v>0</v>
      </c>
      <c r="X2430" s="87">
        <v>4.5999999999999999E-3</v>
      </c>
      <c r="Y2430" s="88">
        <v>4.5999999999999999E-3</v>
      </c>
      <c r="Z2430" s="133">
        <v>2.8122181981662955E-2</v>
      </c>
      <c r="AA2430" s="128">
        <v>5.4262991422966055E-2</v>
      </c>
      <c r="AB2430" s="129">
        <v>0.78216506373294525</v>
      </c>
      <c r="AC2430" s="130">
        <v>0.16357194484408877</v>
      </c>
    </row>
    <row r="2431" spans="1:53">
      <c r="A2431" s="51" t="s">
        <v>703</v>
      </c>
      <c r="B2431" s="111">
        <v>2.2012699268145572E-2</v>
      </c>
      <c r="C2431" s="87">
        <v>0.27682220900549476</v>
      </c>
      <c r="D2431" s="87">
        <v>0</v>
      </c>
      <c r="E2431" s="88">
        <v>0.29883490827364034</v>
      </c>
      <c r="F2431" s="112">
        <v>13.17728512030456</v>
      </c>
      <c r="G2431" s="113">
        <v>165.71185256578693</v>
      </c>
      <c r="H2431" s="113">
        <v>0</v>
      </c>
      <c r="I2431" s="88">
        <v>178.88913768609152</v>
      </c>
      <c r="L2431" s="51"/>
      <c r="M2431" s="131" t="s">
        <v>703</v>
      </c>
      <c r="N2431" s="87">
        <v>1.5847377094091234E-2</v>
      </c>
      <c r="O2431" s="87">
        <v>1.6429785954024858E-3</v>
      </c>
      <c r="P2431" s="87">
        <v>2.8312277396099646E-2</v>
      </c>
      <c r="Q2431" s="88">
        <v>2.2012699268145572E-2</v>
      </c>
      <c r="R2431" s="111">
        <v>0.25563488817516339</v>
      </c>
      <c r="S2431" s="87">
        <v>1.6447322995307767E-2</v>
      </c>
      <c r="T2431" s="87">
        <v>0.28342497727569455</v>
      </c>
      <c r="U2431" s="88">
        <v>0.27682220900549476</v>
      </c>
      <c r="V2431" s="111">
        <v>0</v>
      </c>
      <c r="W2431" s="87">
        <v>0</v>
      </c>
      <c r="X2431" s="87">
        <v>0</v>
      </c>
      <c r="Y2431" s="88">
        <v>0</v>
      </c>
      <c r="Z2431" s="133">
        <v>0.29883490827364034</v>
      </c>
      <c r="AA2431" s="128">
        <v>7.3661739839271878E-2</v>
      </c>
      <c r="AB2431" s="129">
        <v>0.92633826016072807</v>
      </c>
      <c r="AC2431" s="130">
        <v>0</v>
      </c>
    </row>
    <row r="2432" spans="1:53">
      <c r="A2432" s="51" t="s">
        <v>729</v>
      </c>
      <c r="B2432" s="111">
        <v>2.8409241111420421E-4</v>
      </c>
      <c r="C2432" s="87">
        <v>7.5418670878337E-4</v>
      </c>
      <c r="D2432" s="87">
        <v>6.5769220473088272E-4</v>
      </c>
      <c r="E2432" s="88">
        <v>1.6959713246284568E-3</v>
      </c>
      <c r="F2432" s="112">
        <v>0.17006395518172274</v>
      </c>
      <c r="G2432" s="113">
        <v>0.45147272374560515</v>
      </c>
      <c r="H2432" s="113">
        <v>0.3937089948656109</v>
      </c>
      <c r="I2432" s="88">
        <v>1.0152456737929387</v>
      </c>
      <c r="L2432" s="51"/>
      <c r="M2432" s="131" t="s">
        <v>729</v>
      </c>
      <c r="N2432" s="87">
        <v>2.066666713907136E-4</v>
      </c>
      <c r="O2432" s="87">
        <v>2.104375109400418E-5</v>
      </c>
      <c r="P2432" s="87">
        <v>3.6263194182512622E-4</v>
      </c>
      <c r="Q2432" s="88">
        <v>2.8409241111420421E-4</v>
      </c>
      <c r="R2432" s="111">
        <v>4.1870468129464358E-4</v>
      </c>
      <c r="S2432" s="87">
        <v>6.5583443141097655E-5</v>
      </c>
      <c r="T2432" s="87">
        <v>1.1301526629731991E-3</v>
      </c>
      <c r="U2432" s="88">
        <v>7.5418670878337E-4</v>
      </c>
      <c r="V2432" s="111">
        <v>6.5769220473088272E-4</v>
      </c>
      <c r="W2432" s="87">
        <v>0</v>
      </c>
      <c r="X2432" s="87">
        <v>6.5769220473088272E-4</v>
      </c>
      <c r="Y2432" s="88">
        <v>6.5769220473088272E-4</v>
      </c>
      <c r="Z2432" s="133">
        <v>1.6959713246284568E-3</v>
      </c>
      <c r="AA2432" s="128">
        <v>0.16751015007664793</v>
      </c>
      <c r="AB2432" s="129">
        <v>0.44469307813833037</v>
      </c>
      <c r="AC2432" s="130">
        <v>0.38779677178502175</v>
      </c>
    </row>
    <row r="2433" spans="1:76">
      <c r="A2433" s="51" t="s">
        <v>730</v>
      </c>
      <c r="B2433" s="111">
        <v>3.8483109563424572E-4</v>
      </c>
      <c r="C2433" s="87">
        <v>1.7570259553750019E-3</v>
      </c>
      <c r="D2433" s="87">
        <v>8.2226686785038681E-4</v>
      </c>
      <c r="E2433" s="88">
        <v>2.9641239188596346E-3</v>
      </c>
      <c r="F2433" s="112">
        <v>0.23036834368013645</v>
      </c>
      <c r="G2433" s="113">
        <v>1.0517943163497547</v>
      </c>
      <c r="H2433" s="113">
        <v>0.4922270018163537</v>
      </c>
      <c r="I2433" s="88">
        <v>1.7743896618462449</v>
      </c>
      <c r="L2433" s="51"/>
      <c r="M2433" s="131" t="s">
        <v>730</v>
      </c>
      <c r="N2433" s="87">
        <v>3.9455211025915407E-4</v>
      </c>
      <c r="O2433" s="87">
        <v>1.9934728670201542E-5</v>
      </c>
      <c r="P2433" s="87">
        <v>3.4352095000267754E-4</v>
      </c>
      <c r="Q2433" s="88">
        <v>3.8483109563424572E-4</v>
      </c>
      <c r="R2433" s="111">
        <v>1.0303791608138697E-3</v>
      </c>
      <c r="S2433" s="87">
        <v>1.4868168836768811E-4</v>
      </c>
      <c r="T2433" s="87">
        <v>2.5621254084294441E-3</v>
      </c>
      <c r="U2433" s="88">
        <v>1.7570259553750019E-3</v>
      </c>
      <c r="V2433" s="111">
        <v>8.2226686785038681E-4</v>
      </c>
      <c r="W2433" s="87">
        <v>0</v>
      </c>
      <c r="X2433" s="87">
        <v>8.2226686785038681E-4</v>
      </c>
      <c r="Y2433" s="88">
        <v>8.2226686785038681E-4</v>
      </c>
      <c r="Z2433" s="133">
        <v>2.9641239188596346E-3</v>
      </c>
      <c r="AA2433" s="128">
        <v>0.12982962459352879</v>
      </c>
      <c r="AB2433" s="129">
        <v>0.59276400159780418</v>
      </c>
      <c r="AC2433" s="130">
        <v>0.27740637380866701</v>
      </c>
    </row>
    <row r="2434" spans="1:76">
      <c r="A2434" s="51" t="s">
        <v>712</v>
      </c>
      <c r="B2434" s="111">
        <v>3.8763601454578733E-4</v>
      </c>
      <c r="C2434" s="87">
        <v>1.4074591132218891E-3</v>
      </c>
      <c r="D2434" s="87">
        <v>0</v>
      </c>
      <c r="E2434" s="88">
        <v>1.7950951277676765E-3</v>
      </c>
      <c r="F2434" s="112">
        <v>0.23204742972889764</v>
      </c>
      <c r="G2434" s="113">
        <v>0.84253592910953679</v>
      </c>
      <c r="H2434" s="113">
        <v>0</v>
      </c>
      <c r="I2434" s="88">
        <v>1.0745833588384344</v>
      </c>
      <c r="L2434" s="51"/>
      <c r="M2434" s="131" t="s">
        <v>712</v>
      </c>
      <c r="N2434" s="87">
        <v>3.6136968024661625E-4</v>
      </c>
      <c r="O2434" s="87">
        <v>2.277683024756582E-5</v>
      </c>
      <c r="P2434" s="87">
        <v>3.924968578272818E-4</v>
      </c>
      <c r="Q2434" s="88">
        <v>3.8763601454578733E-4</v>
      </c>
      <c r="R2434" s="111">
        <v>8.0255286178250516E-4</v>
      </c>
      <c r="S2434" s="87">
        <v>1.2080826682018296E-4</v>
      </c>
      <c r="T2434" s="87">
        <v>2.0818026306162227E-3</v>
      </c>
      <c r="U2434" s="88">
        <v>1.4074591132218891E-3</v>
      </c>
      <c r="V2434" s="111">
        <v>0</v>
      </c>
      <c r="W2434" s="87">
        <v>0</v>
      </c>
      <c r="X2434" s="87">
        <v>0</v>
      </c>
      <c r="Y2434" s="88">
        <v>0</v>
      </c>
      <c r="Z2434" s="133">
        <v>1.7950951277676765E-3</v>
      </c>
      <c r="AA2434" s="128">
        <v>0.21594176740251042</v>
      </c>
      <c r="AB2434" s="129">
        <v>0.78405823259748952</v>
      </c>
      <c r="AC2434" s="130">
        <v>0</v>
      </c>
    </row>
    <row r="2435" spans="1:76">
      <c r="A2435" s="51" t="s">
        <v>715</v>
      </c>
      <c r="B2435" s="111">
        <v>1.3933476271236491E-3</v>
      </c>
      <c r="C2435" s="87">
        <v>1.1150179488905787E-2</v>
      </c>
      <c r="D2435" s="87">
        <v>0</v>
      </c>
      <c r="E2435" s="88">
        <v>1.2543527116029437E-2</v>
      </c>
      <c r="F2435" s="112">
        <v>0.8340884836816691</v>
      </c>
      <c r="G2435" s="113">
        <v>6.6747422693637324</v>
      </c>
      <c r="H2435" s="113">
        <v>0</v>
      </c>
      <c r="I2435" s="88">
        <v>7.5088307530454017</v>
      </c>
      <c r="L2435" s="51"/>
      <c r="M2435" s="131" t="s">
        <v>715</v>
      </c>
      <c r="N2435" s="87">
        <v>1.3281951844565341E-3</v>
      </c>
      <c r="O2435" s="87">
        <v>7.9682272379372055E-5</v>
      </c>
      <c r="P2435" s="87">
        <v>1.3731077236606934E-3</v>
      </c>
      <c r="Q2435" s="88">
        <v>1.3933476271236491E-3</v>
      </c>
      <c r="R2435" s="111">
        <v>8.1534539494391226E-3</v>
      </c>
      <c r="S2435" s="87">
        <v>8.2278444738622151E-4</v>
      </c>
      <c r="T2435" s="87">
        <v>1.4178457088108705E-2</v>
      </c>
      <c r="U2435" s="88">
        <v>1.1150179488905787E-2</v>
      </c>
      <c r="V2435" s="111">
        <v>0</v>
      </c>
      <c r="W2435" s="87">
        <v>0</v>
      </c>
      <c r="X2435" s="87">
        <v>0</v>
      </c>
      <c r="Y2435" s="88">
        <v>0</v>
      </c>
      <c r="Z2435" s="133">
        <v>1.2543527116029437E-2</v>
      </c>
      <c r="AA2435" s="128">
        <v>0.11108100729842431</v>
      </c>
      <c r="AB2435" s="129">
        <v>0.88891899270157571</v>
      </c>
      <c r="AC2435" s="130">
        <v>0</v>
      </c>
    </row>
    <row r="2436" spans="1:76">
      <c r="A2436" s="51" t="s">
        <v>716</v>
      </c>
      <c r="B2436" s="111">
        <v>2.1196425183212515E-3</v>
      </c>
      <c r="C2436" s="87">
        <v>2.6667321778923253E-2</v>
      </c>
      <c r="D2436" s="87">
        <v>0</v>
      </c>
      <c r="E2436" s="88">
        <v>2.8786964297244505E-2</v>
      </c>
      <c r="F2436" s="112">
        <v>1.2688645529927567</v>
      </c>
      <c r="G2436" s="113">
        <v>15.963644357977119</v>
      </c>
      <c r="H2436" s="113">
        <v>0</v>
      </c>
      <c r="I2436" s="88">
        <v>17.232508910969873</v>
      </c>
      <c r="L2436" s="51"/>
      <c r="M2436" s="131" t="s">
        <v>716</v>
      </c>
      <c r="N2436" s="87">
        <v>2.2954213976327789E-3</v>
      </c>
      <c r="O2436" s="87">
        <v>1.0065807092075984E-4</v>
      </c>
      <c r="P2436" s="87">
        <v>1.7345686876503008E-3</v>
      </c>
      <c r="Q2436" s="88">
        <v>2.1196425183212515E-3</v>
      </c>
      <c r="R2436" s="111">
        <v>2.1115268847012304E-2</v>
      </c>
      <c r="S2436" s="87">
        <v>1.8470209286537355E-3</v>
      </c>
      <c r="T2436" s="87">
        <v>3.182839328204131E-2</v>
      </c>
      <c r="U2436" s="88">
        <v>2.6667321778923253E-2</v>
      </c>
      <c r="V2436" s="111">
        <v>0</v>
      </c>
      <c r="W2436" s="87">
        <v>0</v>
      </c>
      <c r="X2436" s="87">
        <v>0</v>
      </c>
      <c r="Y2436" s="88">
        <v>0</v>
      </c>
      <c r="Z2436" s="133">
        <v>2.8786964297244505E-2</v>
      </c>
      <c r="AA2436" s="128">
        <v>7.3632026511532653E-2</v>
      </c>
      <c r="AB2436" s="129">
        <v>0.92636797348846733</v>
      </c>
      <c r="AC2436" s="130">
        <v>0</v>
      </c>
    </row>
    <row r="2437" spans="1:76">
      <c r="A2437" s="51" t="s">
        <v>717</v>
      </c>
      <c r="B2437" s="111">
        <v>4.8196544329753435E-5</v>
      </c>
      <c r="C2437" s="87">
        <v>5.268330127630106E-3</v>
      </c>
      <c r="D2437" s="87">
        <v>1.1195999999999999E-2</v>
      </c>
      <c r="E2437" s="88">
        <v>1.6512526671959859E-2</v>
      </c>
      <c r="F2437" s="112">
        <v>2.8851509699476401E-2</v>
      </c>
      <c r="G2437" s="113">
        <v>3.1537380924534295</v>
      </c>
      <c r="H2437" s="113">
        <v>6.7021714333972522</v>
      </c>
      <c r="I2437" s="88">
        <v>9.8847610355501594</v>
      </c>
      <c r="L2437" s="51"/>
      <c r="M2437" s="131" t="s">
        <v>717</v>
      </c>
      <c r="N2437" s="87">
        <v>6.0517521963641197E-5</v>
      </c>
      <c r="O2437" s="87">
        <v>1.6662061394336012E-6</v>
      </c>
      <c r="P2437" s="87">
        <v>2.8712541082844734E-5</v>
      </c>
      <c r="Q2437" s="88">
        <v>4.8196544329753435E-5</v>
      </c>
      <c r="R2437" s="111">
        <v>3.6890040511959564E-3</v>
      </c>
      <c r="S2437" s="87">
        <v>4.0097742160665069E-4</v>
      </c>
      <c r="T2437" s="87">
        <v>6.909757693659555E-3</v>
      </c>
      <c r="U2437" s="88">
        <v>5.268330127630106E-3</v>
      </c>
      <c r="V2437" s="111">
        <v>1.1195999999999999E-2</v>
      </c>
      <c r="W2437" s="87">
        <v>0</v>
      </c>
      <c r="X2437" s="87">
        <v>1.1195999999999999E-2</v>
      </c>
      <c r="Y2437" s="88">
        <v>1.1195999999999999E-2</v>
      </c>
      <c r="Z2437" s="133">
        <v>1.6512526671959859E-2</v>
      </c>
      <c r="AA2437" s="128">
        <v>2.9187867663884913E-3</v>
      </c>
      <c r="AB2437" s="129">
        <v>0.31905051433323817</v>
      </c>
      <c r="AC2437" s="130">
        <v>0.67803069890037337</v>
      </c>
    </row>
    <row r="2438" spans="1:76">
      <c r="A2438" s="51" t="s">
        <v>718</v>
      </c>
      <c r="B2438" s="111">
        <v>3.8490853428846424E-5</v>
      </c>
      <c r="C2438" s="87">
        <v>3.8412089016219412E-3</v>
      </c>
      <c r="D2438" s="87">
        <v>2.8611999999999999E-3</v>
      </c>
      <c r="E2438" s="88">
        <v>6.7408997550507874E-3</v>
      </c>
      <c r="F2438" s="112">
        <v>2.3041470015889173E-2</v>
      </c>
      <c r="G2438" s="113">
        <v>2.2994319909040559</v>
      </c>
      <c r="H2438" s="113">
        <v>1.7127771440904089</v>
      </c>
      <c r="I2438" s="88">
        <v>4.0352506050103543</v>
      </c>
      <c r="L2438" s="51"/>
      <c r="M2438" s="131" t="s">
        <v>718</v>
      </c>
      <c r="N2438" s="87">
        <v>4.8700381602482413E-5</v>
      </c>
      <c r="O2438" s="87">
        <v>1.3030188488773701E-6</v>
      </c>
      <c r="P2438" s="87">
        <v>2.2453993743433482E-5</v>
      </c>
      <c r="Q2438" s="88">
        <v>3.8490853428846424E-5</v>
      </c>
      <c r="R2438" s="111">
        <v>2.3152675195106062E-3</v>
      </c>
      <c r="S2438" s="87">
        <v>3.2036194177083549E-4</v>
      </c>
      <c r="T2438" s="87">
        <v>5.5205686720142984E-3</v>
      </c>
      <c r="U2438" s="88">
        <v>3.8412089016219412E-3</v>
      </c>
      <c r="V2438" s="111">
        <v>2.8611999999999999E-3</v>
      </c>
      <c r="W2438" s="87">
        <v>0</v>
      </c>
      <c r="X2438" s="87">
        <v>2.8611999999999999E-3</v>
      </c>
      <c r="Y2438" s="88">
        <v>2.8611999999999999E-3</v>
      </c>
      <c r="Z2438" s="133">
        <v>6.7408997550507874E-3</v>
      </c>
      <c r="AA2438" s="128">
        <v>5.7100468524259231E-3</v>
      </c>
      <c r="AB2438" s="129">
        <v>0.5698362297620313</v>
      </c>
      <c r="AC2438" s="130">
        <v>0.42445372338554277</v>
      </c>
    </row>
    <row r="2439" spans="1:76">
      <c r="A2439" s="51" t="s">
        <v>719</v>
      </c>
      <c r="B2439" s="111">
        <v>8.0696788756955628E-4</v>
      </c>
      <c r="C2439" s="87">
        <v>9.8757857818116024E-2</v>
      </c>
      <c r="D2439" s="87">
        <v>0</v>
      </c>
      <c r="E2439" s="87">
        <v>9.9564825705685575E-2</v>
      </c>
      <c r="F2439" s="112">
        <v>0.48306869629667787</v>
      </c>
      <c r="G2439" s="113">
        <v>59.118622141129393</v>
      </c>
      <c r="H2439" s="113">
        <v>0</v>
      </c>
      <c r="I2439" s="88">
        <v>59.601690837426077</v>
      </c>
      <c r="L2439" s="51"/>
      <c r="M2439" s="131" t="s">
        <v>719</v>
      </c>
      <c r="N2439" s="87">
        <v>8.8077910640688302E-4</v>
      </c>
      <c r="O2439" s="87">
        <v>3.7806130806879261E-5</v>
      </c>
      <c r="P2439" s="87">
        <v>6.5148606663094138E-4</v>
      </c>
      <c r="Q2439" s="88">
        <v>8.0696788756955628E-4</v>
      </c>
      <c r="R2439" s="111">
        <v>9.4954309152470148E-2</v>
      </c>
      <c r="S2439" s="87">
        <v>5.5868252574644214E-3</v>
      </c>
      <c r="T2439" s="87">
        <v>9.6273771852833978E-2</v>
      </c>
      <c r="U2439" s="88">
        <v>9.8757857818116024E-2</v>
      </c>
      <c r="V2439" s="111">
        <v>0</v>
      </c>
      <c r="W2439" s="87">
        <v>0</v>
      </c>
      <c r="X2439" s="87">
        <v>0</v>
      </c>
      <c r="Y2439" s="88">
        <v>0</v>
      </c>
      <c r="Z2439" s="133">
        <v>9.9564825705685575E-2</v>
      </c>
      <c r="AA2439" s="128">
        <v>8.1049495326287208E-3</v>
      </c>
      <c r="AB2439" s="129">
        <v>0.99189505046737136</v>
      </c>
      <c r="AC2439" s="130">
        <v>0</v>
      </c>
    </row>
    <row r="2440" spans="1:76">
      <c r="A2440" s="51" t="s">
        <v>720</v>
      </c>
      <c r="B2440" s="111">
        <v>5.029996696225127E-6</v>
      </c>
      <c r="C2440" s="87">
        <v>1.6314364588234027E-4</v>
      </c>
      <c r="D2440" s="87">
        <v>6.472178664772689E-4</v>
      </c>
      <c r="E2440" s="87">
        <v>8.1539150905583432E-4</v>
      </c>
      <c r="F2440" s="112">
        <v>3.0110664672671136E-3</v>
      </c>
      <c r="G2440" s="113">
        <v>9.7661368611369981E-2</v>
      </c>
      <c r="H2440" s="113">
        <v>0.38743882599930951</v>
      </c>
      <c r="I2440" s="88">
        <v>0.48811126107794656</v>
      </c>
      <c r="L2440" s="51"/>
      <c r="M2440" s="4" t="s">
        <v>720</v>
      </c>
      <c r="N2440" s="111">
        <v>4.984348450201272E-6</v>
      </c>
      <c r="O2440" s="87">
        <v>2.7347698104692784E-7</v>
      </c>
      <c r="P2440" s="87">
        <v>4.7126336097834189E-6</v>
      </c>
      <c r="Q2440" s="88">
        <v>5.029996696225127E-6</v>
      </c>
      <c r="R2440" s="87">
        <v>1.3801937972333814E-4</v>
      </c>
      <c r="S2440" s="87">
        <v>1.0638311675408949E-5</v>
      </c>
      <c r="T2440" s="87">
        <v>1.8332243160268263E-4</v>
      </c>
      <c r="U2440" s="88">
        <v>1.6314364588234027E-4</v>
      </c>
      <c r="V2440" s="87">
        <v>4.0908455134260903E-4</v>
      </c>
      <c r="W2440" s="87">
        <v>4.0908455134260903E-4</v>
      </c>
      <c r="X2440" s="87">
        <v>4.0908455134260903E-4</v>
      </c>
      <c r="Y2440" s="87">
        <v>6.472178664772689E-4</v>
      </c>
      <c r="Z2440" s="133">
        <v>8.1539150905583432E-4</v>
      </c>
      <c r="AA2440" s="129">
        <v>6.1688117184952136E-3</v>
      </c>
      <c r="AB2440" s="129">
        <v>0.20008013827768339</v>
      </c>
      <c r="AC2440" s="130">
        <v>0.7937510500038214</v>
      </c>
    </row>
    <row r="2441" spans="1:76" ht="14.25">
      <c r="A2441" s="89" t="s">
        <v>721</v>
      </c>
      <c r="B2441" s="114">
        <v>1.6581653595570379E-5</v>
      </c>
      <c r="C2441" s="90">
        <v>4.1037267823486128E-4</v>
      </c>
      <c r="D2441" s="90">
        <v>8.0917153047729352E-4</v>
      </c>
      <c r="E2441" s="90">
        <v>1.2361258623077253E-3</v>
      </c>
      <c r="F2441" s="115">
        <v>9.9261419298607208E-3</v>
      </c>
      <c r="G2441" s="116">
        <v>0.2456580958478394</v>
      </c>
      <c r="H2441" s="116">
        <v>0.48438784532719281</v>
      </c>
      <c r="I2441" s="91">
        <v>0.73997208310489293</v>
      </c>
      <c r="L2441" s="89"/>
      <c r="M2441" s="134" t="s">
        <v>721</v>
      </c>
      <c r="N2441" s="114">
        <v>2.3767768026708665E-5</v>
      </c>
      <c r="O2441" s="90">
        <v>3.5282537930064639E-7</v>
      </c>
      <c r="P2441" s="90">
        <v>6.0799879189520826E-6</v>
      </c>
      <c r="Q2441" s="91">
        <v>1.6581653595570379E-5</v>
      </c>
      <c r="R2441" s="90">
        <v>3.3890943662499227E-4</v>
      </c>
      <c r="S2441" s="90">
        <v>2.7377862273866359E-5</v>
      </c>
      <c r="T2441" s="90">
        <v>4.7178315857488692E-4</v>
      </c>
      <c r="U2441" s="91">
        <v>4.1037267823486128E-4</v>
      </c>
      <c r="V2441" s="90">
        <v>5.1144999180294064E-4</v>
      </c>
      <c r="W2441" s="90">
        <v>5.1144999180294064E-4</v>
      </c>
      <c r="X2441" s="90">
        <v>5.1144999180294064E-4</v>
      </c>
      <c r="Y2441" s="90">
        <v>8.0917153047729352E-4</v>
      </c>
      <c r="Z2441" s="135">
        <v>1.2361258623077253E-3</v>
      </c>
      <c r="AA2441" s="136">
        <v>1.3414211368908717E-2</v>
      </c>
      <c r="AB2441" s="136">
        <v>0.33198292402744162</v>
      </c>
      <c r="AC2441" s="137">
        <v>0.65460286460364958</v>
      </c>
      <c r="AY2441" s="81"/>
    </row>
    <row r="2443" spans="1:76" ht="15.75">
      <c r="A2443" s="73" t="s">
        <v>825</v>
      </c>
    </row>
    <row r="2444" spans="1:76" ht="130.5" customHeight="1">
      <c r="A2444" s="74"/>
      <c r="B2444" s="75" t="s">
        <v>731</v>
      </c>
      <c r="C2444" s="75" t="s">
        <v>732</v>
      </c>
      <c r="D2444" s="75" t="s">
        <v>733</v>
      </c>
      <c r="E2444" s="75" t="s">
        <v>399</v>
      </c>
      <c r="F2444" s="75" t="s">
        <v>735</v>
      </c>
      <c r="G2444" s="75" t="s">
        <v>736</v>
      </c>
      <c r="H2444" s="75" t="s">
        <v>737</v>
      </c>
      <c r="I2444" s="75" t="s">
        <v>738</v>
      </c>
      <c r="J2444" s="75" t="s">
        <v>404</v>
      </c>
      <c r="K2444" s="75" t="s">
        <v>739</v>
      </c>
      <c r="L2444" s="75" t="s">
        <v>740</v>
      </c>
      <c r="M2444" s="75" t="s">
        <v>741</v>
      </c>
      <c r="N2444" s="75" t="s">
        <v>742</v>
      </c>
      <c r="O2444" s="75" t="s">
        <v>747</v>
      </c>
      <c r="P2444" s="75" t="s">
        <v>748</v>
      </c>
      <c r="Q2444" s="75" t="s">
        <v>749</v>
      </c>
      <c r="R2444" s="75" t="s">
        <v>750</v>
      </c>
      <c r="S2444" s="75" t="s">
        <v>751</v>
      </c>
      <c r="T2444" s="75" t="s">
        <v>752</v>
      </c>
      <c r="U2444" s="75" t="s">
        <v>753</v>
      </c>
      <c r="V2444" s="75" t="s">
        <v>759</v>
      </c>
      <c r="W2444" s="75" t="s">
        <v>760</v>
      </c>
      <c r="X2444" s="75" t="s">
        <v>761</v>
      </c>
      <c r="Y2444" s="75" t="s">
        <v>762</v>
      </c>
      <c r="Z2444" s="75" t="s">
        <v>763</v>
      </c>
      <c r="AA2444" s="75" t="s">
        <v>764</v>
      </c>
      <c r="AB2444" s="75" t="s">
        <v>765</v>
      </c>
      <c r="AC2444" s="75" t="s">
        <v>766</v>
      </c>
      <c r="AD2444" s="75" t="s">
        <v>767</v>
      </c>
      <c r="AE2444" s="75" t="s">
        <v>768</v>
      </c>
      <c r="AF2444" s="75" t="s">
        <v>769</v>
      </c>
      <c r="AG2444" s="75" t="s">
        <v>513</v>
      </c>
      <c r="AH2444" s="75" t="s">
        <v>775</v>
      </c>
      <c r="AI2444" s="75" t="s">
        <v>776</v>
      </c>
      <c r="AJ2444" s="75" t="s">
        <v>515</v>
      </c>
      <c r="AK2444" s="75" t="s">
        <v>516</v>
      </c>
      <c r="AL2444" s="75" t="s">
        <v>517</v>
      </c>
      <c r="AM2444" s="75" t="s">
        <v>518</v>
      </c>
      <c r="AN2444" s="75" t="s">
        <v>519</v>
      </c>
      <c r="AO2444" s="75" t="s">
        <v>789</v>
      </c>
      <c r="AP2444" s="75" t="s">
        <v>521</v>
      </c>
      <c r="AQ2444" s="75" t="s">
        <v>522</v>
      </c>
      <c r="AR2444" s="75" t="s">
        <v>403</v>
      </c>
      <c r="AS2444" s="75" t="s">
        <v>754</v>
      </c>
      <c r="AT2444" s="75" t="s">
        <v>755</v>
      </c>
      <c r="AU2444" s="75" t="s">
        <v>405</v>
      </c>
      <c r="AV2444" s="75" t="s">
        <v>756</v>
      </c>
      <c r="AW2444" s="75" t="s">
        <v>757</v>
      </c>
      <c r="AX2444" s="75" t="s">
        <v>758</v>
      </c>
      <c r="AY2444" s="75" t="s">
        <v>794</v>
      </c>
      <c r="AZ2444" s="75" t="s">
        <v>795</v>
      </c>
      <c r="BA2444" s="75" t="s">
        <v>796</v>
      </c>
      <c r="BB2444" s="75" t="s">
        <v>797</v>
      </c>
      <c r="BC2444" s="75" t="s">
        <v>798</v>
      </c>
      <c r="BD2444" s="75" t="s">
        <v>799</v>
      </c>
      <c r="BE2444" s="75" t="s">
        <v>800</v>
      </c>
      <c r="BF2444" s="75" t="s">
        <v>530</v>
      </c>
      <c r="BG2444" s="75" t="s">
        <v>531</v>
      </c>
      <c r="BH2444" s="75" t="s">
        <v>532</v>
      </c>
      <c r="BI2444" s="75" t="s">
        <v>810</v>
      </c>
      <c r="BJ2444" s="75" t="s">
        <v>533</v>
      </c>
      <c r="BK2444" s="75" t="s">
        <v>815</v>
      </c>
      <c r="BL2444" s="75" t="s">
        <v>535</v>
      </c>
      <c r="BM2444" s="75" t="s">
        <v>536</v>
      </c>
      <c r="BN2444" s="75" t="s">
        <v>816</v>
      </c>
      <c r="BO2444" s="75" t="s">
        <v>817</v>
      </c>
      <c r="BP2444" s="75" t="s">
        <v>818</v>
      </c>
      <c r="BQ2444" s="75" t="s">
        <v>819</v>
      </c>
      <c r="BR2444" s="75" t="s">
        <v>820</v>
      </c>
      <c r="BS2444" s="75" t="s">
        <v>821</v>
      </c>
      <c r="BT2444" s="75" t="s">
        <v>822</v>
      </c>
      <c r="BU2444" s="75" t="s">
        <v>823</v>
      </c>
      <c r="BV2444" s="75" t="s">
        <v>824</v>
      </c>
      <c r="BW2444" s="75" t="s">
        <v>537</v>
      </c>
      <c r="BX2444" s="76" t="s">
        <v>538</v>
      </c>
    </row>
    <row r="2445" spans="1:76">
      <c r="A2445" s="77" t="s">
        <v>540</v>
      </c>
      <c r="B2445" s="141">
        <v>-2.2985171059738387E-2</v>
      </c>
      <c r="C2445" s="141">
        <v>0</v>
      </c>
      <c r="D2445" s="141">
        <v>-2.5160187253638567E-3</v>
      </c>
      <c r="E2445" s="141">
        <v>-4.4515344252716818E-2</v>
      </c>
      <c r="F2445" s="141">
        <v>-1.032430535428943E-2</v>
      </c>
      <c r="G2445" s="141">
        <v>-9.6714421220499419E-2</v>
      </c>
      <c r="H2445" s="141">
        <v>0.14516586133733828</v>
      </c>
      <c r="I2445" s="141">
        <v>8.7263369455134229E-2</v>
      </c>
      <c r="J2445" s="141">
        <v>0.24232606092710204</v>
      </c>
      <c r="K2445" s="141">
        <v>0.33716807922287279</v>
      </c>
      <c r="L2445" s="141">
        <v>0.16105239338981492</v>
      </c>
      <c r="M2445" s="141">
        <v>0.13047341708302199</v>
      </c>
      <c r="N2445" s="141">
        <v>0.53195764268665824</v>
      </c>
      <c r="O2445" s="141">
        <v>0.18372172847686402</v>
      </c>
      <c r="P2445" s="141">
        <v>0.56045038177100626</v>
      </c>
      <c r="Q2445" s="141">
        <v>-0.13043478260869557</v>
      </c>
      <c r="R2445" s="141">
        <v>-0.15042188787803337</v>
      </c>
      <c r="S2445" s="141">
        <v>-0.13043478260869557</v>
      </c>
      <c r="T2445" s="141">
        <v>1.1627656797385965E-2</v>
      </c>
      <c r="U2445" s="141">
        <v>8.0283531240958481E-2</v>
      </c>
      <c r="V2445" s="141">
        <v>-0.28571428571428559</v>
      </c>
      <c r="W2445" s="141">
        <v>-0.30213226504267016</v>
      </c>
      <c r="X2445" s="141">
        <v>9.4255459061899069E-2</v>
      </c>
      <c r="Y2445" s="141">
        <v>-0.28571428571428553</v>
      </c>
      <c r="Z2445" s="141">
        <v>-0.35163541217148642</v>
      </c>
      <c r="AA2445" s="141">
        <v>-0.32843435006183924</v>
      </c>
      <c r="AB2445" s="141">
        <v>-0.35479601515749953</v>
      </c>
      <c r="AC2445" s="141">
        <v>-0.16902013905929</v>
      </c>
      <c r="AD2445" s="141">
        <v>-0.11262424219492688</v>
      </c>
      <c r="AE2445" s="141">
        <v>-0.11220870364235204</v>
      </c>
      <c r="AF2445" s="141">
        <v>0.17033778632825486</v>
      </c>
      <c r="AG2445" s="141">
        <v>-0.40925653270830398</v>
      </c>
      <c r="AH2445" s="141">
        <v>-0.41748838273245575</v>
      </c>
      <c r="AI2445" s="141">
        <v>-0.2187425912450488</v>
      </c>
      <c r="AJ2445" s="141">
        <v>-0.40925653270830398</v>
      </c>
      <c r="AK2445" s="141">
        <v>-0.44230888437503113</v>
      </c>
      <c r="AL2445" s="141">
        <v>-0.43067604821001937</v>
      </c>
      <c r="AM2445" s="141">
        <v>-0.44389358668500201</v>
      </c>
      <c r="AN2445" s="141">
        <v>-0.2204312202995671</v>
      </c>
      <c r="AO2445" s="141">
        <v>-0.18545857798328666</v>
      </c>
      <c r="AP2445" s="141">
        <v>-0.20206257091683968</v>
      </c>
      <c r="AQ2445" s="141">
        <v>-3.091306799966885E-2</v>
      </c>
      <c r="AR2445" s="141">
        <v>-0.213158155019883</v>
      </c>
      <c r="AS2445" s="141">
        <v>6.4674374561720094E-2</v>
      </c>
      <c r="AT2445" s="141">
        <v>0.12476136728480991</v>
      </c>
      <c r="AU2445" s="141">
        <v>-0.17072947291858567</v>
      </c>
      <c r="AV2445" s="141">
        <v>-4.587721318842343E-2</v>
      </c>
      <c r="AW2445" s="141">
        <v>0.29994740250648849</v>
      </c>
      <c r="AX2445" s="141">
        <v>-0.19242252419779821</v>
      </c>
      <c r="AY2445" s="141">
        <v>-0.40986861626491222</v>
      </c>
      <c r="AZ2445" s="141">
        <v>-0.20149421907870993</v>
      </c>
      <c r="BA2445" s="141">
        <v>-0.15642897453639257</v>
      </c>
      <c r="BB2445" s="141">
        <v>-0.37804710468893932</v>
      </c>
      <c r="BC2445" s="141">
        <v>-2.5039448120133641E-2</v>
      </c>
      <c r="BD2445" s="141">
        <v>-0.39431689314834867</v>
      </c>
      <c r="BE2445" s="141">
        <v>-0.41199637994738136</v>
      </c>
      <c r="BF2445" s="141">
        <v>-0.28908993648680908</v>
      </c>
      <c r="BG2445" s="141">
        <v>-0.26250889291729723</v>
      </c>
      <c r="BH2445" s="141">
        <v>-0.39322694922001922</v>
      </c>
      <c r="BI2445" s="141">
        <v>-0.18501079517661861</v>
      </c>
      <c r="BJ2445" s="141">
        <v>-0.40282343450038205</v>
      </c>
      <c r="BK2445" s="141">
        <v>-0.52986779927420702</v>
      </c>
      <c r="BL2445" s="141">
        <v>-0.32379633216441667</v>
      </c>
      <c r="BM2445" s="141">
        <v>-0.10858925181112408</v>
      </c>
      <c r="BN2445" s="141">
        <v>-0.25858081239358538</v>
      </c>
      <c r="BO2445" s="141">
        <v>-0.34335744194899115</v>
      </c>
      <c r="BP2445" s="141">
        <v>-0.35845048347089786</v>
      </c>
      <c r="BQ2445" s="141">
        <v>-0.37999138975681679</v>
      </c>
      <c r="BR2445" s="141">
        <v>-0.13054326305848979</v>
      </c>
      <c r="BS2445" s="141">
        <v>-0.40395870589803567</v>
      </c>
      <c r="BT2445" s="141">
        <v>-0.38262997921558511</v>
      </c>
      <c r="BU2445" s="141">
        <v>-0.40686424689964268</v>
      </c>
      <c r="BV2445" s="141">
        <v>-8.982330707903162E-2</v>
      </c>
      <c r="BW2445" s="141">
        <v>-0.41135556920699079</v>
      </c>
      <c r="BX2445" s="142">
        <v>-0.29608979033985866</v>
      </c>
    </row>
    <row r="2446" spans="1:76">
      <c r="A2446" s="51" t="s">
        <v>558</v>
      </c>
      <c r="B2446" s="129">
        <v>-2.3383579914084095E-2</v>
      </c>
      <c r="C2446" s="129">
        <v>1.7597500974325399E-16</v>
      </c>
      <c r="D2446" s="129">
        <v>5.6828671557407132E-2</v>
      </c>
      <c r="E2446" s="129">
        <v>1.2330622228674417E-2</v>
      </c>
      <c r="F2446" s="129">
        <v>5.524068659736333E-2</v>
      </c>
      <c r="G2446" s="129">
        <v>-3.8420997605353786E-2</v>
      </c>
      <c r="H2446" s="129">
        <v>0.2109532560560268</v>
      </c>
      <c r="I2446" s="129">
        <v>0.14925093644260987</v>
      </c>
      <c r="J2446" s="129">
        <v>-0.3957551744293375</v>
      </c>
      <c r="K2446" s="129">
        <v>-0.43250857262545872</v>
      </c>
      <c r="L2446" s="129">
        <v>-0.43528520974704443</v>
      </c>
      <c r="M2446" s="129">
        <v>-0.88458347048581831</v>
      </c>
      <c r="N2446" s="129">
        <v>-0.69388971269421029</v>
      </c>
      <c r="O2446" s="129">
        <v>0.22875832446696162</v>
      </c>
      <c r="P2446" s="129">
        <v>0.56311225558285549</v>
      </c>
      <c r="Q2446" s="129">
        <v>-0.13043478260869551</v>
      </c>
      <c r="R2446" s="129">
        <v>-0.15076833036007298</v>
      </c>
      <c r="S2446" s="129">
        <v>-0.13043478260869534</v>
      </c>
      <c r="T2446" s="129">
        <v>6.9303045211819764E-2</v>
      </c>
      <c r="U2446" s="129">
        <v>-0.47456971689507599</v>
      </c>
      <c r="V2446" s="129">
        <v>-0.28571428571428553</v>
      </c>
      <c r="W2446" s="129">
        <v>-0.30241684279577424</v>
      </c>
      <c r="X2446" s="129">
        <v>-0.78134979478157873</v>
      </c>
      <c r="Y2446" s="129">
        <v>-0.28571428571428553</v>
      </c>
      <c r="Z2446" s="129">
        <v>-0.31306136348768526</v>
      </c>
      <c r="AA2446" s="129">
        <v>-0.28394381980893207</v>
      </c>
      <c r="AB2446" s="129">
        <v>-0.31315785543239533</v>
      </c>
      <c r="AC2446" s="129">
        <v>-0.12164392714743384</v>
      </c>
      <c r="AD2446" s="129">
        <v>-0.56839655316381243</v>
      </c>
      <c r="AE2446" s="129">
        <v>-7.843125664977886E-2</v>
      </c>
      <c r="AF2446" s="129">
        <v>0.17233419168714145</v>
      </c>
      <c r="AG2446" s="129">
        <v>-0.43493206073257457</v>
      </c>
      <c r="AH2446" s="129">
        <v>-0.4433065958787446</v>
      </c>
      <c r="AI2446" s="129">
        <v>-0.68343993710882878</v>
      </c>
      <c r="AJ2446" s="129">
        <v>-0.43493206073257457</v>
      </c>
      <c r="AK2446" s="129">
        <v>-0.44864367763297125</v>
      </c>
      <c r="AL2446" s="129">
        <v>-0.434044362586887</v>
      </c>
      <c r="AM2446" s="129">
        <v>-0.44869205796050771</v>
      </c>
      <c r="AN2446" s="129">
        <v>-0.22022097833016333</v>
      </c>
      <c r="AO2446" s="129">
        <v>-0.49726453401839271</v>
      </c>
      <c r="AP2446" s="129">
        <v>-0.21032005010115201</v>
      </c>
      <c r="AQ2446" s="129">
        <v>-5.842157195643969E-2</v>
      </c>
      <c r="AR2446" s="129">
        <v>-0.16395821268874622</v>
      </c>
      <c r="AS2446" s="129">
        <v>0.12464190898306772</v>
      </c>
      <c r="AT2446" s="129">
        <v>0.20321714299569552</v>
      </c>
      <c r="AU2446" s="129">
        <v>-0.2887501476551298</v>
      </c>
      <c r="AV2446" s="129">
        <v>-0.82116687328491966</v>
      </c>
      <c r="AW2446" s="129">
        <v>-0.71962035071154107</v>
      </c>
      <c r="AX2446" s="129">
        <v>-0.18992291523869878</v>
      </c>
      <c r="AY2446" s="129">
        <v>-0.37296865951655966</v>
      </c>
      <c r="AZ2446" s="129">
        <v>-0.15651856826269939</v>
      </c>
      <c r="BA2446" s="129">
        <v>-9.7587142753228454E-2</v>
      </c>
      <c r="BB2446" s="129">
        <v>-0.46656261074134742</v>
      </c>
      <c r="BC2446" s="129">
        <v>-0.7897152630336558</v>
      </c>
      <c r="BD2446" s="129">
        <v>-0.39244218642902418</v>
      </c>
      <c r="BE2446" s="129">
        <v>-0.41671476919939726</v>
      </c>
      <c r="BF2446" s="129">
        <v>-0.28904500140659162</v>
      </c>
      <c r="BG2446" s="129">
        <v>-0.254285203584797</v>
      </c>
      <c r="BH2446" s="129">
        <v>-0.47191972638126084</v>
      </c>
      <c r="BI2446" s="129">
        <v>-0.66252636387812747</v>
      </c>
      <c r="BJ2446" s="129">
        <v>-0.42820093048775359</v>
      </c>
      <c r="BK2446" s="129">
        <v>-0.58176194821145177</v>
      </c>
      <c r="BL2446" s="129">
        <v>-0.29806907662563442</v>
      </c>
      <c r="BM2446" s="129">
        <v>-0.10706865048094168</v>
      </c>
      <c r="BN2446" s="129">
        <v>-0.21701868602644542</v>
      </c>
      <c r="BO2446" s="129">
        <v>-0.34335744194899109</v>
      </c>
      <c r="BP2446" s="129">
        <v>-0.35871209568016554</v>
      </c>
      <c r="BQ2446" s="129">
        <v>-0.34122325857088104</v>
      </c>
      <c r="BR2446" s="129">
        <v>-0.68942872616497286</v>
      </c>
      <c r="BS2446" s="129">
        <v>-0.36849759909507418</v>
      </c>
      <c r="BT2446" s="129">
        <v>-0.34172985338354439</v>
      </c>
      <c r="BU2446" s="129">
        <v>-0.36858630409944232</v>
      </c>
      <c r="BV2446" s="129">
        <v>-1.7812413419061687E-2</v>
      </c>
      <c r="BW2446" s="129">
        <v>-0.42257383837811247</v>
      </c>
      <c r="BX2446" s="130">
        <v>-0.32027324098429011</v>
      </c>
    </row>
    <row r="2447" spans="1:76">
      <c r="A2447" s="51" t="s">
        <v>575</v>
      </c>
      <c r="B2447" s="129">
        <v>-0.17328510876863296</v>
      </c>
      <c r="C2447" s="129">
        <v>0</v>
      </c>
      <c r="D2447" s="129">
        <v>0.29095343077815172</v>
      </c>
      <c r="E2447" s="129">
        <v>0.23659749685065107</v>
      </c>
      <c r="F2447" s="129">
        <v>-0.81885611422990889</v>
      </c>
      <c r="G2447" s="129">
        <v>-0.58516296082622887</v>
      </c>
      <c r="H2447" s="129">
        <v>0.86279077768666257</v>
      </c>
      <c r="I2447" s="129">
        <v>0.84783805582066341</v>
      </c>
      <c r="J2447" s="129">
        <v>2.0439807869390245</v>
      </c>
      <c r="K2447" s="129">
        <v>0.49333563288259175</v>
      </c>
      <c r="L2447" s="129">
        <v>1.8448418569523588</v>
      </c>
      <c r="M2447" s="129">
        <v>0.55318767077621056</v>
      </c>
      <c r="N2447" s="129">
        <v>1.3674091765289063</v>
      </c>
      <c r="O2447" s="129">
        <v>4.7080501666813461</v>
      </c>
      <c r="P2447" s="129">
        <v>15.852397484299553</v>
      </c>
      <c r="Q2447" s="129">
        <v>-0.13043478260869545</v>
      </c>
      <c r="R2447" s="129">
        <v>-0.28111748588576768</v>
      </c>
      <c r="S2447" s="129">
        <v>-0.13043478260869545</v>
      </c>
      <c r="T2447" s="129">
        <v>0.71929279976357441</v>
      </c>
      <c r="U2447" s="129">
        <v>1.6469398147295864</v>
      </c>
      <c r="V2447" s="129">
        <v>-0.28571428571428553</v>
      </c>
      <c r="W2447" s="129">
        <v>-0.40948936340616626</v>
      </c>
      <c r="X2447" s="129">
        <v>0.69100655466350502</v>
      </c>
      <c r="Y2447" s="129">
        <v>-0.28571428571428553</v>
      </c>
      <c r="Z2447" s="129">
        <v>-0.16088026999420124</v>
      </c>
      <c r="AA2447" s="129">
        <v>-0.87708093465600967</v>
      </c>
      <c r="AB2447" s="129">
        <v>-0.70368782916159189</v>
      </c>
      <c r="AC2447" s="129">
        <v>0.41227622837722189</v>
      </c>
      <c r="AD2447" s="129">
        <v>1.174271990670732</v>
      </c>
      <c r="AE2447" s="129">
        <v>3.2810376250110092</v>
      </c>
      <c r="AF2447" s="129">
        <v>11.639298113224664</v>
      </c>
      <c r="AG2447" s="129">
        <v>6.1588233432968718</v>
      </c>
      <c r="AH2447" s="129">
        <v>6.0967634602925269</v>
      </c>
      <c r="AI2447" s="129">
        <v>6.6485437475340108</v>
      </c>
      <c r="AJ2447" s="129">
        <v>6.1588233432968718</v>
      </c>
      <c r="AK2447" s="129">
        <v>6.2214141697784067</v>
      </c>
      <c r="AL2447" s="129">
        <v>5.8623166011451575</v>
      </c>
      <c r="AM2447" s="129">
        <v>5.9492545860885473</v>
      </c>
      <c r="AN2447" s="129">
        <v>7.6018065324732387</v>
      </c>
      <c r="AO2447" s="129">
        <v>8.0743410025838127</v>
      </c>
      <c r="AP2447" s="129">
        <v>9.1996874616560529</v>
      </c>
      <c r="AQ2447" s="129">
        <v>14.262614019189341</v>
      </c>
      <c r="AR2447" s="129">
        <v>-0.3886643045774561</v>
      </c>
      <c r="AS2447" s="129">
        <v>0.93289410627590974</v>
      </c>
      <c r="AT2447" s="129">
        <v>-1.4423733672008485</v>
      </c>
      <c r="AU2447" s="129">
        <v>-0.25302903116494579</v>
      </c>
      <c r="AV2447" s="129">
        <v>0.17725806415337608</v>
      </c>
      <c r="AW2447" s="129">
        <v>0.90718386613332813</v>
      </c>
      <c r="AX2447" s="129">
        <v>-0.21685758859297183</v>
      </c>
      <c r="AY2447" s="129">
        <v>-0.54149822843309214</v>
      </c>
      <c r="AZ2447" s="129">
        <v>0.44967057970693208</v>
      </c>
      <c r="BA2447" s="129">
        <v>-1.3317800254006364</v>
      </c>
      <c r="BB2447" s="129">
        <v>-0.43977177337370932</v>
      </c>
      <c r="BC2447" s="129">
        <v>0.43038789959999613</v>
      </c>
      <c r="BD2447" s="129">
        <v>-0.41264319144472883</v>
      </c>
      <c r="BE2447" s="129">
        <v>6.2850711976454097</v>
      </c>
      <c r="BF2447" s="129">
        <v>6.8696969228907516</v>
      </c>
      <c r="BG2447" s="129">
        <v>5.8189355960142963</v>
      </c>
      <c r="BH2447" s="129">
        <v>6.3450729875295471</v>
      </c>
      <c r="BI2447" s="129">
        <v>6.8583233296646435</v>
      </c>
      <c r="BJ2447" s="129">
        <v>6.3610743656549049</v>
      </c>
      <c r="BK2447" s="129">
        <v>12.745221032197405</v>
      </c>
      <c r="BL2447" s="129">
        <v>2.2607363420336841</v>
      </c>
      <c r="BM2447" s="129">
        <v>8.6269695119727992</v>
      </c>
      <c r="BN2447" s="129">
        <v>0.37855487466876803</v>
      </c>
      <c r="BO2447" s="129">
        <v>-0.34335744194899109</v>
      </c>
      <c r="BP2447" s="129">
        <v>-0.45714381904297363</v>
      </c>
      <c r="BQ2447" s="129">
        <v>-0.51828515815581799</v>
      </c>
      <c r="BR2447" s="129">
        <v>1.4474724772122753</v>
      </c>
      <c r="BS2447" s="129">
        <v>-0.22859758356908871</v>
      </c>
      <c r="BT2447" s="129">
        <v>-0.8870005546989963</v>
      </c>
      <c r="BU2447" s="129">
        <v>-0.72760034542262819</v>
      </c>
      <c r="BV2447" s="129">
        <v>-2.7599294224630464</v>
      </c>
      <c r="BW2447" s="129">
        <v>7.3676634384664856</v>
      </c>
      <c r="BX2447" s="130">
        <v>10.777443560840497</v>
      </c>
    </row>
    <row r="2448" spans="1:76">
      <c r="A2448" s="51" t="s">
        <v>267</v>
      </c>
      <c r="B2448" s="129">
        <v>-3.8081168003497798E-2</v>
      </c>
      <c r="C2448" s="129">
        <v>1.5721185027304841E-16</v>
      </c>
      <c r="D2448" s="129">
        <v>6.3621977856453737</v>
      </c>
      <c r="E2448" s="129">
        <v>6.0522105104603066</v>
      </c>
      <c r="F2448" s="129">
        <v>6.4469151317274029</v>
      </c>
      <c r="G2448" s="129">
        <v>3.8656388403148898</v>
      </c>
      <c r="H2448" s="129">
        <v>5.6401314658532247</v>
      </c>
      <c r="I2448" s="129">
        <v>5.787470909219917</v>
      </c>
      <c r="J2448" s="129">
        <v>1.2028178741021265</v>
      </c>
      <c r="K2448" s="129">
        <v>2.563189406777977</v>
      </c>
      <c r="L2448" s="129">
        <v>1.0587082935533885</v>
      </c>
      <c r="M2448" s="129">
        <v>-0.65301511523207245</v>
      </c>
      <c r="N2448" s="129">
        <v>0.48094757889371131</v>
      </c>
      <c r="O2448" s="129">
        <v>7.0268309394070387</v>
      </c>
      <c r="P2448" s="129">
        <v>7.9618158457235513</v>
      </c>
      <c r="Q2448" s="129">
        <v>-0.1304347826086957</v>
      </c>
      <c r="R2448" s="129">
        <v>-0.16354884174217166</v>
      </c>
      <c r="S2448" s="129">
        <v>-0.13043478260869554</v>
      </c>
      <c r="T2448" s="129">
        <v>5.3152990198828807</v>
      </c>
      <c r="U2448" s="129">
        <v>0.91549380356706644</v>
      </c>
      <c r="V2448" s="129">
        <v>-0.28571428571428553</v>
      </c>
      <c r="W2448" s="129">
        <v>-0.31291512000249833</v>
      </c>
      <c r="X2448" s="129">
        <v>5.7819699209793962E-2</v>
      </c>
      <c r="Y2448" s="129">
        <v>-0.2857142857142857</v>
      </c>
      <c r="Z2448" s="129">
        <v>3.785428560669494</v>
      </c>
      <c r="AA2448" s="129">
        <v>4.0532638393864522</v>
      </c>
      <c r="AB2448" s="129">
        <v>2.4754563145106365</v>
      </c>
      <c r="AC2448" s="129">
        <v>4.1875670520466519</v>
      </c>
      <c r="AD2448" s="129">
        <v>0.57344133864437596</v>
      </c>
      <c r="AE2448" s="129">
        <v>5.0201232045552793</v>
      </c>
      <c r="AF2448" s="129">
        <v>5.7213618842926639</v>
      </c>
      <c r="AG2448" s="129">
        <v>-3.0011571009822987E-2</v>
      </c>
      <c r="AH2448" s="129">
        <v>-4.3649862538504426E-2</v>
      </c>
      <c r="AI2448" s="129">
        <v>0.14223375745183092</v>
      </c>
      <c r="AJ2448" s="129">
        <v>-3.0011571009823459E-2</v>
      </c>
      <c r="AK2448" s="129">
        <v>2.0112285029370387</v>
      </c>
      <c r="AL2448" s="129">
        <v>2.145519075575482</v>
      </c>
      <c r="AM2448" s="129">
        <v>1.3544183772513694</v>
      </c>
      <c r="AN2448" s="129">
        <v>2.9120545738191117</v>
      </c>
      <c r="AO2448" s="129">
        <v>0.67083610069363542</v>
      </c>
      <c r="AP2448" s="129">
        <v>3.3309738393129162</v>
      </c>
      <c r="AQ2448" s="129">
        <v>3.7557416411561872</v>
      </c>
      <c r="AR2448" s="129">
        <v>-0.32380839837954956</v>
      </c>
      <c r="AS2448" s="129">
        <v>6.7268099915172428</v>
      </c>
      <c r="AT2448" s="129">
        <v>7.6057464477245871</v>
      </c>
      <c r="AU2448" s="129">
        <v>-0.29760755735386091</v>
      </c>
      <c r="AV2448" s="129">
        <v>-9.9349304049306933E-2</v>
      </c>
      <c r="AW2448" s="129">
        <v>0.37901388064653146</v>
      </c>
      <c r="AX2448" s="129">
        <v>-0.22335092178678234</v>
      </c>
      <c r="AY2448" s="129">
        <v>-0.49285629878466225</v>
      </c>
      <c r="AZ2448" s="129">
        <v>4.7951074936379312</v>
      </c>
      <c r="BA2448" s="129">
        <v>5.4543098357934401</v>
      </c>
      <c r="BB2448" s="129">
        <v>-0.47320566801539576</v>
      </c>
      <c r="BC2448" s="129">
        <v>3.4260410484898779E-2</v>
      </c>
      <c r="BD2448" s="129">
        <v>-0.41751319134008696</v>
      </c>
      <c r="BE2448" s="129">
        <v>-6.9769637009589699E-2</v>
      </c>
      <c r="BF2448" s="129">
        <v>3.0492547328326007</v>
      </c>
      <c r="BG2448" s="129">
        <v>3.4380751277048818</v>
      </c>
      <c r="BH2448" s="129">
        <v>-5.8179013726589762E-2</v>
      </c>
      <c r="BI2448" s="129">
        <v>0.24114207239331628</v>
      </c>
      <c r="BJ2448" s="129">
        <v>-2.5329660216252138E-2</v>
      </c>
      <c r="BK2448" s="129">
        <v>0.23664397440681889</v>
      </c>
      <c r="BL2448" s="129">
        <v>3.5853450112023242</v>
      </c>
      <c r="BM2448" s="129">
        <v>4.1194572166407255</v>
      </c>
      <c r="BN2448" s="129">
        <v>4.3508790745810142</v>
      </c>
      <c r="BO2448" s="129">
        <v>-0.34335744194899126</v>
      </c>
      <c r="BP2448" s="129">
        <v>-0.36836315752037813</v>
      </c>
      <c r="BQ2448" s="129">
        <v>-0.46718058037520649</v>
      </c>
      <c r="BR2448" s="129">
        <v>0.71071098138348165</v>
      </c>
      <c r="BS2448" s="129">
        <v>3.3992424720277223</v>
      </c>
      <c r="BT2448" s="129">
        <v>3.6454633316019338</v>
      </c>
      <c r="BU2448" s="129">
        <v>2.1949855346567135</v>
      </c>
      <c r="BV2448" s="129">
        <v>6.2018071827096684</v>
      </c>
      <c r="BW2448" s="129">
        <v>2.0516320771757819</v>
      </c>
      <c r="BX2448" s="130">
        <v>2.3377047252560956</v>
      </c>
    </row>
    <row r="2449" spans="1:76">
      <c r="A2449" s="51" t="s">
        <v>608</v>
      </c>
      <c r="B2449" s="129">
        <v>-1.7889331560989565E-2</v>
      </c>
      <c r="C2449" s="129">
        <v>2.0877190774279415E-16</v>
      </c>
      <c r="D2449" s="129">
        <v>-0.99460609271927625</v>
      </c>
      <c r="E2449" s="129">
        <v>-0.9948332046047802</v>
      </c>
      <c r="F2449" s="129">
        <v>-0.98793839053722265</v>
      </c>
      <c r="G2449" s="129">
        <v>-0.67533723010827207</v>
      </c>
      <c r="H2449" s="129">
        <v>-0.70354924640189154</v>
      </c>
      <c r="I2449" s="129">
        <v>-0.80090420304462562</v>
      </c>
      <c r="J2449" s="129">
        <v>-0.71082539018466417</v>
      </c>
      <c r="K2449" s="129">
        <v>-0.94864723910877202</v>
      </c>
      <c r="L2449" s="129">
        <v>-0.72974335531277024</v>
      </c>
      <c r="M2449" s="129">
        <v>-0.9523199803663297</v>
      </c>
      <c r="N2449" s="129">
        <v>-0.93091028878286797</v>
      </c>
      <c r="O2449" s="129">
        <v>-0.99096597794048225</v>
      </c>
      <c r="P2449" s="129">
        <v>-0.97658717573037368</v>
      </c>
      <c r="Q2449" s="129">
        <v>-0.13043478260869548</v>
      </c>
      <c r="R2449" s="129">
        <v>-0.14599072309651262</v>
      </c>
      <c r="S2449" s="129">
        <v>-0.13043478260869537</v>
      </c>
      <c r="T2449" s="129">
        <v>-0.81475434544152114</v>
      </c>
      <c r="U2449" s="129">
        <v>-0.74854381755188182</v>
      </c>
      <c r="V2449" s="129">
        <v>-0.28571428571428542</v>
      </c>
      <c r="W2449" s="129">
        <v>-0.29849237968642095</v>
      </c>
      <c r="X2449" s="129">
        <v>-0.95065020627347707</v>
      </c>
      <c r="Y2449" s="129">
        <v>-0.28571428571428542</v>
      </c>
      <c r="Z2449" s="129">
        <v>-0.99649396026752945</v>
      </c>
      <c r="AA2449" s="129">
        <v>-0.99181533643597242</v>
      </c>
      <c r="AB2449" s="129">
        <v>-0.76809802150590867</v>
      </c>
      <c r="AC2449" s="129">
        <v>-0.84783392661267809</v>
      </c>
      <c r="AD2449" s="129">
        <v>-0.79344670727476008</v>
      </c>
      <c r="AE2449" s="129">
        <v>-0.99322448345536174</v>
      </c>
      <c r="AF2449" s="129">
        <v>-0.98244038179778037</v>
      </c>
      <c r="AG2449" s="129">
        <v>-0.63650669219813127</v>
      </c>
      <c r="AH2449" s="129">
        <v>-0.64291353137542773</v>
      </c>
      <c r="AI2449" s="129">
        <v>-0.96990050785797588</v>
      </c>
      <c r="AJ2449" s="129">
        <v>-0.63650669219813116</v>
      </c>
      <c r="AK2449" s="129">
        <v>-0.99288621760184848</v>
      </c>
      <c r="AL2449" s="129">
        <v>-0.9905403911800662</v>
      </c>
      <c r="AM2449" s="129">
        <v>-0.87837023019525362</v>
      </c>
      <c r="AN2449" s="129">
        <v>-0.89955302073473142</v>
      </c>
      <c r="AO2449" s="129">
        <v>-0.86582601444105145</v>
      </c>
      <c r="AP2449" s="129">
        <v>-0.98990530795087883</v>
      </c>
      <c r="AQ2449" s="129">
        <v>-0.98337295414851777</v>
      </c>
      <c r="AR2449" s="129">
        <v>-0.13284498277767004</v>
      </c>
      <c r="AS2449" s="129">
        <v>-0.98775907781009709</v>
      </c>
      <c r="AT2449" s="129">
        <v>-0.99203891065364536</v>
      </c>
      <c r="AU2449" s="129">
        <v>-0.28800773762037796</v>
      </c>
      <c r="AV2449" s="129">
        <v>-0.96133017036601176</v>
      </c>
      <c r="AW2449" s="129">
        <v>-0.93513794047827081</v>
      </c>
      <c r="AX2449" s="129">
        <v>-0.18382516823963055</v>
      </c>
      <c r="AY2449" s="129">
        <v>-0.34963373708325252</v>
      </c>
      <c r="AZ2449" s="129">
        <v>-0.99081930835757281</v>
      </c>
      <c r="BA2449" s="129">
        <v>-0.99402918299023402</v>
      </c>
      <c r="BB2449" s="129">
        <v>-0.46600580321528356</v>
      </c>
      <c r="BC2449" s="129">
        <v>-0.95135345535870308</v>
      </c>
      <c r="BD2449" s="129">
        <v>-0.38786887617972293</v>
      </c>
      <c r="BE2449" s="129">
        <v>-0.61086705783168693</v>
      </c>
      <c r="BF2449" s="129">
        <v>-0.98906053662621229</v>
      </c>
      <c r="BG2449" s="129">
        <v>-0.99095383196566877</v>
      </c>
      <c r="BH2449" s="129">
        <v>-0.67950733686589815</v>
      </c>
      <c r="BI2449" s="129">
        <v>-0.96578220831078909</v>
      </c>
      <c r="BJ2449" s="129">
        <v>-0.63341946842063368</v>
      </c>
      <c r="BK2449" s="129">
        <v>-0.98917495009229373</v>
      </c>
      <c r="BL2449" s="129">
        <v>-0.99483929482327405</v>
      </c>
      <c r="BM2449" s="129">
        <v>-0.98662537210845791</v>
      </c>
      <c r="BN2449" s="129">
        <v>-0.98740587303975025</v>
      </c>
      <c r="BO2449" s="129">
        <v>-0.34335744194899109</v>
      </c>
      <c r="BP2449" s="129">
        <v>-0.35510433838702204</v>
      </c>
      <c r="BQ2449" s="129">
        <v>-0.31670693351723522</v>
      </c>
      <c r="BR2449" s="129">
        <v>-0.96538906326369944</v>
      </c>
      <c r="BS2449" s="129">
        <v>-0.99677689914201884</v>
      </c>
      <c r="BT2449" s="129">
        <v>-0.99247584221274221</v>
      </c>
      <c r="BU2449" s="129">
        <v>-0.78681260827436972</v>
      </c>
      <c r="BV2449" s="129">
        <v>-0.99436687032004512</v>
      </c>
      <c r="BW2449" s="129">
        <v>-0.99202137900410536</v>
      </c>
      <c r="BX2449" s="130">
        <v>-0.98762196892092657</v>
      </c>
    </row>
    <row r="2450" spans="1:76">
      <c r="A2450" s="51" t="s">
        <v>728</v>
      </c>
      <c r="B2450" s="129">
        <v>4.7128023634817759E-2</v>
      </c>
      <c r="C2450" s="129">
        <v>0</v>
      </c>
      <c r="D2450" s="129">
        <v>-0.83339597160000001</v>
      </c>
      <c r="E2450" s="129">
        <v>-0.84041087805894732</v>
      </c>
      <c r="F2450" s="129">
        <v>-0.90329129714458845</v>
      </c>
      <c r="G2450" s="129">
        <v>-0.80099931052650797</v>
      </c>
      <c r="H2450" s="129">
        <v>-0.69110683848762799</v>
      </c>
      <c r="I2450" s="129">
        <v>-0.72822089967817971</v>
      </c>
      <c r="J2450" s="129">
        <v>5.4970973462201123</v>
      </c>
      <c r="K2450" s="129">
        <v>7.6366500940240991</v>
      </c>
      <c r="L2450" s="129">
        <v>5.072053594598235</v>
      </c>
      <c r="M2450" s="129">
        <v>10.678767618195774</v>
      </c>
      <c r="N2450" s="129">
        <v>-0.76664704517103066</v>
      </c>
      <c r="O2450" s="129">
        <v>-0.20509246383519178</v>
      </c>
      <c r="P2450" s="129">
        <v>0.43969022306546218</v>
      </c>
      <c r="Q2450" s="129">
        <v>-0.13043478260869559</v>
      </c>
      <c r="R2450" s="129">
        <v>-8.9453892491462808E-2</v>
      </c>
      <c r="S2450" s="129">
        <v>-0.13043478260869548</v>
      </c>
      <c r="T2450" s="129">
        <v>-0.74712727187448014</v>
      </c>
      <c r="U2450" s="129">
        <v>4.6496498662783594</v>
      </c>
      <c r="V2450" s="129">
        <v>-0.28571428571428553</v>
      </c>
      <c r="W2450" s="129">
        <v>-0.25205141168941592</v>
      </c>
      <c r="X2450" s="129">
        <v>-0.83331931797930769</v>
      </c>
      <c r="Y2450" s="129">
        <v>-0.28571428571428553</v>
      </c>
      <c r="Z2450" s="129">
        <v>-0.89170738154000007</v>
      </c>
      <c r="AA2450" s="129">
        <v>-0.93437623734811359</v>
      </c>
      <c r="AB2450" s="129">
        <v>-0.85785665037607717</v>
      </c>
      <c r="AC2450" s="129">
        <v>-0.79228311618260872</v>
      </c>
      <c r="AD2450" s="129">
        <v>3.6407838187286528</v>
      </c>
      <c r="AE2450" s="129">
        <v>-0.4038193478763939</v>
      </c>
      <c r="AF2450" s="129">
        <v>7.9767667299096748E-2</v>
      </c>
      <c r="AG2450" s="129">
        <v>-0.18251131224312944</v>
      </c>
      <c r="AH2450" s="129">
        <v>-0.16563300311555249</v>
      </c>
      <c r="AI2450" s="129">
        <v>-0.45707631247327729</v>
      </c>
      <c r="AJ2450" s="129">
        <v>-0.18251131224312944</v>
      </c>
      <c r="AK2450" s="129">
        <v>-0.48635164367078304</v>
      </c>
      <c r="AL2450" s="129">
        <v>-0.50774548360011562</v>
      </c>
      <c r="AM2450" s="129">
        <v>-0.4693791444017934</v>
      </c>
      <c r="AN2450" s="129">
        <v>-0.34933657451330569</v>
      </c>
      <c r="AO2450" s="129">
        <v>2.3997298097248265</v>
      </c>
      <c r="AP2450" s="129">
        <v>-0.12509047001359194</v>
      </c>
      <c r="AQ2450" s="129">
        <v>0.16783717270139492</v>
      </c>
      <c r="AR2450" s="129">
        <v>-0.66019466130579751</v>
      </c>
      <c r="AS2450" s="129">
        <v>-0.7846173511994976</v>
      </c>
      <c r="AT2450" s="129">
        <v>-0.5428505712670243</v>
      </c>
      <c r="AU2450" s="129">
        <v>1.142051691776137</v>
      </c>
      <c r="AV2450" s="129">
        <v>8.0104393886031282</v>
      </c>
      <c r="AW2450" s="129">
        <v>-0.80855512746586156</v>
      </c>
      <c r="AX2450" s="129">
        <v>-0.25516101578627476</v>
      </c>
      <c r="AY2450" s="129">
        <v>-0.74514599597934827</v>
      </c>
      <c r="AZ2450" s="129">
        <v>-0.83846301339962326</v>
      </c>
      <c r="BA2450" s="129">
        <v>-0.6571379284502683</v>
      </c>
      <c r="BB2450" s="129">
        <v>0.60653876883210267</v>
      </c>
      <c r="BC2450" s="129">
        <v>-0.85641634559939617</v>
      </c>
      <c r="BD2450" s="129">
        <v>-0.44137076183970608</v>
      </c>
      <c r="BE2450" s="129">
        <v>-0.37587612822119376</v>
      </c>
      <c r="BF2450" s="129">
        <v>-0.43091774024431295</v>
      </c>
      <c r="BG2450" s="129">
        <v>-0.32396591889652682</v>
      </c>
      <c r="BH2450" s="129">
        <v>0.4213944067685817</v>
      </c>
      <c r="BI2450" s="129">
        <v>-0.44150723798845515</v>
      </c>
      <c r="BJ2450" s="129">
        <v>-0.19669896373422091</v>
      </c>
      <c r="BK2450" s="129">
        <v>-7.1581207056698765E-2</v>
      </c>
      <c r="BL2450" s="129">
        <v>-0.54590730353793981</v>
      </c>
      <c r="BM2450" s="129">
        <v>-0.17757376082251908</v>
      </c>
      <c r="BN2450" s="129">
        <v>-0.84681544097210093</v>
      </c>
      <c r="BO2450" s="129">
        <v>-0.34335744194899115</v>
      </c>
      <c r="BP2450" s="129">
        <v>-0.31241117595353607</v>
      </c>
      <c r="BQ2450" s="129">
        <v>-0.73224322379253926</v>
      </c>
      <c r="BR2450" s="129">
        <v>4.4720001129316547</v>
      </c>
      <c r="BS2450" s="129">
        <v>-0.90044664119493723</v>
      </c>
      <c r="BT2450" s="129">
        <v>-0.93967210247266619</v>
      </c>
      <c r="BU2450" s="129">
        <v>-0.86932767821021173</v>
      </c>
      <c r="BV2450" s="129">
        <v>-1.0373659590557114</v>
      </c>
      <c r="BW2450" s="129">
        <v>-0.30955821567497704</v>
      </c>
      <c r="BX2450" s="130">
        <v>-0.1122772869328318</v>
      </c>
    </row>
    <row r="2451" spans="1:76">
      <c r="A2451" s="51" t="s">
        <v>640</v>
      </c>
      <c r="B2451" s="129">
        <v>-2.3127812099667938E-2</v>
      </c>
      <c r="C2451" s="129">
        <v>-1.4439146715218205E-16</v>
      </c>
      <c r="D2451" s="129">
        <v>-0.16295152168945498</v>
      </c>
      <c r="E2451" s="129">
        <v>-0.19822108338218128</v>
      </c>
      <c r="F2451" s="129">
        <v>-0.16789185988893274</v>
      </c>
      <c r="G2451" s="129">
        <v>-0.13162637889042109</v>
      </c>
      <c r="H2451" s="129">
        <v>2.6078645294496595E-2</v>
      </c>
      <c r="I2451" s="129">
        <v>-4.1971881719933428E-2</v>
      </c>
      <c r="J2451" s="129">
        <v>-0.36983740145028565</v>
      </c>
      <c r="K2451" s="129">
        <v>-0.51852546814796285</v>
      </c>
      <c r="L2451" s="129">
        <v>-0.41106694087245577</v>
      </c>
      <c r="M2451" s="129">
        <v>-0.88167599084727843</v>
      </c>
      <c r="N2451" s="129">
        <v>-0.72360551111631721</v>
      </c>
      <c r="O2451" s="129">
        <v>1.5783966556775008E-2</v>
      </c>
      <c r="P2451" s="129">
        <v>0.40075103661564471</v>
      </c>
      <c r="Q2451" s="129">
        <v>-0.13044265580728301</v>
      </c>
      <c r="R2451" s="129">
        <v>-0.15055379676351607</v>
      </c>
      <c r="S2451" s="129">
        <v>-0.13044265580728315</v>
      </c>
      <c r="T2451" s="129">
        <v>-0.108621515074315</v>
      </c>
      <c r="U2451" s="129">
        <v>-0.45204039619883585</v>
      </c>
      <c r="V2451" s="129">
        <v>-0.28569954033807393</v>
      </c>
      <c r="W2451" s="129">
        <v>-0.30221940612355092</v>
      </c>
      <c r="X2451" s="129">
        <v>-0.80256061970687187</v>
      </c>
      <c r="Y2451" s="129">
        <v>-0.28569954033807393</v>
      </c>
      <c r="Z2451" s="129">
        <v>-0.45582794731438908</v>
      </c>
      <c r="AA2451" s="129">
        <v>-0.43524740280111329</v>
      </c>
      <c r="AB2451" s="129">
        <v>-0.37971838240266031</v>
      </c>
      <c r="AC2451" s="129">
        <v>-0.26777503187884999</v>
      </c>
      <c r="AD2451" s="129">
        <v>-0.54986911280256356</v>
      </c>
      <c r="AE2451" s="129">
        <v>-0.23756916671711509</v>
      </c>
      <c r="AF2451" s="129">
        <v>5.1156135827036882E-2</v>
      </c>
      <c r="AG2451" s="129">
        <v>-0.41637732428934304</v>
      </c>
      <c r="AH2451" s="129">
        <v>-0.42466025940853019</v>
      </c>
      <c r="AI2451" s="129">
        <v>-0.67552754025589024</v>
      </c>
      <c r="AJ2451" s="129">
        <v>-0.41637732428934304</v>
      </c>
      <c r="AK2451" s="129">
        <v>-0.50167845049646254</v>
      </c>
      <c r="AL2451" s="129">
        <v>-0.49135952193283783</v>
      </c>
      <c r="AM2451" s="129">
        <v>-0.46351765696000452</v>
      </c>
      <c r="AN2451" s="129">
        <v>-0.28976536652905527</v>
      </c>
      <c r="AO2451" s="129">
        <v>-0.46469964260613322</v>
      </c>
      <c r="AP2451" s="129">
        <v>-0.28632569035167327</v>
      </c>
      <c r="AQ2451" s="129">
        <v>-0.11143343805300918</v>
      </c>
      <c r="AR2451" s="129">
        <v>-0.15052975667486385</v>
      </c>
      <c r="AS2451" s="129">
        <v>-9.9668816004365057E-2</v>
      </c>
      <c r="AT2451" s="129">
        <v>-6.0694303172917401E-2</v>
      </c>
      <c r="AU2451" s="129">
        <v>-0.28086012858713838</v>
      </c>
      <c r="AV2451" s="129">
        <v>-0.84086227909800548</v>
      </c>
      <c r="AW2451" s="129">
        <v>-0.75286255039523753</v>
      </c>
      <c r="AX2451" s="129">
        <v>-0.1656807425042586</v>
      </c>
      <c r="AY2451" s="129">
        <v>-0.3630787237430414</v>
      </c>
      <c r="AZ2451" s="129">
        <v>-0.32475161200327385</v>
      </c>
      <c r="BA2451" s="129">
        <v>-0.29570213361658154</v>
      </c>
      <c r="BB2451" s="129">
        <v>-0.46082650267724734</v>
      </c>
      <c r="BC2451" s="129">
        <v>-0.81482831903332165</v>
      </c>
      <c r="BD2451" s="129">
        <v>-0.37152544340009164</v>
      </c>
      <c r="BE2451" s="129">
        <v>-0.39168112313722175</v>
      </c>
      <c r="BF2451" s="129">
        <v>-0.36904509773475203</v>
      </c>
      <c r="BG2451" s="129">
        <v>-0.35194362531320461</v>
      </c>
      <c r="BH2451" s="129">
        <v>-0.44933970277747204</v>
      </c>
      <c r="BI2451" s="129">
        <v>-0.65814224672930033</v>
      </c>
      <c r="BJ2451" s="129">
        <v>-0.39777261106676748</v>
      </c>
      <c r="BK2451" s="129">
        <v>-0.54427493777568969</v>
      </c>
      <c r="BL2451" s="129">
        <v>-0.42108583848373526</v>
      </c>
      <c r="BM2451" s="129">
        <v>-0.2011725442463444</v>
      </c>
      <c r="BN2451" s="129">
        <v>-0.37085453232362436</v>
      </c>
      <c r="BO2451" s="129">
        <v>-0.34332987846116109</v>
      </c>
      <c r="BP2451" s="129">
        <v>-0.35851658416041021</v>
      </c>
      <c r="BQ2451" s="129">
        <v>-0.33008232449344505</v>
      </c>
      <c r="BR2451" s="129">
        <v>-0.66669477613776207</v>
      </c>
      <c r="BS2451" s="129">
        <v>-0.49952577093603451</v>
      </c>
      <c r="BT2451" s="129">
        <v>-0.48060608498264246</v>
      </c>
      <c r="BU2451" s="129">
        <v>-0.42976136060275855</v>
      </c>
      <c r="BV2451" s="129">
        <v>-0.2457626486627561</v>
      </c>
      <c r="BW2451" s="129">
        <v>-0.47040427225367454</v>
      </c>
      <c r="BX2451" s="130">
        <v>-0.35261782627849292</v>
      </c>
    </row>
    <row r="2452" spans="1:76">
      <c r="A2452" s="51" t="s">
        <v>201</v>
      </c>
      <c r="B2452" s="129">
        <v>9.5585972084030968E-2</v>
      </c>
      <c r="C2452" s="129">
        <v>0</v>
      </c>
      <c r="D2452" s="129">
        <v>1.080109336579778</v>
      </c>
      <c r="E2452" s="129">
        <v>0.99719958035552236</v>
      </c>
      <c r="F2452" s="129">
        <v>0.81723728151548036</v>
      </c>
      <c r="G2452" s="129">
        <v>0.2114916335486586</v>
      </c>
      <c r="H2452" s="129">
        <v>0.46027737789017281</v>
      </c>
      <c r="I2452" s="129">
        <v>0.41015503633706585</v>
      </c>
      <c r="J2452" s="129">
        <v>-0.19222514185301789</v>
      </c>
      <c r="K2452" s="129">
        <v>-5.9852788176628084E-2</v>
      </c>
      <c r="L2452" s="129">
        <v>-0.24434404062545997</v>
      </c>
      <c r="M2452" s="129">
        <v>-0.84189318872812557</v>
      </c>
      <c r="N2452" s="129">
        <v>-0.51858239965884867</v>
      </c>
      <c r="O2452" s="129">
        <v>1.2018371235274818</v>
      </c>
      <c r="P2452" s="129">
        <v>0.96892085663162009</v>
      </c>
      <c r="Q2452" s="129">
        <v>-0.12898692226625602</v>
      </c>
      <c r="R2452" s="129">
        <v>-4.5868685671446564E-2</v>
      </c>
      <c r="S2452" s="129">
        <v>-0.12898692226625588</v>
      </c>
      <c r="T2452" s="129">
        <v>0.31282948686146966</v>
      </c>
      <c r="U2452" s="129">
        <v>-0.29613921952974981</v>
      </c>
      <c r="V2452" s="129">
        <v>-0.28842592129848293</v>
      </c>
      <c r="W2452" s="129">
        <v>-0.22015022695274661</v>
      </c>
      <c r="X2452" s="129">
        <v>-0.65884192105480344</v>
      </c>
      <c r="Y2452" s="129">
        <v>-0.28842592129848293</v>
      </c>
      <c r="Z2452" s="129">
        <v>0.33542067483880145</v>
      </c>
      <c r="AA2452" s="129">
        <v>0.21330340062591574</v>
      </c>
      <c r="AB2452" s="129">
        <v>-0.13736046876372673</v>
      </c>
      <c r="AC2452" s="129">
        <v>7.4494700485006185E-2</v>
      </c>
      <c r="AD2452" s="129">
        <v>-0.4257295940506387</v>
      </c>
      <c r="AE2452" s="129">
        <v>0.65165534921124557</v>
      </c>
      <c r="AF2452" s="129">
        <v>0.47696814903934903</v>
      </c>
      <c r="AG2452" s="129">
        <v>-0.3965730669307721</v>
      </c>
      <c r="AH2452" s="129">
        <v>-0.36234015282439092</v>
      </c>
      <c r="AI2452" s="129">
        <v>-0.58229683326958048</v>
      </c>
      <c r="AJ2452" s="129">
        <v>-0.3965730669307721</v>
      </c>
      <c r="AK2452" s="129">
        <v>-8.3774453980548419E-2</v>
      </c>
      <c r="AL2452" s="129">
        <v>-0.14500312692331083</v>
      </c>
      <c r="AM2452" s="129">
        <v>-0.32082999744433405</v>
      </c>
      <c r="AN2452" s="129">
        <v>-5.4303213554231691E-2</v>
      </c>
      <c r="AO2452" s="129">
        <v>-0.36450601736429922</v>
      </c>
      <c r="AP2452" s="129">
        <v>0.27618014848820693</v>
      </c>
      <c r="AQ2452" s="129">
        <v>0.17036525240323847</v>
      </c>
      <c r="AR2452" s="129">
        <v>-5.7293716005956535E-2</v>
      </c>
      <c r="AS2452" s="129">
        <v>0.68890029279239284</v>
      </c>
      <c r="AT2452" s="129">
        <v>0.61198465146200365</v>
      </c>
      <c r="AU2452" s="129">
        <v>-0.16669121684586635</v>
      </c>
      <c r="AV2452" s="129">
        <v>-0.63782750494332208</v>
      </c>
      <c r="AW2452" s="129">
        <v>-0.45923199535949399</v>
      </c>
      <c r="AX2452" s="129">
        <v>-7.3053969390698748E-2</v>
      </c>
      <c r="AY2452" s="129">
        <v>-0.25961016108489504</v>
      </c>
      <c r="AZ2452" s="129">
        <v>0.26667521959429469</v>
      </c>
      <c r="BA2452" s="129">
        <v>0.24234861451607503</v>
      </c>
      <c r="BB2452" s="129">
        <v>-0.34165828671482751</v>
      </c>
      <c r="BC2452" s="129">
        <v>-0.56106387060004803</v>
      </c>
      <c r="BD2452" s="129">
        <v>-0.27143035112345165</v>
      </c>
      <c r="BE2452" s="129">
        <v>-0.32099131204228665</v>
      </c>
      <c r="BF2452" s="129">
        <v>-1.6623303391763242E-2</v>
      </c>
      <c r="BG2452" s="129">
        <v>-2.4918624101602369E-2</v>
      </c>
      <c r="BH2452" s="129">
        <v>-0.36938614101338135</v>
      </c>
      <c r="BI2452" s="129">
        <v>-0.49879916082226755</v>
      </c>
      <c r="BJ2452" s="129">
        <v>-0.32796326991371783</v>
      </c>
      <c r="BK2452" s="129">
        <v>-0.50148603890011634</v>
      </c>
      <c r="BL2452" s="129">
        <v>0.257170244725129</v>
      </c>
      <c r="BM2452" s="129">
        <v>0.1241163096789147</v>
      </c>
      <c r="BN2452" s="129">
        <v>-9.1243526626521663E-3</v>
      </c>
      <c r="BO2452" s="129">
        <v>-0.34842629426927785</v>
      </c>
      <c r="BP2452" s="129">
        <v>-0.28566047704622749</v>
      </c>
      <c r="BQ2452" s="129">
        <v>-0.36010192491930731</v>
      </c>
      <c r="BR2452" s="129">
        <v>-0.51617478053595756</v>
      </c>
      <c r="BS2452" s="129">
        <v>0.1877295959083414</v>
      </c>
      <c r="BT2452" s="129">
        <v>7.5467236858429487E-2</v>
      </c>
      <c r="BU2452" s="129">
        <v>-0.20955188700950009</v>
      </c>
      <c r="BV2452" s="129">
        <v>0.2107272986333692</v>
      </c>
      <c r="BW2452" s="129">
        <v>-8.6515774989157634E-2</v>
      </c>
      <c r="BX2452" s="130">
        <v>-0.1577799984025397</v>
      </c>
    </row>
    <row r="2453" spans="1:76">
      <c r="A2453" s="51" t="s">
        <v>200</v>
      </c>
      <c r="B2453" s="129">
        <v>-2.9092890798780436E-3</v>
      </c>
      <c r="C2453" s="129">
        <v>0</v>
      </c>
      <c r="D2453" s="129">
        <v>-0.23017882072690554</v>
      </c>
      <c r="E2453" s="129">
        <v>-0.24641704277756332</v>
      </c>
      <c r="F2453" s="129">
        <v>-0.57373059956966177</v>
      </c>
      <c r="G2453" s="129">
        <v>-0.57108960025572786</v>
      </c>
      <c r="H2453" s="129">
        <v>-0.542687842772691</v>
      </c>
      <c r="I2453" s="129">
        <v>-0.54729637193731839</v>
      </c>
      <c r="J2453" s="129">
        <v>5.7132066189477326</v>
      </c>
      <c r="K2453" s="129">
        <v>6.9810097429368598</v>
      </c>
      <c r="L2453" s="129">
        <v>5.2991570629323652</v>
      </c>
      <c r="M2453" s="129">
        <v>4.4541776567483788</v>
      </c>
      <c r="N2453" s="129">
        <v>-0.51848939734057553</v>
      </c>
      <c r="O2453" s="129">
        <v>-0.16478766079652857</v>
      </c>
      <c r="P2453" s="129">
        <v>-0.34999752904965864</v>
      </c>
      <c r="Q2453" s="129">
        <v>-8.032651231696028E-2</v>
      </c>
      <c r="R2453" s="129">
        <v>-8.2856328908158694E-2</v>
      </c>
      <c r="S2453" s="129">
        <v>-8.032651231696028E-2</v>
      </c>
      <c r="T2453" s="129">
        <v>-0.55206438741507213</v>
      </c>
      <c r="U2453" s="129">
        <v>4.8876792432897647</v>
      </c>
      <c r="V2453" s="129">
        <v>-0.17595331269429398</v>
      </c>
      <c r="W2453" s="129">
        <v>-0.17803137632277846</v>
      </c>
      <c r="X2453" s="129">
        <v>-0.54630288222327661</v>
      </c>
      <c r="Y2453" s="129">
        <v>-0.17595331269429398</v>
      </c>
      <c r="Z2453" s="129">
        <v>-0.36515904152299894</v>
      </c>
      <c r="AA2453" s="129">
        <v>-0.58726466934620858</v>
      </c>
      <c r="AB2453" s="129">
        <v>-0.58387445573409968</v>
      </c>
      <c r="AC2453" s="129">
        <v>-0.56345228152488602</v>
      </c>
      <c r="AD2453" s="129">
        <v>3.9049085579826586</v>
      </c>
      <c r="AE2453" s="129">
        <v>-0.27754989420490378</v>
      </c>
      <c r="AF2453" s="129">
        <v>-0.41645729539475135</v>
      </c>
      <c r="AG2453" s="129">
        <v>-0.51777924871755321</v>
      </c>
      <c r="AH2453" s="129">
        <v>-0.51882117402323036</v>
      </c>
      <c r="AI2453" s="129">
        <v>-0.70346970744538362</v>
      </c>
      <c r="AJ2453" s="129">
        <v>-0.51777924871755321</v>
      </c>
      <c r="AK2453" s="129">
        <v>-0.61264556279163029</v>
      </c>
      <c r="AL2453" s="129">
        <v>-0.72400763611327079</v>
      </c>
      <c r="AM2453" s="129">
        <v>-0.72230780878089806</v>
      </c>
      <c r="AN2453" s="129">
        <v>-0.71240140791782081</v>
      </c>
      <c r="AO2453" s="129">
        <v>2.0585516945040716</v>
      </c>
      <c r="AP2453" s="129">
        <v>-0.54264795737903682</v>
      </c>
      <c r="AQ2453" s="129">
        <v>-0.62678962435791752</v>
      </c>
      <c r="AR2453" s="129">
        <v>-0.92007680241675693</v>
      </c>
      <c r="AS2453" s="129">
        <v>-0.88513757554372652</v>
      </c>
      <c r="AT2453" s="129">
        <v>-0.9312487767862011</v>
      </c>
      <c r="AU2453" s="129">
        <v>-0.16433982259813093</v>
      </c>
      <c r="AV2453" s="129">
        <v>2.9431059884198869</v>
      </c>
      <c r="AW2453" s="129">
        <v>-0.8794280010398533</v>
      </c>
      <c r="AX2453" s="129">
        <v>-0.49993784048320561</v>
      </c>
      <c r="AY2453" s="129">
        <v>-0.93185746578160922</v>
      </c>
      <c r="AZ2453" s="129">
        <v>-0.90565304562683635</v>
      </c>
      <c r="BA2453" s="129">
        <v>-0.94023644655869243</v>
      </c>
      <c r="BB2453" s="129">
        <v>-0.36505473091763968</v>
      </c>
      <c r="BC2453" s="129">
        <v>-0.90137086474893147</v>
      </c>
      <c r="BD2453" s="129">
        <v>-0.61675324433144563</v>
      </c>
      <c r="BE2453" s="129">
        <v>-0.89161338292998338</v>
      </c>
      <c r="BF2453" s="129">
        <v>-0.87615710745823405</v>
      </c>
      <c r="BG2453" s="129">
        <v>-0.89655559627789072</v>
      </c>
      <c r="BH2453" s="129">
        <v>-0.55729347978178112</v>
      </c>
      <c r="BI2453" s="129">
        <v>-0.87363132872022597</v>
      </c>
      <c r="BJ2453" s="129">
        <v>-0.70575398896977093</v>
      </c>
      <c r="BK2453" s="129">
        <v>-0.86054245689348963</v>
      </c>
      <c r="BL2453" s="129">
        <v>-0.74233729434978157</v>
      </c>
      <c r="BM2453" s="129">
        <v>-0.84813884315911359</v>
      </c>
      <c r="BN2453" s="129">
        <v>-0.87778959379636068</v>
      </c>
      <c r="BO2453" s="129">
        <v>-0.51878280217804962</v>
      </c>
      <c r="BP2453" s="129">
        <v>-0.52069316520157061</v>
      </c>
      <c r="BQ2453" s="129">
        <v>-0.88603603123432084</v>
      </c>
      <c r="BR2453" s="129">
        <v>4.4856785299626596</v>
      </c>
      <c r="BS2453" s="129">
        <v>-0.69271954946443037</v>
      </c>
      <c r="BT2453" s="129">
        <v>-0.89690116012033128</v>
      </c>
      <c r="BU2453" s="129">
        <v>-0.89378453816629888</v>
      </c>
      <c r="BV2453" s="129">
        <v>-0.90666116497565985</v>
      </c>
      <c r="BW2453" s="129">
        <v>-0.79481683070488873</v>
      </c>
      <c r="BX2453" s="130">
        <v>-0.85148456630557745</v>
      </c>
    </row>
    <row r="2454" spans="1:76">
      <c r="A2454" s="51" t="s">
        <v>667</v>
      </c>
      <c r="B2454" s="129">
        <v>-1.6311038400990369E-2</v>
      </c>
      <c r="C2454" s="129">
        <v>-1.3460969321710497E-16</v>
      </c>
      <c r="D2454" s="129">
        <v>-9.504308908691278E-2</v>
      </c>
      <c r="E2454" s="129">
        <v>-0.13271050523635536</v>
      </c>
      <c r="F2454" s="129">
        <v>-0.1184607757131724</v>
      </c>
      <c r="G2454" s="129">
        <v>-0.11811872459030788</v>
      </c>
      <c r="H2454" s="129">
        <v>4.3014546488695862E-2</v>
      </c>
      <c r="I2454" s="129">
        <v>-2.3255159586345497E-2</v>
      </c>
      <c r="J2454" s="129">
        <v>-0.28433017725211029</v>
      </c>
      <c r="K2454" s="129">
        <v>-0.39985091679122098</v>
      </c>
      <c r="L2454" s="129">
        <v>-0.33080052689815159</v>
      </c>
      <c r="M2454" s="129">
        <v>-0.81308761860639356</v>
      </c>
      <c r="N2454" s="129">
        <v>-0.70971510023101125</v>
      </c>
      <c r="O2454" s="129">
        <v>7.9129486857010961E-2</v>
      </c>
      <c r="P2454" s="129">
        <v>0.42283172077303283</v>
      </c>
      <c r="Q2454" s="129">
        <v>-0.12973860843896615</v>
      </c>
      <c r="R2454" s="129">
        <v>-0.14392212009200137</v>
      </c>
      <c r="S2454" s="129">
        <v>-0.12973860843896629</v>
      </c>
      <c r="T2454" s="129">
        <v>-9.0831333855033711E-2</v>
      </c>
      <c r="U2454" s="129">
        <v>-0.37698224083210552</v>
      </c>
      <c r="V2454" s="129">
        <v>-0.28448486324808647</v>
      </c>
      <c r="W2454" s="129">
        <v>-0.29613560496307956</v>
      </c>
      <c r="X2454" s="129">
        <v>-0.79142422055595152</v>
      </c>
      <c r="Y2454" s="129">
        <v>-0.28448486324808647</v>
      </c>
      <c r="Z2454" s="129">
        <v>-0.41094150919724592</v>
      </c>
      <c r="AA2454" s="129">
        <v>-0.40127204987794318</v>
      </c>
      <c r="AB2454" s="129">
        <v>-0.36885538081259206</v>
      </c>
      <c r="AC2454" s="129">
        <v>-0.25252531626842745</v>
      </c>
      <c r="AD2454" s="129">
        <v>-0.48757784699959372</v>
      </c>
      <c r="AE2454" s="129">
        <v>-0.18888991000057995</v>
      </c>
      <c r="AF2454" s="129">
        <v>6.8886765436436209E-2</v>
      </c>
      <c r="AG2454" s="129">
        <v>-0.41654372614368662</v>
      </c>
      <c r="AH2454" s="129">
        <v>-0.42238531946949509</v>
      </c>
      <c r="AI2454" s="129">
        <v>-0.67071926609479282</v>
      </c>
      <c r="AJ2454" s="129">
        <v>-0.41654372614368662</v>
      </c>
      <c r="AK2454" s="129">
        <v>-0.47994779191942866</v>
      </c>
      <c r="AL2454" s="129">
        <v>-0.47509959852491485</v>
      </c>
      <c r="AM2454" s="129">
        <v>-0.45884646225752324</v>
      </c>
      <c r="AN2454" s="129">
        <v>-0.2820020309327354</v>
      </c>
      <c r="AO2454" s="129">
        <v>-0.42776455160987553</v>
      </c>
      <c r="AP2454" s="129">
        <v>-0.25840662797499581</v>
      </c>
      <c r="AQ2454" s="129">
        <v>-0.10226117428602678</v>
      </c>
      <c r="AR2454" s="129">
        <v>-0.15494817663475283</v>
      </c>
      <c r="AS2454" s="129">
        <v>-6.5831398097875554E-2</v>
      </c>
      <c r="AT2454" s="129">
        <v>-3.4324576485746147E-2</v>
      </c>
      <c r="AU2454" s="129">
        <v>-0.27309652036405846</v>
      </c>
      <c r="AV2454" s="129">
        <v>-0.78255403433904014</v>
      </c>
      <c r="AW2454" s="129">
        <v>-0.73819864671256819</v>
      </c>
      <c r="AX2454" s="129">
        <v>-0.16471701371510736</v>
      </c>
      <c r="AY2454" s="129">
        <v>-0.3644333122573567</v>
      </c>
      <c r="AZ2454" s="129">
        <v>-0.29927152313118682</v>
      </c>
      <c r="BA2454" s="129">
        <v>-0.27396561214560161</v>
      </c>
      <c r="BB2454" s="129">
        <v>-0.45304457005433607</v>
      </c>
      <c r="BC2454" s="129">
        <v>-0.8018711648157183</v>
      </c>
      <c r="BD2454" s="129">
        <v>-0.36904099945540869</v>
      </c>
      <c r="BE2454" s="129">
        <v>-0.39399188917213357</v>
      </c>
      <c r="BF2454" s="129">
        <v>-0.35586459818211558</v>
      </c>
      <c r="BG2454" s="129">
        <v>-0.34063421359472829</v>
      </c>
      <c r="BH2454" s="129">
        <v>-0.44626119134439912</v>
      </c>
      <c r="BI2454" s="129">
        <v>-0.65201121018319463</v>
      </c>
      <c r="BJ2454" s="129">
        <v>-0.39774383199149499</v>
      </c>
      <c r="BK2454" s="129">
        <v>-0.54584356300752623</v>
      </c>
      <c r="BL2454" s="129">
        <v>-0.38757329583064742</v>
      </c>
      <c r="BM2454" s="129">
        <v>-0.19123263093776666</v>
      </c>
      <c r="BN2454" s="129">
        <v>-0.35715705050006641</v>
      </c>
      <c r="BO2454" s="129">
        <v>-0.34579469639413385</v>
      </c>
      <c r="BP2454" s="129">
        <v>-0.35650521837422849</v>
      </c>
      <c r="BQ2454" s="129">
        <v>-0.33865962736108046</v>
      </c>
      <c r="BR2454" s="129">
        <v>-0.5942651639083969</v>
      </c>
      <c r="BS2454" s="129">
        <v>-0.46392225834095224</v>
      </c>
      <c r="BT2454" s="129">
        <v>-0.45503312843759636</v>
      </c>
      <c r="BU2454" s="129">
        <v>-0.42335647786283626</v>
      </c>
      <c r="BV2454" s="129">
        <v>-0.22874027805855199</v>
      </c>
      <c r="BW2454" s="129">
        <v>-0.45321044071715783</v>
      </c>
      <c r="BX2454" s="130">
        <v>-0.34804958994488794</v>
      </c>
    </row>
    <row r="2455" spans="1:76">
      <c r="A2455" s="51" t="s">
        <v>676</v>
      </c>
      <c r="B2455" s="129">
        <v>7.3092865546088744E-3</v>
      </c>
      <c r="C2455" s="129">
        <v>0</v>
      </c>
      <c r="D2455" s="129">
        <v>-0.38472956923125962</v>
      </c>
      <c r="E2455" s="129">
        <v>-0.39075597674554097</v>
      </c>
      <c r="F2455" s="129">
        <v>-0.43009757383404118</v>
      </c>
      <c r="G2455" s="129">
        <v>-0.30546105816780156</v>
      </c>
      <c r="H2455" s="129">
        <v>-0.10006782462776463</v>
      </c>
      <c r="I2455" s="129">
        <v>-0.12258937584962919</v>
      </c>
      <c r="J2455" s="129">
        <v>0.20296131411801091</v>
      </c>
      <c r="K2455" s="129">
        <v>0.28230999598464307</v>
      </c>
      <c r="L2455" s="129">
        <v>0.16405551600210752</v>
      </c>
      <c r="M2455" s="129">
        <v>-7.3277881706181811E-2</v>
      </c>
      <c r="N2455" s="129">
        <v>-0.26717094154644966</v>
      </c>
      <c r="O2455" s="129">
        <v>-0.74062019114072741</v>
      </c>
      <c r="P2455" s="129">
        <v>-0.73840148670084071</v>
      </c>
      <c r="Q2455" s="129">
        <v>-4.5538044866988141E-2</v>
      </c>
      <c r="R2455" s="129">
        <v>-3.9182143515154491E-2</v>
      </c>
      <c r="S2455" s="129">
        <v>-4.5538044866988141E-2</v>
      </c>
      <c r="T2455" s="129">
        <v>-0.1413130088297849</v>
      </c>
      <c r="U2455" s="129">
        <v>0.12539136880617877</v>
      </c>
      <c r="V2455" s="129">
        <v>-0.26846162431418902</v>
      </c>
      <c r="W2455" s="129">
        <v>-0.26324070534661126</v>
      </c>
      <c r="X2455" s="129">
        <v>-0.45929801113308172</v>
      </c>
      <c r="Y2455" s="129">
        <v>-0.26846162431418902</v>
      </c>
      <c r="Z2455" s="129">
        <v>-0.56685926355893512</v>
      </c>
      <c r="AA2455" s="129">
        <v>-0.59355534729756021</v>
      </c>
      <c r="AB2455" s="129">
        <v>-0.47668552887379123</v>
      </c>
      <c r="AC2455" s="129">
        <v>-0.35474402137156819</v>
      </c>
      <c r="AD2455" s="129">
        <v>-0.13566542545631213</v>
      </c>
      <c r="AE2455" s="129">
        <v>-0.78712692365204395</v>
      </c>
      <c r="AF2455" s="129">
        <v>-0.78546289532212898</v>
      </c>
      <c r="AG2455" s="129">
        <v>-0.60702948799583367</v>
      </c>
      <c r="AH2455" s="129">
        <v>-0.60441175891543175</v>
      </c>
      <c r="AI2455" s="129">
        <v>-0.70271340158976781</v>
      </c>
      <c r="AJ2455" s="129">
        <v>-0.60702948799583356</v>
      </c>
      <c r="AK2455" s="129">
        <v>-0.75666264512941772</v>
      </c>
      <c r="AL2455" s="129">
        <v>-0.77004785856969926</v>
      </c>
      <c r="AM2455" s="129">
        <v>-0.71143891050916863</v>
      </c>
      <c r="AN2455" s="129">
        <v>-0.64055722763951983</v>
      </c>
      <c r="AO2455" s="129">
        <v>-0.50470058203063173</v>
      </c>
      <c r="AP2455" s="129">
        <v>-0.85280838827722094</v>
      </c>
      <c r="AQ2455" s="129">
        <v>-0.85180042098116748</v>
      </c>
      <c r="AR2455" s="129">
        <v>-0.58647102693284447</v>
      </c>
      <c r="AS2455" s="129">
        <v>-0.55967483608729252</v>
      </c>
      <c r="AT2455" s="129">
        <v>-0.54721229155043594</v>
      </c>
      <c r="AU2455" s="129">
        <v>-0.5758775537727403</v>
      </c>
      <c r="AV2455" s="129">
        <v>-0.46083706757088344</v>
      </c>
      <c r="AW2455" s="129">
        <v>-0.60803959413920416</v>
      </c>
      <c r="AX2455" s="129">
        <v>-0.57602734380879705</v>
      </c>
      <c r="AY2455" s="129">
        <v>-0.66419734646615924</v>
      </c>
      <c r="AZ2455" s="129">
        <v>-0.62980983101432608</v>
      </c>
      <c r="BA2455" s="129">
        <v>-0.62046292261168368</v>
      </c>
      <c r="BB2455" s="129">
        <v>-0.64196186927841192</v>
      </c>
      <c r="BC2455" s="129">
        <v>-0.66608339955325979</v>
      </c>
      <c r="BD2455" s="129">
        <v>-0.64207421180545454</v>
      </c>
      <c r="BE2455" s="129">
        <v>-0.80577909718605689</v>
      </c>
      <c r="BF2455" s="129">
        <v>-0.7854961484135472</v>
      </c>
      <c r="BG2455" s="129">
        <v>-0.77998301779561463</v>
      </c>
      <c r="BH2455" s="129">
        <v>-0.79266384187303185</v>
      </c>
      <c r="BI2455" s="129">
        <v>-0.80689155668321</v>
      </c>
      <c r="BJ2455" s="129">
        <v>-0.7927301053902136</v>
      </c>
      <c r="BK2455" s="129">
        <v>-0.94721002476440608</v>
      </c>
      <c r="BL2455" s="129">
        <v>-0.89373170282625158</v>
      </c>
      <c r="BM2455" s="129">
        <v>-0.89246426298460502</v>
      </c>
      <c r="BN2455" s="129">
        <v>-0.64108957911651721</v>
      </c>
      <c r="BO2455" s="129">
        <v>-0.49851936441708034</v>
      </c>
      <c r="BP2455" s="129">
        <v>-0.49371977579633408</v>
      </c>
      <c r="BQ2455" s="129">
        <v>-0.8642900887214825</v>
      </c>
      <c r="BR2455" s="129">
        <v>-0.3684714858509846</v>
      </c>
      <c r="BS2455" s="129">
        <v>-0.82691670052189747</v>
      </c>
      <c r="BT2455" s="129">
        <v>-0.85145839912440213</v>
      </c>
      <c r="BU2455" s="129">
        <v>-0.82237484936771144</v>
      </c>
      <c r="BV2455" s="129">
        <v>-0.65781931249403081</v>
      </c>
      <c r="BW2455" s="129">
        <v>-0.9176528534536631</v>
      </c>
      <c r="BX2455" s="130">
        <v>-0.91697400757054992</v>
      </c>
    </row>
    <row r="2456" spans="1:76">
      <c r="A2456" s="51" t="s">
        <v>685</v>
      </c>
      <c r="B2456" s="129">
        <v>5.021431540405038E-4</v>
      </c>
      <c r="C2456" s="129">
        <v>0</v>
      </c>
      <c r="D2456" s="129">
        <v>-6.5838011157107024E-2</v>
      </c>
      <c r="E2456" s="129">
        <v>2.878386444549583E-2</v>
      </c>
      <c r="F2456" s="129">
        <v>5.0602111938970167E-3</v>
      </c>
      <c r="G2456" s="129">
        <v>-2.6444503827599405E-3</v>
      </c>
      <c r="H2456" s="129">
        <v>3.4284499406925894E-3</v>
      </c>
      <c r="I2456" s="129">
        <v>1.942159342363445E-3</v>
      </c>
      <c r="J2456" s="129">
        <v>2.6959542846866375E-2</v>
      </c>
      <c r="K2456" s="129">
        <v>4.7696915185511203E-2</v>
      </c>
      <c r="L2456" s="129">
        <v>2.3326734745471086E-2</v>
      </c>
      <c r="M2456" s="129">
        <v>0.24264111087779811</v>
      </c>
      <c r="N2456" s="129">
        <v>1.6609346392487733E-3</v>
      </c>
      <c r="O2456" s="129">
        <v>-0.72196638954241599</v>
      </c>
      <c r="P2456" s="129">
        <v>-0.73378282958923813</v>
      </c>
      <c r="Q2456" s="129">
        <v>-3.7265900668552246E-3</v>
      </c>
      <c r="R2456" s="129">
        <v>-3.2899438459504248E-3</v>
      </c>
      <c r="S2456" s="129">
        <v>-3.7265900668552246E-3</v>
      </c>
      <c r="T2456" s="129">
        <v>-1.8046209681929934E-4</v>
      </c>
      <c r="U2456" s="129">
        <v>1.9716490669550255E-2</v>
      </c>
      <c r="V2456" s="129">
        <v>-8.1630068131114293E-3</v>
      </c>
      <c r="W2456" s="129">
        <v>-7.8043331316539725E-3</v>
      </c>
      <c r="X2456" s="129">
        <v>-6.976624927933643E-3</v>
      </c>
      <c r="Y2456" s="129">
        <v>-8.1630068131114293E-3</v>
      </c>
      <c r="Z2456" s="129">
        <v>1.0348525351836182E-2</v>
      </c>
      <c r="AA2456" s="129">
        <v>-5.7496679260345823E-3</v>
      </c>
      <c r="AB2456" s="129">
        <v>-1.0051899943654153E-2</v>
      </c>
      <c r="AC2456" s="129">
        <v>-5.2501159805819078E-3</v>
      </c>
      <c r="AD2456" s="129">
        <v>1.1093809506078771E-2</v>
      </c>
      <c r="AE2456" s="129">
        <v>-0.7429033183491065</v>
      </c>
      <c r="AF2456" s="129">
        <v>-0.75176564838422311</v>
      </c>
      <c r="AG2456" s="129">
        <v>-0.49285447089445933</v>
      </c>
      <c r="AH2456" s="129">
        <v>-0.49267463463724936</v>
      </c>
      <c r="AI2456" s="129">
        <v>-0.49225962803622353</v>
      </c>
      <c r="AJ2456" s="129">
        <v>-0.49285447089445933</v>
      </c>
      <c r="AK2456" s="129">
        <v>-0.48357292939345031</v>
      </c>
      <c r="AL2456" s="129">
        <v>-0.49164444112291961</v>
      </c>
      <c r="AM2456" s="129">
        <v>-0.49380154755056144</v>
      </c>
      <c r="AN2456" s="129">
        <v>-0.52761336773858836</v>
      </c>
      <c r="AO2456" s="129">
        <v>-0.51747805130832314</v>
      </c>
      <c r="AP2456" s="129">
        <v>-0.86244705285150147</v>
      </c>
      <c r="AQ2456" s="129">
        <v>-0.86781531412544599</v>
      </c>
      <c r="AR2456" s="129">
        <v>2.7190273767549449E-2</v>
      </c>
      <c r="AS2456" s="129">
        <v>4.1222635026119128E-2</v>
      </c>
      <c r="AT2456" s="129">
        <v>5.0821196878775649E-2</v>
      </c>
      <c r="AU2456" s="129">
        <v>2.9361301092209215E-2</v>
      </c>
      <c r="AV2456" s="129">
        <v>3.8326220396060359E-2</v>
      </c>
      <c r="AW2456" s="129">
        <v>3.528433513069705E-2</v>
      </c>
      <c r="AX2456" s="129">
        <v>2.937986105446215E-2</v>
      </c>
      <c r="AY2456" s="129">
        <v>2.2484480333111893E-2</v>
      </c>
      <c r="AZ2456" s="129">
        <v>3.3008751277039186E-2</v>
      </c>
      <c r="BA2456" s="129">
        <v>4.0207672666531663E-2</v>
      </c>
      <c r="BB2456" s="129">
        <v>2.4112750826606758E-2</v>
      </c>
      <c r="BC2456" s="129">
        <v>2.8555026355472669E-2</v>
      </c>
      <c r="BD2456" s="129">
        <v>2.4126670798296536E-2</v>
      </c>
      <c r="BE2456" s="129">
        <v>-0.47836692537541498</v>
      </c>
      <c r="BF2456" s="129">
        <v>-0.47215934551339539</v>
      </c>
      <c r="BG2456" s="129">
        <v>-0.46791317210302141</v>
      </c>
      <c r="BH2456" s="129">
        <v>-0.4774065149888721</v>
      </c>
      <c r="BI2456" s="129">
        <v>-0.47478630687550705</v>
      </c>
      <c r="BJ2456" s="129">
        <v>-0.47739830450698684</v>
      </c>
      <c r="BK2456" s="129">
        <v>-0.98036025799883053</v>
      </c>
      <c r="BL2456" s="129">
        <v>-0.95215893157418441</v>
      </c>
      <c r="BM2456" s="129">
        <v>-0.95890909920919243</v>
      </c>
      <c r="BN2456" s="129">
        <v>-0.78471021875979019</v>
      </c>
      <c r="BO2456" s="129">
        <v>-0.78695348290615541</v>
      </c>
      <c r="BP2456" s="129">
        <v>-0.78662375434097842</v>
      </c>
      <c r="BQ2456" s="129">
        <v>-0.79088198842462432</v>
      </c>
      <c r="BR2456" s="129">
        <v>-0.76326371523851499</v>
      </c>
      <c r="BS2456" s="129">
        <v>-0.76993583913822683</v>
      </c>
      <c r="BT2456" s="129">
        <v>-0.78473490147779967</v>
      </c>
      <c r="BU2456" s="129">
        <v>-0.78868994157012973</v>
      </c>
      <c r="BV2456" s="129">
        <v>-0.77159081900839876</v>
      </c>
      <c r="BW2456" s="129">
        <v>-0.96491548598145527</v>
      </c>
      <c r="BX2456" s="130">
        <v>-0.96853090294940825</v>
      </c>
    </row>
    <row r="2457" spans="1:76">
      <c r="A2457" s="51" t="s">
        <v>690</v>
      </c>
      <c r="B2457" s="129">
        <v>0.12320543724119093</v>
      </c>
      <c r="C2457" s="129">
        <v>0</v>
      </c>
      <c r="D2457" s="129">
        <v>0.11072214480537469</v>
      </c>
      <c r="E2457" s="129">
        <v>8.0802625239333056E-2</v>
      </c>
      <c r="F2457" s="129">
        <v>-0.1268933732535904</v>
      </c>
      <c r="G2457" s="129">
        <v>-0.16921855254430004</v>
      </c>
      <c r="H2457" s="129">
        <v>-9.3627052605691555E-2</v>
      </c>
      <c r="I2457" s="129">
        <v>-0.13032082342641432</v>
      </c>
      <c r="J2457" s="129">
        <v>0.60923399020710078</v>
      </c>
      <c r="K2457" s="129">
        <v>0.78940287824262045</v>
      </c>
      <c r="L2457" s="129">
        <v>0.53013396174292737</v>
      </c>
      <c r="M2457" s="129">
        <v>3.4361045245792474</v>
      </c>
      <c r="N2457" s="129">
        <v>-3.0169597800082333E-2</v>
      </c>
      <c r="O2457" s="129">
        <v>0.49999598665050116</v>
      </c>
      <c r="P2457" s="129">
        <v>0.57736667469791492</v>
      </c>
      <c r="Q2457" s="129">
        <v>-7.8243449333233281E-2</v>
      </c>
      <c r="R2457" s="129">
        <v>2.8891713485193839E-2</v>
      </c>
      <c r="S2457" s="129">
        <v>-7.82434493332331E-2</v>
      </c>
      <c r="T2457" s="129">
        <v>-0.16298486665853312</v>
      </c>
      <c r="U2457" s="129">
        <v>0.45152523780337622</v>
      </c>
      <c r="V2457" s="129">
        <v>-0.23541178164307811</v>
      </c>
      <c r="W2457" s="129">
        <v>-0.14740789789937023</v>
      </c>
      <c r="X2457" s="129">
        <v>-0.25696149435742255</v>
      </c>
      <c r="Y2457" s="129">
        <v>-0.23541178164307811</v>
      </c>
      <c r="Z2457" s="129">
        <v>-0.2020052304052494</v>
      </c>
      <c r="AA2457" s="129">
        <v>-0.34294180081116182</v>
      </c>
      <c r="AB2457" s="129">
        <v>-0.35628217631757808</v>
      </c>
      <c r="AC2457" s="129">
        <v>-0.30502080301743151</v>
      </c>
      <c r="AD2457" s="129">
        <v>0.19975535421913684</v>
      </c>
      <c r="AE2457" s="129">
        <v>0.16100900994794498</v>
      </c>
      <c r="AF2457" s="129">
        <v>0.21903702598350513</v>
      </c>
      <c r="AG2457" s="129">
        <v>-0.41272618561326169</v>
      </c>
      <c r="AH2457" s="129">
        <v>-0.3686017073183816</v>
      </c>
      <c r="AI2457" s="129">
        <v>-0.42353104774518979</v>
      </c>
      <c r="AJ2457" s="129">
        <v>-0.41272618561326169</v>
      </c>
      <c r="AK2457" s="129">
        <v>-0.39597639478251595</v>
      </c>
      <c r="AL2457" s="129">
        <v>-0.46664091977031391</v>
      </c>
      <c r="AM2457" s="129">
        <v>-0.47332968263437908</v>
      </c>
      <c r="AN2457" s="129">
        <v>-0.3912254060115708</v>
      </c>
      <c r="AO2457" s="129">
        <v>-7.8199867304759113E-2</v>
      </c>
      <c r="AP2457" s="129">
        <v>-0.11895882819519045</v>
      </c>
      <c r="AQ2457" s="129">
        <v>-8.3808980462914698E-2</v>
      </c>
      <c r="AR2457" s="129">
        <v>-0.16812643052283793</v>
      </c>
      <c r="AS2457" s="129">
        <v>-9.9377458976059194E-2</v>
      </c>
      <c r="AT2457" s="129">
        <v>1.6005879453561935E-2</v>
      </c>
      <c r="AU2457" s="129">
        <v>-0.15069445909468493</v>
      </c>
      <c r="AV2457" s="129">
        <v>-8.0532498168389824E-2</v>
      </c>
      <c r="AW2457" s="129">
        <v>-6.772850519276892E-2</v>
      </c>
      <c r="AX2457" s="129">
        <v>-0.12047143743244722</v>
      </c>
      <c r="AY2457" s="129">
        <v>-0.32352171169618865</v>
      </c>
      <c r="AZ2457" s="129">
        <v>-0.27195998303610452</v>
      </c>
      <c r="BA2457" s="129">
        <v>-0.18542247921388869</v>
      </c>
      <c r="BB2457" s="129">
        <v>-0.31044773312507373</v>
      </c>
      <c r="BC2457" s="129">
        <v>-0.24822326769863681</v>
      </c>
      <c r="BD2457" s="129">
        <v>-0.28778046687839554</v>
      </c>
      <c r="BE2457" s="129">
        <v>-0.42528673137215717</v>
      </c>
      <c r="BF2457" s="129">
        <v>-0.39487383624748873</v>
      </c>
      <c r="BG2457" s="129">
        <v>-0.34383101637917268</v>
      </c>
      <c r="BH2457" s="129">
        <v>-0.41757524555742165</v>
      </c>
      <c r="BI2457" s="129">
        <v>-0.38087309862828295</v>
      </c>
      <c r="BJ2457" s="129">
        <v>-0.40420530608801758</v>
      </c>
      <c r="BK2457" s="129">
        <v>-0.58794670741063881</v>
      </c>
      <c r="BL2457" s="129">
        <v>-0.37170114189086956</v>
      </c>
      <c r="BM2457" s="129">
        <v>-0.32750296441216137</v>
      </c>
      <c r="BN2457" s="129">
        <v>-0.61637875528750607</v>
      </c>
      <c r="BO2457" s="129">
        <v>-0.52607545211732376</v>
      </c>
      <c r="BP2457" s="129">
        <v>-0.44517351864147497</v>
      </c>
      <c r="BQ2457" s="129">
        <v>-0.60969840481783644</v>
      </c>
      <c r="BR2457" s="129">
        <v>9.4376349805020202E-3</v>
      </c>
      <c r="BS2457" s="129">
        <v>-0.49536482355266581</v>
      </c>
      <c r="BT2457" s="129">
        <v>-0.62492775371264997</v>
      </c>
      <c r="BU2457" s="129">
        <v>-0.63719155532970184</v>
      </c>
      <c r="BV2457" s="129">
        <v>-0.47131747042144595</v>
      </c>
      <c r="BW2457" s="129">
        <v>-0.46499072467644198</v>
      </c>
      <c r="BX2457" s="130">
        <v>-0.44131800283463429</v>
      </c>
    </row>
    <row r="2458" spans="1:76">
      <c r="A2458" s="51" t="s">
        <v>695</v>
      </c>
      <c r="B2458" s="129">
        <v>9.6075342543343184E-2</v>
      </c>
      <c r="C2458" s="129">
        <v>0</v>
      </c>
      <c r="D2458" s="129">
        <v>-0.26484628108318109</v>
      </c>
      <c r="E2458" s="129">
        <v>-0.26982781416134682</v>
      </c>
      <c r="F2458" s="129">
        <v>-0.25794948770173637</v>
      </c>
      <c r="G2458" s="129">
        <v>-0.23202581952248136</v>
      </c>
      <c r="H2458" s="129">
        <v>0.83787210753600738</v>
      </c>
      <c r="I2458" s="129">
        <v>0.85349164998956251</v>
      </c>
      <c r="J2458" s="129">
        <v>1.1210107459361913</v>
      </c>
      <c r="K2458" s="129">
        <v>1.1739756198832152</v>
      </c>
      <c r="L2458" s="129">
        <v>1.0226072032877738</v>
      </c>
      <c r="M2458" s="129">
        <v>-0.12132660495560488</v>
      </c>
      <c r="N2458" s="129">
        <v>0.24577608425672176</v>
      </c>
      <c r="O2458" s="129">
        <v>0.950250451046601</v>
      </c>
      <c r="P2458" s="129">
        <v>1.542839364236974</v>
      </c>
      <c r="Q2458" s="129">
        <v>-4.9977090220384934E-2</v>
      </c>
      <c r="R2458" s="129">
        <v>3.3566685904261248E-2</v>
      </c>
      <c r="S2458" s="129">
        <v>-4.9977090220384754E-2</v>
      </c>
      <c r="T2458" s="129">
        <v>0.76746386969883718</v>
      </c>
      <c r="U2458" s="129">
        <v>0.92481486276760794</v>
      </c>
      <c r="V2458" s="129">
        <v>-0.10947362619703363</v>
      </c>
      <c r="W2458" s="129">
        <v>-4.0848381523217014E-2</v>
      </c>
      <c r="X2458" s="129">
        <v>6.6080719700624763E-2</v>
      </c>
      <c r="Y2458" s="129">
        <v>-0.10947362619703363</v>
      </c>
      <c r="Z2458" s="129">
        <v>-0.30625527479543385</v>
      </c>
      <c r="AA2458" s="129">
        <v>-0.2981949818406982</v>
      </c>
      <c r="AB2458" s="129">
        <v>-0.27520635442737745</v>
      </c>
      <c r="AC2458" s="129">
        <v>0.56199573373661327</v>
      </c>
      <c r="AD2458" s="129">
        <v>0.69124833518596063</v>
      </c>
      <c r="AE2458" s="129">
        <v>0.58484181937341484</v>
      </c>
      <c r="AF2458" s="129">
        <v>1.0292835042661945</v>
      </c>
      <c r="AG2458" s="129">
        <v>-3.9450029098964216E-3</v>
      </c>
      <c r="AH2458" s="129">
        <v>3.0463173073668234E-2</v>
      </c>
      <c r="AI2458" s="129">
        <v>8.4076611541715113E-2</v>
      </c>
      <c r="AJ2458" s="129">
        <v>-3.9450029098964216E-3</v>
      </c>
      <c r="AK2458" s="129">
        <v>-0.10260982556360836</v>
      </c>
      <c r="AL2458" s="129">
        <v>-9.8568455951246997E-2</v>
      </c>
      <c r="AM2458" s="129">
        <v>-8.7042132928023763E-2</v>
      </c>
      <c r="AN2458" s="129">
        <v>0.48162466772836054</v>
      </c>
      <c r="AO2458" s="129">
        <v>0.56177775066998803</v>
      </c>
      <c r="AP2458" s="129">
        <v>0.49499301522234346</v>
      </c>
      <c r="AQ2458" s="129">
        <v>0.76420879437777467</v>
      </c>
      <c r="AR2458" s="129">
        <v>-0.1766938127539095</v>
      </c>
      <c r="AS2458" s="129">
        <v>-0.22023844632633621</v>
      </c>
      <c r="AT2458" s="129">
        <v>0.95067645755020658</v>
      </c>
      <c r="AU2458" s="129">
        <v>-0.15979878285018354</v>
      </c>
      <c r="AV2458" s="129">
        <v>-7.3965730927441492E-2</v>
      </c>
      <c r="AW2458" s="129">
        <v>0.16185003864758213</v>
      </c>
      <c r="AX2458" s="129">
        <v>-9.2737534699095986E-2</v>
      </c>
      <c r="AY2458" s="129">
        <v>-0.22742609898122074</v>
      </c>
      <c r="AZ2458" s="129">
        <v>-0.2600845741605407</v>
      </c>
      <c r="BA2458" s="129">
        <v>0.6181016037468664</v>
      </c>
      <c r="BB2458" s="129">
        <v>-0.21475482655342623</v>
      </c>
      <c r="BC2458" s="129">
        <v>2.6481789569898061E-2</v>
      </c>
      <c r="BD2458" s="129">
        <v>-0.16445889044011067</v>
      </c>
      <c r="BE2458" s="129">
        <v>-4.0130332281441958E-2</v>
      </c>
      <c r="BF2458" s="129">
        <v>-5.9393433158219794E-2</v>
      </c>
      <c r="BG2458" s="129">
        <v>0.45859121985259532</v>
      </c>
      <c r="BH2458" s="129">
        <v>-3.2656376511201249E-2</v>
      </c>
      <c r="BI2458" s="129">
        <v>0.10963334295796377</v>
      </c>
      <c r="BJ2458" s="129">
        <v>-2.9900897135779138E-3</v>
      </c>
      <c r="BK2458" s="129">
        <v>0.10700771650439886</v>
      </c>
      <c r="BL2458" s="129">
        <v>0.30933051974745329</v>
      </c>
      <c r="BM2458" s="129">
        <v>0.64784825324689765</v>
      </c>
      <c r="BN2458" s="129">
        <v>0.43333918421230222</v>
      </c>
      <c r="BO2458" s="129">
        <v>-0.27403380483332279</v>
      </c>
      <c r="BP2458" s="129">
        <v>-0.210946646140035</v>
      </c>
      <c r="BQ2458" s="129">
        <v>-0.36572915626174068</v>
      </c>
      <c r="BR2458" s="129">
        <v>0.70813861055293303</v>
      </c>
      <c r="BS2458" s="129">
        <v>-0.45493509199173032</v>
      </c>
      <c r="BT2458" s="129">
        <v>-0.44752526805351694</v>
      </c>
      <c r="BU2458" s="129">
        <v>-0.42639183249844659</v>
      </c>
      <c r="BV2458" s="129">
        <v>0.54271842495600753</v>
      </c>
      <c r="BW2458" s="129">
        <v>0.22632567297726153</v>
      </c>
      <c r="BX2458" s="130">
        <v>0.40763713423631376</v>
      </c>
    </row>
    <row r="2459" spans="1:76">
      <c r="A2459" s="51" t="s">
        <v>700</v>
      </c>
      <c r="B2459" s="129">
        <v>0.17755322164845549</v>
      </c>
      <c r="C2459" s="129">
        <v>0</v>
      </c>
      <c r="D2459" s="129">
        <v>-0.35046083814119439</v>
      </c>
      <c r="E2459" s="129">
        <v>-0.35713214622211914</v>
      </c>
      <c r="F2459" s="129">
        <v>-0.27999650332358611</v>
      </c>
      <c r="G2459" s="129">
        <v>-0.25587304793904647</v>
      </c>
      <c r="H2459" s="129">
        <v>1.7939762922837452</v>
      </c>
      <c r="I2459" s="129">
        <v>1.8308888363289562</v>
      </c>
      <c r="J2459" s="129">
        <v>0.64513450713500431</v>
      </c>
      <c r="K2459" s="129">
        <v>0.81233985539968001</v>
      </c>
      <c r="L2459" s="129">
        <v>0.56963663437437695</v>
      </c>
      <c r="M2459" s="129">
        <v>-9.2418632695998149E-2</v>
      </c>
      <c r="N2459" s="129">
        <v>0.59540981908470225</v>
      </c>
      <c r="O2459" s="129">
        <v>1.8596405739752129</v>
      </c>
      <c r="P2459" s="129">
        <v>2.4496765255456419</v>
      </c>
      <c r="Q2459" s="129">
        <v>-6.6378835443020742E-2</v>
      </c>
      <c r="R2459" s="129">
        <v>8.8015270338244952E-2</v>
      </c>
      <c r="S2459" s="129">
        <v>-6.6378835443020562E-2</v>
      </c>
      <c r="T2459" s="129">
        <v>1.6681206108408095</v>
      </c>
      <c r="U2459" s="129">
        <v>0.49460769250046172</v>
      </c>
      <c r="V2459" s="129">
        <v>-0.14540125858947406</v>
      </c>
      <c r="W2459" s="129">
        <v>-1.8577528840577277E-2</v>
      </c>
      <c r="X2459" s="129">
        <v>0.27989146932817044</v>
      </c>
      <c r="Y2459" s="129">
        <v>-0.14540125858947406</v>
      </c>
      <c r="Z2459" s="129">
        <v>-0.40591608656388217</v>
      </c>
      <c r="AA2459" s="129">
        <v>-0.35357404316844898</v>
      </c>
      <c r="AB2459" s="129">
        <v>-0.3281677214030787</v>
      </c>
      <c r="AC2459" s="129">
        <v>1.2793661437151003</v>
      </c>
      <c r="AD2459" s="129">
        <v>0.31540910364981511</v>
      </c>
      <c r="AE2459" s="129">
        <v>1.2111818772655347</v>
      </c>
      <c r="AF2459" s="129">
        <v>1.6537088409433567</v>
      </c>
      <c r="AG2459" s="129">
        <v>-0.18741091500036336</v>
      </c>
      <c r="AH2459" s="129">
        <v>-0.12382246103078461</v>
      </c>
      <c r="AI2459" s="129">
        <v>2.5827625660226065E-2</v>
      </c>
      <c r="AJ2459" s="129">
        <v>-0.18741091500036336</v>
      </c>
      <c r="AK2459" s="129">
        <v>-0.31803106928728214</v>
      </c>
      <c r="AL2459" s="129">
        <v>-0.29178716663819493</v>
      </c>
      <c r="AM2459" s="129">
        <v>-0.27904863004640523</v>
      </c>
      <c r="AN2459" s="129">
        <v>0.76482257746451532</v>
      </c>
      <c r="AO2459" s="129">
        <v>0.16704638017228712</v>
      </c>
      <c r="AP2459" s="129">
        <v>0.72588249916237069</v>
      </c>
      <c r="AQ2459" s="129">
        <v>0.99393845649804025</v>
      </c>
      <c r="AR2459" s="129">
        <v>-0.16097085785886553</v>
      </c>
      <c r="AS2459" s="129">
        <v>-0.28751793089559624</v>
      </c>
      <c r="AT2459" s="129">
        <v>2.0688000671682922</v>
      </c>
      <c r="AU2459" s="129">
        <v>-0.13094321124382916</v>
      </c>
      <c r="AV2459" s="129">
        <v>3.5037289265090386E-2</v>
      </c>
      <c r="AW2459" s="129">
        <v>0.45767227913939118</v>
      </c>
      <c r="AX2459" s="129">
        <v>-0.11153686736223022</v>
      </c>
      <c r="AY2459" s="129">
        <v>-0.24383692148669267</v>
      </c>
      <c r="AZ2459" s="129">
        <v>-0.3387472262642407</v>
      </c>
      <c r="BA2459" s="129">
        <v>1.405147033414673</v>
      </c>
      <c r="BB2459" s="129">
        <v>-0.22131618652541535</v>
      </c>
      <c r="BC2459" s="129">
        <v>0.22014543126200004</v>
      </c>
      <c r="BD2459" s="129">
        <v>-0.20676142861421615</v>
      </c>
      <c r="BE2459" s="129">
        <v>-0.207116348578883</v>
      </c>
      <c r="BF2459" s="129">
        <v>-0.26309773672199316</v>
      </c>
      <c r="BG2459" s="129">
        <v>0.82058852116980885</v>
      </c>
      <c r="BH2459" s="129">
        <v>-0.19383283834160883</v>
      </c>
      <c r="BI2459" s="129">
        <v>6.6556528582949692E-2</v>
      </c>
      <c r="BJ2459" s="129">
        <v>-0.18524793753588939</v>
      </c>
      <c r="BK2459" s="129">
        <v>-0.22561189138776361</v>
      </c>
      <c r="BL2459" s="129">
        <v>0.72250747222012568</v>
      </c>
      <c r="BM2459" s="129">
        <v>1.0595668207210354</v>
      </c>
      <c r="BN2459" s="129">
        <v>1.0656363078237587</v>
      </c>
      <c r="BO2459" s="129">
        <v>-0.4250581233861061</v>
      </c>
      <c r="BP2459" s="129">
        <v>-0.30846912173266644</v>
      </c>
      <c r="BQ2459" s="129">
        <v>-0.49804217054847438</v>
      </c>
      <c r="BR2459" s="129">
        <v>0.1404529988299629</v>
      </c>
      <c r="BS2459" s="129">
        <v>-0.66454929565797338</v>
      </c>
      <c r="BT2459" s="129">
        <v>-0.61643127708166157</v>
      </c>
      <c r="BU2459" s="129">
        <v>-0.59307525612111001</v>
      </c>
      <c r="BV2459" s="129">
        <v>1.4460489917399537</v>
      </c>
      <c r="BW2459" s="129">
        <v>0.29144326637049089</v>
      </c>
      <c r="BX2459" s="130">
        <v>0.47197361075147243</v>
      </c>
    </row>
    <row r="2460" spans="1:76">
      <c r="A2460" s="51" t="s">
        <v>703</v>
      </c>
      <c r="B2460" s="129">
        <v>0.16482677122171208</v>
      </c>
      <c r="C2460" s="129">
        <v>0</v>
      </c>
      <c r="D2460" s="129">
        <v>-0.45739400020987275</v>
      </c>
      <c r="E2460" s="129">
        <v>-0.48024056862208842</v>
      </c>
      <c r="F2460" s="129">
        <v>-0.60127906018183286</v>
      </c>
      <c r="G2460" s="129">
        <v>-0.26237024056373598</v>
      </c>
      <c r="H2460" s="129">
        <v>-0.20136805490232942</v>
      </c>
      <c r="I2460" s="129">
        <v>-0.26416799331430096</v>
      </c>
      <c r="J2460" s="129">
        <v>1.0172323581800251</v>
      </c>
      <c r="K2460" s="129">
        <v>0.55871025839659039</v>
      </c>
      <c r="L2460" s="129">
        <v>0.88526388614955598</v>
      </c>
      <c r="M2460" s="129">
        <v>-0.15823103260946714</v>
      </c>
      <c r="N2460" s="129">
        <v>-0.41312118318804647</v>
      </c>
      <c r="O2460" s="129">
        <v>0.21854670134276225</v>
      </c>
      <c r="P2460" s="129">
        <v>1.9283933920415484</v>
      </c>
      <c r="Q2460" s="129">
        <v>-0.13043478260869573</v>
      </c>
      <c r="R2460" s="129">
        <v>1.2892844540619154E-2</v>
      </c>
      <c r="S2460" s="129">
        <v>-0.13043478260869554</v>
      </c>
      <c r="T2460" s="129">
        <v>-0.31535630682287114</v>
      </c>
      <c r="U2460" s="129">
        <v>0.75411509406958743</v>
      </c>
      <c r="V2460" s="129">
        <v>-0.28571428571428564</v>
      </c>
      <c r="W2460" s="129">
        <v>-0.16798087769877693</v>
      </c>
      <c r="X2460" s="129">
        <v>-0.58080084513431884</v>
      </c>
      <c r="Y2460" s="129">
        <v>-0.28571428571428559</v>
      </c>
      <c r="Z2460" s="129">
        <v>-0.6473061001364171</v>
      </c>
      <c r="AA2460" s="129">
        <v>-0.72943936226624373</v>
      </c>
      <c r="AB2460" s="129">
        <v>-0.47312160040266849</v>
      </c>
      <c r="AC2460" s="129">
        <v>-0.43761410917592986</v>
      </c>
      <c r="AD2460" s="129">
        <v>0.44088025584287532</v>
      </c>
      <c r="AE2460" s="129">
        <v>-8.6089973992928226E-2</v>
      </c>
      <c r="AF2460" s="129">
        <v>1.1962950440311613</v>
      </c>
      <c r="AG2460" s="129">
        <v>0.39103682576528559</v>
      </c>
      <c r="AH2460" s="129">
        <v>0.45006746152326743</v>
      </c>
      <c r="AI2460" s="129">
        <v>0.24308266814924726</v>
      </c>
      <c r="AJ2460" s="129">
        <v>0.39103682576528559</v>
      </c>
      <c r="AK2460" s="129">
        <v>0.20973743887071167</v>
      </c>
      <c r="AL2460" s="129">
        <v>0.16855644562398625</v>
      </c>
      <c r="AM2460" s="129">
        <v>0.29707222286944451</v>
      </c>
      <c r="AN2460" s="129">
        <v>0.52219086855011865</v>
      </c>
      <c r="AO2460" s="129">
        <v>1.0669693172121313</v>
      </c>
      <c r="AP2460" s="129">
        <v>0.70887818054926466</v>
      </c>
      <c r="AQ2460" s="129">
        <v>1.4856691376978828</v>
      </c>
      <c r="AR2460" s="129">
        <v>-0.50339188752582875</v>
      </c>
      <c r="AS2460" s="129">
        <v>-0.33961112318485065</v>
      </c>
      <c r="AT2460" s="129">
        <v>-0.65056518842459621</v>
      </c>
      <c r="AU2460" s="129">
        <v>-0.45529458315645099</v>
      </c>
      <c r="AV2460" s="129">
        <v>-0.32419168986775621</v>
      </c>
      <c r="AW2460" s="129">
        <v>-0.4907045884389753</v>
      </c>
      <c r="AX2460" s="129">
        <v>-0.41321513738301474</v>
      </c>
      <c r="AY2460" s="129">
        <v>-0.62754391564437162</v>
      </c>
      <c r="AZ2460" s="129">
        <v>-0.50470834238863793</v>
      </c>
      <c r="BA2460" s="129">
        <v>-0.73792389131844716</v>
      </c>
      <c r="BB2460" s="129">
        <v>-0.59147093736733825</v>
      </c>
      <c r="BC2460" s="129">
        <v>-0.6180284413292314</v>
      </c>
      <c r="BD2460" s="129">
        <v>-0.55991135303726103</v>
      </c>
      <c r="BE2460" s="129">
        <v>0.28508123555221376</v>
      </c>
      <c r="BF2460" s="129">
        <v>0.3575339151672241</v>
      </c>
      <c r="BG2460" s="129">
        <v>0.2199752992060981</v>
      </c>
      <c r="BH2460" s="129">
        <v>0.30635832873127072</v>
      </c>
      <c r="BI2460" s="129">
        <v>0.29069379218924257</v>
      </c>
      <c r="BJ2460" s="129">
        <v>0.32497326568841339</v>
      </c>
      <c r="BK2460" s="129">
        <v>1.0876468512076847</v>
      </c>
      <c r="BL2460" s="129">
        <v>-0.30390248902740163</v>
      </c>
      <c r="BM2460" s="129">
        <v>0.67285123262201185</v>
      </c>
      <c r="BN2460" s="129">
        <v>-0.53175260298021387</v>
      </c>
      <c r="BO2460" s="129">
        <v>-0.36418811066395707</v>
      </c>
      <c r="BP2460" s="129">
        <v>-0.25595583797364363</v>
      </c>
      <c r="BQ2460" s="129">
        <v>-0.61847846332265477</v>
      </c>
      <c r="BR2460" s="129">
        <v>0.54722138429537237</v>
      </c>
      <c r="BS2460" s="129">
        <v>-0.68059626564592268</v>
      </c>
      <c r="BT2460" s="129">
        <v>-0.75127371902283158</v>
      </c>
      <c r="BU2460" s="129">
        <v>-0.51564090786922123</v>
      </c>
      <c r="BV2460" s="129">
        <v>-0.91362522913761213</v>
      </c>
      <c r="BW2460" s="129">
        <v>0.37847139987997552</v>
      </c>
      <c r="BX2460" s="130">
        <v>0.90162462654177256</v>
      </c>
    </row>
    <row r="2461" spans="1:76">
      <c r="A2461" s="51" t="s">
        <v>706</v>
      </c>
      <c r="B2461" s="129">
        <v>0.19728693362486044</v>
      </c>
      <c r="C2461" s="129">
        <v>0</v>
      </c>
      <c r="D2461" s="129">
        <v>-0.18433904400949042</v>
      </c>
      <c r="E2461" s="129">
        <v>-0.19515761183691116</v>
      </c>
      <c r="F2461" s="129">
        <v>-0.16555051985034649</v>
      </c>
      <c r="G2461" s="129">
        <v>-0.13596904337778151</v>
      </c>
      <c r="H2461" s="129">
        <v>-0.16165485548145656</v>
      </c>
      <c r="I2461" s="129">
        <v>-0.1929871140281432</v>
      </c>
      <c r="J2461" s="129">
        <v>0.34236607285492288</v>
      </c>
      <c r="K2461" s="129">
        <v>0.72325622921719313</v>
      </c>
      <c r="L2461" s="129">
        <v>0.29109950538427243</v>
      </c>
      <c r="M2461" s="129">
        <v>0.59142625319692765</v>
      </c>
      <c r="N2461" s="129">
        <v>0.32355035197801935</v>
      </c>
      <c r="O2461" s="129">
        <v>-0.33826528478335682</v>
      </c>
      <c r="P2461" s="129">
        <v>-4.5701942712746607E-2</v>
      </c>
      <c r="Q2461" s="129">
        <v>-5.7558264770965616E-2</v>
      </c>
      <c r="R2461" s="129">
        <v>0.11399559055499994</v>
      </c>
      <c r="S2461" s="129">
        <v>-5.7558264770965616E-2</v>
      </c>
      <c r="T2461" s="129">
        <v>-0.21025966469823662</v>
      </c>
      <c r="U2461" s="129">
        <v>0.24015136379853286</v>
      </c>
      <c r="V2461" s="129">
        <v>-0.12608000854592474</v>
      </c>
      <c r="W2461" s="129">
        <v>1.4839229757547048E-2</v>
      </c>
      <c r="X2461" s="129">
        <v>0.10502738572408926</v>
      </c>
      <c r="Y2461" s="129">
        <v>-0.12608000854592474</v>
      </c>
      <c r="Z2461" s="129">
        <v>-0.27426838907492651</v>
      </c>
      <c r="AA2461" s="129">
        <v>-0.25417786236975765</v>
      </c>
      <c r="AB2461" s="129">
        <v>-0.22320075381576851</v>
      </c>
      <c r="AC2461" s="129">
        <v>-0.25151330134332583</v>
      </c>
      <c r="AD2461" s="129">
        <v>0.11846718635044907</v>
      </c>
      <c r="AE2461" s="129">
        <v>-0.44217386933389596</v>
      </c>
      <c r="AF2461" s="129">
        <v>-0.22275136278093838</v>
      </c>
      <c r="AG2461" s="129">
        <v>-0.33622582353948982</v>
      </c>
      <c r="AH2461" s="129">
        <v>-0.26556998873609511</v>
      </c>
      <c r="AI2461" s="129">
        <v>-0.22035033295373913</v>
      </c>
      <c r="AJ2461" s="129">
        <v>1.4746756291728145</v>
      </c>
      <c r="AK2461" s="129">
        <v>-0.41052635099402812</v>
      </c>
      <c r="AL2461" s="129">
        <v>-0.40045311363422448</v>
      </c>
      <c r="AM2461" s="129">
        <v>-0.38492142689629277</v>
      </c>
      <c r="AN2461" s="129">
        <v>-0.3746491441152302</v>
      </c>
      <c r="AO2461" s="129">
        <v>-0.14521409689473383</v>
      </c>
      <c r="AP2461" s="129">
        <v>-0.4495623303142004</v>
      </c>
      <c r="AQ2461" s="129">
        <v>-0.31664950266135966</v>
      </c>
      <c r="AR2461" s="129">
        <v>-0.17934001783175529</v>
      </c>
      <c r="AS2461" s="129">
        <v>-0.19659141673684719</v>
      </c>
      <c r="AT2461" s="129">
        <v>-0.31896606494659213</v>
      </c>
      <c r="AU2461" s="129">
        <v>-7.3956032739976654E-2</v>
      </c>
      <c r="AV2461" s="129">
        <v>0.34894818725943128</v>
      </c>
      <c r="AW2461" s="129">
        <v>0.16505102064603899</v>
      </c>
      <c r="AX2461" s="129">
        <v>-0.15234653008787719</v>
      </c>
      <c r="AY2461" s="129">
        <v>-0.25508372801062268</v>
      </c>
      <c r="AZ2461" s="129">
        <v>-0.2680222771894416</v>
      </c>
      <c r="BA2461" s="129">
        <v>-0.386606291543797</v>
      </c>
      <c r="BB2461" s="129">
        <v>-0.17604573919178873</v>
      </c>
      <c r="BC2461" s="129">
        <v>3.2095508477230717E-3</v>
      </c>
      <c r="BD2461" s="129">
        <v>-0.23483861220271413</v>
      </c>
      <c r="BE2461" s="129">
        <v>-0.37777631193797023</v>
      </c>
      <c r="BF2461" s="129">
        <v>-0.38540791680201364</v>
      </c>
      <c r="BG2461" s="129">
        <v>-0.39211545859100128</v>
      </c>
      <c r="BH2461" s="129">
        <v>-0.33115696601459016</v>
      </c>
      <c r="BI2461" s="129">
        <v>-0.22542598146103965</v>
      </c>
      <c r="BJ2461" s="129">
        <v>-0.36583504076935369</v>
      </c>
      <c r="BK2461" s="129">
        <v>-0.54576719057819012</v>
      </c>
      <c r="BL2461" s="129">
        <v>-0.5512030940147109</v>
      </c>
      <c r="BM2461" s="129">
        <v>-0.38407563472836248</v>
      </c>
      <c r="BN2461" s="129">
        <v>-0.64503287184328806</v>
      </c>
      <c r="BO2461" s="129">
        <v>-0.49887188566974394</v>
      </c>
      <c r="BP2461" s="129">
        <v>-0.36932488890427589</v>
      </c>
      <c r="BQ2461" s="129">
        <v>-0.54989972400815224</v>
      </c>
      <c r="BR2461" s="129">
        <v>-0.19859044746137378</v>
      </c>
      <c r="BS2461" s="129">
        <v>-0.63510140183934405</v>
      </c>
      <c r="BT2461" s="129">
        <v>-0.61663218905176009</v>
      </c>
      <c r="BU2461" s="129">
        <v>-0.58815494612907893</v>
      </c>
      <c r="BV2461" s="129">
        <v>-0.58359137312456555</v>
      </c>
      <c r="BW2461" s="129">
        <v>-0.54447384577871238</v>
      </c>
      <c r="BX2461" s="130">
        <v>-0.45495970556965809</v>
      </c>
    </row>
    <row r="2462" spans="1:76">
      <c r="A2462" s="51" t="s">
        <v>709</v>
      </c>
      <c r="B2462" s="129">
        <v>0.23406415148406345</v>
      </c>
      <c r="C2462" s="129">
        <v>0</v>
      </c>
      <c r="D2462" s="129">
        <v>-0.31662784816509093</v>
      </c>
      <c r="E2462" s="129">
        <v>-0.32271841740390234</v>
      </c>
      <c r="F2462" s="129">
        <v>-0.1035594244309728</v>
      </c>
      <c r="G2462" s="129">
        <v>-0.17167456381089968</v>
      </c>
      <c r="H2462" s="129">
        <v>-0.2570638200624345</v>
      </c>
      <c r="I2462" s="129">
        <v>-0.29389383166829547</v>
      </c>
      <c r="J2462" s="129">
        <v>0.26048914213635199</v>
      </c>
      <c r="K2462" s="129">
        <v>0.4575032622128079</v>
      </c>
      <c r="L2462" s="129">
        <v>0.21327067421053431</v>
      </c>
      <c r="M2462" s="129">
        <v>-0.11589773041365999</v>
      </c>
      <c r="N2462" s="129">
        <v>-0.15060035694712132</v>
      </c>
      <c r="O2462" s="129">
        <v>-0.48979825462177928</v>
      </c>
      <c r="P2462" s="129">
        <v>-0.12162557692367816</v>
      </c>
      <c r="Q2462" s="129">
        <v>-6.0166808815677285E-2</v>
      </c>
      <c r="R2462" s="129">
        <v>0.14336723595307327</v>
      </c>
      <c r="S2462" s="129">
        <v>-6.0166808815677285E-2</v>
      </c>
      <c r="T2462" s="129">
        <v>-0.30553800808002168</v>
      </c>
      <c r="U2462" s="129">
        <v>0.16634548869419391</v>
      </c>
      <c r="V2462" s="129">
        <v>-0.1317939621676745</v>
      </c>
      <c r="W2462" s="129">
        <v>3.5394717463799324E-2</v>
      </c>
      <c r="X2462" s="129">
        <v>-0.23936564570133251</v>
      </c>
      <c r="Y2462" s="129">
        <v>-0.13179396216767436</v>
      </c>
      <c r="Z2462" s="129">
        <v>-0.36725570496271043</v>
      </c>
      <c r="AA2462" s="129">
        <v>-0.21854067401679397</v>
      </c>
      <c r="AB2462" s="129">
        <v>-0.2544186506040314</v>
      </c>
      <c r="AC2462" s="129">
        <v>-0.33334887584910017</v>
      </c>
      <c r="AD2462" s="129">
        <v>5.4269710786862685E-2</v>
      </c>
      <c r="AE2462" s="129">
        <v>-0.57355061304477151</v>
      </c>
      <c r="AF2462" s="129">
        <v>-0.2974211047711956</v>
      </c>
      <c r="AG2462" s="129">
        <v>-0.35775475419089026</v>
      </c>
      <c r="AH2462" s="129">
        <v>-0.27392762120852276</v>
      </c>
      <c r="AI2462" s="129">
        <v>-0.41169037854410506</v>
      </c>
      <c r="AJ2462" s="129">
        <v>1.8984863301350288</v>
      </c>
      <c r="AK2462" s="129">
        <v>-0.47581348202489954</v>
      </c>
      <c r="AL2462" s="129">
        <v>-0.40124889605496861</v>
      </c>
      <c r="AM2462" s="129">
        <v>-0.41923784076788839</v>
      </c>
      <c r="AN2462" s="129">
        <v>-0.44138049817396957</v>
      </c>
      <c r="AO2462" s="129">
        <v>-0.20100758207042502</v>
      </c>
      <c r="AP2462" s="129">
        <v>-0.53835931942463278</v>
      </c>
      <c r="AQ2462" s="129">
        <v>-0.371096834278554</v>
      </c>
      <c r="AR2462" s="129">
        <v>-0.43537910588189882</v>
      </c>
      <c r="AS2462" s="129">
        <v>-0.55022821333736527</v>
      </c>
      <c r="AT2462" s="129">
        <v>-0.65780548906785119</v>
      </c>
      <c r="AU2462" s="129">
        <v>-0.43939464063010847</v>
      </c>
      <c r="AV2462" s="129">
        <v>-0.45574825343670505</v>
      </c>
      <c r="AW2462" s="129">
        <v>-0.48477102403855177</v>
      </c>
      <c r="AX2462" s="129">
        <v>-0.41370696591035105</v>
      </c>
      <c r="AY2462" s="129">
        <v>-0.51521989769137666</v>
      </c>
      <c r="AZ2462" s="129">
        <v>-0.60135672828297648</v>
      </c>
      <c r="BA2462" s="129">
        <v>-0.69170471818934665</v>
      </c>
      <c r="BB2462" s="129">
        <v>-0.51823154875253397</v>
      </c>
      <c r="BC2462" s="129">
        <v>-0.55226383630886633</v>
      </c>
      <c r="BD2462" s="129">
        <v>-0.49896579271271585</v>
      </c>
      <c r="BE2462" s="129">
        <v>-0.52472987196664445</v>
      </c>
      <c r="BF2462" s="129">
        <v>-0.5755363608728562</v>
      </c>
      <c r="BG2462" s="129">
        <v>-0.60602365114367773</v>
      </c>
      <c r="BH2462" s="129">
        <v>-0.52650624817154035</v>
      </c>
      <c r="BI2462" s="129">
        <v>-0.54657967121611239</v>
      </c>
      <c r="BJ2462" s="129">
        <v>-0.51514263734694776</v>
      </c>
      <c r="BK2462" s="129">
        <v>-0.58291085815773069</v>
      </c>
      <c r="BL2462" s="129">
        <v>-0.67382489605770379</v>
      </c>
      <c r="BM2462" s="129">
        <v>-0.46350543577657077</v>
      </c>
      <c r="BN2462" s="129">
        <v>-0.79069311844900481</v>
      </c>
      <c r="BO2462" s="129">
        <v>-0.56230444391851542</v>
      </c>
      <c r="BP2462" s="129">
        <v>-0.40860796073998129</v>
      </c>
      <c r="BQ2462" s="129">
        <v>-0.61355084300677531</v>
      </c>
      <c r="BR2462" s="129">
        <v>-0.33353469170400535</v>
      </c>
      <c r="BS2462" s="129">
        <v>-0.77876432547542895</v>
      </c>
      <c r="BT2462" s="129">
        <v>-0.64205065979808296</v>
      </c>
      <c r="BU2462" s="129">
        <v>-0.67503326865159574</v>
      </c>
      <c r="BV2462" s="129">
        <v>-0.77945731529553186</v>
      </c>
      <c r="BW2462" s="129">
        <v>-0.62671744062303703</v>
      </c>
      <c r="BX2462" s="130">
        <v>-0.51406949074879504</v>
      </c>
    </row>
    <row r="2463" spans="1:76">
      <c r="A2463" s="51" t="s">
        <v>712</v>
      </c>
      <c r="B2463" s="129">
        <v>0.14832082420576778</v>
      </c>
      <c r="C2463" s="129">
        <v>0</v>
      </c>
      <c r="D2463" s="129">
        <v>-0.47579770501697172</v>
      </c>
      <c r="E2463" s="129">
        <v>-0.47529111862355727</v>
      </c>
      <c r="F2463" s="129">
        <v>-0.48713594285687728</v>
      </c>
      <c r="G2463" s="129">
        <v>-0.3633523150048365</v>
      </c>
      <c r="H2463" s="129">
        <v>-0.1382114033066949</v>
      </c>
      <c r="I2463" s="129">
        <v>-0.16108171771432089</v>
      </c>
      <c r="J2463" s="129">
        <v>-7.760304572276952E-2</v>
      </c>
      <c r="K2463" s="129">
        <v>-8.6826272938798327E-2</v>
      </c>
      <c r="L2463" s="129">
        <v>-9.4833381746474238E-2</v>
      </c>
      <c r="M2463" s="129">
        <v>-0.28540063962794959</v>
      </c>
      <c r="N2463" s="129">
        <v>-0.27477549929531159</v>
      </c>
      <c r="O2463" s="129">
        <v>-0.88145695841745242</v>
      </c>
      <c r="P2463" s="129">
        <v>-0.90489925646135339</v>
      </c>
      <c r="Q2463" s="129">
        <v>-3.8453217086709138E-2</v>
      </c>
      <c r="R2463" s="129">
        <v>0.10787793415158559</v>
      </c>
      <c r="S2463" s="129">
        <v>-3.8453217086709138E-2</v>
      </c>
      <c r="T2463" s="129">
        <v>-0.17359645312396607</v>
      </c>
      <c r="U2463" s="129">
        <v>-0.11195669704953468</v>
      </c>
      <c r="V2463" s="129">
        <v>-0.2670218500893769</v>
      </c>
      <c r="W2463" s="129">
        <v>-0.1575512228971529</v>
      </c>
      <c r="X2463" s="129">
        <v>-0.46329006387174237</v>
      </c>
      <c r="Y2463" s="129">
        <v>-0.2670218500893769</v>
      </c>
      <c r="Z2463" s="129">
        <v>-0.62257628653361197</v>
      </c>
      <c r="AA2463" s="129">
        <v>-0.63061384583479341</v>
      </c>
      <c r="AB2463" s="129">
        <v>-0.51576525340877155</v>
      </c>
      <c r="AC2463" s="129">
        <v>-0.3862775513991234</v>
      </c>
      <c r="AD2463" s="129">
        <v>-0.33564489462369768</v>
      </c>
      <c r="AE2463" s="129">
        <v>-0.89122413255072752</v>
      </c>
      <c r="AF2463" s="129">
        <v>-0.90880585608365327</v>
      </c>
      <c r="AG2463" s="129">
        <v>-0.62944382057007886</v>
      </c>
      <c r="AH2463" s="129">
        <v>-0.57454300044900841</v>
      </c>
      <c r="AI2463" s="129">
        <v>-0.7278512109102131</v>
      </c>
      <c r="AJ2463" s="129">
        <v>-0.62944382057007886</v>
      </c>
      <c r="AK2463" s="129">
        <v>-0.80773653432229842</v>
      </c>
      <c r="AL2463" s="129">
        <v>-0.81176650545359119</v>
      </c>
      <c r="AM2463" s="129">
        <v>-0.75417004093411399</v>
      </c>
      <c r="AN2463" s="129">
        <v>-0.69227493412495</v>
      </c>
      <c r="AO2463" s="129">
        <v>-0.66087623504602999</v>
      </c>
      <c r="AP2463" s="129">
        <v>-0.94266301222672078</v>
      </c>
      <c r="AQ2463" s="129">
        <v>-0.9533129525016838</v>
      </c>
      <c r="AR2463" s="129">
        <v>-0.59119682433747878</v>
      </c>
      <c r="AS2463" s="129">
        <v>-0.63877607571403328</v>
      </c>
      <c r="AT2463" s="129">
        <v>-0.64067597342052518</v>
      </c>
      <c r="AU2463" s="129">
        <v>-0.61765828130005518</v>
      </c>
      <c r="AV2463" s="129">
        <v>-0.64958710443840562</v>
      </c>
      <c r="AW2463" s="129">
        <v>-0.63381097225128924</v>
      </c>
      <c r="AX2463" s="129">
        <v>-0.60207605044381896</v>
      </c>
      <c r="AY2463" s="129">
        <v>-0.66560064875002423</v>
      </c>
      <c r="AZ2463" s="129">
        <v>-0.68580215056854188</v>
      </c>
      <c r="BA2463" s="129">
        <v>-0.68722707384841086</v>
      </c>
      <c r="BB2463" s="129">
        <v>-0.66996380475805828</v>
      </c>
      <c r="BC2463" s="129">
        <v>-0.68207832297148374</v>
      </c>
      <c r="BD2463" s="129">
        <v>-0.65827713161588108</v>
      </c>
      <c r="BE2463" s="129">
        <v>-0.83304568916218125</v>
      </c>
      <c r="BF2463" s="129">
        <v>-0.84496123528782929</v>
      </c>
      <c r="BG2463" s="129">
        <v>-0.84580170443805969</v>
      </c>
      <c r="BH2463" s="129">
        <v>-0.83561922983921511</v>
      </c>
      <c r="BI2463" s="129">
        <v>-0.84276479267206128</v>
      </c>
      <c r="BJ2463" s="129">
        <v>-0.82872602486208125</v>
      </c>
      <c r="BK2463" s="129">
        <v>-0.9939826459154455</v>
      </c>
      <c r="BL2463" s="129">
        <v>-0.98340952129776005</v>
      </c>
      <c r="BM2463" s="129">
        <v>-0.99248940947195852</v>
      </c>
      <c r="BN2463" s="129">
        <v>-0.69359079493824505</v>
      </c>
      <c r="BO2463" s="129">
        <v>-0.51146798326846621</v>
      </c>
      <c r="BP2463" s="129">
        <v>-0.44579594608134471</v>
      </c>
      <c r="BQ2463" s="129">
        <v>-0.88388141299963852</v>
      </c>
      <c r="BR2463" s="129">
        <v>-0.6311891261726178</v>
      </c>
      <c r="BS2463" s="129">
        <v>-0.89757115672843091</v>
      </c>
      <c r="BT2463" s="129">
        <v>-0.90431160690113943</v>
      </c>
      <c r="BU2463" s="129">
        <v>-0.88362505952443937</v>
      </c>
      <c r="BV2463" s="129">
        <v>-0.74030145351817922</v>
      </c>
      <c r="BW2463" s="129">
        <v>-0.98514773159301761</v>
      </c>
      <c r="BX2463" s="130">
        <v>-0.99232025409386371</v>
      </c>
    </row>
    <row r="2464" spans="1:76">
      <c r="A2464" s="51" t="s">
        <v>715</v>
      </c>
      <c r="B2464" s="129">
        <v>0.18923083094778007</v>
      </c>
      <c r="C2464" s="129">
        <v>0</v>
      </c>
      <c r="D2464" s="129">
        <v>-9.997100208274555E-2</v>
      </c>
      <c r="E2464" s="129">
        <v>-4.8006571633993762E-4</v>
      </c>
      <c r="F2464" s="129">
        <v>-7.1585205173315385E-3</v>
      </c>
      <c r="G2464" s="129">
        <v>-5.5360211945851799E-3</v>
      </c>
      <c r="H2464" s="129">
        <v>-4.0013992355254231E-3</v>
      </c>
      <c r="I2464" s="129">
        <v>-4.7396434800874698E-3</v>
      </c>
      <c r="J2464" s="129">
        <v>-3.3181264183711752E-3</v>
      </c>
      <c r="K2464" s="129">
        <v>-3.5694323792774571E-3</v>
      </c>
      <c r="L2464" s="129">
        <v>-3.6653400722782897E-3</v>
      </c>
      <c r="M2464" s="129">
        <v>-7.0873877283294043E-3</v>
      </c>
      <c r="N2464" s="129">
        <v>-3.9001575059850087E-3</v>
      </c>
      <c r="O2464" s="129">
        <v>-0.77500677869958112</v>
      </c>
      <c r="P2464" s="129">
        <v>-0.78952437246654361</v>
      </c>
      <c r="Q2464" s="129">
        <v>-1.1250697993166405E-3</v>
      </c>
      <c r="R2464" s="129">
        <v>0.18782365944191393</v>
      </c>
      <c r="S2464" s="129">
        <v>-1.1250697993166405E-3</v>
      </c>
      <c r="T2464" s="129">
        <v>-5.0099663773401047E-3</v>
      </c>
      <c r="U2464" s="129">
        <v>-4.0103971196394734E-3</v>
      </c>
      <c r="V2464" s="129">
        <v>-2.464438608026876E-3</v>
      </c>
      <c r="W2464" s="129">
        <v>0.18614845526826398</v>
      </c>
      <c r="X2464" s="129">
        <v>-5.2502653980162862E-3</v>
      </c>
      <c r="Y2464" s="129">
        <v>-2.464438608026876E-3</v>
      </c>
      <c r="Z2464" s="129">
        <v>-3.0982523129752921E-3</v>
      </c>
      <c r="AA2464" s="129">
        <v>-7.630060927933874E-3</v>
      </c>
      <c r="AB2464" s="129">
        <v>-6.4187394613020718E-3</v>
      </c>
      <c r="AC2464" s="129">
        <v>-5.6556036542605749E-3</v>
      </c>
      <c r="AD2464" s="129">
        <v>-4.8345289068634969E-3</v>
      </c>
      <c r="AE2464" s="129">
        <v>-0.78168636078109055</v>
      </c>
      <c r="AF2464" s="129">
        <v>-0.79257455610631244</v>
      </c>
      <c r="AG2464" s="129">
        <v>-0.49669889868389566</v>
      </c>
      <c r="AH2464" s="129">
        <v>-0.40210500555805717</v>
      </c>
      <c r="AI2464" s="129">
        <v>-0.49809569105826595</v>
      </c>
      <c r="AJ2464" s="129">
        <v>-0.49669889868389566</v>
      </c>
      <c r="AK2464" s="129">
        <v>-0.49701668805724236</v>
      </c>
      <c r="AL2464" s="129">
        <v>-0.49928890244552593</v>
      </c>
      <c r="AM2464" s="129">
        <v>-0.49868155507074224</v>
      </c>
      <c r="AN2464" s="129">
        <v>-0.53867448935904672</v>
      </c>
      <c r="AO2464" s="129">
        <v>-0.53816531839001835</v>
      </c>
      <c r="AP2464" s="129">
        <v>-0.89403456870362541</v>
      </c>
      <c r="AQ2464" s="129">
        <v>-0.90062997612762374</v>
      </c>
      <c r="AR2464" s="129">
        <v>3.406549792068668E-2</v>
      </c>
      <c r="AS2464" s="129">
        <v>3.1997292672687638E-2</v>
      </c>
      <c r="AT2464" s="129">
        <v>3.219931665215061E-2</v>
      </c>
      <c r="AU2464" s="129">
        <v>3.3423425918769588E-2</v>
      </c>
      <c r="AV2464" s="129">
        <v>3.1000999740700422E-2</v>
      </c>
      <c r="AW2464" s="129">
        <v>3.4106777589841659E-2</v>
      </c>
      <c r="AX2464" s="129">
        <v>3.4009571191051816E-2</v>
      </c>
      <c r="AY2464" s="129">
        <v>3.2816742636138353E-2</v>
      </c>
      <c r="AZ2464" s="129">
        <v>3.1265588700139041E-2</v>
      </c>
      <c r="BA2464" s="129">
        <v>3.141710668473633E-2</v>
      </c>
      <c r="BB2464" s="129">
        <v>3.2335188634700508E-2</v>
      </c>
      <c r="BC2464" s="129">
        <v>3.2847702388004558E-2</v>
      </c>
      <c r="BD2464" s="129">
        <v>3.2774797588912205E-2</v>
      </c>
      <c r="BE2464" s="129">
        <v>-0.48106616785503464</v>
      </c>
      <c r="BF2464" s="129">
        <v>-0.48198109222246155</v>
      </c>
      <c r="BG2464" s="129">
        <v>-0.48189172166226496</v>
      </c>
      <c r="BH2464" s="129">
        <v>-0.48135020509977378</v>
      </c>
      <c r="BI2464" s="129">
        <v>-0.48104790672005993</v>
      </c>
      <c r="BJ2464" s="129">
        <v>-0.48109090849805497</v>
      </c>
      <c r="BK2464" s="129">
        <v>-0.99391065440044546</v>
      </c>
      <c r="BL2464" s="129">
        <v>-0.98819232224686626</v>
      </c>
      <c r="BM2464" s="129">
        <v>-0.99364568471489434</v>
      </c>
      <c r="BN2464" s="129">
        <v>-0.79982961449038048</v>
      </c>
      <c r="BO2464" s="129">
        <v>-0.79606121357454807</v>
      </c>
      <c r="BP2464" s="129">
        <v>-0.75722743010735472</v>
      </c>
      <c r="BQ2464" s="129">
        <v>-0.79778917487637624</v>
      </c>
      <c r="BR2464" s="129">
        <v>-0.79890170287294471</v>
      </c>
      <c r="BS2464" s="129">
        <v>-0.7970690507366186</v>
      </c>
      <c r="BT2464" s="129">
        <v>-0.80080996801024473</v>
      </c>
      <c r="BU2464" s="129">
        <v>-0.79969640069318515</v>
      </c>
      <c r="BV2464" s="129">
        <v>-0.79967918068453958</v>
      </c>
      <c r="BW2464" s="129">
        <v>-0.98889183290781124</v>
      </c>
      <c r="BX2464" s="130">
        <v>-0.99333370834837942</v>
      </c>
    </row>
    <row r="2465" spans="1:76">
      <c r="A2465" s="51" t="s">
        <v>716</v>
      </c>
      <c r="B2465" s="129">
        <v>0.2174033745525849</v>
      </c>
      <c r="C2465" s="129">
        <v>0</v>
      </c>
      <c r="D2465" s="129">
        <v>-0.13271592745550062</v>
      </c>
      <c r="E2465" s="129">
        <v>-0.12653485956911825</v>
      </c>
      <c r="F2465" s="129">
        <v>-0.24523301768375827</v>
      </c>
      <c r="G2465" s="129">
        <v>-0.17708494016603465</v>
      </c>
      <c r="H2465" s="129">
        <v>-0.1369627726642389</v>
      </c>
      <c r="I2465" s="129">
        <v>-0.16205862803718951</v>
      </c>
      <c r="J2465" s="129">
        <v>-0.10920065405930071</v>
      </c>
      <c r="K2465" s="129">
        <v>-0.13867899308865447</v>
      </c>
      <c r="L2465" s="129">
        <v>-0.12124734253424706</v>
      </c>
      <c r="M2465" s="129">
        <v>-0.21865282708816744</v>
      </c>
      <c r="N2465" s="129">
        <v>-0.13510008799622863</v>
      </c>
      <c r="O2465" s="129">
        <v>0.37975219178785741</v>
      </c>
      <c r="P2465" s="129">
        <v>0.1293702836300902</v>
      </c>
      <c r="Q2465" s="129">
        <v>-3.826211637082657E-2</v>
      </c>
      <c r="R2465" s="129">
        <v>0.16817687765195807</v>
      </c>
      <c r="S2465" s="129">
        <v>-3.826211637082657E-2</v>
      </c>
      <c r="T2465" s="129">
        <v>-0.17119144641208672</v>
      </c>
      <c r="U2465" s="129">
        <v>-0.13321920685717503</v>
      </c>
      <c r="V2465" s="129">
        <v>-0.19687739215931091</v>
      </c>
      <c r="W2465" s="129">
        <v>-2.4826131912432665E-2</v>
      </c>
      <c r="X2465" s="129">
        <v>-0.29337745501375984</v>
      </c>
      <c r="Y2465" s="129">
        <v>-0.19687739215931091</v>
      </c>
      <c r="Z2465" s="129">
        <v>-0.29321686444465328</v>
      </c>
      <c r="AA2465" s="129">
        <v>-0.37376204316530182</v>
      </c>
      <c r="AB2465" s="129">
        <v>-0.32336663513504998</v>
      </c>
      <c r="AC2465" s="129">
        <v>-0.30606934183606033</v>
      </c>
      <c r="AD2465" s="129">
        <v>-0.27487785934452574</v>
      </c>
      <c r="AE2465" s="129">
        <v>9.8413283545022712E-2</v>
      </c>
      <c r="AF2465" s="129">
        <v>-8.93731475733026E-2</v>
      </c>
      <c r="AG2465" s="129">
        <v>-0.47782207760341189</v>
      </c>
      <c r="AH2465" s="129">
        <v>-0.39154202133672861</v>
      </c>
      <c r="AI2465" s="129">
        <v>-0.52620647551562494</v>
      </c>
      <c r="AJ2465" s="129">
        <v>-0.47782207760341189</v>
      </c>
      <c r="AK2465" s="129">
        <v>-0.5261259566251002</v>
      </c>
      <c r="AL2465" s="129">
        <v>-0.56651069692323042</v>
      </c>
      <c r="AM2465" s="129">
        <v>-0.54124282244773092</v>
      </c>
      <c r="AN2465" s="129">
        <v>-0.52903938053902699</v>
      </c>
      <c r="AO2465" s="129">
        <v>-0.50969668681230873</v>
      </c>
      <c r="AP2465" s="129">
        <v>-0.28983061508045166</v>
      </c>
      <c r="AQ2465" s="129">
        <v>-0.40358022967957285</v>
      </c>
      <c r="AR2465" s="129">
        <v>-6.4355927656691875E-2</v>
      </c>
      <c r="AS2465" s="129">
        <v>-0.13596286781675404</v>
      </c>
      <c r="AT2465" s="129">
        <v>-0.14634698543322286</v>
      </c>
      <c r="AU2465" s="129">
        <v>-8.1822722694182323E-2</v>
      </c>
      <c r="AV2465" s="129">
        <v>-0.14938336668889171</v>
      </c>
      <c r="AW2465" s="129">
        <v>-7.03177505647085E-2</v>
      </c>
      <c r="AX2465" s="129">
        <v>-6.5964543367356451E-2</v>
      </c>
      <c r="AY2465" s="129">
        <v>-0.20542003942238504</v>
      </c>
      <c r="AZ2465" s="129">
        <v>-0.25912524454243163</v>
      </c>
      <c r="BA2465" s="129">
        <v>-0.26691333275478324</v>
      </c>
      <c r="BB2465" s="129">
        <v>-0.21852013570050288</v>
      </c>
      <c r="BC2465" s="129">
        <v>-0.20989140660339758</v>
      </c>
      <c r="BD2465" s="129">
        <v>-0.20662650120538351</v>
      </c>
      <c r="BE2465" s="129">
        <v>-0.46922498506582566</v>
      </c>
      <c r="BF2465" s="129">
        <v>-0.50090217691740935</v>
      </c>
      <c r="BG2465" s="129">
        <v>-0.50549586134535762</v>
      </c>
      <c r="BH2465" s="129">
        <v>-0.47695187600960981</v>
      </c>
      <c r="BI2465" s="129">
        <v>-0.47186235244418689</v>
      </c>
      <c r="BJ2465" s="129">
        <v>-0.4699365980514984</v>
      </c>
      <c r="BK2465" s="129">
        <v>-0.75863484020677263</v>
      </c>
      <c r="BL2465" s="129">
        <v>-0.68187364831118125</v>
      </c>
      <c r="BM2465" s="129">
        <v>-0.7710038809097115</v>
      </c>
      <c r="BN2465" s="129">
        <v>-0.7948488464299055</v>
      </c>
      <c r="BO2465" s="129">
        <v>-0.66604715133051595</v>
      </c>
      <c r="BP2465" s="129">
        <v>-0.58418098849694255</v>
      </c>
      <c r="BQ2465" s="129">
        <v>-0.73108041866049056</v>
      </c>
      <c r="BR2465" s="129">
        <v>-0.75880667048377948</v>
      </c>
      <c r="BS2465" s="129">
        <v>-0.76268678251957145</v>
      </c>
      <c r="BT2465" s="129">
        <v>-0.82865713693366339</v>
      </c>
      <c r="BU2465" s="129">
        <v>-0.78232865943345087</v>
      </c>
      <c r="BV2465" s="129">
        <v>-0.8153631546068757</v>
      </c>
      <c r="BW2465" s="129">
        <v>-0.67778864222195701</v>
      </c>
      <c r="BX2465" s="130">
        <v>-0.75439674040001115</v>
      </c>
    </row>
    <row r="2466" spans="1:76">
      <c r="A2466" s="51" t="s">
        <v>717</v>
      </c>
      <c r="B2466" s="129">
        <v>0.21061114711740694</v>
      </c>
      <c r="C2466" s="129">
        <v>0</v>
      </c>
      <c r="D2466" s="129">
        <v>-0.13253502246801396</v>
      </c>
      <c r="E2466" s="129">
        <v>-0.13340335275074638</v>
      </c>
      <c r="F2466" s="129">
        <v>-0.14247885579747793</v>
      </c>
      <c r="G2466" s="129">
        <v>-0.10828886822190603</v>
      </c>
      <c r="H2466" s="129">
        <v>0.12030596535144986</v>
      </c>
      <c r="I2466" s="129">
        <v>0.1135277226589573</v>
      </c>
      <c r="J2466" s="129">
        <v>-8.0844089830200125E-2</v>
      </c>
      <c r="K2466" s="129">
        <v>-0.11469515562044878</v>
      </c>
      <c r="L2466" s="129">
        <v>-8.5847837380258044E-2</v>
      </c>
      <c r="M2466" s="129">
        <v>-0.12956385978328389</v>
      </c>
      <c r="N2466" s="129">
        <v>-7.5841889068655438E-2</v>
      </c>
      <c r="O2466" s="129">
        <v>1.3455005658612154</v>
      </c>
      <c r="P2466" s="129">
        <v>0.20192697083392741</v>
      </c>
      <c r="Q2466" s="129">
        <v>-2.0521297204986362E-2</v>
      </c>
      <c r="R2466" s="129">
        <v>0.18335902753415431</v>
      </c>
      <c r="S2466" s="129">
        <v>-2.0521297204986362E-2</v>
      </c>
      <c r="T2466" s="129">
        <v>9.4685450109587732E-2</v>
      </c>
      <c r="U2466" s="129">
        <v>-9.0820505752986433E-2</v>
      </c>
      <c r="V2466" s="129">
        <v>-4.495141292520826E-2</v>
      </c>
      <c r="W2466" s="129">
        <v>0.15091602803028223</v>
      </c>
      <c r="X2466" s="129">
        <v>-9.9124190831390638E-2</v>
      </c>
      <c r="Y2466" s="129">
        <v>-4.495141292520826E-2</v>
      </c>
      <c r="Z2466" s="129">
        <v>-0.14109404319315141</v>
      </c>
      <c r="AA2466" s="129">
        <v>-0.14725242026057644</v>
      </c>
      <c r="AB2466" s="129">
        <v>-0.12230060451228407</v>
      </c>
      <c r="AC2466" s="129">
        <v>4.9682700940334751E-2</v>
      </c>
      <c r="AD2466" s="129">
        <v>-0.10269719137535113</v>
      </c>
      <c r="AE2466" s="129">
        <v>0.9260003299372308</v>
      </c>
      <c r="AF2466" s="129">
        <v>6.8320133666764912E-2</v>
      </c>
      <c r="AG2466" s="129">
        <v>-8.1033695004620626E-2</v>
      </c>
      <c r="AH2466" s="129">
        <v>7.8148169988927263E-2</v>
      </c>
      <c r="AI2466" s="129">
        <v>-0.10819551401997311</v>
      </c>
      <c r="AJ2466" s="129">
        <v>-8.1033695004620626E-2</v>
      </c>
      <c r="AK2466" s="129">
        <v>-0.1292388789351975</v>
      </c>
      <c r="AL2466" s="129">
        <v>-0.13232664238021372</v>
      </c>
      <c r="AM2466" s="129">
        <v>-0.11981599165018733</v>
      </c>
      <c r="AN2466" s="129">
        <v>0.16393470702019594</v>
      </c>
      <c r="AO2466" s="129">
        <v>-9.5661204204645398E-2</v>
      </c>
      <c r="AP2466" s="129">
        <v>0.55006950939778321</v>
      </c>
      <c r="AQ2466" s="129">
        <v>3.0538938450458918E-2</v>
      </c>
      <c r="AR2466" s="129">
        <v>-5.3369289144549713E-2</v>
      </c>
      <c r="AS2466" s="129">
        <v>-0.11393493319452155</v>
      </c>
      <c r="AT2466" s="129">
        <v>9.6869270705792987E-2</v>
      </c>
      <c r="AU2466" s="129">
        <v>-6.5017462251619626E-2</v>
      </c>
      <c r="AV2466" s="129">
        <v>-8.2550978113326109E-2</v>
      </c>
      <c r="AW2466" s="129">
        <v>-6.1450407274872151E-2</v>
      </c>
      <c r="AX2466" s="129">
        <v>-5.6662200822361564E-2</v>
      </c>
      <c r="AY2466" s="129">
        <v>-7.8152250583322369E-2</v>
      </c>
      <c r="AZ2466" s="129">
        <v>-0.12357648362080116</v>
      </c>
      <c r="BA2466" s="129">
        <v>3.4526669304434605E-2</v>
      </c>
      <c r="BB2466" s="129">
        <v>-8.6888380413624899E-2</v>
      </c>
      <c r="BC2466" s="129">
        <v>-8.421308918106421E-2</v>
      </c>
      <c r="BD2466" s="129">
        <v>-8.0621934341681217E-2</v>
      </c>
      <c r="BE2466" s="129">
        <v>-8.7906563906566648E-2</v>
      </c>
      <c r="BF2466" s="129">
        <v>-0.11469935133606975</v>
      </c>
      <c r="BG2466" s="129">
        <v>1.3778567697441191</v>
      </c>
      <c r="BH2466" s="129">
        <v>-9.3059436147837363E-2</v>
      </c>
      <c r="BI2466" s="129">
        <v>-9.1481456630893881E-2</v>
      </c>
      <c r="BJ2466" s="129">
        <v>-8.9363269007150734E-2</v>
      </c>
      <c r="BK2466" s="129">
        <v>-0.11554841503771432</v>
      </c>
      <c r="BL2466" s="129">
        <v>0.60464845960830949</v>
      </c>
      <c r="BM2466" s="129">
        <v>-4.7934301018430388E-2</v>
      </c>
      <c r="BN2466" s="129">
        <v>-0.15640594459441312</v>
      </c>
      <c r="BO2466" s="129">
        <v>-0.24865422153507749</v>
      </c>
      <c r="BP2466" s="129">
        <v>-9.248789319887267E-2</v>
      </c>
      <c r="BQ2466" s="129">
        <v>-0.27385073269720445</v>
      </c>
      <c r="BR2466" s="129">
        <v>-0.31927211926682209</v>
      </c>
      <c r="BS2466" s="129">
        <v>-0.33714768385612809</v>
      </c>
      <c r="BT2466" s="129">
        <v>-0.34269949474212519</v>
      </c>
      <c r="BU2466" s="129">
        <v>-0.31976130097275846</v>
      </c>
      <c r="BV2466" s="129">
        <v>-0.16355474045708107</v>
      </c>
      <c r="BW2466" s="129">
        <v>0.21146479747046826</v>
      </c>
      <c r="BX2466" s="130">
        <v>-0.13842868679229686</v>
      </c>
    </row>
    <row r="2467" spans="1:76">
      <c r="A2467" s="51" t="s">
        <v>718</v>
      </c>
      <c r="B2467" s="129">
        <v>0.23021394225568456</v>
      </c>
      <c r="C2467" s="129">
        <v>0</v>
      </c>
      <c r="D2467" s="129">
        <v>-0.23040672646842894</v>
      </c>
      <c r="E2467" s="129">
        <v>-0.23157517835864325</v>
      </c>
      <c r="F2467" s="129">
        <v>-0.23603458424865967</v>
      </c>
      <c r="G2467" s="129">
        <v>-0.18291502010699243</v>
      </c>
      <c r="H2467" s="129">
        <v>0.29218779496932934</v>
      </c>
      <c r="I2467" s="129">
        <v>0.28395269375677767</v>
      </c>
      <c r="J2467" s="129">
        <v>-0.12997632521396055</v>
      </c>
      <c r="K2467" s="129">
        <v>-0.19759616731860893</v>
      </c>
      <c r="L2467" s="129">
        <v>-0.13888199027922896</v>
      </c>
      <c r="M2467" s="129">
        <v>-0.22079612337473148</v>
      </c>
      <c r="N2467" s="129">
        <v>-0.13965520978043558</v>
      </c>
      <c r="O2467" s="129">
        <v>2.9637139577864637</v>
      </c>
      <c r="P2467" s="129">
        <v>0.32482605417428434</v>
      </c>
      <c r="Q2467" s="129">
        <v>-3.4709449164250353E-2</v>
      </c>
      <c r="R2467" s="129">
        <v>0.18353954180368789</v>
      </c>
      <c r="S2467" s="129">
        <v>-3.4709449164250353E-2</v>
      </c>
      <c r="T2467" s="129">
        <v>0.24568775666580744</v>
      </c>
      <c r="U2467" s="129">
        <v>-0.14773234065465091</v>
      </c>
      <c r="V2467" s="129">
        <v>-7.6030221978834148E-2</v>
      </c>
      <c r="W2467" s="129">
        <v>0.12797477936083484</v>
      </c>
      <c r="X2467" s="129">
        <v>-0.17578394325057392</v>
      </c>
      <c r="Y2467" s="129">
        <v>-7.6030221978834148E-2</v>
      </c>
      <c r="Z2467" s="129">
        <v>-0.24267429932669651</v>
      </c>
      <c r="AA2467" s="129">
        <v>-0.2457003247520648</v>
      </c>
      <c r="AB2467" s="129">
        <v>-0.20668380776954312</v>
      </c>
      <c r="AC2467" s="129">
        <v>0.15429605423871329</v>
      </c>
      <c r="AD2467" s="129">
        <v>-0.16887045427452038</v>
      </c>
      <c r="AE2467" s="129">
        <v>2.0720906411261284</v>
      </c>
      <c r="AF2467" s="129">
        <v>9.2924713416992794E-2</v>
      </c>
      <c r="AG2467" s="129">
        <v>-0.1970473025929998</v>
      </c>
      <c r="AH2467" s="129">
        <v>-6.0898387334293223E-2</v>
      </c>
      <c r="AI2467" s="129">
        <v>-0.24706306010100984</v>
      </c>
      <c r="AJ2467" s="129">
        <v>-0.1970473025929998</v>
      </c>
      <c r="AK2467" s="129">
        <v>-0.28060137613048491</v>
      </c>
      <c r="AL2467" s="129">
        <v>-0.28211860227462049</v>
      </c>
      <c r="AM2467" s="129">
        <v>-0.26255601726699929</v>
      </c>
      <c r="AN2467" s="129">
        <v>6.6300972125492658E-2</v>
      </c>
      <c r="AO2467" s="129">
        <v>-0.22577330503552487</v>
      </c>
      <c r="AP2467" s="129">
        <v>1.1763642107067811</v>
      </c>
      <c r="AQ2467" s="129">
        <v>-2.2494301933946057E-2</v>
      </c>
      <c r="AR2467" s="129">
        <v>-7.657055354666184E-2</v>
      </c>
      <c r="AS2467" s="129">
        <v>-0.18527080125876313</v>
      </c>
      <c r="AT2467" s="129">
        <v>0.16617151277304001</v>
      </c>
      <c r="AU2467" s="129">
        <v>-9.4886367935687138E-2</v>
      </c>
      <c r="AV2467" s="129">
        <v>-0.10094536857703768</v>
      </c>
      <c r="AW2467" s="129">
        <v>-9.8526809201659682E-2</v>
      </c>
      <c r="AX2467" s="129">
        <v>-8.1245583085320719E-2</v>
      </c>
      <c r="AY2467" s="129">
        <v>-0.117801423542473</v>
      </c>
      <c r="AZ2467" s="129">
        <v>-0.19932660932654897</v>
      </c>
      <c r="BA2467" s="129">
        <v>2.9369449712614449E-2</v>
      </c>
      <c r="BB2467" s="129">
        <v>-0.13153828433424192</v>
      </c>
      <c r="BC2467" s="129">
        <v>-0.13426861528372139</v>
      </c>
      <c r="BD2467" s="129">
        <v>-0.12130769569646711</v>
      </c>
      <c r="BE2467" s="129">
        <v>-0.20297149430551076</v>
      </c>
      <c r="BF2467" s="129">
        <v>-0.25105787522604867</v>
      </c>
      <c r="BG2467" s="129">
        <v>0.88765454735679428</v>
      </c>
      <c r="BH2467" s="129">
        <v>-0.21107397103503239</v>
      </c>
      <c r="BI2467" s="129">
        <v>-0.21268441488515172</v>
      </c>
      <c r="BJ2467" s="129">
        <v>-0.20503961517866759</v>
      </c>
      <c r="BK2467" s="129">
        <v>-0.31634558539695318</v>
      </c>
      <c r="BL2467" s="129">
        <v>1.3937151242353945</v>
      </c>
      <c r="BM2467" s="129">
        <v>-0.11243738973551029</v>
      </c>
      <c r="BN2467" s="129">
        <v>-0.23519632637696253</v>
      </c>
      <c r="BO2467" s="129">
        <v>-0.46545110099642323</v>
      </c>
      <c r="BP2467" s="129">
        <v>-0.33732137167489795</v>
      </c>
      <c r="BQ2467" s="129">
        <v>-0.51023254813456398</v>
      </c>
      <c r="BR2467" s="129">
        <v>-0.57891873401923144</v>
      </c>
      <c r="BS2467" s="129">
        <v>-0.61885569967992726</v>
      </c>
      <c r="BT2467" s="129">
        <v>-0.62142875543013154</v>
      </c>
      <c r="BU2467" s="129">
        <v>-0.58556088770543047</v>
      </c>
      <c r="BV2467" s="129">
        <v>-0.20712009755322022</v>
      </c>
      <c r="BW2467" s="129">
        <v>0.57157244629630621</v>
      </c>
      <c r="BX2467" s="130">
        <v>-0.2358348663495381</v>
      </c>
    </row>
    <row r="2468" spans="1:76">
      <c r="A2468" s="51" t="s">
        <v>719</v>
      </c>
      <c r="B2468" s="129">
        <v>0.20857334344688677</v>
      </c>
      <c r="C2468" s="129">
        <v>0</v>
      </c>
      <c r="D2468" s="129">
        <v>-0.82037017388375844</v>
      </c>
      <c r="E2468" s="129">
        <v>-0.82748752771545009</v>
      </c>
      <c r="F2468" s="129">
        <v>-0.97680011755291596</v>
      </c>
      <c r="G2468" s="129">
        <v>-0.63509672636278824</v>
      </c>
      <c r="H2468" s="129">
        <v>-0.50478854624501923</v>
      </c>
      <c r="I2468" s="129">
        <v>-0.59354573632379426</v>
      </c>
      <c r="J2468" s="129">
        <v>-0.55389843341272038</v>
      </c>
      <c r="K2468" s="129">
        <v>-0.77278705176502216</v>
      </c>
      <c r="L2468" s="129">
        <v>-0.58308264804927123</v>
      </c>
      <c r="M2468" s="129">
        <v>-0.85669901596894971</v>
      </c>
      <c r="N2468" s="129">
        <v>-0.47698891797340076</v>
      </c>
      <c r="O2468" s="129">
        <v>-0.29161043053229146</v>
      </c>
      <c r="P2468" s="129">
        <v>1.0744839670956858</v>
      </c>
      <c r="Q2468" s="129">
        <v>-0.13043478260869557</v>
      </c>
      <c r="R2468" s="129">
        <v>5.093334212772798E-2</v>
      </c>
      <c r="S2468" s="129">
        <v>-0.13043478260869545</v>
      </c>
      <c r="T2468" s="129">
        <v>-0.62182081553605195</v>
      </c>
      <c r="U2468" s="129">
        <v>-0.61208559427193054</v>
      </c>
      <c r="V2468" s="129">
        <v>-0.2857142857142857</v>
      </c>
      <c r="W2468" s="129">
        <v>-0.13673332610936637</v>
      </c>
      <c r="X2468" s="129">
        <v>-0.62642065569528615</v>
      </c>
      <c r="Y2468" s="129">
        <v>-0.28571428571428559</v>
      </c>
      <c r="Z2468" s="129">
        <v>-0.88293796523548407</v>
      </c>
      <c r="AA2468" s="129">
        <v>-0.984257222625193</v>
      </c>
      <c r="AB2468" s="129">
        <v>-0.7393548045448487</v>
      </c>
      <c r="AC2468" s="129">
        <v>-0.68935281276175697</v>
      </c>
      <c r="AD2468" s="129">
        <v>-0.68135602386622873</v>
      </c>
      <c r="AE2468" s="129">
        <v>-0.46870782289921858</v>
      </c>
      <c r="AF2468" s="129">
        <v>0.55586297532176421</v>
      </c>
      <c r="AG2468" s="129">
        <v>0.18889347764703363</v>
      </c>
      <c r="AH2468" s="129">
        <v>0.26359139822497274</v>
      </c>
      <c r="AI2468" s="129">
        <v>1.8065893822031363E-2</v>
      </c>
      <c r="AJ2468" s="129">
        <v>0.18889347764703385</v>
      </c>
      <c r="AK2468" s="129">
        <v>-0.11054993511150434</v>
      </c>
      <c r="AL2468" s="129">
        <v>-0.16135064052770379</v>
      </c>
      <c r="AM2468" s="129">
        <v>-3.8558429874586873E-2</v>
      </c>
      <c r="AN2468" s="129">
        <v>0.13643298807057075</v>
      </c>
      <c r="AO2468" s="129">
        <v>0.14139201617849759</v>
      </c>
      <c r="AP2468" s="129">
        <v>0.25101634096760961</v>
      </c>
      <c r="AQ2468" s="129">
        <v>0.8716391023305704</v>
      </c>
      <c r="AR2468" s="129">
        <v>-0.54338739616575538</v>
      </c>
      <c r="AS2468" s="129">
        <v>-0.7481933782012149</v>
      </c>
      <c r="AT2468" s="129">
        <v>-1.0380657479271933</v>
      </c>
      <c r="AU2468" s="129">
        <v>-0.60501730938526632</v>
      </c>
      <c r="AV2468" s="129">
        <v>-0.89024633831147604</v>
      </c>
      <c r="AW2468" s="129">
        <v>-0.52558082967607989</v>
      </c>
      <c r="AX2468" s="129">
        <v>-0.55901991947681873</v>
      </c>
      <c r="AY2468" s="129">
        <v>-0.65754054712431642</v>
      </c>
      <c r="AZ2468" s="129">
        <v>-0.81114503365091117</v>
      </c>
      <c r="BA2468" s="129">
        <v>-1.0285493109453951</v>
      </c>
      <c r="BB2468" s="129">
        <v>-0.70376298203894971</v>
      </c>
      <c r="BC2468" s="129">
        <v>-0.64418562225705989</v>
      </c>
      <c r="BD2468" s="129">
        <v>-0.66926493960761402</v>
      </c>
      <c r="BE2468" s="129">
        <v>5.8885539404882205E-2</v>
      </c>
      <c r="BF2468" s="129">
        <v>-3.1715711965270343E-2</v>
      </c>
      <c r="BG2468" s="129">
        <v>-0.15994829176490788</v>
      </c>
      <c r="BH2468" s="129">
        <v>3.1621944835877769E-2</v>
      </c>
      <c r="BI2468" s="129">
        <v>6.6762737085031609E-2</v>
      </c>
      <c r="BJ2468" s="129">
        <v>5.1970086252687918E-2</v>
      </c>
      <c r="BK2468" s="129">
        <v>0.67908438643555702</v>
      </c>
      <c r="BL2468" s="129">
        <v>-0.60484149630950779</v>
      </c>
      <c r="BM2468" s="129">
        <v>0.17708820245593701</v>
      </c>
      <c r="BN2468" s="129">
        <v>-0.8181192450206568</v>
      </c>
      <c r="BO2468" s="129">
        <v>-0.37610543642131189</v>
      </c>
      <c r="BP2468" s="129">
        <v>-0.24532670681343871</v>
      </c>
      <c r="BQ2468" s="129">
        <v>-0.65559541052489478</v>
      </c>
      <c r="BR2468" s="129">
        <v>-0.82947964970503296</v>
      </c>
      <c r="BS2468" s="129">
        <v>-0.90025266923339431</v>
      </c>
      <c r="BT2468" s="129">
        <v>-0.98552767135129071</v>
      </c>
      <c r="BU2468" s="129">
        <v>-0.76038898095767404</v>
      </c>
      <c r="BV2468" s="129">
        <v>-1.2016982365471212</v>
      </c>
      <c r="BW2468" s="129">
        <v>2.5572865030860387E-2</v>
      </c>
      <c r="BX2468" s="130">
        <v>0.44354992457156278</v>
      </c>
    </row>
    <row r="2469" spans="1:76">
      <c r="A2469" s="51" t="s">
        <v>720</v>
      </c>
      <c r="B2469" s="129">
        <v>0.23234799638158035</v>
      </c>
      <c r="C2469" s="129">
        <v>0</v>
      </c>
      <c r="D2469" s="129">
        <v>-0.14867283427468581</v>
      </c>
      <c r="E2469" s="129">
        <v>-0.14914444180844916</v>
      </c>
      <c r="F2469" s="129">
        <v>-0.15684382596472735</v>
      </c>
      <c r="G2469" s="129">
        <v>-0.11608094405658465</v>
      </c>
      <c r="H2469" s="129">
        <v>-0.11167042575767828</v>
      </c>
      <c r="I2469" s="129">
        <v>-0.12737479499995372</v>
      </c>
      <c r="J2469" s="129">
        <v>-7.5018973539142261E-2</v>
      </c>
      <c r="K2469" s="129">
        <v>-0.12745663816777358</v>
      </c>
      <c r="L2469" s="129">
        <v>-8.1113550342864729E-2</v>
      </c>
      <c r="M2469" s="129">
        <v>-0.14357257555519365</v>
      </c>
      <c r="N2469" s="129">
        <v>-0.10269233891743437</v>
      </c>
      <c r="O2469" s="129">
        <v>-0.46614442663689931</v>
      </c>
      <c r="P2469" s="129">
        <v>-0.44112753141497607</v>
      </c>
      <c r="Q2469" s="129">
        <v>-2.1936382598241658E-2</v>
      </c>
      <c r="R2469" s="129">
        <v>0.20057852973554005</v>
      </c>
      <c r="S2469" s="129">
        <v>-2.1936382598241658E-2</v>
      </c>
      <c r="T2469" s="129">
        <v>-0.13021334374800461</v>
      </c>
      <c r="U2469" s="129">
        <v>-8.717027263227832E-2</v>
      </c>
      <c r="V2469" s="129">
        <v>-4.8051123786624426E-2</v>
      </c>
      <c r="W2469" s="129">
        <v>0.16275773610930164</v>
      </c>
      <c r="X2469" s="129">
        <v>-0.12140279444193473</v>
      </c>
      <c r="Y2469" s="129">
        <v>-4.8051123786624426E-2</v>
      </c>
      <c r="Z2469" s="129">
        <v>-0.15526267120140017</v>
      </c>
      <c r="AA2469" s="129">
        <v>-0.16048725330744609</v>
      </c>
      <c r="AB2469" s="129">
        <v>-0.13096608382704206</v>
      </c>
      <c r="AC2469" s="129">
        <v>-0.13699291330250121</v>
      </c>
      <c r="AD2469" s="129">
        <v>-0.10163610488601169</v>
      </c>
      <c r="AE2469" s="129">
        <v>-0.50800989451675993</v>
      </c>
      <c r="AF2469" s="129">
        <v>-0.48924722310031754</v>
      </c>
      <c r="AG2469" s="129">
        <v>-0.30644178170645103</v>
      </c>
      <c r="AH2469" s="129">
        <v>-0.17112422102936234</v>
      </c>
      <c r="AI2469" s="129">
        <v>-0.34321975174637948</v>
      </c>
      <c r="AJ2469" s="129">
        <v>2.3896243315700163</v>
      </c>
      <c r="AK2469" s="129">
        <v>-0.3601968365474485</v>
      </c>
      <c r="AL2469" s="129">
        <v>-0.36281640229763079</v>
      </c>
      <c r="AM2469" s="129">
        <v>-0.34801471234300196</v>
      </c>
      <c r="AN2469" s="129">
        <v>-0.36072600438750668</v>
      </c>
      <c r="AO2469" s="129">
        <v>-0.33880027781968419</v>
      </c>
      <c r="AP2469" s="129">
        <v>-0.51933558250259693</v>
      </c>
      <c r="AQ2469" s="129">
        <v>-0.5079702957256973</v>
      </c>
      <c r="AR2469" s="129">
        <v>-0.13274325958902949</v>
      </c>
      <c r="AS2469" s="129">
        <v>-0.20123145469811388</v>
      </c>
      <c r="AT2469" s="129">
        <v>-0.38277023609879623</v>
      </c>
      <c r="AU2469" s="129">
        <v>-0.14679210088870326</v>
      </c>
      <c r="AV2469" s="129">
        <v>-0.20255754148813826</v>
      </c>
      <c r="AW2469" s="129">
        <v>-0.15798529769827144</v>
      </c>
      <c r="AX2469" s="129">
        <v>-0.13417992369634152</v>
      </c>
      <c r="AY2469" s="129">
        <v>-0.15687531873633834</v>
      </c>
      <c r="AZ2469" s="129">
        <v>-0.20824146506815158</v>
      </c>
      <c r="BA2469" s="129">
        <v>-0.38429984074580908</v>
      </c>
      <c r="BB2469" s="129">
        <v>-0.16741194971109349</v>
      </c>
      <c r="BC2469" s="129">
        <v>-0.1758068473182697</v>
      </c>
      <c r="BD2469" s="129">
        <v>-0.15795281681682233</v>
      </c>
      <c r="BE2469" s="129">
        <v>-0.35384814208204191</v>
      </c>
      <c r="BF2469" s="129">
        <v>-0.38414567596897625</v>
      </c>
      <c r="BG2469" s="129">
        <v>-0.39384327584545298</v>
      </c>
      <c r="BH2469" s="129">
        <v>-0.36006301231874593</v>
      </c>
      <c r="BI2469" s="129">
        <v>-0.36501461396485269</v>
      </c>
      <c r="BJ2469" s="129">
        <v>-0.35448368780501066</v>
      </c>
      <c r="BK2469" s="129">
        <v>-0.56549027278432507</v>
      </c>
      <c r="BL2469" s="129">
        <v>-0.59376926344564085</v>
      </c>
      <c r="BM2469" s="129">
        <v>-0.57812224958923086</v>
      </c>
      <c r="BN2469" s="129">
        <v>-0.67670756921846131</v>
      </c>
      <c r="BO2469" s="129">
        <v>-0.57488700487058653</v>
      </c>
      <c r="BP2469" s="129">
        <v>-0.46600604404159052</v>
      </c>
      <c r="BQ2469" s="129">
        <v>-0.60925899197451827</v>
      </c>
      <c r="BR2469" s="129">
        <v>-0.64026901853061302</v>
      </c>
      <c r="BS2469" s="129">
        <v>-0.6736646832071852</v>
      </c>
      <c r="BT2469" s="129">
        <v>-0.67824949165885606</v>
      </c>
      <c r="BU2469" s="129">
        <v>-0.65111069291687818</v>
      </c>
      <c r="BV2469" s="129">
        <v>-0.69237760005627591</v>
      </c>
      <c r="BW2469" s="129">
        <v>-0.60737157453273183</v>
      </c>
      <c r="BX2469" s="130">
        <v>-0.43459073564751938</v>
      </c>
    </row>
    <row r="2470" spans="1:76">
      <c r="A2470" s="89" t="s">
        <v>721</v>
      </c>
      <c r="B2470" s="136">
        <v>0.24495708999804472</v>
      </c>
      <c r="C2470" s="136">
        <v>0</v>
      </c>
      <c r="D2470" s="136">
        <v>-0.19297094949451835</v>
      </c>
      <c r="E2470" s="136">
        <v>-0.19345653776933122</v>
      </c>
      <c r="F2470" s="136">
        <v>-0.15889915489185255</v>
      </c>
      <c r="G2470" s="136">
        <v>-0.14402552367950219</v>
      </c>
      <c r="H2470" s="136">
        <v>-0.13779588212943836</v>
      </c>
      <c r="I2470" s="136">
        <v>-0.15758026889301829</v>
      </c>
      <c r="J2470" s="136">
        <v>-9.5883497922750083E-2</v>
      </c>
      <c r="K2470" s="136">
        <v>-0.15126556945385139</v>
      </c>
      <c r="L2470" s="136">
        <v>-0.10356358208834233</v>
      </c>
      <c r="M2470" s="136">
        <v>-0.16958701339826091</v>
      </c>
      <c r="N2470" s="136">
        <v>-0.12109539309763637</v>
      </c>
      <c r="O2470" s="136">
        <v>-0.533192743579193</v>
      </c>
      <c r="P2470" s="136">
        <v>-0.49940045562662416</v>
      </c>
      <c r="Q2470" s="136">
        <v>-2.7819009152378279E-2</v>
      </c>
      <c r="R2470" s="136">
        <v>0.20455030635898314</v>
      </c>
      <c r="S2470" s="136">
        <v>-2.7819009152378279E-2</v>
      </c>
      <c r="T2470" s="136">
        <v>-0.16145496811216364</v>
      </c>
      <c r="U2470" s="136">
        <v>-0.11119596386781298</v>
      </c>
      <c r="V2470" s="136">
        <v>-6.0936877190923652E-2</v>
      </c>
      <c r="W2470" s="136">
        <v>0.15644699250295746</v>
      </c>
      <c r="X2470" s="136">
        <v>-0.14743358654637817</v>
      </c>
      <c r="Y2470" s="136">
        <v>-6.0936877190923652E-2</v>
      </c>
      <c r="Z2470" s="136">
        <v>-0.19982806604040679</v>
      </c>
      <c r="AA2470" s="136">
        <v>-0.17637841337354632</v>
      </c>
      <c r="AB2470" s="136">
        <v>-0.16381225124771104</v>
      </c>
      <c r="AC2470" s="136">
        <v>-0.17070927205074754</v>
      </c>
      <c r="AD2470" s="136">
        <v>-0.12942508999288799</v>
      </c>
      <c r="AE2470" s="136">
        <v>-0.58593407328135927</v>
      </c>
      <c r="AF2470" s="136">
        <v>-0.56058985731693256</v>
      </c>
      <c r="AG2470" s="136">
        <v>-0.3556924977341101</v>
      </c>
      <c r="AH2470" s="136">
        <v>-0.22816195325469912</v>
      </c>
      <c r="AI2470" s="136">
        <v>-0.39906129024840847</v>
      </c>
      <c r="AJ2470" s="136">
        <v>2.9392071766753003</v>
      </c>
      <c r="AK2470" s="136">
        <v>-0.42533148395870707</v>
      </c>
      <c r="AL2470" s="136">
        <v>-0.41357400637811847</v>
      </c>
      <c r="AM2470" s="136">
        <v>-0.40727342821743018</v>
      </c>
      <c r="AN2470" s="136">
        <v>-0.41991711932188946</v>
      </c>
      <c r="AO2470" s="136">
        <v>-0.39431566579944222</v>
      </c>
      <c r="AP2470" s="136">
        <v>-0.59623990575947139</v>
      </c>
      <c r="AQ2470" s="136">
        <v>-0.58088791903124026</v>
      </c>
      <c r="AR2470" s="136">
        <v>-0.51923935762557916</v>
      </c>
      <c r="AS2470" s="136">
        <v>-0.60319885262854889</v>
      </c>
      <c r="AT2470" s="136">
        <v>-0.69420838492976356</v>
      </c>
      <c r="AU2470" s="136">
        <v>-0.53578767762435819</v>
      </c>
      <c r="AV2470" s="136">
        <v>-0.59814854813487162</v>
      </c>
      <c r="AW2470" s="136">
        <v>-0.54334514537074274</v>
      </c>
      <c r="AX2470" s="136">
        <v>-0.52105330201175315</v>
      </c>
      <c r="AY2470" s="136">
        <v>-0.54988904201987787</v>
      </c>
      <c r="AZ2470" s="136">
        <v>-0.61285866327210525</v>
      </c>
      <c r="BA2470" s="136">
        <v>-0.69523013506026388</v>
      </c>
      <c r="BB2470" s="136">
        <v>-0.56230028201896209</v>
      </c>
      <c r="BC2470" s="136">
        <v>-0.56796838282875062</v>
      </c>
      <c r="BD2470" s="136">
        <v>-0.55124950030950837</v>
      </c>
      <c r="BE2470" s="136">
        <v>-0.59079720663324298</v>
      </c>
      <c r="BF2470" s="136">
        <v>-0.6279388723017687</v>
      </c>
      <c r="BG2470" s="136">
        <v>-0.64322395497593532</v>
      </c>
      <c r="BH2470" s="136">
        <v>-0.59811778626213052</v>
      </c>
      <c r="BI2470" s="136">
        <v>-0.60146102862354489</v>
      </c>
      <c r="BJ2470" s="136">
        <v>-0.59159965209733478</v>
      </c>
      <c r="BK2470" s="136">
        <v>-0.65108013816131116</v>
      </c>
      <c r="BL2470" s="136">
        <v>-0.68588884236324743</v>
      </c>
      <c r="BM2470" s="136">
        <v>-0.6651052384231626</v>
      </c>
      <c r="BN2470" s="136">
        <v>-0.7890415171325772</v>
      </c>
      <c r="BO2470" s="136">
        <v>-0.66309650286491817</v>
      </c>
      <c r="BP2470" s="136">
        <v>-0.56258062330087633</v>
      </c>
      <c r="BQ2470" s="136">
        <v>-0.70654035869111098</v>
      </c>
      <c r="BR2470" s="136">
        <v>-0.74645714004343533</v>
      </c>
      <c r="BS2470" s="136">
        <v>-0.79100960663828646</v>
      </c>
      <c r="BT2470" s="136">
        <v>-0.76922185873893156</v>
      </c>
      <c r="BU2470" s="136">
        <v>-0.75766979115846256</v>
      </c>
      <c r="BV2470" s="136">
        <v>-0.81526399600035437</v>
      </c>
      <c r="BW2470" s="136">
        <v>-0.68474599195611541</v>
      </c>
      <c r="BX2470" s="137">
        <v>-0.57110784183380381</v>
      </c>
    </row>
  </sheetData>
  <mergeCells count="27">
    <mergeCell ref="L1994:M1995"/>
    <mergeCell ref="L2384:M2385"/>
    <mergeCell ref="L2414:M2415"/>
    <mergeCell ref="L1634:M1635"/>
    <mergeCell ref="L1844:M1845"/>
    <mergeCell ref="L1874:M1875"/>
    <mergeCell ref="L1904:M1905"/>
    <mergeCell ref="L1934:M1935"/>
    <mergeCell ref="L1964:M1965"/>
    <mergeCell ref="L1604:M1605"/>
    <mergeCell ref="B7:C7"/>
    <mergeCell ref="F7:J7"/>
    <mergeCell ref="L1334:M1335"/>
    <mergeCell ref="L1364:M1365"/>
    <mergeCell ref="L1394:M1395"/>
    <mergeCell ref="L1424:M1425"/>
    <mergeCell ref="L1454:M1455"/>
    <mergeCell ref="L1484:M1485"/>
    <mergeCell ref="L1514:M1515"/>
    <mergeCell ref="L1544:M1545"/>
    <mergeCell ref="L1574:M1575"/>
    <mergeCell ref="B3:C3"/>
    <mergeCell ref="F3:H3"/>
    <mergeCell ref="K3:N3"/>
    <mergeCell ref="B5:C5"/>
    <mergeCell ref="F5:H5"/>
    <mergeCell ref="K5:N5"/>
  </mergeCells>
  <phoneticPr fontId="7" type="noConversion"/>
  <dataValidations count="14">
    <dataValidation type="list" allowBlank="1" showInputMessage="1" showErrorMessage="1" sqref="B3" xr:uid="{00000000-0002-0000-1C00-000000000000}">
      <formula1>RNAVSIICEV</formula1>
    </dataValidation>
    <dataValidation type="list" allowBlank="1" showInputMessage="1" showErrorMessage="1" sqref="B5:C5" xr:uid="{00000000-0002-0000-1C00-000001000000}">
      <formula1>RNAVSIDIICEV</formula1>
    </dataValidation>
    <dataValidation type="list" allowBlank="1" showInputMessage="1" showErrorMessage="1" sqref="B7" xr:uid="{00000000-0002-0000-1C00-000002000000}">
      <formula1>RNAVCIDIICEV</formula1>
    </dataValidation>
    <dataValidation type="list" allowBlank="1" showInputMessage="1" showErrorMessage="1" sqref="F3" xr:uid="{00000000-0002-0000-1C00-000003000000}">
      <formula1>RNAVSIHEV</formula1>
    </dataValidation>
    <dataValidation type="list" allowBlank="1" showInputMessage="1" showErrorMessage="1" sqref="K3" xr:uid="{00000000-0002-0000-1C00-000004000000}">
      <formula1>RNAVSIPHEV</formula1>
    </dataValidation>
    <dataValidation type="list" allowBlank="1" showInputMessage="1" showErrorMessage="1" sqref="K5" xr:uid="{00000000-0002-0000-1C00-000005000000}">
      <formula1>RNAVCIDIPHEV</formula1>
    </dataValidation>
    <dataValidation type="list" allowBlank="1" showInputMessage="1" showErrorMessage="1" sqref="F7" xr:uid="{00000000-0002-0000-1C00-000006000000}">
      <formula1>RNAVBEVFCV</formula1>
    </dataValidation>
    <dataValidation type="list" allowBlank="1" showInputMessage="1" showErrorMessage="1" sqref="F5" xr:uid="{00000000-0002-0000-1C00-000007000000}">
      <formula1>RNAVCIDIHEV</formula1>
    </dataValidation>
    <dataValidation type="list" allowBlank="1" showInputMessage="1" showErrorMessage="1" sqref="J11" xr:uid="{00000000-0002-0000-1C00-000008000000}">
      <formula1>$Z$7:$AD$7</formula1>
    </dataValidation>
    <dataValidation type="list" allowBlank="1" showInputMessage="1" showErrorMessage="1" sqref="E11" xr:uid="{00000000-0002-0000-1C00-000009000000}">
      <formula1>$S$7:$T$7</formula1>
    </dataValidation>
    <dataValidation type="list" allowBlank="1" showInputMessage="1" showErrorMessage="1" sqref="C10" xr:uid="{00000000-0002-0000-1C00-00000A000000}">
      <formula1>$S$3:$W$3</formula1>
    </dataValidation>
    <dataValidation type="list" allowBlank="1" showInputMessage="1" showErrorMessage="1" sqref="E10" xr:uid="{00000000-0002-0000-1C00-00000B000000}">
      <formula1>$S$5:$W$5</formula1>
    </dataValidation>
    <dataValidation type="list" allowBlank="1" showInputMessage="1" showErrorMessage="1" sqref="H10" xr:uid="{00000000-0002-0000-1C00-00000C000000}">
      <formula1>$Z$3:$AD$3</formula1>
    </dataValidation>
    <dataValidation type="list" allowBlank="1" showInputMessage="1" showErrorMessage="1" sqref="J10" xr:uid="{00000000-0002-0000-1C00-00000D000000}">
      <formula1>$Z$5:$AD$5</formula1>
    </dataValidation>
  </dataValidations>
  <pageMargins left="0.7" right="0.7" top="0.75" bottom="0.75" header="0.3" footer="0.3"/>
  <pageSetup orientation="portrait" horizontalDpi="1200" verticalDpi="1200" r:id="rId1"/>
  <drawing r:id="rId2"/>
  <legacyDrawing r:id="rId3"/>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31">
    <tabColor rgb="FFFFFF00"/>
  </sheetPr>
  <dimension ref="A1:CH277"/>
  <sheetViews>
    <sheetView zoomScale="80" zoomScaleNormal="80" workbookViewId="0">
      <selection activeCell="D50" sqref="D50"/>
    </sheetView>
  </sheetViews>
  <sheetFormatPr defaultColWidth="9.125" defaultRowHeight="13.5"/>
  <cols>
    <col min="1" max="1" width="7.125" customWidth="1"/>
    <col min="2" max="2" width="10.125" customWidth="1"/>
    <col min="3" max="3" width="10" customWidth="1"/>
    <col min="4" max="4" width="9.625" customWidth="1"/>
    <col min="5" max="5" width="11.125" customWidth="1"/>
    <col min="6" max="6" width="10.125" customWidth="1"/>
    <col min="7" max="7" width="13.875" bestFit="1" customWidth="1"/>
    <col min="8" max="8" width="10" bestFit="1" customWidth="1"/>
    <col min="9" max="9" width="11" customWidth="1"/>
    <col min="10" max="12" width="12.375" bestFit="1" customWidth="1"/>
    <col min="13" max="13" width="12.375" customWidth="1"/>
    <col min="14" max="14" width="13.875" bestFit="1" customWidth="1"/>
    <col min="15" max="15" width="12.375" bestFit="1" customWidth="1"/>
    <col min="16" max="17" width="11.375" bestFit="1" customWidth="1"/>
    <col min="18" max="18" width="13.875" bestFit="1" customWidth="1"/>
    <col min="19" max="19" width="9.875" bestFit="1" customWidth="1"/>
    <col min="20" max="20" width="11.375" bestFit="1" customWidth="1"/>
    <col min="21" max="21" width="16" bestFit="1" customWidth="1"/>
    <col min="22" max="22" width="12.125" bestFit="1" customWidth="1"/>
    <col min="23" max="23" width="13.375" bestFit="1" customWidth="1"/>
    <col min="24" max="24" width="11.125" customWidth="1"/>
    <col min="25" max="25" width="11.375" bestFit="1" customWidth="1"/>
    <col min="26" max="26" width="12.375" bestFit="1" customWidth="1"/>
    <col min="27" max="27" width="12.125" bestFit="1" customWidth="1"/>
    <col min="28" max="28" width="11.875" bestFit="1" customWidth="1"/>
    <col min="29" max="29" width="10.125" customWidth="1"/>
    <col min="30" max="30" width="12.125" bestFit="1" customWidth="1"/>
    <col min="31" max="31" width="9.875" bestFit="1" customWidth="1"/>
    <col min="32" max="32" width="9.625" bestFit="1" customWidth="1"/>
    <col min="33" max="34" width="11.875" bestFit="1" customWidth="1"/>
    <col min="35" max="35" width="12.125" bestFit="1" customWidth="1"/>
    <col min="36" max="36" width="11.875" bestFit="1" customWidth="1"/>
    <col min="37" max="37" width="9.625" bestFit="1" customWidth="1"/>
    <col min="38" max="39" width="11.375" bestFit="1" customWidth="1"/>
    <col min="40" max="40" width="12.125" bestFit="1" customWidth="1"/>
    <col min="41" max="41" width="12.125" customWidth="1"/>
    <col min="42" max="42" width="11.625" customWidth="1"/>
    <col min="43" max="43" width="12.375" customWidth="1"/>
    <col min="44" max="45" width="9.875" bestFit="1" customWidth="1"/>
    <col min="46" max="46" width="10.125" customWidth="1"/>
    <col min="47" max="47" width="10" bestFit="1" customWidth="1"/>
    <col min="48" max="48" width="9.875" bestFit="1" customWidth="1"/>
    <col min="49" max="49" width="13.875" bestFit="1" customWidth="1"/>
    <col min="50" max="51" width="11.375" bestFit="1" customWidth="1"/>
    <col min="52" max="53" width="9.875" bestFit="1" customWidth="1"/>
    <col min="54" max="54" width="10.625" bestFit="1" customWidth="1"/>
    <col min="55" max="55" width="11.875" bestFit="1" customWidth="1"/>
    <col min="56" max="56" width="10.875" bestFit="1" customWidth="1"/>
    <col min="57" max="57" width="9.875" customWidth="1"/>
    <col min="58" max="58" width="10" customWidth="1"/>
    <col min="59" max="59" width="13.875" bestFit="1" customWidth="1"/>
    <col min="60" max="61" width="11.375" bestFit="1" customWidth="1"/>
    <col min="62" max="62" width="10" bestFit="1" customWidth="1"/>
    <col min="63" max="64" width="9.125" bestFit="1" customWidth="1"/>
    <col min="65" max="65" width="12.125" customWidth="1"/>
    <col min="66" max="66" width="10" customWidth="1"/>
    <col min="67" max="67" width="9.375" customWidth="1"/>
    <col min="68" max="69" width="10" customWidth="1"/>
    <col min="70" max="70" width="9.625" bestFit="1" customWidth="1"/>
    <col min="71" max="72" width="11.375" bestFit="1" customWidth="1"/>
    <col min="73" max="73" width="10" bestFit="1" customWidth="1"/>
    <col min="74" max="74" width="7.625" bestFit="1" customWidth="1"/>
    <col min="75" max="75" width="9.125" bestFit="1" customWidth="1"/>
    <col min="76" max="76" width="10" bestFit="1" customWidth="1"/>
    <col min="77" max="80" width="9.125" bestFit="1" customWidth="1"/>
    <col min="81" max="81" width="9.625" bestFit="1" customWidth="1"/>
    <col min="82" max="83" width="11.375" bestFit="1" customWidth="1"/>
    <col min="84" max="84" width="10" bestFit="1" customWidth="1"/>
  </cols>
  <sheetData>
    <row r="1" spans="1:73" ht="15.75">
      <c r="A1" s="73" t="s">
        <v>826</v>
      </c>
    </row>
    <row r="2" spans="1:73" ht="21" customHeight="1"/>
    <row r="3" spans="1:73" ht="13.5" customHeight="1">
      <c r="A3" s="47" t="s">
        <v>827</v>
      </c>
    </row>
    <row r="4" spans="1:73" ht="51" customHeight="1">
      <c r="A4" s="54"/>
      <c r="B4" s="485" t="s">
        <v>267</v>
      </c>
      <c r="C4" s="486"/>
      <c r="D4" s="486"/>
      <c r="E4" s="486"/>
      <c r="F4" s="486"/>
      <c r="G4" s="486"/>
      <c r="H4" s="486"/>
      <c r="I4" s="487"/>
      <c r="J4" s="143" t="s">
        <v>828</v>
      </c>
      <c r="K4" s="485" t="s">
        <v>829</v>
      </c>
      <c r="L4" s="486"/>
      <c r="M4" s="486"/>
      <c r="N4" s="486"/>
      <c r="O4" s="487"/>
      <c r="P4" s="485" t="s">
        <v>830</v>
      </c>
      <c r="Q4" s="486"/>
      <c r="R4" s="486"/>
      <c r="S4" s="486"/>
      <c r="T4" s="487"/>
      <c r="U4" s="485" t="s">
        <v>831</v>
      </c>
      <c r="V4" s="487"/>
      <c r="W4" s="144" t="s">
        <v>832</v>
      </c>
      <c r="X4" s="145" t="s">
        <v>833</v>
      </c>
      <c r="Y4" s="485" t="s">
        <v>219</v>
      </c>
      <c r="Z4" s="487"/>
      <c r="AA4" s="485" t="s">
        <v>575</v>
      </c>
      <c r="AB4" s="486"/>
      <c r="AC4" s="486"/>
      <c r="AD4" s="487"/>
      <c r="AE4" s="485" t="s">
        <v>834</v>
      </c>
      <c r="AF4" s="486"/>
      <c r="AG4" s="486"/>
      <c r="AH4" s="486"/>
      <c r="AI4" s="487"/>
      <c r="AJ4" s="485" t="s">
        <v>835</v>
      </c>
      <c r="AK4" s="486"/>
      <c r="AL4" s="486"/>
      <c r="AM4" s="486"/>
      <c r="AN4" s="487"/>
      <c r="AO4" s="485" t="s">
        <v>836</v>
      </c>
      <c r="AP4" s="486"/>
      <c r="AQ4" s="486"/>
      <c r="AR4" s="486"/>
      <c r="AS4" s="487"/>
      <c r="AT4" s="485" t="s">
        <v>837</v>
      </c>
      <c r="AU4" s="486"/>
      <c r="AV4" s="487"/>
      <c r="AW4" s="485" t="s">
        <v>838</v>
      </c>
      <c r="AX4" s="486"/>
      <c r="AY4" s="486"/>
      <c r="AZ4" s="486"/>
      <c r="BA4" s="487"/>
      <c r="BB4" s="490" t="s">
        <v>839</v>
      </c>
      <c r="BC4" s="491"/>
      <c r="BD4" s="145" t="s">
        <v>840</v>
      </c>
      <c r="BE4" s="146" t="s">
        <v>841</v>
      </c>
      <c r="BF4" s="121" t="s">
        <v>842</v>
      </c>
      <c r="BG4" s="485" t="s">
        <v>843</v>
      </c>
      <c r="BH4" s="487"/>
      <c r="BI4" s="144" t="s">
        <v>844</v>
      </c>
      <c r="BJ4" s="485" t="s">
        <v>845</v>
      </c>
      <c r="BK4" s="486"/>
      <c r="BL4" s="486"/>
      <c r="BM4" s="486"/>
      <c r="BN4" s="487"/>
      <c r="BO4" s="147" t="s">
        <v>846</v>
      </c>
      <c r="BP4" s="148" t="s">
        <v>847</v>
      </c>
      <c r="BQ4" s="148" t="s">
        <v>848</v>
      </c>
      <c r="BR4" s="148" t="s">
        <v>849</v>
      </c>
      <c r="BS4" s="148" t="s">
        <v>850</v>
      </c>
      <c r="BT4" s="148" t="s">
        <v>851</v>
      </c>
      <c r="BU4" s="149" t="s">
        <v>852</v>
      </c>
    </row>
    <row r="5" spans="1:73" ht="76.5">
      <c r="A5" s="57"/>
      <c r="B5" s="150" t="s">
        <v>853</v>
      </c>
      <c r="C5" s="150" t="s">
        <v>854</v>
      </c>
      <c r="D5" s="150" t="s">
        <v>855</v>
      </c>
      <c r="E5" s="150" t="s">
        <v>856</v>
      </c>
      <c r="F5" s="150" t="s">
        <v>857</v>
      </c>
      <c r="G5" s="150" t="s">
        <v>858</v>
      </c>
      <c r="H5" s="150" t="s">
        <v>859</v>
      </c>
      <c r="I5" s="150" t="s">
        <v>860</v>
      </c>
      <c r="J5" s="150" t="s">
        <v>861</v>
      </c>
      <c r="K5" s="150" t="s">
        <v>862</v>
      </c>
      <c r="L5" s="150" t="s">
        <v>863</v>
      </c>
      <c r="M5" s="150" t="s">
        <v>864</v>
      </c>
      <c r="N5" s="150" t="s">
        <v>858</v>
      </c>
      <c r="O5" s="150" t="s">
        <v>865</v>
      </c>
      <c r="P5" s="150" t="s">
        <v>863</v>
      </c>
      <c r="Q5" s="150" t="s">
        <v>864</v>
      </c>
      <c r="R5" s="150" t="s">
        <v>858</v>
      </c>
      <c r="S5" s="150" t="s">
        <v>865</v>
      </c>
      <c r="T5" s="150" t="s">
        <v>866</v>
      </c>
      <c r="U5" s="150" t="s">
        <v>858</v>
      </c>
      <c r="V5" s="150" t="s">
        <v>866</v>
      </c>
      <c r="W5" s="150" t="s">
        <v>863</v>
      </c>
      <c r="X5" s="150" t="s">
        <v>867</v>
      </c>
      <c r="Y5" s="150" t="s">
        <v>863</v>
      </c>
      <c r="Z5" s="150" t="s">
        <v>864</v>
      </c>
      <c r="AA5" s="150" t="s">
        <v>862</v>
      </c>
      <c r="AB5" s="150" t="s">
        <v>868</v>
      </c>
      <c r="AC5" s="150" t="s">
        <v>863</v>
      </c>
      <c r="AD5" s="150" t="s">
        <v>869</v>
      </c>
      <c r="AE5" s="150" t="s">
        <v>870</v>
      </c>
      <c r="AF5" s="150" t="s">
        <v>871</v>
      </c>
      <c r="AG5" s="150" t="s">
        <v>862</v>
      </c>
      <c r="AH5" s="150" t="s">
        <v>872</v>
      </c>
      <c r="AI5" s="151" t="s">
        <v>873</v>
      </c>
      <c r="AJ5" s="150" t="s">
        <v>870</v>
      </c>
      <c r="AK5" s="150" t="s">
        <v>871</v>
      </c>
      <c r="AL5" s="150" t="s">
        <v>862</v>
      </c>
      <c r="AM5" s="150" t="s">
        <v>872</v>
      </c>
      <c r="AN5" s="151" t="s">
        <v>873</v>
      </c>
      <c r="AO5" s="150" t="s">
        <v>870</v>
      </c>
      <c r="AP5" s="150" t="s">
        <v>871</v>
      </c>
      <c r="AQ5" s="150" t="s">
        <v>862</v>
      </c>
      <c r="AR5" s="150" t="s">
        <v>872</v>
      </c>
      <c r="AS5" s="151" t="s">
        <v>873</v>
      </c>
      <c r="AT5" s="150" t="s">
        <v>870</v>
      </c>
      <c r="AU5" s="150" t="s">
        <v>871</v>
      </c>
      <c r="AV5" s="151" t="s">
        <v>873</v>
      </c>
      <c r="AW5" s="150" t="s">
        <v>870</v>
      </c>
      <c r="AX5" s="150" t="s">
        <v>871</v>
      </c>
      <c r="AY5" s="150" t="s">
        <v>862</v>
      </c>
      <c r="AZ5" s="150" t="s">
        <v>872</v>
      </c>
      <c r="BA5" s="151" t="s">
        <v>873</v>
      </c>
      <c r="BB5" s="125" t="s">
        <v>874</v>
      </c>
      <c r="BC5" s="124" t="s">
        <v>870</v>
      </c>
      <c r="BD5" s="101" t="s">
        <v>875</v>
      </c>
      <c r="BE5" s="150" t="s">
        <v>876</v>
      </c>
      <c r="BF5" s="150" t="s">
        <v>863</v>
      </c>
      <c r="BG5" s="150" t="s">
        <v>858</v>
      </c>
      <c r="BH5" s="150" t="s">
        <v>877</v>
      </c>
      <c r="BI5" s="150" t="s">
        <v>878</v>
      </c>
      <c r="BJ5" s="150" t="s">
        <v>870</v>
      </c>
      <c r="BK5" s="150" t="s">
        <v>871</v>
      </c>
      <c r="BL5" s="150" t="s">
        <v>862</v>
      </c>
      <c r="BM5" s="150" t="s">
        <v>872</v>
      </c>
      <c r="BN5" s="151" t="s">
        <v>873</v>
      </c>
      <c r="BO5" s="101" t="s">
        <v>862</v>
      </c>
      <c r="BP5" s="150" t="s">
        <v>862</v>
      </c>
      <c r="BQ5" s="150" t="s">
        <v>862</v>
      </c>
      <c r="BR5" s="150" t="s">
        <v>862</v>
      </c>
      <c r="BS5" s="150" t="s">
        <v>863</v>
      </c>
      <c r="BT5" s="150" t="s">
        <v>879</v>
      </c>
      <c r="BU5" s="149" t="s">
        <v>870</v>
      </c>
    </row>
    <row r="6" spans="1:73" ht="14.25">
      <c r="A6" s="152" t="s">
        <v>158</v>
      </c>
      <c r="B6" s="153">
        <v>2.54</v>
      </c>
      <c r="C6" s="153">
        <v>2.54</v>
      </c>
      <c r="D6" s="153">
        <v>1.056</v>
      </c>
      <c r="E6" s="153">
        <v>0.26700000000000002</v>
      </c>
      <c r="F6" s="153">
        <v>1.056</v>
      </c>
      <c r="G6" s="153">
        <v>133.316</v>
      </c>
      <c r="H6" s="153">
        <v>2.5</v>
      </c>
      <c r="I6" s="154">
        <v>100</v>
      </c>
      <c r="J6" s="153">
        <v>2.5</v>
      </c>
      <c r="K6" s="153">
        <v>2.089</v>
      </c>
      <c r="L6" s="153">
        <v>0.90500000000000003</v>
      </c>
      <c r="M6" s="153">
        <v>3.6509999999999998</v>
      </c>
      <c r="N6" s="153">
        <v>2.0270000000000001</v>
      </c>
      <c r="O6" s="153">
        <v>0.25800000000000001</v>
      </c>
      <c r="P6" s="153">
        <v>0.8</v>
      </c>
      <c r="Q6" s="153">
        <v>1.2010000000000001</v>
      </c>
      <c r="R6" s="153">
        <v>2.0270000000000001</v>
      </c>
      <c r="S6" s="153">
        <v>0.25800000000000001</v>
      </c>
      <c r="T6" s="153">
        <v>63.02</v>
      </c>
      <c r="U6" s="153">
        <v>598.35</v>
      </c>
      <c r="V6" s="153">
        <v>193.82</v>
      </c>
      <c r="W6" s="153">
        <v>0.81999999284744263</v>
      </c>
      <c r="X6" s="153">
        <v>16.71903464383028</v>
      </c>
      <c r="Y6" s="153">
        <v>4.2720000000000002</v>
      </c>
      <c r="Z6" s="153">
        <v>4.2720000000000002</v>
      </c>
      <c r="AA6" s="153">
        <v>1.4950000000000001</v>
      </c>
      <c r="AB6" s="153">
        <v>0.12199999999999996</v>
      </c>
      <c r="AC6" s="153">
        <v>0.47154493127067021</v>
      </c>
      <c r="AD6" s="155">
        <v>10</v>
      </c>
      <c r="AE6" s="153">
        <v>0.61498714625340167</v>
      </c>
      <c r="AF6" s="156">
        <v>0.61498714625340167</v>
      </c>
      <c r="AG6" s="156">
        <v>7.9859999999999998</v>
      </c>
      <c r="AH6" s="156">
        <v>1.3484759151935577</v>
      </c>
      <c r="AI6" s="156">
        <v>2.4170000553131104</v>
      </c>
      <c r="AJ6" s="153">
        <v>0.61376230359972495</v>
      </c>
      <c r="AK6" s="156">
        <v>0.61376230359972495</v>
      </c>
      <c r="AL6" s="156">
        <v>7.9859999999999998</v>
      </c>
      <c r="AM6" s="156">
        <v>1.3484759151935577</v>
      </c>
      <c r="AN6" s="156">
        <v>2.4170000553131104</v>
      </c>
      <c r="AO6" s="153">
        <v>0.61806221465366795</v>
      </c>
      <c r="AP6" s="156">
        <v>0.61806221465366795</v>
      </c>
      <c r="AQ6" s="156">
        <v>7.9859999999999998</v>
      </c>
      <c r="AR6" s="156">
        <v>1.3484759151935577</v>
      </c>
      <c r="AS6" s="156">
        <v>2.4170000553131104</v>
      </c>
      <c r="AT6" s="153">
        <v>0.6142014441478798</v>
      </c>
      <c r="AU6" s="153">
        <v>0.6142014441478798</v>
      </c>
      <c r="AV6" s="156">
        <v>2.4170000553131104</v>
      </c>
      <c r="AW6" s="153">
        <v>0.59345455834033944</v>
      </c>
      <c r="AX6" s="156">
        <v>0.59345455834033944</v>
      </c>
      <c r="AY6" s="156">
        <v>7.9859999999999998</v>
      </c>
      <c r="AZ6" s="156">
        <v>1.3484759151935577</v>
      </c>
      <c r="BA6" s="156">
        <v>2.4170000553131104</v>
      </c>
      <c r="BB6" s="154">
        <v>7</v>
      </c>
      <c r="BC6" s="154">
        <v>7.9859999999999998</v>
      </c>
      <c r="BD6" s="153">
        <v>0.59345455834033944</v>
      </c>
      <c r="BE6" s="157">
        <v>0</v>
      </c>
      <c r="BF6" s="153">
        <v>0.47154493127067021</v>
      </c>
      <c r="BG6" s="158">
        <v>62.701000000000001</v>
      </c>
      <c r="BH6" s="158">
        <v>23.666</v>
      </c>
      <c r="BI6" s="159">
        <v>1.4950000000000001</v>
      </c>
      <c r="BJ6" s="153">
        <v>0.61166150784265905</v>
      </c>
      <c r="BK6" s="156">
        <v>0.61166150784265905</v>
      </c>
      <c r="BL6" s="156">
        <v>7.9859999999999998</v>
      </c>
      <c r="BM6" s="156">
        <v>1.3484759151935577</v>
      </c>
      <c r="BN6" s="156">
        <v>2.4170000553131104</v>
      </c>
      <c r="BO6" s="157">
        <v>7.9859999999999998</v>
      </c>
      <c r="BP6" s="153">
        <v>7.9859999999999998</v>
      </c>
      <c r="BQ6" s="153">
        <v>7.9859999999999998</v>
      </c>
      <c r="BR6" s="153">
        <v>7.9859999999999998</v>
      </c>
      <c r="BS6" s="153">
        <v>2.54</v>
      </c>
      <c r="BT6" s="160">
        <v>0</v>
      </c>
      <c r="BU6" s="161">
        <v>0.59345455834033944</v>
      </c>
    </row>
    <row r="7" spans="1:73" ht="14.25">
      <c r="A7" s="162" t="s">
        <v>195</v>
      </c>
      <c r="B7" s="133">
        <v>22.21</v>
      </c>
      <c r="C7" s="133">
        <v>24.97</v>
      </c>
      <c r="D7" s="133">
        <v>41.286000000000001</v>
      </c>
      <c r="E7" s="133">
        <v>14.532999999999999</v>
      </c>
      <c r="F7" s="133">
        <v>41.286000000000001</v>
      </c>
      <c r="G7" s="133">
        <v>705.99300000000005</v>
      </c>
      <c r="H7" s="133">
        <v>26</v>
      </c>
      <c r="I7" s="163">
        <v>50</v>
      </c>
      <c r="J7" s="133">
        <v>26</v>
      </c>
      <c r="K7" s="133">
        <v>16.209</v>
      </c>
      <c r="L7" s="133">
        <v>36.017000000000003</v>
      </c>
      <c r="M7" s="133">
        <v>16.152999999999999</v>
      </c>
      <c r="N7" s="133">
        <v>657.005</v>
      </c>
      <c r="O7" s="133">
        <v>1.56</v>
      </c>
      <c r="P7" s="133">
        <v>20.867000000000001</v>
      </c>
      <c r="Q7" s="133">
        <v>25.114999999999998</v>
      </c>
      <c r="R7" s="133">
        <v>657.005</v>
      </c>
      <c r="S7" s="133">
        <v>1.56</v>
      </c>
      <c r="T7" s="133">
        <v>349.15</v>
      </c>
      <c r="U7" s="133">
        <v>1520.4380000000001</v>
      </c>
      <c r="V7" s="133">
        <v>6907</v>
      </c>
      <c r="W7" s="133">
        <v>23.739999771118164</v>
      </c>
      <c r="X7" s="133">
        <v>68.316154145581933</v>
      </c>
      <c r="Y7" s="133">
        <v>3.5310000000000001</v>
      </c>
      <c r="Z7" s="133">
        <v>3.5310000000000001</v>
      </c>
      <c r="AA7" s="133">
        <v>12.417</v>
      </c>
      <c r="AB7" s="133">
        <v>2.2349999999999994</v>
      </c>
      <c r="AC7" s="133">
        <v>23.954809379648633</v>
      </c>
      <c r="AD7" s="155">
        <v>100</v>
      </c>
      <c r="AE7" s="133">
        <v>9.7513534250812377</v>
      </c>
      <c r="AF7" s="164">
        <v>9.7513534250812377</v>
      </c>
      <c r="AG7" s="164">
        <v>281.86599999999999</v>
      </c>
      <c r="AH7" s="164">
        <v>11.266705870628355</v>
      </c>
      <c r="AI7" s="164">
        <v>28.822000503540039</v>
      </c>
      <c r="AJ7" s="133">
        <v>9.7319320864746022</v>
      </c>
      <c r="AK7" s="164">
        <v>9.7319320864746022</v>
      </c>
      <c r="AL7" s="164">
        <v>281.86599999999999</v>
      </c>
      <c r="AM7" s="164">
        <v>11.266705870628355</v>
      </c>
      <c r="AN7" s="164">
        <v>28.822000503540039</v>
      </c>
      <c r="AO7" s="133">
        <v>9.8001122958315872</v>
      </c>
      <c r="AP7" s="164">
        <v>9.8001122958315872</v>
      </c>
      <c r="AQ7" s="164">
        <v>281.86599999999999</v>
      </c>
      <c r="AR7" s="164">
        <v>11.266705870628355</v>
      </c>
      <c r="AS7" s="164">
        <v>28.822000503540039</v>
      </c>
      <c r="AT7" s="133">
        <v>9.7388951827188581</v>
      </c>
      <c r="AU7" s="133">
        <v>9.7388951827188581</v>
      </c>
      <c r="AV7" s="164">
        <v>28.822000503540039</v>
      </c>
      <c r="AW7" s="133">
        <v>9.4099286064064369</v>
      </c>
      <c r="AX7" s="164">
        <v>9.4099286064064369</v>
      </c>
      <c r="AY7" s="164">
        <v>281.86599999999999</v>
      </c>
      <c r="AZ7" s="164">
        <v>11.266705870628355</v>
      </c>
      <c r="BA7" s="164">
        <v>28.822000503540039</v>
      </c>
      <c r="BB7" s="163">
        <v>92</v>
      </c>
      <c r="BC7" s="163">
        <v>281.86599999999999</v>
      </c>
      <c r="BD7" s="133">
        <v>9.4099286064064369</v>
      </c>
      <c r="BE7" s="88">
        <v>0</v>
      </c>
      <c r="BF7" s="133">
        <v>23.954809379648633</v>
      </c>
      <c r="BG7" s="165">
        <v>273.49700000000001</v>
      </c>
      <c r="BH7" s="165">
        <v>41.469000000000001</v>
      </c>
      <c r="BI7" s="166">
        <v>12.417</v>
      </c>
      <c r="BJ7" s="133">
        <v>9.6986214684789864</v>
      </c>
      <c r="BK7" s="164">
        <v>9.6986214684789864</v>
      </c>
      <c r="BL7" s="164">
        <v>281.86599999999999</v>
      </c>
      <c r="BM7" s="164">
        <v>11.266705870628355</v>
      </c>
      <c r="BN7" s="164">
        <v>28.822000503540039</v>
      </c>
      <c r="BO7" s="88">
        <v>281.86599999999999</v>
      </c>
      <c r="BP7" s="133">
        <v>281.86599999999999</v>
      </c>
      <c r="BQ7" s="133">
        <v>281.86599999999999</v>
      </c>
      <c r="BR7" s="133">
        <v>281.86599999999999</v>
      </c>
      <c r="BS7" s="133">
        <v>22.21</v>
      </c>
      <c r="BT7" s="160">
        <v>31.159273059355947</v>
      </c>
      <c r="BU7" s="167">
        <v>9.4099286064064369</v>
      </c>
    </row>
    <row r="8" spans="1:73" ht="14.25">
      <c r="A8" s="162" t="s">
        <v>283</v>
      </c>
      <c r="B8" s="133">
        <v>36.4</v>
      </c>
      <c r="C8" s="133">
        <v>41.05</v>
      </c>
      <c r="D8" s="133">
        <v>31.969000000000001</v>
      </c>
      <c r="E8" s="133">
        <v>17.425000000000001</v>
      </c>
      <c r="F8" s="133">
        <v>31.969000000000001</v>
      </c>
      <c r="G8" s="133">
        <v>832.952</v>
      </c>
      <c r="H8" s="133">
        <v>48.900001525878899</v>
      </c>
      <c r="I8" s="163">
        <v>100</v>
      </c>
      <c r="J8" s="133">
        <v>48.900001525878899</v>
      </c>
      <c r="K8" s="133">
        <v>433.51799999999997</v>
      </c>
      <c r="L8" s="133">
        <v>137.08099999999999</v>
      </c>
      <c r="M8" s="133">
        <v>177.68799999999999</v>
      </c>
      <c r="N8" s="133">
        <v>2076.9879999999998</v>
      </c>
      <c r="O8" s="133">
        <v>256.41199999999998</v>
      </c>
      <c r="P8" s="133">
        <v>53.86</v>
      </c>
      <c r="Q8" s="133">
        <v>66.543000000000006</v>
      </c>
      <c r="R8" s="133">
        <v>2076.9879999999998</v>
      </c>
      <c r="S8" s="133">
        <v>256.41199999999998</v>
      </c>
      <c r="T8" s="133">
        <v>628.01</v>
      </c>
      <c r="U8" s="133">
        <v>98.587999999999994</v>
      </c>
      <c r="V8" s="133">
        <v>267.62</v>
      </c>
      <c r="W8" s="133">
        <v>181.60000610351563</v>
      </c>
      <c r="X8" s="133">
        <v>189.33522771506424</v>
      </c>
      <c r="Y8" s="133">
        <v>69.412999999999997</v>
      </c>
      <c r="Z8" s="133">
        <v>69.412999999999997</v>
      </c>
      <c r="AA8" s="133">
        <v>116.035</v>
      </c>
      <c r="AB8" s="133">
        <v>11.902000000000001</v>
      </c>
      <c r="AC8" s="133">
        <v>121.63087470943928</v>
      </c>
      <c r="AD8" s="155">
        <v>40</v>
      </c>
      <c r="AE8" s="133">
        <v>64.213488868141468</v>
      </c>
      <c r="AF8" s="164">
        <v>64.213488868141468</v>
      </c>
      <c r="AG8" s="164">
        <v>103.351</v>
      </c>
      <c r="AH8" s="164">
        <v>9.8552168130874609</v>
      </c>
      <c r="AI8" s="164">
        <v>30</v>
      </c>
      <c r="AJ8" s="133">
        <v>64.085597707185912</v>
      </c>
      <c r="AK8" s="164">
        <v>64.085597707185912</v>
      </c>
      <c r="AL8" s="164">
        <v>103.351</v>
      </c>
      <c r="AM8" s="164">
        <v>9.8552168130874609</v>
      </c>
      <c r="AN8" s="164">
        <v>30</v>
      </c>
      <c r="AO8" s="133">
        <v>64.534570165030743</v>
      </c>
      <c r="AP8" s="164">
        <v>64.534570165030743</v>
      </c>
      <c r="AQ8" s="164">
        <v>103.351</v>
      </c>
      <c r="AR8" s="164">
        <v>9.8552168130874609</v>
      </c>
      <c r="AS8" s="164">
        <v>30</v>
      </c>
      <c r="AT8" s="133">
        <v>64.131450286174399</v>
      </c>
      <c r="AU8" s="133">
        <v>64.131450286174399</v>
      </c>
      <c r="AV8" s="164">
        <v>30</v>
      </c>
      <c r="AW8" s="133">
        <v>61.965177496625472</v>
      </c>
      <c r="AX8" s="164">
        <v>61.965177496625472</v>
      </c>
      <c r="AY8" s="164">
        <v>103.351</v>
      </c>
      <c r="AZ8" s="164">
        <v>9.8552168130874609</v>
      </c>
      <c r="BA8" s="164">
        <v>30</v>
      </c>
      <c r="BB8" s="163">
        <v>2.5</v>
      </c>
      <c r="BC8" s="163">
        <v>103.351</v>
      </c>
      <c r="BD8" s="165">
        <v>76.411000000000001</v>
      </c>
      <c r="BE8" s="88">
        <v>60</v>
      </c>
      <c r="BF8" s="133">
        <v>121.63087470943928</v>
      </c>
      <c r="BG8" s="165">
        <v>20.137</v>
      </c>
      <c r="BH8" s="165">
        <v>16.204000000000001</v>
      </c>
      <c r="BI8" s="166">
        <v>116.035</v>
      </c>
      <c r="BJ8" s="133">
        <v>63.866244464142675</v>
      </c>
      <c r="BK8" s="164">
        <v>63.866244464142675</v>
      </c>
      <c r="BL8" s="164">
        <v>103.351</v>
      </c>
      <c r="BM8" s="164">
        <v>9.8552168130874609</v>
      </c>
      <c r="BN8" s="164">
        <v>30</v>
      </c>
      <c r="BO8" s="88">
        <v>103.351</v>
      </c>
      <c r="BP8" s="133">
        <v>103.351</v>
      </c>
      <c r="BQ8" s="133">
        <v>103.351</v>
      </c>
      <c r="BR8" s="133">
        <v>103.351</v>
      </c>
      <c r="BS8" s="133">
        <v>36.4</v>
      </c>
      <c r="BT8" s="160">
        <v>245.78219697681638</v>
      </c>
      <c r="BU8" s="167">
        <v>61.965177496625472</v>
      </c>
    </row>
    <row r="9" spans="1:73" ht="14.25">
      <c r="A9" s="162" t="s">
        <v>199</v>
      </c>
      <c r="B9" s="133">
        <v>3.5070000000000001</v>
      </c>
      <c r="C9" s="133">
        <v>3.5070000000000001</v>
      </c>
      <c r="D9" s="133">
        <v>3.5750000000000002</v>
      </c>
      <c r="E9" s="133">
        <v>0.13300000000000001</v>
      </c>
      <c r="F9" s="133">
        <v>3.5750000000000002</v>
      </c>
      <c r="G9" s="133">
        <v>7.1970000000000001</v>
      </c>
      <c r="H9" s="133">
        <v>3.7000000476837154</v>
      </c>
      <c r="I9" s="163">
        <v>90</v>
      </c>
      <c r="J9" s="133">
        <v>3.7000000476837154</v>
      </c>
      <c r="K9" s="133">
        <v>17.379000000000001</v>
      </c>
      <c r="L9" s="133">
        <v>35.344999999999999</v>
      </c>
      <c r="M9" s="133">
        <v>35.344999999999999</v>
      </c>
      <c r="N9" s="133">
        <v>54.607999999999997</v>
      </c>
      <c r="O9" s="133">
        <v>25.943999999999999</v>
      </c>
      <c r="P9" s="133">
        <v>8.1219999999999999</v>
      </c>
      <c r="Q9" s="133">
        <v>8.4039999999999999</v>
      </c>
      <c r="R9" s="133">
        <v>54.607999999999997</v>
      </c>
      <c r="S9" s="133">
        <v>25.943999999999999</v>
      </c>
      <c r="T9" s="133">
        <v>55.97</v>
      </c>
      <c r="U9" s="133">
        <v>52.558</v>
      </c>
      <c r="V9" s="133">
        <v>7.84</v>
      </c>
      <c r="W9" s="133">
        <v>29.711999893188477</v>
      </c>
      <c r="X9" s="133">
        <v>1.4152588555858308</v>
      </c>
      <c r="Y9" s="133">
        <v>3.738</v>
      </c>
      <c r="Z9" s="133">
        <v>3.738</v>
      </c>
      <c r="AA9" s="133">
        <v>28.841000000000001</v>
      </c>
      <c r="AB9" s="133">
        <v>251.84100000000001</v>
      </c>
      <c r="AC9" s="133">
        <v>2.6634014598039615</v>
      </c>
      <c r="AD9" s="155">
        <v>20</v>
      </c>
      <c r="AE9" s="133">
        <v>1.4347004592228441</v>
      </c>
      <c r="AF9" s="164">
        <v>1.4347004592228441</v>
      </c>
      <c r="AG9" s="164">
        <v>36.619</v>
      </c>
      <c r="AH9" s="164">
        <v>5.9736224174499508</v>
      </c>
      <c r="AI9" s="164">
        <v>2.9600000381469727</v>
      </c>
      <c r="AJ9" s="133">
        <v>1.4318430298791394</v>
      </c>
      <c r="AK9" s="164">
        <v>1.4318430298791394</v>
      </c>
      <c r="AL9" s="164">
        <v>36.619</v>
      </c>
      <c r="AM9" s="164">
        <v>5.9736224174499508</v>
      </c>
      <c r="AN9" s="164">
        <v>2.9600000381469727</v>
      </c>
      <c r="AO9" s="133">
        <v>1.4418742710218078</v>
      </c>
      <c r="AP9" s="164">
        <v>1.4418742710218078</v>
      </c>
      <c r="AQ9" s="164">
        <v>36.619</v>
      </c>
      <c r="AR9" s="164">
        <v>5.9736224174499508</v>
      </c>
      <c r="AS9" s="164">
        <v>2.9600000381469727</v>
      </c>
      <c r="AT9" s="133">
        <v>1.4328674986829826</v>
      </c>
      <c r="AU9" s="133">
        <v>1.4328674986829826</v>
      </c>
      <c r="AV9" s="164">
        <v>2.9600000381469727</v>
      </c>
      <c r="AW9" s="133">
        <v>1.3844671918198903</v>
      </c>
      <c r="AX9" s="164">
        <v>1.3844671918198903</v>
      </c>
      <c r="AY9" s="164">
        <v>36.619</v>
      </c>
      <c r="AZ9" s="164">
        <v>5.9736224174499508</v>
      </c>
      <c r="BA9" s="164">
        <v>2.9600000381469727</v>
      </c>
      <c r="BB9" s="163">
        <v>7.8</v>
      </c>
      <c r="BC9" s="163">
        <v>158.315</v>
      </c>
      <c r="BD9" s="165">
        <v>86.599000000000004</v>
      </c>
      <c r="BE9" s="88">
        <v>0</v>
      </c>
      <c r="BF9" s="133">
        <v>2.6634014598039615</v>
      </c>
      <c r="BG9" s="165">
        <v>8.4960000000000004</v>
      </c>
      <c r="BH9" s="165">
        <v>5.0410000000000004</v>
      </c>
      <c r="BI9" s="166">
        <v>28.841000000000001</v>
      </c>
      <c r="BJ9" s="133">
        <v>1.4269420938908708</v>
      </c>
      <c r="BK9" s="164">
        <v>1.4269420938908708</v>
      </c>
      <c r="BL9" s="164">
        <v>36.619</v>
      </c>
      <c r="BM9" s="164">
        <v>5.9736224174499508</v>
      </c>
      <c r="BN9" s="164">
        <v>2.9600000381469727</v>
      </c>
      <c r="BO9" s="88">
        <v>36.619</v>
      </c>
      <c r="BP9" s="133">
        <v>36.619</v>
      </c>
      <c r="BQ9" s="133">
        <v>36.619</v>
      </c>
      <c r="BR9" s="133">
        <v>36.619</v>
      </c>
      <c r="BS9" s="133">
        <v>3.5070000000000001</v>
      </c>
      <c r="BT9" s="160">
        <v>2.2520854494353459</v>
      </c>
      <c r="BU9" s="167">
        <v>1.3844671918198903</v>
      </c>
    </row>
    <row r="10" spans="1:73" ht="14.25">
      <c r="A10" s="162" t="s">
        <v>880</v>
      </c>
      <c r="B10" s="133">
        <v>3.5070000000000001</v>
      </c>
      <c r="C10" s="133">
        <v>3.5070000000000001</v>
      </c>
      <c r="D10" s="133">
        <v>3.5750000000000002</v>
      </c>
      <c r="E10" s="133">
        <v>0.13300000000000001</v>
      </c>
      <c r="F10" s="133">
        <v>3.5750000000000002</v>
      </c>
      <c r="G10" s="133">
        <v>7.1970000000000001</v>
      </c>
      <c r="H10" s="133">
        <v>3.7000000476837154</v>
      </c>
      <c r="I10" s="163">
        <v>90</v>
      </c>
      <c r="J10" s="133">
        <v>3.7000000476837154</v>
      </c>
      <c r="K10" s="133">
        <v>13.492000000000001</v>
      </c>
      <c r="L10" s="133">
        <v>16.172999999999998</v>
      </c>
      <c r="M10" s="133">
        <v>16.172999999999998</v>
      </c>
      <c r="N10" s="133">
        <v>54.042999999999999</v>
      </c>
      <c r="O10" s="133">
        <v>6.5739999999999998</v>
      </c>
      <c r="P10" s="133">
        <v>5.4729999999999999</v>
      </c>
      <c r="Q10" s="133">
        <v>7.5220000000000002</v>
      </c>
      <c r="R10" s="133">
        <v>54.042999999999999</v>
      </c>
      <c r="S10" s="133">
        <v>6.5739999999999998</v>
      </c>
      <c r="T10" s="133">
        <v>54.290900000000001</v>
      </c>
      <c r="U10" s="133">
        <v>52.558</v>
      </c>
      <c r="V10" s="133">
        <v>7.6048</v>
      </c>
      <c r="W10" s="133">
        <v>19.312799453735352</v>
      </c>
      <c r="X10" s="133">
        <v>1.3739976644608798</v>
      </c>
      <c r="Y10" s="133">
        <v>3.738</v>
      </c>
      <c r="Z10" s="133">
        <v>3.738</v>
      </c>
      <c r="AA10" s="133">
        <v>20.277999999999999</v>
      </c>
      <c r="AB10" s="133">
        <v>73.411000000000001</v>
      </c>
      <c r="AC10" s="133">
        <v>2.5210846263102669</v>
      </c>
      <c r="AD10" s="155">
        <v>20</v>
      </c>
      <c r="AE10" s="133">
        <v>1.2671066692492206</v>
      </c>
      <c r="AF10" s="164">
        <v>1.2671066692492206</v>
      </c>
      <c r="AG10" s="164">
        <v>32.837000000000003</v>
      </c>
      <c r="AH10" s="164">
        <v>2.9868112087249754</v>
      </c>
      <c r="AI10" s="164">
        <v>2.9600000381469727</v>
      </c>
      <c r="AJ10" s="133">
        <v>1.2645830290321691</v>
      </c>
      <c r="AK10" s="164">
        <v>1.2645830290321691</v>
      </c>
      <c r="AL10" s="164">
        <v>32.837000000000003</v>
      </c>
      <c r="AM10" s="164">
        <v>2.9868112087249754</v>
      </c>
      <c r="AN10" s="164">
        <v>2.9600000381469727</v>
      </c>
      <c r="AO10" s="133">
        <v>1.2734424759439011</v>
      </c>
      <c r="AP10" s="164">
        <v>1.2734424759439011</v>
      </c>
      <c r="AQ10" s="164">
        <v>32.837000000000003</v>
      </c>
      <c r="AR10" s="164">
        <v>2.9868112087249754</v>
      </c>
      <c r="AS10" s="164">
        <v>2.9600000381469727</v>
      </c>
      <c r="AT10" s="133">
        <v>1.2654878250440773</v>
      </c>
      <c r="AU10" s="133">
        <v>1.2654878250440773</v>
      </c>
      <c r="AV10" s="164">
        <v>2.9600000381469727</v>
      </c>
      <c r="AW10" s="133">
        <v>1.2227413749222493</v>
      </c>
      <c r="AX10" s="164">
        <v>1.2227413749222493</v>
      </c>
      <c r="AY10" s="164">
        <v>32.837000000000003</v>
      </c>
      <c r="AZ10" s="164">
        <v>2.9868112087249754</v>
      </c>
      <c r="BA10" s="164">
        <v>2.9600000381469727</v>
      </c>
      <c r="BB10" s="163">
        <v>2.6</v>
      </c>
      <c r="BC10" s="163">
        <v>32.837000000000003</v>
      </c>
      <c r="BD10" s="133">
        <v>43.299500000000002</v>
      </c>
      <c r="BE10" s="88">
        <v>0</v>
      </c>
      <c r="BF10" s="133">
        <v>2.5210846263102669</v>
      </c>
      <c r="BG10" s="165">
        <v>8.4960000000000004</v>
      </c>
      <c r="BH10" s="165">
        <v>5.0410000000000004</v>
      </c>
      <c r="BI10" s="166">
        <v>20.277999999999999</v>
      </c>
      <c r="BJ10" s="133">
        <v>1.2602545933392841</v>
      </c>
      <c r="BK10" s="164">
        <v>1.2602545933392841</v>
      </c>
      <c r="BL10" s="164">
        <v>32.837000000000003</v>
      </c>
      <c r="BM10" s="164">
        <v>2.9868112087249754</v>
      </c>
      <c r="BN10" s="164">
        <v>2.9600000381469727</v>
      </c>
      <c r="BO10" s="88">
        <v>32.837000000000003</v>
      </c>
      <c r="BP10" s="133">
        <v>32.837000000000003</v>
      </c>
      <c r="BQ10" s="133">
        <v>32.837000000000003</v>
      </c>
      <c r="BR10" s="133">
        <v>32.837000000000003</v>
      </c>
      <c r="BS10" s="133">
        <v>3.5070000000000001</v>
      </c>
      <c r="BT10" s="160">
        <v>2.2520854494353459</v>
      </c>
      <c r="BU10" s="167">
        <v>1.2227413749222493</v>
      </c>
    </row>
    <row r="11" spans="1:73" ht="14.25">
      <c r="A11" s="162" t="s">
        <v>285</v>
      </c>
      <c r="B11" s="133">
        <v>0.26856561546286878</v>
      </c>
      <c r="C11" s="133">
        <v>0.26856561546286878</v>
      </c>
      <c r="D11" s="133">
        <v>0.26856561546286878</v>
      </c>
      <c r="E11" s="133">
        <v>0.26856561546286878</v>
      </c>
      <c r="F11" s="133">
        <v>0.26856561546286878</v>
      </c>
      <c r="G11" s="133">
        <v>0.26856561546286878</v>
      </c>
      <c r="H11" s="133">
        <v>0.26856561546286878</v>
      </c>
      <c r="I11" s="163">
        <v>30</v>
      </c>
      <c r="J11" s="133">
        <v>67.488512384866468</v>
      </c>
      <c r="K11" s="133">
        <v>739.29700000000003</v>
      </c>
      <c r="L11" s="133">
        <v>683.32500000000005</v>
      </c>
      <c r="M11" s="133">
        <v>667.78499999999997</v>
      </c>
      <c r="N11" s="133">
        <v>267.3268667464024</v>
      </c>
      <c r="O11" s="133">
        <v>267.3268667464024</v>
      </c>
      <c r="P11" s="133">
        <v>0.54242117555469049</v>
      </c>
      <c r="Q11" s="133">
        <v>0.54242117555469049</v>
      </c>
      <c r="R11" s="133">
        <v>0.54242117555469049</v>
      </c>
      <c r="S11" s="133">
        <v>0.54242117555469049</v>
      </c>
      <c r="T11" s="133">
        <v>0.54242117555469049</v>
      </c>
      <c r="U11" s="133">
        <v>1.238427082436041</v>
      </c>
      <c r="V11" s="133">
        <v>1.238427082436041</v>
      </c>
      <c r="W11" s="133">
        <v>395.46499633789063</v>
      </c>
      <c r="X11" s="133">
        <v>87.038587400922992</v>
      </c>
      <c r="Y11" s="133">
        <v>0</v>
      </c>
      <c r="Z11" s="133">
        <v>0</v>
      </c>
      <c r="AA11" s="133">
        <v>325.40600000000001</v>
      </c>
      <c r="AB11" s="133">
        <v>4.1099999999999994</v>
      </c>
      <c r="AC11" s="133">
        <v>544.40099999999995</v>
      </c>
      <c r="AD11" s="155">
        <v>20</v>
      </c>
      <c r="AE11" s="133">
        <v>58.923404780462455</v>
      </c>
      <c r="AF11" s="164">
        <v>58.923404780462455</v>
      </c>
      <c r="AG11" s="164">
        <v>58.923404780462455</v>
      </c>
      <c r="AH11" s="164">
        <v>58.923404780462455</v>
      </c>
      <c r="AI11" s="164">
        <v>58.923404780462455</v>
      </c>
      <c r="AJ11" s="133">
        <v>22.7807078912675</v>
      </c>
      <c r="AK11" s="164">
        <v>22.7807078912675</v>
      </c>
      <c r="AL11" s="164">
        <v>22.7807078912675</v>
      </c>
      <c r="AM11" s="164">
        <v>22.7807078912675</v>
      </c>
      <c r="AN11" s="164">
        <v>22.7807078912675</v>
      </c>
      <c r="AO11" s="133">
        <v>138.14677289402644</v>
      </c>
      <c r="AP11" s="164">
        <v>138.14677289402644</v>
      </c>
      <c r="AQ11" s="164">
        <v>138.14677289402644</v>
      </c>
      <c r="AR11" s="164">
        <v>138.14677289402644</v>
      </c>
      <c r="AS11" s="164">
        <v>138.14677289402644</v>
      </c>
      <c r="AT11" s="133">
        <v>123.29229953791791</v>
      </c>
      <c r="AU11" s="133">
        <v>123.29229953791791</v>
      </c>
      <c r="AV11" s="164">
        <v>123.29229953791791</v>
      </c>
      <c r="AW11" s="133">
        <v>41.977430273584361</v>
      </c>
      <c r="AX11" s="164">
        <v>41.977430273584361</v>
      </c>
      <c r="AY11" s="164">
        <v>41.977430273584361</v>
      </c>
      <c r="AZ11" s="164">
        <v>41.977430273584361</v>
      </c>
      <c r="BA11" s="164">
        <v>41.977430273584361</v>
      </c>
      <c r="BB11" s="163">
        <v>0.4</v>
      </c>
      <c r="BC11" s="163">
        <v>11.744</v>
      </c>
      <c r="BD11" s="133">
        <v>41.977430273584361</v>
      </c>
      <c r="BE11" s="88">
        <v>0</v>
      </c>
      <c r="BF11" s="133">
        <v>544.40099999999995</v>
      </c>
      <c r="BG11" s="133">
        <v>0.26856561546286878</v>
      </c>
      <c r="BH11" s="133">
        <v>0.26856561546286878</v>
      </c>
      <c r="BI11" s="166">
        <v>0</v>
      </c>
      <c r="BJ11" s="133">
        <v>94.609280667448843</v>
      </c>
      <c r="BK11" s="164">
        <v>94.609280667448843</v>
      </c>
      <c r="BL11" s="164">
        <v>94.609280667448843</v>
      </c>
      <c r="BM11" s="164">
        <v>94.609280667448843</v>
      </c>
      <c r="BN11" s="164">
        <v>94.609280667448843</v>
      </c>
      <c r="BO11" s="88">
        <v>0</v>
      </c>
      <c r="BP11" s="133">
        <v>0</v>
      </c>
      <c r="BQ11" s="133">
        <v>0</v>
      </c>
      <c r="BR11" s="133">
        <v>0</v>
      </c>
      <c r="BS11" s="133">
        <v>0.24806517311608964</v>
      </c>
      <c r="BT11" s="160">
        <v>39.2591410272845</v>
      </c>
      <c r="BU11" s="167">
        <v>48.383186133333346</v>
      </c>
    </row>
    <row r="12" spans="1:73" ht="14.25">
      <c r="A12" s="168" t="s">
        <v>286</v>
      </c>
      <c r="B12" s="133">
        <v>0.57865500000000003</v>
      </c>
      <c r="C12" s="133">
        <v>0.57865500000000003</v>
      </c>
      <c r="D12" s="133">
        <v>0.103675</v>
      </c>
      <c r="E12" s="133">
        <v>3.8569999999999998E-3</v>
      </c>
      <c r="F12" s="133">
        <v>0.103675</v>
      </c>
      <c r="G12" s="133">
        <v>1.4394</v>
      </c>
      <c r="H12" s="133">
        <v>3.5150000452995296</v>
      </c>
      <c r="I12" s="87">
        <v>14.85</v>
      </c>
      <c r="J12" s="133">
        <v>3.5150000452995296</v>
      </c>
      <c r="K12" s="133">
        <v>0.85539280000000006</v>
      </c>
      <c r="L12" s="133">
        <v>1.0253682</v>
      </c>
      <c r="M12" s="133">
        <v>1.0253682</v>
      </c>
      <c r="N12" s="133">
        <v>43.936958999999995</v>
      </c>
      <c r="O12" s="87">
        <v>0.65739999999999998</v>
      </c>
      <c r="P12" s="133">
        <v>0.54730000000000001</v>
      </c>
      <c r="Q12" s="133">
        <v>0.75219999999999998</v>
      </c>
      <c r="R12" s="133">
        <v>43.936958999999995</v>
      </c>
      <c r="S12" s="133">
        <v>0.65739999999999998</v>
      </c>
      <c r="T12" s="133">
        <v>30.565776699999997</v>
      </c>
      <c r="U12" s="133">
        <v>5.2558000000000007</v>
      </c>
      <c r="V12" s="133">
        <v>1.0342528</v>
      </c>
      <c r="W12" s="133">
        <v>0.56007118415832513</v>
      </c>
      <c r="X12" s="133">
        <v>0.21983962631374077</v>
      </c>
      <c r="Y12" s="133">
        <v>0.61677000000000004</v>
      </c>
      <c r="Z12" s="133">
        <v>0.61677000000000004</v>
      </c>
      <c r="AA12" s="133">
        <v>0.8719539999999999</v>
      </c>
      <c r="AB12" s="133">
        <v>3.1566730000000001</v>
      </c>
      <c r="AC12" s="133">
        <v>0.10840663893134148</v>
      </c>
      <c r="AD12" s="133">
        <v>0.86</v>
      </c>
      <c r="AE12" s="133">
        <v>0.17486072035639247</v>
      </c>
      <c r="AF12" s="133">
        <v>0.17486072035639247</v>
      </c>
      <c r="AG12" s="133">
        <v>4.5315060000000003</v>
      </c>
      <c r="AH12" s="133">
        <v>0.41217994680404663</v>
      </c>
      <c r="AI12" s="87">
        <v>0.40848000526428224</v>
      </c>
      <c r="AJ12" s="133">
        <v>0.17451245800643936</v>
      </c>
      <c r="AK12" s="133">
        <v>0.17451245800643936</v>
      </c>
      <c r="AL12" s="133">
        <v>4.5315060000000003</v>
      </c>
      <c r="AM12" s="133">
        <v>0.41217994680404663</v>
      </c>
      <c r="AN12" s="87">
        <v>0.40848000526428224</v>
      </c>
      <c r="AO12" s="133">
        <v>0.17573506168025838</v>
      </c>
      <c r="AP12" s="133">
        <v>0.17573506168025838</v>
      </c>
      <c r="AQ12" s="133">
        <v>4.5315060000000003</v>
      </c>
      <c r="AR12" s="133">
        <v>0.41217994680404663</v>
      </c>
      <c r="AS12" s="87">
        <v>0.40848000526428224</v>
      </c>
      <c r="AT12" s="133">
        <v>0.17463731985608266</v>
      </c>
      <c r="AU12" s="133">
        <v>0.17463731985608266</v>
      </c>
      <c r="AV12" s="133">
        <v>0.40848000526428224</v>
      </c>
      <c r="AW12" s="133">
        <v>0.16873830973927043</v>
      </c>
      <c r="AX12" s="133">
        <v>0.16873830973927043</v>
      </c>
      <c r="AY12" s="133">
        <v>4.5315060000000003</v>
      </c>
      <c r="AZ12" s="133">
        <v>0.41217994680404663</v>
      </c>
      <c r="BA12" s="87">
        <v>0.40848000526428224</v>
      </c>
      <c r="BB12" s="133">
        <v>0.31459999999999999</v>
      </c>
      <c r="BC12" s="87">
        <v>0.17463731985608266</v>
      </c>
      <c r="BD12" s="133">
        <v>5.9753310000000006</v>
      </c>
      <c r="BE12" s="87">
        <v>0</v>
      </c>
      <c r="BF12" s="133">
        <v>0.10840663893134148</v>
      </c>
      <c r="BG12" s="87">
        <v>1.6992000000000003</v>
      </c>
      <c r="BH12" s="133">
        <v>4.7889500000000007</v>
      </c>
      <c r="BI12" s="169">
        <v>0.8719539999999999</v>
      </c>
      <c r="BJ12" s="133">
        <v>0.17391513388082122</v>
      </c>
      <c r="BK12" s="133">
        <v>0.17391513388082122</v>
      </c>
      <c r="BL12" s="133">
        <v>4.5315060000000003</v>
      </c>
      <c r="BM12" s="133">
        <v>0.41217994680404663</v>
      </c>
      <c r="BN12" s="88">
        <v>0.40848000526428224</v>
      </c>
      <c r="BO12" s="133">
        <v>4.5315060000000003</v>
      </c>
      <c r="BP12" s="133">
        <v>4.5315060000000003</v>
      </c>
      <c r="BQ12" s="133">
        <v>4.5315060000000003</v>
      </c>
      <c r="BR12" s="133">
        <v>4.5315060000000003</v>
      </c>
      <c r="BS12" s="133">
        <v>0.57865500000000003</v>
      </c>
      <c r="BT12" s="160">
        <v>31.078779202207773</v>
      </c>
      <c r="BU12" s="167">
        <v>0.16873830973927043</v>
      </c>
    </row>
    <row r="13" spans="1:73" ht="14.25">
      <c r="A13" s="168" t="s">
        <v>287</v>
      </c>
      <c r="B13" s="133">
        <v>1.5009959999999998</v>
      </c>
      <c r="C13" s="133">
        <v>1.5009959999999998</v>
      </c>
      <c r="D13" s="133">
        <v>2.431</v>
      </c>
      <c r="E13" s="133">
        <v>9.0440000000000006E-2</v>
      </c>
      <c r="F13" s="133">
        <v>2.431</v>
      </c>
      <c r="G13" s="133">
        <v>3.0803159999999998</v>
      </c>
      <c r="H13" s="133">
        <v>0.18500000238418576</v>
      </c>
      <c r="I13" s="87">
        <v>38.519999999999996</v>
      </c>
      <c r="J13" s="133">
        <v>0.18500000238418576</v>
      </c>
      <c r="K13" s="133">
        <v>0.59364800000000006</v>
      </c>
      <c r="L13" s="133">
        <v>0.71161199999999991</v>
      </c>
      <c r="M13" s="133">
        <v>0.71161199999999991</v>
      </c>
      <c r="N13" s="133">
        <v>9.7817830000000008</v>
      </c>
      <c r="O13" s="87">
        <v>1.6435</v>
      </c>
      <c r="P13" s="133">
        <v>1.36825</v>
      </c>
      <c r="Q13" s="133">
        <v>1.8805000000000001</v>
      </c>
      <c r="R13" s="133">
        <v>9.7817830000000008</v>
      </c>
      <c r="S13" s="133">
        <v>1.6435</v>
      </c>
      <c r="T13" s="133">
        <v>18.947524099999999</v>
      </c>
      <c r="U13" s="133">
        <v>16.818560000000002</v>
      </c>
      <c r="V13" s="133">
        <v>6.5705472000000009</v>
      </c>
      <c r="W13" s="133">
        <v>0.40556878852844241</v>
      </c>
      <c r="X13" s="133">
        <v>0.90683845854418066</v>
      </c>
      <c r="Y13" s="133">
        <v>1.5998639999999997</v>
      </c>
      <c r="Z13" s="133">
        <v>1.5998639999999997</v>
      </c>
      <c r="AA13" s="133">
        <v>1.6425179999999997</v>
      </c>
      <c r="AB13" s="133">
        <v>5.9462909999999995</v>
      </c>
      <c r="AC13" s="133">
        <v>0.20420785473113159</v>
      </c>
      <c r="AD13" s="133">
        <v>1.62</v>
      </c>
      <c r="AE13" s="133">
        <v>0.41307677417524596</v>
      </c>
      <c r="AF13" s="133">
        <v>0.41307677417524596</v>
      </c>
      <c r="AG13" s="133">
        <v>10.704862</v>
      </c>
      <c r="AH13" s="133">
        <v>0.97370045404434213</v>
      </c>
      <c r="AI13" s="87">
        <v>0.96496001243591312</v>
      </c>
      <c r="AJ13" s="133">
        <v>0.41225406746448712</v>
      </c>
      <c r="AK13" s="133">
        <v>0.41225406746448712</v>
      </c>
      <c r="AL13" s="133">
        <v>10.704862</v>
      </c>
      <c r="AM13" s="133">
        <v>0.97370045404434213</v>
      </c>
      <c r="AN13" s="87">
        <v>0.96496001243591312</v>
      </c>
      <c r="AO13" s="133">
        <v>0.41514224715771175</v>
      </c>
      <c r="AP13" s="133">
        <v>0.41514224715771175</v>
      </c>
      <c r="AQ13" s="133">
        <v>10.704862</v>
      </c>
      <c r="AR13" s="133">
        <v>0.97370045404434213</v>
      </c>
      <c r="AS13" s="87">
        <v>0.96496001243591312</v>
      </c>
      <c r="AT13" s="133">
        <v>0.41254903096436918</v>
      </c>
      <c r="AU13" s="133">
        <v>0.41254903096436918</v>
      </c>
      <c r="AV13" s="133">
        <v>0.96496001243591312</v>
      </c>
      <c r="AW13" s="133">
        <v>0.39861368822465332</v>
      </c>
      <c r="AX13" s="133">
        <v>0.39861368822465332</v>
      </c>
      <c r="AY13" s="133">
        <v>10.704862</v>
      </c>
      <c r="AZ13" s="133">
        <v>0.97370045404434213</v>
      </c>
      <c r="BA13" s="87">
        <v>0.96496001243591312</v>
      </c>
      <c r="BB13" s="133">
        <v>0.88139999999999996</v>
      </c>
      <c r="BC13" s="87">
        <v>0.41254903096436918</v>
      </c>
      <c r="BD13" s="133">
        <v>14.115637000000001</v>
      </c>
      <c r="BE13" s="87">
        <v>0</v>
      </c>
      <c r="BF13" s="133">
        <v>0.20420785473113159</v>
      </c>
      <c r="BG13" s="87">
        <v>3.636288</v>
      </c>
      <c r="BH13" s="133">
        <v>0.25205</v>
      </c>
      <c r="BI13" s="169">
        <v>1.6425179999999997</v>
      </c>
      <c r="BJ13" s="133">
        <v>0.41084299742860664</v>
      </c>
      <c r="BK13" s="133">
        <v>0.41084299742860664</v>
      </c>
      <c r="BL13" s="133">
        <v>10.704862</v>
      </c>
      <c r="BM13" s="133">
        <v>0.97370045404434213</v>
      </c>
      <c r="BN13" s="88">
        <v>0.96496001243591312</v>
      </c>
      <c r="BO13" s="133">
        <v>10.704862</v>
      </c>
      <c r="BP13" s="133">
        <v>10.704862</v>
      </c>
      <c r="BQ13" s="133">
        <v>10.704862</v>
      </c>
      <c r="BR13" s="133">
        <v>10.704862</v>
      </c>
      <c r="BS13" s="133">
        <v>1.5009959999999998</v>
      </c>
      <c r="BT13" s="160">
        <v>73.417985651592275</v>
      </c>
      <c r="BU13" s="167">
        <v>0.39861368822465332</v>
      </c>
    </row>
    <row r="14" spans="1:73" ht="14.25">
      <c r="A14" s="162" t="s">
        <v>201</v>
      </c>
      <c r="B14" s="133">
        <v>1.06</v>
      </c>
      <c r="C14" s="133">
        <v>1.06</v>
      </c>
      <c r="D14" s="133">
        <v>1.056</v>
      </c>
      <c r="E14" s="133">
        <v>1.1419999999999999</v>
      </c>
      <c r="F14" s="133">
        <v>1.056</v>
      </c>
      <c r="G14" s="133">
        <v>392.35399999999998</v>
      </c>
      <c r="H14" s="133">
        <v>49</v>
      </c>
      <c r="I14" s="163">
        <v>2.85</v>
      </c>
      <c r="J14" s="133">
        <v>49</v>
      </c>
      <c r="K14" s="133">
        <v>3.1819999999999999</v>
      </c>
      <c r="L14" s="133">
        <v>3.2309999999999999</v>
      </c>
      <c r="M14" s="133">
        <v>1.5349999999999999</v>
      </c>
      <c r="N14" s="133">
        <v>4.2210000000000001</v>
      </c>
      <c r="O14" s="133">
        <v>3.024</v>
      </c>
      <c r="P14" s="133">
        <v>0.19800000000000001</v>
      </c>
      <c r="Q14" s="133">
        <v>0.76300000000000001</v>
      </c>
      <c r="R14" s="133">
        <v>4.2210000000000001</v>
      </c>
      <c r="S14" s="133">
        <v>3.024</v>
      </c>
      <c r="T14" s="133">
        <v>0.62999999523162842</v>
      </c>
      <c r="U14" s="133">
        <v>3</v>
      </c>
      <c r="V14" s="133">
        <v>3.5749998897021387</v>
      </c>
      <c r="W14" s="133">
        <v>0.36000001430511475</v>
      </c>
      <c r="X14" s="133">
        <v>19.136940443752433</v>
      </c>
      <c r="Y14" s="133">
        <v>1.0680000000000001</v>
      </c>
      <c r="Z14" s="133">
        <v>1.0680000000000001</v>
      </c>
      <c r="AA14" s="133">
        <v>1.0580000000000001</v>
      </c>
      <c r="AB14" s="133">
        <v>1.0499999999999996</v>
      </c>
      <c r="AC14" s="133">
        <v>1.246</v>
      </c>
      <c r="AD14" s="155">
        <v>0</v>
      </c>
      <c r="AE14" s="133">
        <v>9.8650000000000002</v>
      </c>
      <c r="AF14" s="164">
        <v>9.8650000000000002</v>
      </c>
      <c r="AG14" s="164">
        <v>9.8650000000000002</v>
      </c>
      <c r="AH14" s="164">
        <v>3.8340001106262211</v>
      </c>
      <c r="AI14" s="164">
        <v>1.1000000238418579</v>
      </c>
      <c r="AJ14" s="133">
        <v>9.8650000000000002</v>
      </c>
      <c r="AK14" s="164">
        <v>9.8650000000000002</v>
      </c>
      <c r="AL14" s="164">
        <v>9.8650000000000002</v>
      </c>
      <c r="AM14" s="164">
        <v>3.8340001106262211</v>
      </c>
      <c r="AN14" s="164">
        <v>1.1000000238418579</v>
      </c>
      <c r="AO14" s="133">
        <v>9.8650000000000002</v>
      </c>
      <c r="AP14" s="164">
        <v>9.8650000000000002</v>
      </c>
      <c r="AQ14" s="164">
        <v>9.8650000000000002</v>
      </c>
      <c r="AR14" s="164">
        <v>3.8340001106262211</v>
      </c>
      <c r="AS14" s="164">
        <v>1.1000000238418579</v>
      </c>
      <c r="AT14" s="133">
        <v>9.8650000000000002</v>
      </c>
      <c r="AU14" s="133">
        <v>9.8650000000000002</v>
      </c>
      <c r="AV14" s="164">
        <v>1.1000000238418579</v>
      </c>
      <c r="AW14" s="133">
        <v>9.8650000000000002</v>
      </c>
      <c r="AX14" s="164">
        <v>9.8650000000000002</v>
      </c>
      <c r="AY14" s="164">
        <v>9.8650000000000002</v>
      </c>
      <c r="AZ14" s="164">
        <v>3.8340001106262211</v>
      </c>
      <c r="BA14" s="164">
        <v>1.1000000238418579</v>
      </c>
      <c r="BB14" s="163">
        <v>2.7</v>
      </c>
      <c r="BC14" s="163">
        <v>9.8650000000000002</v>
      </c>
      <c r="BD14" s="165">
        <v>31.65</v>
      </c>
      <c r="BE14" s="88">
        <v>0</v>
      </c>
      <c r="BF14" s="133">
        <v>1.246</v>
      </c>
      <c r="BG14" s="165">
        <v>445.95800000000003</v>
      </c>
      <c r="BH14" s="165">
        <v>31.587</v>
      </c>
      <c r="BI14" s="166">
        <v>1.0580000000000001</v>
      </c>
      <c r="BJ14" s="133">
        <v>9.8650000000000002</v>
      </c>
      <c r="BK14" s="164">
        <v>9.8650000000000002</v>
      </c>
      <c r="BL14" s="164">
        <v>9.8650000000000002</v>
      </c>
      <c r="BM14" s="164">
        <v>3.8340001106262211</v>
      </c>
      <c r="BN14" s="164">
        <v>1.1000000238418579</v>
      </c>
      <c r="BO14" s="88">
        <v>9.8650000000000002</v>
      </c>
      <c r="BP14" s="133">
        <v>9.8650000000000002</v>
      </c>
      <c r="BQ14" s="133">
        <v>9.8650000000000002</v>
      </c>
      <c r="BR14" s="133">
        <v>9.8650000000000002</v>
      </c>
      <c r="BS14" s="133">
        <v>1.06</v>
      </c>
      <c r="BT14" s="160">
        <v>9.8650000000000002</v>
      </c>
      <c r="BU14" s="167">
        <v>9.8650000000000002</v>
      </c>
    </row>
    <row r="15" spans="1:73" ht="14.25">
      <c r="A15" s="162" t="s">
        <v>200</v>
      </c>
      <c r="B15" s="133">
        <v>0.75</v>
      </c>
      <c r="C15" s="133">
        <v>0.35</v>
      </c>
      <c r="D15" s="133">
        <v>0.10199999999999999</v>
      </c>
      <c r="E15" s="133">
        <v>0.11899999999999999</v>
      </c>
      <c r="F15" s="133">
        <v>0.10199999999999999</v>
      </c>
      <c r="G15" s="133">
        <v>0.111</v>
      </c>
      <c r="H15" s="133">
        <v>1.1000000238418579</v>
      </c>
      <c r="I15" s="163">
        <v>0</v>
      </c>
      <c r="J15" s="133">
        <v>1.1000000238418579</v>
      </c>
      <c r="K15" s="133">
        <v>0.63800000000000001</v>
      </c>
      <c r="L15" s="133">
        <v>1.712</v>
      </c>
      <c r="M15" s="133">
        <v>1.712</v>
      </c>
      <c r="N15" s="133">
        <v>0.6</v>
      </c>
      <c r="O15" s="133">
        <v>0.60299999999999998</v>
      </c>
      <c r="P15" s="133">
        <v>0.91800000000000004</v>
      </c>
      <c r="Q15" s="133">
        <v>0.91800000000000004</v>
      </c>
      <c r="R15" s="133">
        <v>0.6</v>
      </c>
      <c r="S15" s="133">
        <v>0.60299999999999998</v>
      </c>
      <c r="T15" s="133">
        <v>0.92000001668930043</v>
      </c>
      <c r="U15" s="133">
        <v>0.6</v>
      </c>
      <c r="V15" s="133">
        <v>1.1039999723434448</v>
      </c>
      <c r="W15" s="133">
        <v>2</v>
      </c>
      <c r="X15" s="133">
        <v>8.2522382249902687E-2</v>
      </c>
      <c r="Y15" s="133">
        <v>4.806</v>
      </c>
      <c r="Z15" s="133">
        <v>4.806</v>
      </c>
      <c r="AA15" s="133">
        <v>1.5860000000000001</v>
      </c>
      <c r="AB15" s="133">
        <v>1.5809999999999997</v>
      </c>
      <c r="AC15" s="133">
        <v>0.85699999999999998</v>
      </c>
      <c r="AD15" s="155">
        <v>0</v>
      </c>
      <c r="AE15" s="133">
        <v>6.1070000000000002</v>
      </c>
      <c r="AF15" s="164">
        <v>6.1070000000000002</v>
      </c>
      <c r="AG15" s="164">
        <v>6.1070000000000002</v>
      </c>
      <c r="AH15" s="164">
        <v>11</v>
      </c>
      <c r="AI15" s="164">
        <v>1.1000000238418579</v>
      </c>
      <c r="AJ15" s="133">
        <v>6.1070000000000002</v>
      </c>
      <c r="AK15" s="164">
        <v>6.1070000000000002</v>
      </c>
      <c r="AL15" s="164">
        <v>6.1070000000000002</v>
      </c>
      <c r="AM15" s="164">
        <v>11</v>
      </c>
      <c r="AN15" s="164">
        <v>1.1000000238418579</v>
      </c>
      <c r="AO15" s="133">
        <v>6.1070000000000002</v>
      </c>
      <c r="AP15" s="164">
        <v>6.1070000000000002</v>
      </c>
      <c r="AQ15" s="164">
        <v>6.1070000000000002</v>
      </c>
      <c r="AR15" s="164">
        <v>11</v>
      </c>
      <c r="AS15" s="164">
        <v>1.1000000238418579</v>
      </c>
      <c r="AT15" s="133">
        <v>6.1070000000000002</v>
      </c>
      <c r="AU15" s="133">
        <v>6.1070000000000002</v>
      </c>
      <c r="AV15" s="164">
        <v>1.1000000238418579</v>
      </c>
      <c r="AW15" s="133">
        <v>6.1070000000000002</v>
      </c>
      <c r="AX15" s="164">
        <v>6.1070000000000002</v>
      </c>
      <c r="AY15" s="164">
        <v>6.1070000000000002</v>
      </c>
      <c r="AZ15" s="164">
        <v>11</v>
      </c>
      <c r="BA15" s="164">
        <v>1.1000000238418579</v>
      </c>
      <c r="BB15" s="163">
        <v>7.0000000000000007E-2</v>
      </c>
      <c r="BC15" s="163">
        <v>6.1070000000000002</v>
      </c>
      <c r="BD15" s="165">
        <v>4.22</v>
      </c>
      <c r="BE15" s="88">
        <v>0</v>
      </c>
      <c r="BF15" s="133">
        <v>0.85699999999999998</v>
      </c>
      <c r="BG15" s="165">
        <v>0.86699999999999999</v>
      </c>
      <c r="BH15" s="165">
        <v>1.1000000000000001</v>
      </c>
      <c r="BI15" s="166">
        <v>1.5860000000000001</v>
      </c>
      <c r="BJ15" s="133">
        <v>6.1070000000000002</v>
      </c>
      <c r="BK15" s="164">
        <v>6.1070000000000002</v>
      </c>
      <c r="BL15" s="164">
        <v>6.1070000000000002</v>
      </c>
      <c r="BM15" s="164">
        <v>11</v>
      </c>
      <c r="BN15" s="164">
        <v>94.609280667448843</v>
      </c>
      <c r="BO15" s="88">
        <v>6.1070000000000002</v>
      </c>
      <c r="BP15" s="133">
        <v>6.1070000000000002</v>
      </c>
      <c r="BQ15" s="133">
        <v>6.1070000000000002</v>
      </c>
      <c r="BR15" s="133">
        <v>6.1070000000000002</v>
      </c>
      <c r="BS15" s="133">
        <v>0.75</v>
      </c>
      <c r="BT15" s="160">
        <v>6.1070000000000002</v>
      </c>
      <c r="BU15" s="167">
        <v>6.1070000000000002</v>
      </c>
    </row>
    <row r="16" spans="1:73" ht="14.25">
      <c r="A16" s="52" t="s">
        <v>282</v>
      </c>
      <c r="B16" s="170">
        <v>59366.949503269869</v>
      </c>
      <c r="C16" s="171">
        <v>59362.612360412735</v>
      </c>
      <c r="D16" s="170">
        <v>59341.609065174642</v>
      </c>
      <c r="E16" s="171">
        <v>59385.872043746065</v>
      </c>
      <c r="F16" s="172">
        <v>59341.609065174642</v>
      </c>
      <c r="G16" s="171">
        <v>56808.789660412731</v>
      </c>
      <c r="H16" s="170">
        <v>59229.283455650831</v>
      </c>
      <c r="I16" s="171">
        <v>59014.60666993654</v>
      </c>
      <c r="J16" s="172">
        <v>64819.984012604291</v>
      </c>
      <c r="K16" s="171">
        <v>85040.498287440714</v>
      </c>
      <c r="L16" s="170">
        <v>85012.926813631188</v>
      </c>
      <c r="M16" s="171">
        <v>85040.247304107383</v>
      </c>
      <c r="N16" s="172">
        <v>84030.8691279169</v>
      </c>
      <c r="O16" s="173">
        <v>85069.659261250243</v>
      </c>
      <c r="P16" s="170">
        <v>78163.223975801229</v>
      </c>
      <c r="Q16" s="171">
        <v>78153.745013896463</v>
      </c>
      <c r="R16" s="170">
        <v>77148.691147229794</v>
      </c>
      <c r="S16" s="171">
        <v>78187.481280563123</v>
      </c>
      <c r="T16" s="170">
        <v>77452.243690100047</v>
      </c>
      <c r="U16" s="171">
        <v>72576.771959343969</v>
      </c>
      <c r="V16" s="170">
        <v>65371.378447742522</v>
      </c>
      <c r="W16" s="171">
        <v>77264.397841775266</v>
      </c>
      <c r="X16" s="172">
        <v>75639.038977268836</v>
      </c>
      <c r="Y16" s="171">
        <v>68039.647796249905</v>
      </c>
      <c r="Z16" s="170">
        <v>68039.647796249905</v>
      </c>
      <c r="AA16" s="171">
        <v>100017.06454396401</v>
      </c>
      <c r="AB16" s="170">
        <v>100037.36601301163</v>
      </c>
      <c r="AC16" s="171">
        <v>100001.60646895067</v>
      </c>
      <c r="AD16" s="170">
        <v>99855.836365392577</v>
      </c>
      <c r="AE16" s="171">
        <v>105173.1907876577</v>
      </c>
      <c r="AF16" s="172">
        <v>105173.1907876577</v>
      </c>
      <c r="AG16" s="173">
        <v>104722.60906726484</v>
      </c>
      <c r="AH16" s="172">
        <v>105185.10872922823</v>
      </c>
      <c r="AI16" s="174">
        <v>105161.71010433085</v>
      </c>
      <c r="AJ16" s="170">
        <v>104576.06631199722</v>
      </c>
      <c r="AK16" s="173">
        <v>104576.06631199722</v>
      </c>
      <c r="AL16" s="172">
        <v>104125.45025493171</v>
      </c>
      <c r="AM16" s="173">
        <v>104587.9499168951</v>
      </c>
      <c r="AN16" s="175">
        <v>104564.55129199772</v>
      </c>
      <c r="AO16" s="171">
        <v>107249.53839399332</v>
      </c>
      <c r="AP16" s="172">
        <v>107249.53839399332</v>
      </c>
      <c r="AQ16" s="173">
        <v>106799.04287864626</v>
      </c>
      <c r="AR16" s="172">
        <v>107261.54254060965</v>
      </c>
      <c r="AS16" s="174">
        <v>105161.71010433085</v>
      </c>
      <c r="AT16" s="172">
        <v>105514.41013173554</v>
      </c>
      <c r="AU16" s="173">
        <v>105514.41013173554</v>
      </c>
      <c r="AV16" s="175">
        <v>105502.90742239912</v>
      </c>
      <c r="AW16" s="173">
        <v>96731.701995851909</v>
      </c>
      <c r="AX16" s="172">
        <v>96731.701995851909</v>
      </c>
      <c r="AY16" s="173">
        <v>96280.516640845002</v>
      </c>
      <c r="AZ16" s="172">
        <v>96743.016302808377</v>
      </c>
      <c r="BA16" s="174">
        <v>96719.61767791101</v>
      </c>
      <c r="BB16" s="172">
        <v>1659.5202380952383</v>
      </c>
      <c r="BC16" s="173">
        <v>123123.74848107772</v>
      </c>
      <c r="BD16" s="172">
        <v>124280.57225933895</v>
      </c>
      <c r="BE16" s="176">
        <v>0</v>
      </c>
      <c r="BF16" s="172">
        <v>106933.47159684247</v>
      </c>
      <c r="BG16" s="171">
        <v>57561.09864850797</v>
      </c>
      <c r="BH16" s="170">
        <v>59186.893410412733</v>
      </c>
      <c r="BI16" s="171">
        <v>90002.849570264574</v>
      </c>
      <c r="BJ16" s="170">
        <v>103158.68120883028</v>
      </c>
      <c r="BK16" s="173">
        <v>103158.68120883028</v>
      </c>
      <c r="BL16" s="172">
        <v>102708.00625902782</v>
      </c>
      <c r="BM16" s="173">
        <v>103170.50592099121</v>
      </c>
      <c r="BN16" s="175">
        <v>103147.10729609383</v>
      </c>
      <c r="BO16" s="171">
        <v>101885.33147731407</v>
      </c>
      <c r="BP16" s="170">
        <v>96421.92721058242</v>
      </c>
      <c r="BQ16" s="171">
        <v>96421.92721058242</v>
      </c>
      <c r="BR16" s="170">
        <v>144676.9380736608</v>
      </c>
      <c r="BS16" s="170">
        <v>57408.917611482888</v>
      </c>
      <c r="BT16" s="177"/>
      <c r="BU16" s="178">
        <v>105955.73157307041</v>
      </c>
    </row>
    <row r="17" spans="1:81" hidden="1">
      <c r="A17" s="49" t="s">
        <v>881</v>
      </c>
      <c r="B17" s="49"/>
      <c r="C17" s="49"/>
      <c r="D17" s="49"/>
      <c r="E17" s="49"/>
      <c r="F17" s="49"/>
      <c r="G17" s="49"/>
      <c r="H17" s="49"/>
      <c r="I17" s="49"/>
      <c r="J17" s="49"/>
      <c r="K17" s="49"/>
      <c r="L17" s="49" t="s">
        <v>882</v>
      </c>
      <c r="M17" s="49"/>
      <c r="N17" s="49"/>
      <c r="O17" s="49"/>
      <c r="P17" s="49"/>
      <c r="Q17" s="49"/>
      <c r="R17" s="49"/>
      <c r="S17" s="49"/>
      <c r="T17" s="49"/>
      <c r="U17" s="49"/>
      <c r="V17" s="49"/>
      <c r="W17" s="49"/>
      <c r="X17" s="49" t="s">
        <v>883</v>
      </c>
      <c r="Y17" s="49"/>
      <c r="Z17" s="49"/>
      <c r="AA17" s="49"/>
      <c r="AB17" s="49" t="s">
        <v>884</v>
      </c>
      <c r="AC17" s="49"/>
      <c r="AD17" s="49" t="s">
        <v>885</v>
      </c>
      <c r="AE17" s="49"/>
      <c r="AF17" s="49" t="s">
        <v>884</v>
      </c>
      <c r="AG17" s="49" t="s">
        <v>886</v>
      </c>
      <c r="AH17" s="49"/>
      <c r="AI17" s="49" t="s">
        <v>885</v>
      </c>
      <c r="AJ17" s="49"/>
      <c r="AK17" s="49"/>
      <c r="AL17" s="49"/>
      <c r="AM17" s="49"/>
      <c r="AN17" s="49"/>
      <c r="AO17" s="49"/>
      <c r="AP17" s="49" t="s">
        <v>887</v>
      </c>
      <c r="AQ17" s="49"/>
      <c r="AR17" s="49"/>
      <c r="AS17" s="49"/>
      <c r="AT17" s="49"/>
      <c r="AU17" s="49"/>
      <c r="AV17" s="49"/>
      <c r="AW17" s="49"/>
      <c r="AX17" s="49"/>
      <c r="AY17" s="49"/>
      <c r="AZ17" s="49"/>
      <c r="BA17" s="49"/>
      <c r="BB17" s="49"/>
      <c r="BC17" s="49"/>
      <c r="BD17" s="49"/>
      <c r="BE17" s="49"/>
      <c r="BF17" s="49"/>
      <c r="BG17" s="49"/>
      <c r="BH17" s="49"/>
      <c r="BI17" s="49"/>
      <c r="BJ17" s="49"/>
      <c r="BK17" s="49"/>
      <c r="BL17" s="49"/>
      <c r="BM17" s="49"/>
      <c r="BN17" s="49"/>
      <c r="BO17" s="49"/>
      <c r="BP17" s="49"/>
      <c r="BQ17" s="49"/>
      <c r="BR17" s="49"/>
      <c r="BS17" s="49"/>
    </row>
    <row r="18" spans="1:81">
      <c r="A18" s="49"/>
      <c r="B18" s="49"/>
      <c r="C18" s="49"/>
      <c r="D18" s="49"/>
      <c r="E18" s="49"/>
      <c r="F18" s="49"/>
      <c r="G18" s="49"/>
      <c r="H18" s="49"/>
      <c r="I18" s="49"/>
      <c r="J18" s="49"/>
      <c r="K18" s="49"/>
      <c r="L18" s="49"/>
      <c r="M18" s="49"/>
      <c r="N18" s="49"/>
      <c r="O18" s="49"/>
      <c r="P18" s="49"/>
      <c r="Q18" s="49"/>
      <c r="R18" s="49"/>
      <c r="S18" s="49"/>
      <c r="T18" s="49"/>
      <c r="U18" s="49"/>
      <c r="V18" s="49"/>
      <c r="W18" s="49"/>
      <c r="X18" s="49"/>
      <c r="Y18" s="49"/>
      <c r="Z18" s="49"/>
      <c r="AA18" s="49"/>
      <c r="AB18" s="49"/>
      <c r="AC18" s="49"/>
      <c r="AD18" s="49"/>
      <c r="AE18" s="49"/>
      <c r="AF18" s="49"/>
      <c r="AG18" s="49"/>
      <c r="AH18" s="49"/>
      <c r="AI18" s="49"/>
      <c r="AJ18" s="49"/>
      <c r="AK18" s="49"/>
      <c r="AL18" s="49"/>
      <c r="AM18" s="49"/>
      <c r="AN18" s="49"/>
      <c r="AO18" s="49"/>
      <c r="AP18" s="49"/>
      <c r="AQ18" s="49"/>
      <c r="AR18" s="49"/>
      <c r="AS18" s="49"/>
      <c r="AT18" s="49"/>
      <c r="AU18" s="49"/>
      <c r="AV18" s="49"/>
      <c r="AW18" s="49"/>
      <c r="AX18" s="49"/>
      <c r="AY18" s="49"/>
      <c r="AZ18" s="49"/>
      <c r="BA18" s="49"/>
      <c r="BB18" s="49"/>
      <c r="BC18" s="49"/>
      <c r="BD18" s="49"/>
      <c r="BE18" s="49"/>
      <c r="BF18" s="49"/>
      <c r="BG18" s="49"/>
      <c r="BH18" s="49"/>
      <c r="BI18" s="49"/>
      <c r="BJ18" s="49"/>
      <c r="BK18" s="49"/>
      <c r="BL18" s="49"/>
      <c r="BM18" s="49"/>
      <c r="BN18" s="49"/>
      <c r="BO18" s="49"/>
      <c r="BP18" s="49"/>
      <c r="BQ18" s="49"/>
      <c r="BR18" s="49"/>
      <c r="BS18" s="49"/>
    </row>
    <row r="19" spans="1:81" ht="15">
      <c r="A19" s="47" t="s">
        <v>888</v>
      </c>
      <c r="AQ19" s="179"/>
      <c r="BC19" t="s">
        <v>734</v>
      </c>
    </row>
    <row r="20" spans="1:81" ht="14.25">
      <c r="A20" s="52" t="s">
        <v>889</v>
      </c>
    </row>
    <row r="21" spans="1:81" ht="14.25">
      <c r="A21" s="54"/>
      <c r="B21" s="96" t="s">
        <v>890</v>
      </c>
      <c r="C21" s="97"/>
      <c r="D21" s="97"/>
      <c r="E21" s="97"/>
      <c r="F21" s="97"/>
      <c r="G21" s="98"/>
      <c r="H21" s="96" t="s">
        <v>891</v>
      </c>
      <c r="I21" s="97"/>
      <c r="J21" s="97"/>
      <c r="K21" s="97"/>
      <c r="L21" s="97"/>
      <c r="M21" s="97"/>
      <c r="N21" s="97"/>
      <c r="O21" s="97"/>
      <c r="P21" s="97"/>
      <c r="Q21" s="96" t="s">
        <v>892</v>
      </c>
      <c r="R21" s="180"/>
      <c r="S21" s="180"/>
      <c r="T21" s="180"/>
      <c r="U21" s="180"/>
      <c r="V21" s="180"/>
      <c r="W21" s="180"/>
      <c r="X21" s="180"/>
      <c r="Y21" s="181"/>
      <c r="Z21" s="96" t="s">
        <v>893</v>
      </c>
      <c r="AA21" s="97"/>
      <c r="AB21" s="97"/>
      <c r="AC21" s="97"/>
      <c r="AD21" s="97"/>
      <c r="AE21" s="97"/>
      <c r="AF21" s="97"/>
      <c r="AG21" s="97"/>
      <c r="AH21" s="97"/>
      <c r="AI21" s="97"/>
      <c r="AJ21" s="96" t="s">
        <v>894</v>
      </c>
      <c r="AK21" s="180"/>
      <c r="AL21" s="180"/>
      <c r="AM21" s="180"/>
      <c r="AN21" s="180"/>
      <c r="AO21" s="180"/>
      <c r="AP21" s="180"/>
      <c r="AQ21" s="181"/>
    </row>
    <row r="22" spans="1:81" ht="25.5">
      <c r="A22" s="57"/>
      <c r="B22" s="182" t="s">
        <v>895</v>
      </c>
      <c r="C22" s="102" t="s">
        <v>267</v>
      </c>
      <c r="D22" s="102" t="s">
        <v>219</v>
      </c>
      <c r="E22" s="102" t="s">
        <v>896</v>
      </c>
      <c r="F22" s="102" t="s">
        <v>897</v>
      </c>
      <c r="G22" s="183" t="s">
        <v>841</v>
      </c>
      <c r="H22" s="103" t="s">
        <v>895</v>
      </c>
      <c r="I22" s="103" t="s">
        <v>267</v>
      </c>
      <c r="J22" s="103" t="s">
        <v>219</v>
      </c>
      <c r="K22" s="103" t="s">
        <v>896</v>
      </c>
      <c r="L22" s="103" t="s">
        <v>897</v>
      </c>
      <c r="M22" s="103" t="s">
        <v>898</v>
      </c>
      <c r="N22" s="103" t="s">
        <v>899</v>
      </c>
      <c r="O22" s="103" t="s">
        <v>900</v>
      </c>
      <c r="P22" s="103" t="s">
        <v>841</v>
      </c>
      <c r="Q22" s="184" t="s">
        <v>267</v>
      </c>
      <c r="R22" s="103" t="s">
        <v>219</v>
      </c>
      <c r="S22" s="103" t="s">
        <v>896</v>
      </c>
      <c r="T22" s="103" t="s">
        <v>897</v>
      </c>
      <c r="U22" s="103" t="s">
        <v>898</v>
      </c>
      <c r="V22" s="103" t="s">
        <v>899</v>
      </c>
      <c r="W22" s="103" t="s">
        <v>900</v>
      </c>
      <c r="X22" s="103" t="s">
        <v>841</v>
      </c>
      <c r="Y22" s="185" t="s">
        <v>367</v>
      </c>
      <c r="Z22" s="103" t="s">
        <v>901</v>
      </c>
      <c r="AA22" s="103" t="s">
        <v>896</v>
      </c>
      <c r="AB22" s="103" t="s">
        <v>897</v>
      </c>
      <c r="AC22" s="103" t="s">
        <v>902</v>
      </c>
      <c r="AD22" s="103" t="s">
        <v>903</v>
      </c>
      <c r="AE22" s="103" t="s">
        <v>219</v>
      </c>
      <c r="AF22" s="103" t="s">
        <v>898</v>
      </c>
      <c r="AG22" s="103" t="s">
        <v>899</v>
      </c>
      <c r="AH22" s="103" t="s">
        <v>900</v>
      </c>
      <c r="AI22" s="103" t="s">
        <v>841</v>
      </c>
      <c r="AJ22" s="184" t="s">
        <v>829</v>
      </c>
      <c r="AK22" s="103" t="s">
        <v>219</v>
      </c>
      <c r="AL22" s="103" t="s">
        <v>896</v>
      </c>
      <c r="AM22" s="103" t="s">
        <v>897</v>
      </c>
      <c r="AN22" s="103" t="s">
        <v>898</v>
      </c>
      <c r="AO22" s="103" t="s">
        <v>899</v>
      </c>
      <c r="AP22" s="103" t="s">
        <v>900</v>
      </c>
      <c r="AQ22" s="185" t="s">
        <v>841</v>
      </c>
    </row>
    <row r="23" spans="1:81">
      <c r="A23" s="54"/>
      <c r="B23" s="77"/>
      <c r="C23" s="49"/>
      <c r="D23" s="49"/>
      <c r="E23" s="49"/>
      <c r="F23" s="49"/>
      <c r="G23" s="50"/>
      <c r="H23" s="49"/>
      <c r="I23" s="49"/>
      <c r="J23" s="49"/>
      <c r="K23" s="49"/>
      <c r="L23" s="49"/>
      <c r="M23" s="49"/>
      <c r="N23" s="49"/>
      <c r="O23" s="49"/>
      <c r="P23" s="49"/>
      <c r="Q23" s="77"/>
      <c r="R23" s="49"/>
      <c r="S23" s="49"/>
      <c r="T23" s="49"/>
      <c r="U23" s="49"/>
      <c r="V23" s="49"/>
      <c r="W23" s="49"/>
      <c r="X23" s="49"/>
      <c r="Y23" s="50"/>
      <c r="Z23" s="49"/>
      <c r="AA23" s="49"/>
      <c r="AB23" s="49"/>
      <c r="AC23" s="49"/>
      <c r="AD23" s="49"/>
      <c r="AE23" s="49"/>
      <c r="AF23" s="49"/>
      <c r="AG23" s="49"/>
      <c r="AH23" s="49"/>
      <c r="AI23" s="49"/>
      <c r="AJ23" s="77"/>
      <c r="AK23" s="49"/>
      <c r="AL23" s="49"/>
      <c r="AM23" s="49"/>
      <c r="AN23" s="49"/>
      <c r="AO23" s="49"/>
      <c r="AP23" s="49"/>
      <c r="AQ23" s="50"/>
    </row>
    <row r="24" spans="1:81" ht="14.25">
      <c r="A24" s="162" t="s">
        <v>158</v>
      </c>
      <c r="B24" s="186">
        <v>1</v>
      </c>
      <c r="C24" s="187">
        <v>1</v>
      </c>
      <c r="D24" s="187">
        <v>1</v>
      </c>
      <c r="E24" s="187">
        <v>1</v>
      </c>
      <c r="F24" s="187">
        <v>1</v>
      </c>
      <c r="G24" s="188">
        <v>0</v>
      </c>
      <c r="H24" s="187">
        <v>1</v>
      </c>
      <c r="I24" s="187">
        <v>1</v>
      </c>
      <c r="J24" s="187">
        <v>1</v>
      </c>
      <c r="K24" s="187">
        <v>1</v>
      </c>
      <c r="L24" s="187">
        <v>1</v>
      </c>
      <c r="M24" s="187">
        <v>1</v>
      </c>
      <c r="N24" s="187">
        <v>1</v>
      </c>
      <c r="O24" s="187">
        <v>1</v>
      </c>
      <c r="P24" s="187">
        <v>0</v>
      </c>
      <c r="Q24" s="186">
        <v>1</v>
      </c>
      <c r="R24" s="187">
        <v>1</v>
      </c>
      <c r="S24" s="187">
        <v>1</v>
      </c>
      <c r="T24" s="187">
        <v>1</v>
      </c>
      <c r="U24" s="187">
        <v>1</v>
      </c>
      <c r="V24" s="187">
        <v>1</v>
      </c>
      <c r="W24" s="187">
        <v>1</v>
      </c>
      <c r="X24" s="187">
        <v>0</v>
      </c>
      <c r="Y24" s="188">
        <v>0</v>
      </c>
      <c r="Z24" s="189">
        <v>1.1111111111111112</v>
      </c>
      <c r="AA24" s="189">
        <v>1</v>
      </c>
      <c r="AB24" s="187">
        <v>1</v>
      </c>
      <c r="AC24" s="187">
        <v>1.4</v>
      </c>
      <c r="AD24" s="187">
        <v>1.4</v>
      </c>
      <c r="AE24" s="187">
        <v>1</v>
      </c>
      <c r="AF24" s="189">
        <v>1</v>
      </c>
      <c r="AG24" s="189">
        <v>1</v>
      </c>
      <c r="AH24" s="187">
        <v>1</v>
      </c>
      <c r="AI24" s="187">
        <v>0</v>
      </c>
      <c r="AJ24" s="186">
        <v>1</v>
      </c>
      <c r="AK24" s="187">
        <v>1</v>
      </c>
      <c r="AL24" s="187">
        <v>1</v>
      </c>
      <c r="AM24" s="187">
        <v>1</v>
      </c>
      <c r="AN24" s="187">
        <v>1</v>
      </c>
      <c r="AO24" s="187">
        <v>1</v>
      </c>
      <c r="AP24" s="187">
        <v>1</v>
      </c>
      <c r="AQ24" s="188">
        <v>0</v>
      </c>
      <c r="AS24" s="190"/>
      <c r="AU24" s="190"/>
      <c r="AZ24" s="190"/>
      <c r="BA24" s="190"/>
      <c r="BB24" s="190"/>
      <c r="CC24" s="190"/>
    </row>
    <row r="25" spans="1:81" ht="14.25">
      <c r="A25" s="162" t="s">
        <v>195</v>
      </c>
      <c r="B25" s="186">
        <v>1</v>
      </c>
      <c r="C25" s="187">
        <v>0.5</v>
      </c>
      <c r="D25" s="187">
        <v>0.5</v>
      </c>
      <c r="E25" s="187">
        <v>1</v>
      </c>
      <c r="F25" s="187">
        <v>1</v>
      </c>
      <c r="G25" s="188">
        <v>0</v>
      </c>
      <c r="H25" s="187">
        <v>1</v>
      </c>
      <c r="I25" s="187">
        <v>0.5</v>
      </c>
      <c r="J25" s="187">
        <v>0.5</v>
      </c>
      <c r="K25" s="187">
        <v>1</v>
      </c>
      <c r="L25" s="187">
        <v>1</v>
      </c>
      <c r="M25" s="187">
        <v>1</v>
      </c>
      <c r="N25" s="187">
        <v>1</v>
      </c>
      <c r="O25" s="187">
        <v>1</v>
      </c>
      <c r="P25" s="187">
        <v>0</v>
      </c>
      <c r="Q25" s="186">
        <v>0.5</v>
      </c>
      <c r="R25" s="187">
        <v>0.5</v>
      </c>
      <c r="S25" s="187">
        <v>1</v>
      </c>
      <c r="T25" s="187">
        <v>1</v>
      </c>
      <c r="U25" s="187">
        <v>1</v>
      </c>
      <c r="V25" s="187">
        <v>1</v>
      </c>
      <c r="W25" s="187">
        <v>1</v>
      </c>
      <c r="X25" s="187">
        <v>0</v>
      </c>
      <c r="Y25" s="188">
        <v>0</v>
      </c>
      <c r="Z25" s="189">
        <v>15.936401015947206</v>
      </c>
      <c r="AA25" s="189">
        <v>1</v>
      </c>
      <c r="AB25" s="187">
        <v>1</v>
      </c>
      <c r="AC25" s="187">
        <v>1</v>
      </c>
      <c r="AD25" s="187">
        <v>1</v>
      </c>
      <c r="AE25" s="187">
        <v>0.5</v>
      </c>
      <c r="AF25" s="189">
        <v>1</v>
      </c>
      <c r="AG25" s="189">
        <v>1</v>
      </c>
      <c r="AH25" s="187">
        <v>1</v>
      </c>
      <c r="AI25" s="187">
        <v>0</v>
      </c>
      <c r="AJ25" s="186">
        <v>1</v>
      </c>
      <c r="AK25" s="187">
        <v>0.5</v>
      </c>
      <c r="AL25" s="187">
        <v>1</v>
      </c>
      <c r="AM25" s="187">
        <v>1</v>
      </c>
      <c r="AN25" s="187">
        <v>1</v>
      </c>
      <c r="AO25" s="187">
        <v>1</v>
      </c>
      <c r="AP25" s="187">
        <v>1</v>
      </c>
      <c r="AQ25" s="188">
        <v>0</v>
      </c>
      <c r="CC25" s="190"/>
    </row>
    <row r="26" spans="1:81" ht="14.25">
      <c r="A26" s="162" t="s">
        <v>283</v>
      </c>
      <c r="B26" s="186">
        <v>1</v>
      </c>
      <c r="C26" s="187">
        <v>1</v>
      </c>
      <c r="D26" s="187">
        <v>1</v>
      </c>
      <c r="E26" s="187">
        <v>0.5</v>
      </c>
      <c r="F26" s="187">
        <v>1</v>
      </c>
      <c r="G26" s="188">
        <v>1.75</v>
      </c>
      <c r="H26" s="187">
        <v>1</v>
      </c>
      <c r="I26" s="187">
        <v>1</v>
      </c>
      <c r="J26" s="187">
        <v>1</v>
      </c>
      <c r="K26" s="187">
        <v>0.5</v>
      </c>
      <c r="L26" s="187">
        <v>1</v>
      </c>
      <c r="M26" s="187">
        <v>1</v>
      </c>
      <c r="N26" s="187">
        <v>1</v>
      </c>
      <c r="O26" s="187">
        <v>1</v>
      </c>
      <c r="P26" s="187">
        <v>1.75</v>
      </c>
      <c r="Q26" s="186">
        <v>1</v>
      </c>
      <c r="R26" s="187">
        <v>1</v>
      </c>
      <c r="S26" s="187">
        <v>0.5</v>
      </c>
      <c r="T26" s="187">
        <v>1</v>
      </c>
      <c r="U26" s="187">
        <v>1</v>
      </c>
      <c r="V26" s="187">
        <v>1</v>
      </c>
      <c r="W26" s="187">
        <v>1</v>
      </c>
      <c r="X26" s="187">
        <v>0.75</v>
      </c>
      <c r="Y26" s="188">
        <v>0</v>
      </c>
      <c r="Z26" s="189">
        <v>0.55555555555555558</v>
      </c>
      <c r="AA26" s="189">
        <v>1</v>
      </c>
      <c r="AB26" s="187">
        <v>1</v>
      </c>
      <c r="AC26" s="187">
        <v>1</v>
      </c>
      <c r="AD26" s="187">
        <v>1</v>
      </c>
      <c r="AE26" s="187">
        <v>1</v>
      </c>
      <c r="AF26" s="189">
        <v>1</v>
      </c>
      <c r="AG26" s="189">
        <v>1</v>
      </c>
      <c r="AH26" s="187">
        <v>1</v>
      </c>
      <c r="AI26" s="187">
        <v>0.75</v>
      </c>
      <c r="AJ26" s="186">
        <v>1</v>
      </c>
      <c r="AK26" s="187">
        <v>1</v>
      </c>
      <c r="AL26" s="187">
        <v>0.5</v>
      </c>
      <c r="AM26" s="187">
        <v>1</v>
      </c>
      <c r="AN26" s="187">
        <v>1</v>
      </c>
      <c r="AO26" s="187">
        <v>1</v>
      </c>
      <c r="AP26" s="187">
        <v>1</v>
      </c>
      <c r="AQ26" s="188">
        <v>0.75</v>
      </c>
      <c r="CC26" s="190"/>
    </row>
    <row r="27" spans="1:81" ht="14.25">
      <c r="A27" s="162" t="s">
        <v>199</v>
      </c>
      <c r="B27" s="186">
        <v>1</v>
      </c>
      <c r="C27" s="187">
        <v>0.1</v>
      </c>
      <c r="D27" s="187">
        <v>0.1</v>
      </c>
      <c r="E27" s="187">
        <v>0.7</v>
      </c>
      <c r="F27" s="187">
        <v>1</v>
      </c>
      <c r="G27" s="188">
        <v>0</v>
      </c>
      <c r="H27" s="187">
        <v>1</v>
      </c>
      <c r="I27" s="187">
        <v>0.1</v>
      </c>
      <c r="J27" s="187">
        <v>0.1</v>
      </c>
      <c r="K27" s="187">
        <v>0.7</v>
      </c>
      <c r="L27" s="187">
        <v>1</v>
      </c>
      <c r="M27" s="187">
        <v>1</v>
      </c>
      <c r="N27" s="187">
        <v>1</v>
      </c>
      <c r="O27" s="187">
        <v>1</v>
      </c>
      <c r="P27" s="187">
        <v>0</v>
      </c>
      <c r="Q27" s="186">
        <v>0.1</v>
      </c>
      <c r="R27" s="187">
        <v>0.1</v>
      </c>
      <c r="S27" s="187">
        <v>0.7</v>
      </c>
      <c r="T27" s="187">
        <v>1</v>
      </c>
      <c r="U27" s="187">
        <v>1</v>
      </c>
      <c r="V27" s="187">
        <v>1</v>
      </c>
      <c r="W27" s="187">
        <v>1</v>
      </c>
      <c r="X27" s="187">
        <v>0</v>
      </c>
      <c r="Y27" s="188">
        <v>0</v>
      </c>
      <c r="Z27" s="189">
        <v>1.1111111111111112</v>
      </c>
      <c r="AA27" s="189">
        <v>1</v>
      </c>
      <c r="AB27" s="187">
        <v>1</v>
      </c>
      <c r="AC27" s="187">
        <v>0.1</v>
      </c>
      <c r="AD27" s="187">
        <v>0.1</v>
      </c>
      <c r="AE27" s="187">
        <v>0.1</v>
      </c>
      <c r="AF27" s="189">
        <v>1</v>
      </c>
      <c r="AG27" s="189">
        <v>1</v>
      </c>
      <c r="AH27" s="187">
        <v>1</v>
      </c>
      <c r="AI27" s="187">
        <v>0</v>
      </c>
      <c r="AJ27" s="186">
        <v>1</v>
      </c>
      <c r="AK27" s="187">
        <v>0.1</v>
      </c>
      <c r="AL27" s="187">
        <v>0.7</v>
      </c>
      <c r="AM27" s="187">
        <v>1</v>
      </c>
      <c r="AN27" s="187">
        <v>1</v>
      </c>
      <c r="AO27" s="187">
        <v>1</v>
      </c>
      <c r="AP27" s="187">
        <v>1</v>
      </c>
      <c r="AQ27" s="188">
        <v>0</v>
      </c>
      <c r="CC27" s="190"/>
    </row>
    <row r="28" spans="1:81" ht="14.25">
      <c r="A28" s="162" t="s">
        <v>880</v>
      </c>
      <c r="B28" s="191">
        <v>1</v>
      </c>
      <c r="C28" s="189">
        <v>0.1</v>
      </c>
      <c r="D28" s="189">
        <v>0.1</v>
      </c>
      <c r="E28" s="189">
        <v>0.7</v>
      </c>
      <c r="F28" s="189">
        <v>1</v>
      </c>
      <c r="G28" s="192">
        <v>0</v>
      </c>
      <c r="H28" s="189">
        <v>1</v>
      </c>
      <c r="I28" s="189">
        <v>0.1</v>
      </c>
      <c r="J28" s="189">
        <v>0.1</v>
      </c>
      <c r="K28" s="189">
        <v>0.7</v>
      </c>
      <c r="L28" s="189">
        <v>1</v>
      </c>
      <c r="M28" s="189">
        <v>1</v>
      </c>
      <c r="N28" s="189">
        <v>1</v>
      </c>
      <c r="O28" s="189">
        <v>1</v>
      </c>
      <c r="P28" s="189">
        <v>0</v>
      </c>
      <c r="Q28" s="191">
        <v>0.1</v>
      </c>
      <c r="R28" s="189">
        <v>0.1</v>
      </c>
      <c r="S28" s="189">
        <v>0.7</v>
      </c>
      <c r="T28" s="189">
        <v>1</v>
      </c>
      <c r="U28" s="189">
        <v>1</v>
      </c>
      <c r="V28" s="189">
        <v>1</v>
      </c>
      <c r="W28" s="189">
        <v>1</v>
      </c>
      <c r="X28" s="189">
        <v>0</v>
      </c>
      <c r="Y28" s="192">
        <v>0</v>
      </c>
      <c r="Z28" s="189">
        <v>1.1111111111111112</v>
      </c>
      <c r="AA28" s="189">
        <v>1</v>
      </c>
      <c r="AB28" s="189">
        <v>1</v>
      </c>
      <c r="AC28" s="189">
        <v>0.1</v>
      </c>
      <c r="AD28" s="189">
        <v>0.1</v>
      </c>
      <c r="AE28" s="189">
        <v>0.1</v>
      </c>
      <c r="AF28" s="189">
        <v>1</v>
      </c>
      <c r="AG28" s="189">
        <v>1</v>
      </c>
      <c r="AH28" s="189">
        <v>1</v>
      </c>
      <c r="AI28" s="189">
        <v>0</v>
      </c>
      <c r="AJ28" s="191">
        <v>1</v>
      </c>
      <c r="AK28" s="189">
        <v>0.1</v>
      </c>
      <c r="AL28" s="189">
        <v>0.7</v>
      </c>
      <c r="AM28" s="189">
        <v>1</v>
      </c>
      <c r="AN28" s="189">
        <v>1</v>
      </c>
      <c r="AO28" s="189">
        <v>1</v>
      </c>
      <c r="AP28" s="189">
        <v>1</v>
      </c>
      <c r="AQ28" s="192">
        <v>0</v>
      </c>
      <c r="CC28" s="190"/>
    </row>
    <row r="29" spans="1:81" ht="14.25">
      <c r="A29" s="52" t="s">
        <v>286</v>
      </c>
      <c r="B29" s="191">
        <v>1</v>
      </c>
      <c r="C29" s="189">
        <v>0.1</v>
      </c>
      <c r="D29" s="189">
        <v>0.1</v>
      </c>
      <c r="E29" s="189">
        <v>0.7</v>
      </c>
      <c r="F29" s="189">
        <v>1</v>
      </c>
      <c r="G29" s="189">
        <v>0</v>
      </c>
      <c r="H29" s="191">
        <v>1</v>
      </c>
      <c r="I29" s="189">
        <v>0.1</v>
      </c>
      <c r="J29" s="189">
        <v>0.1</v>
      </c>
      <c r="K29" s="189">
        <v>0.7</v>
      </c>
      <c r="L29" s="189">
        <v>1</v>
      </c>
      <c r="M29" s="189">
        <v>1</v>
      </c>
      <c r="N29" s="189">
        <v>1</v>
      </c>
      <c r="O29" s="189">
        <v>1</v>
      </c>
      <c r="P29" s="189">
        <v>0</v>
      </c>
      <c r="Q29" s="191">
        <v>0.1</v>
      </c>
      <c r="R29" s="189">
        <v>0.1</v>
      </c>
      <c r="S29" s="189">
        <v>0.7</v>
      </c>
      <c r="T29" s="189">
        <v>1</v>
      </c>
      <c r="U29" s="189">
        <v>1</v>
      </c>
      <c r="V29" s="189">
        <v>1</v>
      </c>
      <c r="W29" s="189">
        <v>1</v>
      </c>
      <c r="X29" s="189">
        <v>0</v>
      </c>
      <c r="Y29" s="189">
        <v>0</v>
      </c>
      <c r="Z29" s="191">
        <v>1.1111111111111112</v>
      </c>
      <c r="AA29" s="189">
        <v>1</v>
      </c>
      <c r="AB29" s="189">
        <v>1</v>
      </c>
      <c r="AC29" s="189">
        <v>0.1</v>
      </c>
      <c r="AD29" s="189">
        <v>0.1</v>
      </c>
      <c r="AE29" s="189">
        <v>0.1</v>
      </c>
      <c r="AF29" s="189">
        <v>1</v>
      </c>
      <c r="AG29" s="189">
        <v>1</v>
      </c>
      <c r="AH29" s="189">
        <v>1</v>
      </c>
      <c r="AI29" s="189">
        <v>0</v>
      </c>
      <c r="AJ29" s="191">
        <v>1</v>
      </c>
      <c r="AK29" s="189">
        <v>0.1</v>
      </c>
      <c r="AL29" s="189">
        <v>0.7</v>
      </c>
      <c r="AM29" s="189">
        <v>1</v>
      </c>
      <c r="AN29" s="189">
        <v>1</v>
      </c>
      <c r="AO29" s="189">
        <v>1</v>
      </c>
      <c r="AP29" s="189">
        <v>1</v>
      </c>
      <c r="AQ29" s="189">
        <v>0</v>
      </c>
      <c r="CC29" s="190"/>
    </row>
    <row r="30" spans="1:81" ht="14.25">
      <c r="A30" s="52" t="s">
        <v>287</v>
      </c>
      <c r="B30" s="191">
        <v>1</v>
      </c>
      <c r="C30" s="189">
        <v>0.1</v>
      </c>
      <c r="D30" s="189">
        <v>0.1</v>
      </c>
      <c r="E30" s="189">
        <v>0.7</v>
      </c>
      <c r="F30" s="189">
        <v>1</v>
      </c>
      <c r="G30" s="189">
        <v>0</v>
      </c>
      <c r="H30" s="191">
        <v>1</v>
      </c>
      <c r="I30" s="189">
        <v>0.1</v>
      </c>
      <c r="J30" s="189">
        <v>0.1</v>
      </c>
      <c r="K30" s="189">
        <v>0.7</v>
      </c>
      <c r="L30" s="189">
        <v>1</v>
      </c>
      <c r="M30" s="189">
        <v>1</v>
      </c>
      <c r="N30" s="189">
        <v>1</v>
      </c>
      <c r="O30" s="189">
        <v>1</v>
      </c>
      <c r="P30" s="189">
        <v>0</v>
      </c>
      <c r="Q30" s="191">
        <v>0.1</v>
      </c>
      <c r="R30" s="189">
        <v>0.1</v>
      </c>
      <c r="S30" s="189">
        <v>0.7</v>
      </c>
      <c r="T30" s="189">
        <v>1</v>
      </c>
      <c r="U30" s="189">
        <v>1</v>
      </c>
      <c r="V30" s="189">
        <v>1</v>
      </c>
      <c r="W30" s="189">
        <v>1</v>
      </c>
      <c r="X30" s="189">
        <v>0</v>
      </c>
      <c r="Y30" s="189">
        <v>0</v>
      </c>
      <c r="Z30" s="191">
        <v>1.1111111111111112</v>
      </c>
      <c r="AA30" s="189">
        <v>1</v>
      </c>
      <c r="AB30" s="189">
        <v>1</v>
      </c>
      <c r="AC30" s="189">
        <v>0.1</v>
      </c>
      <c r="AD30" s="189">
        <v>0.1</v>
      </c>
      <c r="AE30" s="189">
        <v>0.1</v>
      </c>
      <c r="AF30" s="189">
        <v>1</v>
      </c>
      <c r="AG30" s="189">
        <v>1</v>
      </c>
      <c r="AH30" s="189">
        <v>1</v>
      </c>
      <c r="AI30" s="189">
        <v>0</v>
      </c>
      <c r="AJ30" s="191">
        <v>1</v>
      </c>
      <c r="AK30" s="189">
        <v>0.1</v>
      </c>
      <c r="AL30" s="189">
        <v>0.7</v>
      </c>
      <c r="AM30" s="189">
        <v>1</v>
      </c>
      <c r="AN30" s="189">
        <v>1</v>
      </c>
      <c r="AO30" s="189">
        <v>1</v>
      </c>
      <c r="AP30" s="189">
        <v>1</v>
      </c>
      <c r="AQ30" s="192">
        <v>0</v>
      </c>
      <c r="CC30" s="190"/>
    </row>
    <row r="31" spans="1:81" ht="14.25">
      <c r="A31" s="162" t="s">
        <v>201</v>
      </c>
      <c r="B31" s="186">
        <v>1</v>
      </c>
      <c r="C31" s="187">
        <v>20</v>
      </c>
      <c r="D31" s="187">
        <v>1</v>
      </c>
      <c r="E31" s="187">
        <v>1</v>
      </c>
      <c r="F31" s="187">
        <v>1</v>
      </c>
      <c r="G31" s="188">
        <v>0</v>
      </c>
      <c r="H31" s="187">
        <v>1</v>
      </c>
      <c r="I31" s="187">
        <v>20</v>
      </c>
      <c r="J31" s="187">
        <v>1</v>
      </c>
      <c r="K31" s="187">
        <v>1</v>
      </c>
      <c r="L31" s="187">
        <v>1</v>
      </c>
      <c r="M31" s="187">
        <v>1</v>
      </c>
      <c r="N31" s="187">
        <v>1</v>
      </c>
      <c r="O31" s="187">
        <v>1</v>
      </c>
      <c r="P31" s="187">
        <v>0</v>
      </c>
      <c r="Q31" s="186">
        <v>20</v>
      </c>
      <c r="R31" s="187">
        <v>1</v>
      </c>
      <c r="S31" s="187">
        <v>1</v>
      </c>
      <c r="T31" s="187">
        <v>1</v>
      </c>
      <c r="U31" s="187">
        <v>1</v>
      </c>
      <c r="V31" s="187">
        <v>1</v>
      </c>
      <c r="W31" s="187">
        <v>1</v>
      </c>
      <c r="X31" s="187">
        <v>0</v>
      </c>
      <c r="Y31" s="188">
        <v>0</v>
      </c>
      <c r="Z31" s="189">
        <v>70.309465834505886</v>
      </c>
      <c r="AA31" s="189">
        <v>1</v>
      </c>
      <c r="AB31" s="187">
        <v>1</v>
      </c>
      <c r="AC31" s="187">
        <v>0.65</v>
      </c>
      <c r="AD31" s="187">
        <v>0.65</v>
      </c>
      <c r="AE31" s="187">
        <v>1</v>
      </c>
      <c r="AF31" s="189">
        <v>1</v>
      </c>
      <c r="AG31" s="189">
        <v>1</v>
      </c>
      <c r="AH31" s="187">
        <v>1</v>
      </c>
      <c r="AI31" s="187">
        <v>0</v>
      </c>
      <c r="AJ31" s="186">
        <v>1</v>
      </c>
      <c r="AK31" s="187">
        <v>1</v>
      </c>
      <c r="AL31" s="187">
        <v>1</v>
      </c>
      <c r="AM31" s="187">
        <v>1</v>
      </c>
      <c r="AN31" s="187">
        <v>1</v>
      </c>
      <c r="AO31" s="187">
        <v>1</v>
      </c>
      <c r="AP31" s="187">
        <v>1</v>
      </c>
      <c r="AQ31" s="188">
        <v>0</v>
      </c>
      <c r="CC31" s="190"/>
    </row>
    <row r="32" spans="1:81" ht="14.25">
      <c r="A32" s="193" t="s">
        <v>200</v>
      </c>
      <c r="B32" s="194">
        <v>1</v>
      </c>
      <c r="C32" s="195">
        <v>1</v>
      </c>
      <c r="D32" s="195">
        <v>1</v>
      </c>
      <c r="E32" s="195">
        <v>1</v>
      </c>
      <c r="F32" s="195">
        <v>1</v>
      </c>
      <c r="G32" s="196">
        <v>0</v>
      </c>
      <c r="H32" s="195">
        <v>1</v>
      </c>
      <c r="I32" s="195">
        <v>1</v>
      </c>
      <c r="J32" s="195">
        <v>1</v>
      </c>
      <c r="K32" s="195">
        <v>1</v>
      </c>
      <c r="L32" s="195">
        <v>1</v>
      </c>
      <c r="M32" s="195">
        <v>1</v>
      </c>
      <c r="N32" s="195">
        <v>1</v>
      </c>
      <c r="O32" s="195">
        <v>1</v>
      </c>
      <c r="P32" s="195">
        <v>0</v>
      </c>
      <c r="Q32" s="194">
        <v>1</v>
      </c>
      <c r="R32" s="195">
        <v>1</v>
      </c>
      <c r="S32" s="195">
        <v>1</v>
      </c>
      <c r="T32" s="195">
        <v>1</v>
      </c>
      <c r="U32" s="195">
        <v>1</v>
      </c>
      <c r="V32" s="195">
        <v>1</v>
      </c>
      <c r="W32" s="195">
        <v>1</v>
      </c>
      <c r="X32" s="195">
        <v>0</v>
      </c>
      <c r="Y32" s="196">
        <v>0</v>
      </c>
      <c r="Z32" s="197">
        <v>0.27777777777777779</v>
      </c>
      <c r="AA32" s="197">
        <v>1</v>
      </c>
      <c r="AB32" s="195">
        <v>1</v>
      </c>
      <c r="AC32" s="195">
        <v>1</v>
      </c>
      <c r="AD32" s="195">
        <v>1</v>
      </c>
      <c r="AE32" s="195">
        <v>1</v>
      </c>
      <c r="AF32" s="197">
        <v>1</v>
      </c>
      <c r="AG32" s="197">
        <v>1</v>
      </c>
      <c r="AH32" s="195">
        <v>1</v>
      </c>
      <c r="AI32" s="195">
        <v>0</v>
      </c>
      <c r="AJ32" s="194">
        <v>1</v>
      </c>
      <c r="AK32" s="195">
        <v>1</v>
      </c>
      <c r="AL32" s="195">
        <v>1</v>
      </c>
      <c r="AM32" s="195">
        <v>1</v>
      </c>
      <c r="AN32" s="195">
        <v>1</v>
      </c>
      <c r="AO32" s="195">
        <v>1</v>
      </c>
      <c r="AP32" s="195">
        <v>1</v>
      </c>
      <c r="AQ32" s="196">
        <v>0</v>
      </c>
      <c r="CC32" s="190"/>
    </row>
    <row r="34" spans="1:84" ht="14.25">
      <c r="A34" s="52" t="s">
        <v>904</v>
      </c>
    </row>
    <row r="35" spans="1:84" ht="12.75" customHeight="1">
      <c r="A35" s="152"/>
      <c r="B35" s="96" t="s">
        <v>905</v>
      </c>
      <c r="C35" s="97"/>
      <c r="D35" s="97"/>
      <c r="E35" s="97"/>
      <c r="F35" s="97"/>
      <c r="G35" s="97"/>
      <c r="H35" s="98"/>
      <c r="I35" s="96" t="s">
        <v>906</v>
      </c>
      <c r="J35" s="97"/>
      <c r="K35" s="97"/>
      <c r="L35" s="97"/>
      <c r="M35" s="97"/>
      <c r="N35" s="97"/>
      <c r="O35" s="97"/>
      <c r="P35" s="97"/>
      <c r="Q35" s="97"/>
      <c r="R35" s="98"/>
      <c r="S35" s="96" t="s">
        <v>907</v>
      </c>
      <c r="T35" s="97"/>
      <c r="U35" s="97"/>
      <c r="V35" s="97"/>
      <c r="W35" s="97"/>
      <c r="X35" s="97"/>
      <c r="Y35" s="97"/>
      <c r="Z35" s="97"/>
      <c r="AA35" s="97"/>
      <c r="AB35" s="98"/>
      <c r="AC35" s="488" t="s">
        <v>908</v>
      </c>
      <c r="AD35" s="96" t="s">
        <v>909</v>
      </c>
      <c r="AE35" s="97"/>
      <c r="AF35" s="97"/>
      <c r="AG35" s="97"/>
      <c r="AH35" s="97"/>
      <c r="AI35" s="97"/>
      <c r="AJ35" s="97"/>
      <c r="AK35" s="97"/>
      <c r="AL35" s="97"/>
      <c r="AM35" s="97"/>
      <c r="AN35" s="98"/>
      <c r="AO35" s="488" t="s">
        <v>910</v>
      </c>
      <c r="AP35" s="96" t="s">
        <v>911</v>
      </c>
      <c r="AQ35" s="180"/>
      <c r="AR35" s="180"/>
      <c r="AS35" s="180"/>
      <c r="AT35" s="180"/>
      <c r="AU35" s="180"/>
      <c r="AV35" s="180"/>
      <c r="AW35" s="180"/>
      <c r="AX35" s="180"/>
      <c r="AY35" s="181"/>
      <c r="AZ35" s="96" t="s">
        <v>912</v>
      </c>
      <c r="BA35" s="180"/>
      <c r="BB35" s="180"/>
      <c r="BC35" s="180"/>
      <c r="BD35" s="180"/>
      <c r="BE35" s="180"/>
      <c r="BF35" s="180"/>
      <c r="BG35" s="180"/>
      <c r="BH35" s="180"/>
      <c r="BI35" s="180"/>
      <c r="BJ35" s="181"/>
      <c r="BK35" s="198" t="s">
        <v>913</v>
      </c>
      <c r="BL35" s="199"/>
      <c r="BM35" s="199"/>
      <c r="BN35" s="199"/>
      <c r="BO35" s="199"/>
      <c r="BP35" s="199"/>
      <c r="BQ35" s="199"/>
      <c r="BR35" s="199"/>
      <c r="BS35" s="199"/>
      <c r="BT35" s="199"/>
      <c r="BU35" s="200"/>
      <c r="BV35" s="199" t="s">
        <v>914</v>
      </c>
      <c r="BW35" s="199"/>
      <c r="BX35" s="199"/>
      <c r="BY35" s="199"/>
      <c r="BZ35" s="199"/>
      <c r="CA35" s="199"/>
      <c r="CB35" s="199"/>
      <c r="CC35" s="199"/>
      <c r="CD35" s="199"/>
      <c r="CE35" s="199"/>
      <c r="CF35" s="200"/>
    </row>
    <row r="36" spans="1:84" ht="66.75" customHeight="1">
      <c r="A36" s="162"/>
      <c r="B36" s="182" t="s">
        <v>915</v>
      </c>
      <c r="C36" s="102" t="s">
        <v>895</v>
      </c>
      <c r="D36" s="102" t="s">
        <v>267</v>
      </c>
      <c r="E36" s="102" t="s">
        <v>219</v>
      </c>
      <c r="F36" s="102" t="s">
        <v>896</v>
      </c>
      <c r="G36" s="102" t="s">
        <v>897</v>
      </c>
      <c r="H36" s="183" t="s">
        <v>841</v>
      </c>
      <c r="I36" s="103" t="s">
        <v>829</v>
      </c>
      <c r="J36" s="103" t="s">
        <v>895</v>
      </c>
      <c r="K36" s="103" t="s">
        <v>267</v>
      </c>
      <c r="L36" s="103" t="s">
        <v>219</v>
      </c>
      <c r="M36" s="103" t="s">
        <v>896</v>
      </c>
      <c r="N36" s="103" t="s">
        <v>897</v>
      </c>
      <c r="O36" s="103" t="s">
        <v>898</v>
      </c>
      <c r="P36" s="103" t="s">
        <v>899</v>
      </c>
      <c r="Q36" s="103" t="s">
        <v>900</v>
      </c>
      <c r="R36" s="103" t="s">
        <v>841</v>
      </c>
      <c r="S36" s="182" t="s">
        <v>895</v>
      </c>
      <c r="T36" s="102" t="s">
        <v>267</v>
      </c>
      <c r="U36" s="102" t="s">
        <v>219</v>
      </c>
      <c r="V36" s="102" t="s">
        <v>896</v>
      </c>
      <c r="W36" s="102" t="s">
        <v>897</v>
      </c>
      <c r="X36" s="102" t="s">
        <v>898</v>
      </c>
      <c r="Y36" s="102" t="s">
        <v>899</v>
      </c>
      <c r="Z36" s="102" t="s">
        <v>900</v>
      </c>
      <c r="AA36" s="102" t="s">
        <v>841</v>
      </c>
      <c r="AB36" s="183" t="s">
        <v>367</v>
      </c>
      <c r="AC36" s="489"/>
      <c r="AD36" s="182" t="s">
        <v>895</v>
      </c>
      <c r="AE36" s="102" t="s">
        <v>901</v>
      </c>
      <c r="AF36" s="102" t="s">
        <v>896</v>
      </c>
      <c r="AG36" s="102" t="s">
        <v>897</v>
      </c>
      <c r="AH36" s="102" t="s">
        <v>916</v>
      </c>
      <c r="AI36" s="102" t="s">
        <v>917</v>
      </c>
      <c r="AJ36" s="102" t="s">
        <v>219</v>
      </c>
      <c r="AK36" s="102" t="s">
        <v>898</v>
      </c>
      <c r="AL36" s="102" t="s">
        <v>899</v>
      </c>
      <c r="AM36" s="102" t="s">
        <v>900</v>
      </c>
      <c r="AN36" s="183" t="s">
        <v>841</v>
      </c>
      <c r="AO36" s="489"/>
      <c r="AP36" s="184" t="s">
        <v>895</v>
      </c>
      <c r="AQ36" s="103" t="s">
        <v>901</v>
      </c>
      <c r="AR36" s="103" t="s">
        <v>896</v>
      </c>
      <c r="AS36" s="103" t="s">
        <v>897</v>
      </c>
      <c r="AT36" s="103" t="s">
        <v>916</v>
      </c>
      <c r="AU36" s="103" t="s">
        <v>917</v>
      </c>
      <c r="AV36" s="103" t="s">
        <v>219</v>
      </c>
      <c r="AW36" s="103" t="s">
        <v>898</v>
      </c>
      <c r="AX36" s="103" t="s">
        <v>899</v>
      </c>
      <c r="AY36" s="185" t="s">
        <v>900</v>
      </c>
      <c r="AZ36" s="184" t="s">
        <v>918</v>
      </c>
      <c r="BA36" s="103" t="s">
        <v>895</v>
      </c>
      <c r="BB36" s="103" t="s">
        <v>367</v>
      </c>
      <c r="BC36" s="103" t="s">
        <v>829</v>
      </c>
      <c r="BD36" s="103" t="s">
        <v>219</v>
      </c>
      <c r="BE36" s="103" t="s">
        <v>896</v>
      </c>
      <c r="BF36" s="103" t="s">
        <v>897</v>
      </c>
      <c r="BG36" s="103" t="s">
        <v>898</v>
      </c>
      <c r="BH36" s="103" t="s">
        <v>899</v>
      </c>
      <c r="BI36" s="103" t="s">
        <v>900</v>
      </c>
      <c r="BJ36" s="185" t="s">
        <v>841</v>
      </c>
      <c r="BK36" s="201" t="s">
        <v>918</v>
      </c>
      <c r="BL36" s="202" t="s">
        <v>895</v>
      </c>
      <c r="BM36" s="202" t="s">
        <v>367</v>
      </c>
      <c r="BN36" s="202" t="s">
        <v>829</v>
      </c>
      <c r="BO36" s="202" t="s">
        <v>219</v>
      </c>
      <c r="BP36" s="202" t="s">
        <v>896</v>
      </c>
      <c r="BQ36" s="202" t="s">
        <v>897</v>
      </c>
      <c r="BR36" s="202" t="s">
        <v>898</v>
      </c>
      <c r="BS36" s="202" t="s">
        <v>899</v>
      </c>
      <c r="BT36" s="202" t="s">
        <v>900</v>
      </c>
      <c r="BU36" s="203" t="s">
        <v>841</v>
      </c>
      <c r="BV36" s="204" t="s">
        <v>918</v>
      </c>
      <c r="BW36" s="204" t="s">
        <v>895</v>
      </c>
      <c r="BX36" s="204" t="s">
        <v>367</v>
      </c>
      <c r="BY36" s="204" t="s">
        <v>829</v>
      </c>
      <c r="BZ36" s="204" t="s">
        <v>219</v>
      </c>
      <c r="CA36" s="204" t="s">
        <v>896</v>
      </c>
      <c r="CB36" s="204" t="s">
        <v>897</v>
      </c>
      <c r="CC36" s="204" t="s">
        <v>898</v>
      </c>
      <c r="CD36" s="204" t="s">
        <v>899</v>
      </c>
      <c r="CE36" s="204" t="s">
        <v>900</v>
      </c>
      <c r="CF36" s="205" t="s">
        <v>841</v>
      </c>
    </row>
    <row r="37" spans="1:84" ht="14.25">
      <c r="A37" s="152" t="s">
        <v>158</v>
      </c>
      <c r="B37" s="206">
        <v>79.908003051108707</v>
      </c>
      <c r="C37" s="207">
        <v>79.908003051108707</v>
      </c>
      <c r="D37" s="207">
        <v>79.908003051108707</v>
      </c>
      <c r="E37" s="207">
        <v>79.908003051108707</v>
      </c>
      <c r="F37" s="207">
        <v>79.908003051108707</v>
      </c>
      <c r="G37" s="207">
        <v>79.908003051108707</v>
      </c>
      <c r="H37" s="157">
        <v>0</v>
      </c>
      <c r="I37" s="207">
        <v>20.987999780002628</v>
      </c>
      <c r="J37" s="207">
        <v>20.987999780002628</v>
      </c>
      <c r="K37" s="207">
        <v>20.987999780002628</v>
      </c>
      <c r="L37" s="207">
        <v>20.987999780002628</v>
      </c>
      <c r="M37" s="207">
        <v>20.987999780002628</v>
      </c>
      <c r="N37" s="207">
        <v>20.987999780002628</v>
      </c>
      <c r="O37" s="207">
        <v>20.987999780002628</v>
      </c>
      <c r="P37" s="207">
        <v>20.987999780002628</v>
      </c>
      <c r="Q37" s="207">
        <v>20.987999780002628</v>
      </c>
      <c r="R37" s="207">
        <v>0</v>
      </c>
      <c r="S37" s="206">
        <v>41.05120026850549</v>
      </c>
      <c r="T37" s="207">
        <v>41.05120026850549</v>
      </c>
      <c r="U37" s="207">
        <v>41.05120026850549</v>
      </c>
      <c r="V37" s="207">
        <v>41.05120026850549</v>
      </c>
      <c r="W37" s="207">
        <v>41.05120026850549</v>
      </c>
      <c r="X37" s="207">
        <v>41.05120026850549</v>
      </c>
      <c r="Y37" s="207">
        <v>41.05120026850549</v>
      </c>
      <c r="Z37" s="207">
        <v>41.05120026850549</v>
      </c>
      <c r="AA37" s="207">
        <v>0</v>
      </c>
      <c r="AB37" s="157">
        <v>0</v>
      </c>
      <c r="AC37" s="207">
        <v>0.4052</v>
      </c>
      <c r="AD37" s="206">
        <v>16.71903464383028</v>
      </c>
      <c r="AE37" s="207">
        <v>18.576705159811425</v>
      </c>
      <c r="AF37" s="207">
        <v>16.71903464383028</v>
      </c>
      <c r="AG37" s="207">
        <v>16.71903464383028</v>
      </c>
      <c r="AH37" s="207">
        <v>23.40664850136239</v>
      </c>
      <c r="AI37" s="207">
        <v>23.40664850136239</v>
      </c>
      <c r="AJ37" s="207">
        <v>16.71903464383028</v>
      </c>
      <c r="AK37" s="207">
        <v>16.71903464383028</v>
      </c>
      <c r="AL37" s="207">
        <v>16.71903464383028</v>
      </c>
      <c r="AM37" s="207">
        <v>16.71903464383028</v>
      </c>
      <c r="AN37" s="157">
        <v>0</v>
      </c>
      <c r="AO37" s="207">
        <v>7.7100000000000002E-2</v>
      </c>
      <c r="AP37" s="206">
        <v>6.2424289606850918</v>
      </c>
      <c r="AQ37" s="207">
        <v>6.9360321785389916</v>
      </c>
      <c r="AR37" s="207">
        <v>6.2424289606850918</v>
      </c>
      <c r="AS37" s="207">
        <v>6.2424289606850918</v>
      </c>
      <c r="AT37" s="207">
        <v>8.7394005449591283</v>
      </c>
      <c r="AU37" s="207">
        <v>8.7394005449591283</v>
      </c>
      <c r="AV37" s="207">
        <v>6.2424289606850918</v>
      </c>
      <c r="AW37" s="207">
        <v>6.2424289606850918</v>
      </c>
      <c r="AX37" s="207">
        <v>6.2424289606850918</v>
      </c>
      <c r="AY37" s="157">
        <v>6.2424289606850918</v>
      </c>
      <c r="AZ37" s="206">
        <v>133.316</v>
      </c>
      <c r="BA37" s="208">
        <v>40.86</v>
      </c>
      <c r="BB37" s="207">
        <v>0</v>
      </c>
      <c r="BC37" s="207">
        <v>40.86</v>
      </c>
      <c r="BD37" s="207">
        <v>40.86</v>
      </c>
      <c r="BE37" s="207">
        <v>40.86</v>
      </c>
      <c r="BF37" s="207">
        <v>40.86</v>
      </c>
      <c r="BG37" s="207">
        <v>40.86</v>
      </c>
      <c r="BH37" s="207">
        <v>40.86</v>
      </c>
      <c r="BI37" s="207">
        <v>40.86</v>
      </c>
      <c r="BJ37" s="157">
        <v>0</v>
      </c>
      <c r="BK37" s="209">
        <v>0.90800000000000003</v>
      </c>
      <c r="BL37" s="210">
        <v>1.335</v>
      </c>
      <c r="BM37" s="210">
        <v>0</v>
      </c>
      <c r="BN37" s="210">
        <v>1.335</v>
      </c>
      <c r="BO37" s="210">
        <v>1.335</v>
      </c>
      <c r="BP37" s="210">
        <v>1.335</v>
      </c>
      <c r="BQ37" s="210">
        <v>1.335</v>
      </c>
      <c r="BR37" s="210">
        <v>1.335</v>
      </c>
      <c r="BS37" s="210">
        <v>1.335</v>
      </c>
      <c r="BT37" s="210">
        <v>1.335</v>
      </c>
      <c r="BU37" s="211">
        <v>0</v>
      </c>
      <c r="BV37" s="210">
        <v>61.29</v>
      </c>
      <c r="BW37" s="210">
        <v>40.86</v>
      </c>
      <c r="BX37" s="210">
        <v>0</v>
      </c>
      <c r="BY37" s="210">
        <v>40.86</v>
      </c>
      <c r="BZ37" s="210">
        <v>40.86</v>
      </c>
      <c r="CA37" s="210">
        <v>40.86</v>
      </c>
      <c r="CB37" s="210">
        <v>40.86</v>
      </c>
      <c r="CC37" s="210">
        <v>40.86</v>
      </c>
      <c r="CD37" s="210">
        <v>40.86</v>
      </c>
      <c r="CE37" s="210">
        <v>40.86</v>
      </c>
      <c r="CF37" s="211">
        <v>0</v>
      </c>
    </row>
    <row r="38" spans="1:84" ht="14.25">
      <c r="A38" s="162" t="s">
        <v>195</v>
      </c>
      <c r="B38" s="111">
        <v>181.59600634510556</v>
      </c>
      <c r="C38" s="87">
        <v>181.59600634510556</v>
      </c>
      <c r="D38" s="87">
        <v>90.798003172552782</v>
      </c>
      <c r="E38" s="87">
        <v>90.798003172552782</v>
      </c>
      <c r="F38" s="87">
        <v>181.59600634510556</v>
      </c>
      <c r="G38" s="87">
        <v>181.59600634510556</v>
      </c>
      <c r="H38" s="88">
        <v>0</v>
      </c>
      <c r="I38" s="87">
        <v>202.08099652393116</v>
      </c>
      <c r="J38" s="87">
        <v>202.08099652393116</v>
      </c>
      <c r="K38" s="87">
        <v>101.04049826196558</v>
      </c>
      <c r="L38" s="87">
        <v>101.04049826196558</v>
      </c>
      <c r="M38" s="87">
        <v>202.08099652393116</v>
      </c>
      <c r="N38" s="87">
        <v>202.08099652393116</v>
      </c>
      <c r="O38" s="87">
        <v>202.08099652393116</v>
      </c>
      <c r="P38" s="87">
        <v>202.08099652393116</v>
      </c>
      <c r="Q38" s="87">
        <v>202.08099652393116</v>
      </c>
      <c r="R38" s="87">
        <v>0</v>
      </c>
      <c r="S38" s="111">
        <v>137.7594087373416</v>
      </c>
      <c r="T38" s="87">
        <v>68.879704368670801</v>
      </c>
      <c r="U38" s="87">
        <v>68.879704368670801</v>
      </c>
      <c r="V38" s="87">
        <v>137.7594087373416</v>
      </c>
      <c r="W38" s="87">
        <v>137.7594087373416</v>
      </c>
      <c r="X38" s="87">
        <v>137.7594087373416</v>
      </c>
      <c r="Y38" s="87">
        <v>137.7594087373416</v>
      </c>
      <c r="Z38" s="87">
        <v>137.7594087373416</v>
      </c>
      <c r="AA38" s="87">
        <v>0</v>
      </c>
      <c r="AB38" s="88">
        <v>0</v>
      </c>
      <c r="AC38" s="87">
        <v>1.6556999999999999</v>
      </c>
      <c r="AD38" s="111">
        <v>68.316154145581933</v>
      </c>
      <c r="AE38" s="87">
        <v>1088.713628331258</v>
      </c>
      <c r="AF38" s="87">
        <v>68.316154145581933</v>
      </c>
      <c r="AG38" s="87">
        <v>68.316154145581933</v>
      </c>
      <c r="AH38" s="87">
        <v>68.316154145581933</v>
      </c>
      <c r="AI38" s="87">
        <v>68.316154145581933</v>
      </c>
      <c r="AJ38" s="87">
        <v>34.158077072790967</v>
      </c>
      <c r="AK38" s="87">
        <v>68.316154145581933</v>
      </c>
      <c r="AL38" s="87">
        <v>68.316154145581933</v>
      </c>
      <c r="AM38" s="87">
        <v>68.316154145581933</v>
      </c>
      <c r="AN38" s="88">
        <v>0</v>
      </c>
      <c r="AO38" s="87">
        <v>1.0141</v>
      </c>
      <c r="AP38" s="111">
        <v>82.106967691708832</v>
      </c>
      <c r="AQ38" s="87">
        <v>1308.4895633384931</v>
      </c>
      <c r="AR38" s="87">
        <v>82.106967691708832</v>
      </c>
      <c r="AS38" s="87">
        <v>82.106967691708832</v>
      </c>
      <c r="AT38" s="87">
        <v>82.106967691708832</v>
      </c>
      <c r="AU38" s="87">
        <v>82.106967691708832</v>
      </c>
      <c r="AV38" s="87">
        <v>41.053483845854416</v>
      </c>
      <c r="AW38" s="87">
        <v>82.106967691708832</v>
      </c>
      <c r="AX38" s="87">
        <v>82.106967691708832</v>
      </c>
      <c r="AY38" s="88">
        <v>82.106967691708832</v>
      </c>
      <c r="AZ38" s="111">
        <v>705.99300000000005</v>
      </c>
      <c r="BA38" s="212">
        <v>459.6</v>
      </c>
      <c r="BB38" s="87">
        <v>0</v>
      </c>
      <c r="BC38" s="87">
        <v>459.6</v>
      </c>
      <c r="BD38" s="87">
        <v>229.8</v>
      </c>
      <c r="BE38" s="87">
        <v>459.6</v>
      </c>
      <c r="BF38" s="87">
        <v>459.6</v>
      </c>
      <c r="BG38" s="87">
        <v>459.6</v>
      </c>
      <c r="BH38" s="87">
        <v>459.6</v>
      </c>
      <c r="BI38" s="87">
        <v>459.6</v>
      </c>
      <c r="BJ38" s="88">
        <v>0</v>
      </c>
      <c r="BK38" s="213">
        <v>77.180000000000007</v>
      </c>
      <c r="BL38" s="214">
        <v>8.7140000000000004</v>
      </c>
      <c r="BM38" s="214">
        <v>0</v>
      </c>
      <c r="BN38" s="214">
        <v>8.7140000000000004</v>
      </c>
      <c r="BO38" s="214">
        <v>4.3570000000000002</v>
      </c>
      <c r="BP38" s="214">
        <v>8.7140000000000004</v>
      </c>
      <c r="BQ38" s="214">
        <v>8.7140000000000004</v>
      </c>
      <c r="BR38" s="214">
        <v>8.7140000000000004</v>
      </c>
      <c r="BS38" s="214">
        <v>8.7140000000000004</v>
      </c>
      <c r="BT38" s="214">
        <v>8.7140000000000004</v>
      </c>
      <c r="BU38" s="215">
        <v>0</v>
      </c>
      <c r="BV38" s="214">
        <v>331.42</v>
      </c>
      <c r="BW38" s="214">
        <v>459.6</v>
      </c>
      <c r="BX38" s="214">
        <v>0</v>
      </c>
      <c r="BY38" s="214">
        <v>459.6</v>
      </c>
      <c r="BZ38" s="214">
        <v>229.8</v>
      </c>
      <c r="CA38" s="214">
        <v>459.6</v>
      </c>
      <c r="CB38" s="214">
        <v>459.6</v>
      </c>
      <c r="CC38" s="214">
        <v>459.6</v>
      </c>
      <c r="CD38" s="214">
        <v>459.6</v>
      </c>
      <c r="CE38" s="214">
        <v>459.6</v>
      </c>
      <c r="CF38" s="215">
        <v>0</v>
      </c>
    </row>
    <row r="39" spans="1:84" ht="14.25">
      <c r="A39" s="162" t="s">
        <v>283</v>
      </c>
      <c r="B39" s="111">
        <v>2085.2410958809787</v>
      </c>
      <c r="C39" s="87">
        <v>2085.2410958809787</v>
      </c>
      <c r="D39" s="87">
        <v>2085.2410958809787</v>
      </c>
      <c r="E39" s="87">
        <v>2085.2410958809787</v>
      </c>
      <c r="F39" s="87">
        <v>1042.6205479404894</v>
      </c>
      <c r="G39" s="87">
        <v>2085.2410958809787</v>
      </c>
      <c r="H39" s="88">
        <v>3649.171917791713</v>
      </c>
      <c r="I39" s="87">
        <v>897.90095779451167</v>
      </c>
      <c r="J39" s="87">
        <v>897.90095779451167</v>
      </c>
      <c r="K39" s="87">
        <v>897.90095779451167</v>
      </c>
      <c r="L39" s="87">
        <v>897.90095779451167</v>
      </c>
      <c r="M39" s="87">
        <v>448.95047889725583</v>
      </c>
      <c r="N39" s="87">
        <v>897.90095779451167</v>
      </c>
      <c r="O39" s="87">
        <v>897.90095779451167</v>
      </c>
      <c r="P39" s="87">
        <v>897.90095779451167</v>
      </c>
      <c r="Q39" s="87">
        <v>897.90095779451167</v>
      </c>
      <c r="R39" s="87">
        <v>1571.3266761403954</v>
      </c>
      <c r="S39" s="111">
        <v>988.9190382650786</v>
      </c>
      <c r="T39" s="87">
        <v>988.9190382650786</v>
      </c>
      <c r="U39" s="87">
        <v>988.9190382650786</v>
      </c>
      <c r="V39" s="87">
        <v>494.4595191325393</v>
      </c>
      <c r="W39" s="87">
        <v>988.9190382650786</v>
      </c>
      <c r="X39" s="87">
        <v>988.9190382650786</v>
      </c>
      <c r="Y39" s="87">
        <v>988.9190382650786</v>
      </c>
      <c r="Z39" s="87">
        <v>988.9190382650786</v>
      </c>
      <c r="AA39" s="87">
        <v>741.68927869880895</v>
      </c>
      <c r="AB39" s="88">
        <v>0</v>
      </c>
      <c r="AC39" s="87">
        <v>4.5887000000000002</v>
      </c>
      <c r="AD39" s="111">
        <v>189.33522771506424</v>
      </c>
      <c r="AE39" s="87">
        <v>105.18623761948014</v>
      </c>
      <c r="AF39" s="87">
        <v>189.33522771506424</v>
      </c>
      <c r="AG39" s="87">
        <v>189.33522771506424</v>
      </c>
      <c r="AH39" s="87">
        <v>189.33522771506424</v>
      </c>
      <c r="AI39" s="87">
        <v>189.33522771506424</v>
      </c>
      <c r="AJ39" s="87">
        <v>189.33522771506424</v>
      </c>
      <c r="AK39" s="87">
        <v>189.33522771506424</v>
      </c>
      <c r="AL39" s="87">
        <v>189.33522771506424</v>
      </c>
      <c r="AM39" s="87">
        <v>189.33522771506424</v>
      </c>
      <c r="AN39" s="88">
        <v>142.00142078629818</v>
      </c>
      <c r="AO39" s="87">
        <v>0.93789999999999996</v>
      </c>
      <c r="AP39" s="111">
        <v>75.937407551576499</v>
      </c>
      <c r="AQ39" s="87">
        <v>42.187448639764725</v>
      </c>
      <c r="AR39" s="87">
        <v>75.937407551576499</v>
      </c>
      <c r="AS39" s="87">
        <v>75.937407551576499</v>
      </c>
      <c r="AT39" s="87">
        <v>75.937407551576499</v>
      </c>
      <c r="AU39" s="87">
        <v>75.937407551576499</v>
      </c>
      <c r="AV39" s="87">
        <v>75.937407551576499</v>
      </c>
      <c r="AW39" s="87">
        <v>75.937407551576499</v>
      </c>
      <c r="AX39" s="87">
        <v>75.937407551576499</v>
      </c>
      <c r="AY39" s="88">
        <v>75.937407551576499</v>
      </c>
      <c r="AZ39" s="111">
        <v>832.952</v>
      </c>
      <c r="BA39" s="212">
        <v>2133.6</v>
      </c>
      <c r="BB39" s="87">
        <v>0</v>
      </c>
      <c r="BC39" s="87">
        <v>2133.6</v>
      </c>
      <c r="BD39" s="87">
        <v>2133.6</v>
      </c>
      <c r="BE39" s="87">
        <v>1066.8</v>
      </c>
      <c r="BF39" s="87">
        <v>2133.6</v>
      </c>
      <c r="BG39" s="87">
        <v>2133.6</v>
      </c>
      <c r="BH39" s="87">
        <v>2133.6</v>
      </c>
      <c r="BI39" s="87">
        <v>2133.6</v>
      </c>
      <c r="BJ39" s="88">
        <v>1600.1999999999998</v>
      </c>
      <c r="BK39" s="213">
        <v>154.36000000000001</v>
      </c>
      <c r="BL39" s="214">
        <v>131.66</v>
      </c>
      <c r="BM39" s="214">
        <v>0</v>
      </c>
      <c r="BN39" s="214">
        <v>131.66</v>
      </c>
      <c r="BO39" s="214">
        <v>131.66</v>
      </c>
      <c r="BP39" s="214">
        <v>65.83</v>
      </c>
      <c r="BQ39" s="214">
        <v>131.66</v>
      </c>
      <c r="BR39" s="214">
        <v>131.66</v>
      </c>
      <c r="BS39" s="214">
        <v>131.66</v>
      </c>
      <c r="BT39" s="214">
        <v>131.66</v>
      </c>
      <c r="BU39" s="215">
        <v>98.745000000000005</v>
      </c>
      <c r="BV39" s="214">
        <v>871.68</v>
      </c>
      <c r="BW39" s="214">
        <v>2133.6</v>
      </c>
      <c r="BX39" s="214">
        <v>0</v>
      </c>
      <c r="BY39" s="214">
        <v>2133.6</v>
      </c>
      <c r="BZ39" s="214">
        <v>2133.6</v>
      </c>
      <c r="CA39" s="214">
        <v>1066.8</v>
      </c>
      <c r="CB39" s="214">
        <v>2133.6</v>
      </c>
      <c r="CC39" s="214">
        <v>2133.6</v>
      </c>
      <c r="CD39" s="214">
        <v>2133.6</v>
      </c>
      <c r="CE39" s="214">
        <v>2133.6</v>
      </c>
      <c r="CF39" s="215">
        <v>1600.1999999999998</v>
      </c>
    </row>
    <row r="40" spans="1:84" ht="14.25">
      <c r="A40" s="162" t="s">
        <v>199</v>
      </c>
      <c r="B40" s="111">
        <v>181.2140046361902</v>
      </c>
      <c r="C40" s="87">
        <v>181.2140046361902</v>
      </c>
      <c r="D40" s="87">
        <v>18.121400463619022</v>
      </c>
      <c r="E40" s="87">
        <v>18.121400463619022</v>
      </c>
      <c r="F40" s="87">
        <v>126.84980324533313</v>
      </c>
      <c r="G40" s="87">
        <v>181.2140046361902</v>
      </c>
      <c r="H40" s="88">
        <v>0</v>
      </c>
      <c r="I40" s="87">
        <v>29.507000920968107</v>
      </c>
      <c r="J40" s="87">
        <v>29.507000920968107</v>
      </c>
      <c r="K40" s="87">
        <v>2.9507000920968109</v>
      </c>
      <c r="L40" s="87">
        <v>2.9507000920968109</v>
      </c>
      <c r="M40" s="87">
        <v>20.654900644677674</v>
      </c>
      <c r="N40" s="87">
        <v>29.507000920968107</v>
      </c>
      <c r="O40" s="87">
        <v>29.507000920968107</v>
      </c>
      <c r="P40" s="87">
        <v>29.507000920968107</v>
      </c>
      <c r="Q40" s="87">
        <v>29.507000920968107</v>
      </c>
      <c r="R40" s="87">
        <v>0</v>
      </c>
      <c r="S40" s="111">
        <v>29</v>
      </c>
      <c r="T40" s="87">
        <v>2.9000000000000004</v>
      </c>
      <c r="U40" s="87">
        <v>2.9000000000000004</v>
      </c>
      <c r="V40" s="87">
        <v>20.299999999999997</v>
      </c>
      <c r="W40" s="87">
        <v>29</v>
      </c>
      <c r="X40" s="87">
        <v>29</v>
      </c>
      <c r="Y40" s="87">
        <v>29</v>
      </c>
      <c r="Z40" s="87">
        <v>29</v>
      </c>
      <c r="AA40" s="87">
        <v>0</v>
      </c>
      <c r="AB40" s="88">
        <v>0</v>
      </c>
      <c r="AC40" s="87">
        <v>3.4299999999999997E-2</v>
      </c>
      <c r="AD40" s="111">
        <v>1.4152588555858308</v>
      </c>
      <c r="AE40" s="87">
        <v>1.572509839539812</v>
      </c>
      <c r="AF40" s="87">
        <v>1.4152588555858308</v>
      </c>
      <c r="AG40" s="87">
        <v>1.4152588555858308</v>
      </c>
      <c r="AH40" s="87">
        <v>0.14152588555858309</v>
      </c>
      <c r="AI40" s="87">
        <v>0.14152588555858309</v>
      </c>
      <c r="AJ40" s="87">
        <v>0.14152588555858309</v>
      </c>
      <c r="AK40" s="87">
        <v>1.4152588555858308</v>
      </c>
      <c r="AL40" s="87">
        <v>1.4152588555858308</v>
      </c>
      <c r="AM40" s="87">
        <v>1.4152588555858308</v>
      </c>
      <c r="AN40" s="88">
        <v>0</v>
      </c>
      <c r="AO40" s="87">
        <v>1.3899999999999999E-2</v>
      </c>
      <c r="AP40" s="111">
        <v>1.1254184507590501</v>
      </c>
      <c r="AQ40" s="87">
        <v>1.2504649452878336</v>
      </c>
      <c r="AR40" s="87">
        <v>1.1254184507590501</v>
      </c>
      <c r="AS40" s="87">
        <v>1.1254184507590501</v>
      </c>
      <c r="AT40" s="87">
        <v>0.11254184507590502</v>
      </c>
      <c r="AU40" s="87">
        <v>0.11254184507590502</v>
      </c>
      <c r="AV40" s="87">
        <v>0.11254184507590502</v>
      </c>
      <c r="AW40" s="87">
        <v>1.1254184507590501</v>
      </c>
      <c r="AX40" s="87">
        <v>1.1254184507590501</v>
      </c>
      <c r="AY40" s="88">
        <v>1.1254184507590501</v>
      </c>
      <c r="AZ40" s="111">
        <v>1.2</v>
      </c>
      <c r="BA40" s="212">
        <v>16.989000000000001</v>
      </c>
      <c r="BB40" s="87">
        <v>0</v>
      </c>
      <c r="BC40" s="87">
        <v>16.989000000000001</v>
      </c>
      <c r="BD40" s="87">
        <v>1.6989000000000001</v>
      </c>
      <c r="BE40" s="87">
        <v>11.892300000000001</v>
      </c>
      <c r="BF40" s="87">
        <v>16.989000000000001</v>
      </c>
      <c r="BG40" s="87">
        <v>16.989000000000001</v>
      </c>
      <c r="BH40" s="87">
        <v>16.989000000000001</v>
      </c>
      <c r="BI40" s="87">
        <v>16.989000000000001</v>
      </c>
      <c r="BJ40" s="88">
        <v>0</v>
      </c>
      <c r="BK40" s="213">
        <v>11.606999999999999</v>
      </c>
      <c r="BL40" s="214">
        <v>16.989000000000001</v>
      </c>
      <c r="BM40" s="214">
        <v>0</v>
      </c>
      <c r="BN40" s="214">
        <v>16.989000000000001</v>
      </c>
      <c r="BO40" s="214">
        <v>1.6989000000000001</v>
      </c>
      <c r="BP40" s="214">
        <v>11.892300000000001</v>
      </c>
      <c r="BQ40" s="214">
        <v>16.989000000000001</v>
      </c>
      <c r="BR40" s="214">
        <v>16.989000000000001</v>
      </c>
      <c r="BS40" s="214">
        <v>16.989000000000001</v>
      </c>
      <c r="BT40" s="214">
        <v>16.989000000000001</v>
      </c>
      <c r="BU40" s="215">
        <v>0</v>
      </c>
      <c r="BV40" s="214">
        <v>11.606999999999999</v>
      </c>
      <c r="BW40" s="214">
        <v>16.989000000000001</v>
      </c>
      <c r="BX40" s="214">
        <v>0</v>
      </c>
      <c r="BY40" s="214">
        <v>16.989000000000001</v>
      </c>
      <c r="BZ40" s="214">
        <v>1.6989000000000001</v>
      </c>
      <c r="CA40" s="214">
        <v>11.892300000000001</v>
      </c>
      <c r="CB40" s="214">
        <v>16.989000000000001</v>
      </c>
      <c r="CC40" s="214">
        <v>16.989000000000001</v>
      </c>
      <c r="CD40" s="214">
        <v>16.989000000000001</v>
      </c>
      <c r="CE40" s="214">
        <v>16.989000000000001</v>
      </c>
      <c r="CF40" s="215">
        <v>0</v>
      </c>
    </row>
    <row r="41" spans="1:84" ht="14.25">
      <c r="A41" s="162" t="s">
        <v>880</v>
      </c>
      <c r="B41" s="111">
        <v>166.75300341616594</v>
      </c>
      <c r="C41" s="87">
        <v>166.75300341616594</v>
      </c>
      <c r="D41" s="87">
        <v>16.675300341616595</v>
      </c>
      <c r="E41" s="87">
        <v>16.675300341616595</v>
      </c>
      <c r="F41" s="87">
        <v>116.72710239131615</v>
      </c>
      <c r="G41" s="87">
        <v>166.75300341616594</v>
      </c>
      <c r="H41" s="88">
        <v>0</v>
      </c>
      <c r="I41" s="87">
        <v>28.621998764534485</v>
      </c>
      <c r="J41" s="87">
        <v>28.621998764534485</v>
      </c>
      <c r="K41" s="87">
        <v>2.8621998764534489</v>
      </c>
      <c r="L41" s="87">
        <v>2.8621998764534489</v>
      </c>
      <c r="M41" s="87">
        <v>20.035399135174139</v>
      </c>
      <c r="N41" s="87">
        <v>28.621998764534485</v>
      </c>
      <c r="O41" s="87">
        <v>28.621998764534485</v>
      </c>
      <c r="P41" s="87">
        <v>28.621998764534485</v>
      </c>
      <c r="Q41" s="87">
        <v>28.621998764534485</v>
      </c>
      <c r="R41" s="87">
        <v>0</v>
      </c>
      <c r="S41" s="111">
        <v>28.13</v>
      </c>
      <c r="T41" s="87">
        <v>2.8130000000000002</v>
      </c>
      <c r="U41" s="87">
        <v>2.8130000000000002</v>
      </c>
      <c r="V41" s="87">
        <v>19.690999999999999</v>
      </c>
      <c r="W41" s="87">
        <v>28.13</v>
      </c>
      <c r="X41" s="87">
        <v>28.13</v>
      </c>
      <c r="Y41" s="87">
        <v>28.13</v>
      </c>
      <c r="Z41" s="87">
        <v>28.13</v>
      </c>
      <c r="AA41" s="87">
        <v>0</v>
      </c>
      <c r="AB41" s="88">
        <v>0</v>
      </c>
      <c r="AC41" s="87">
        <v>3.3300000000000003E-2</v>
      </c>
      <c r="AD41" s="111">
        <v>1.3739976644608798</v>
      </c>
      <c r="AE41" s="87">
        <v>1.5266640716231998</v>
      </c>
      <c r="AF41" s="87">
        <v>1.3739976644608798</v>
      </c>
      <c r="AG41" s="87">
        <v>1.3739976644608798</v>
      </c>
      <c r="AH41" s="87">
        <v>0.13739976644608798</v>
      </c>
      <c r="AI41" s="87">
        <v>0.13739976644608798</v>
      </c>
      <c r="AJ41" s="87">
        <v>0.13739976644608798</v>
      </c>
      <c r="AK41" s="87">
        <v>1.3739976644608798</v>
      </c>
      <c r="AL41" s="87">
        <v>1.3739976644608798</v>
      </c>
      <c r="AM41" s="87">
        <v>1.3739976644608798</v>
      </c>
      <c r="AN41" s="88">
        <v>0</v>
      </c>
      <c r="AO41" s="87">
        <v>1.35E-2</v>
      </c>
      <c r="AP41" s="111">
        <v>1.0930323082911637</v>
      </c>
      <c r="AQ41" s="87">
        <v>1.2144803425457376</v>
      </c>
      <c r="AR41" s="87">
        <v>1.0930323082911637</v>
      </c>
      <c r="AS41" s="87">
        <v>1.0930323082911637</v>
      </c>
      <c r="AT41" s="87">
        <v>0.10930323082911637</v>
      </c>
      <c r="AU41" s="87">
        <v>0.10930323082911637</v>
      </c>
      <c r="AV41" s="87">
        <v>0.10930323082911637</v>
      </c>
      <c r="AW41" s="87">
        <v>1.0930323082911637</v>
      </c>
      <c r="AX41" s="87">
        <v>1.0930323082911637</v>
      </c>
      <c r="AY41" s="88">
        <v>1.0930323082911637</v>
      </c>
      <c r="AZ41" s="111">
        <v>1.2</v>
      </c>
      <c r="BA41" s="87">
        <v>13.591200000000001</v>
      </c>
      <c r="BB41" s="87">
        <v>0</v>
      </c>
      <c r="BC41" s="87">
        <v>13.591200000000001</v>
      </c>
      <c r="BD41" s="87">
        <v>1.3591200000000001</v>
      </c>
      <c r="BE41" s="87">
        <v>9.5138400000000001</v>
      </c>
      <c r="BF41" s="87">
        <v>13.591200000000001</v>
      </c>
      <c r="BG41" s="87">
        <v>13.591200000000001</v>
      </c>
      <c r="BH41" s="87">
        <v>13.591200000000001</v>
      </c>
      <c r="BI41" s="87">
        <v>13.591200000000001</v>
      </c>
      <c r="BJ41" s="88">
        <v>0</v>
      </c>
      <c r="BK41" s="213">
        <v>11.606999999999999</v>
      </c>
      <c r="BL41" s="214">
        <v>13.591200000000001</v>
      </c>
      <c r="BM41" s="214">
        <v>0</v>
      </c>
      <c r="BN41" s="214">
        <v>13.591200000000001</v>
      </c>
      <c r="BO41" s="214">
        <v>1.3591200000000001</v>
      </c>
      <c r="BP41" s="214">
        <v>9.5138400000000001</v>
      </c>
      <c r="BQ41" s="214">
        <v>13.591200000000001</v>
      </c>
      <c r="BR41" s="214">
        <v>13.591200000000001</v>
      </c>
      <c r="BS41" s="214">
        <v>13.591200000000001</v>
      </c>
      <c r="BT41" s="214">
        <v>13.591200000000001</v>
      </c>
      <c r="BU41" s="215">
        <v>0</v>
      </c>
      <c r="BV41" s="214">
        <v>11.606999999999999</v>
      </c>
      <c r="BW41" s="214">
        <v>13.591200000000001</v>
      </c>
      <c r="BX41" s="214">
        <v>0</v>
      </c>
      <c r="BY41" s="214">
        <v>13.591200000000001</v>
      </c>
      <c r="BZ41" s="214">
        <v>1.3591200000000001</v>
      </c>
      <c r="CA41" s="214">
        <v>9.5138400000000001</v>
      </c>
      <c r="CB41" s="214">
        <v>13.591200000000001</v>
      </c>
      <c r="CC41" s="214">
        <v>13.591200000000001</v>
      </c>
      <c r="CD41" s="214">
        <v>13.591200000000001</v>
      </c>
      <c r="CE41" s="214">
        <v>13.591200000000001</v>
      </c>
      <c r="CF41" s="215">
        <v>0</v>
      </c>
    </row>
    <row r="42" spans="1:84" ht="14.25">
      <c r="A42" s="162" t="s">
        <v>285</v>
      </c>
      <c r="B42" s="111">
        <v>1443.5650804305726</v>
      </c>
      <c r="C42" s="87">
        <v>0.54242117555469049</v>
      </c>
      <c r="D42" s="87">
        <v>0.26856561546286878</v>
      </c>
      <c r="E42" s="87">
        <v>0</v>
      </c>
      <c r="F42" s="87">
        <v>0</v>
      </c>
      <c r="G42" s="87">
        <v>0</v>
      </c>
      <c r="H42" s="88">
        <v>0</v>
      </c>
      <c r="I42" s="87">
        <v>267.32686674640235</v>
      </c>
      <c r="J42" s="87">
        <v>0.54242117555469049</v>
      </c>
      <c r="K42" s="87">
        <v>0.26856561546286878</v>
      </c>
      <c r="L42" s="87">
        <v>0</v>
      </c>
      <c r="M42" s="87">
        <v>0</v>
      </c>
      <c r="N42" s="87">
        <v>0</v>
      </c>
      <c r="O42" s="87">
        <v>0</v>
      </c>
      <c r="P42" s="87">
        <v>0</v>
      </c>
      <c r="Q42" s="87">
        <v>0</v>
      </c>
      <c r="R42" s="87">
        <v>0</v>
      </c>
      <c r="S42" s="111">
        <v>0.54242117555469049</v>
      </c>
      <c r="T42" s="87">
        <v>0.26856561546286878</v>
      </c>
      <c r="U42" s="87">
        <v>0</v>
      </c>
      <c r="V42" s="87">
        <v>0</v>
      </c>
      <c r="W42" s="87">
        <v>0</v>
      </c>
      <c r="X42" s="87">
        <v>0</v>
      </c>
      <c r="Y42" s="87">
        <v>0</v>
      </c>
      <c r="Z42" s="87">
        <v>0</v>
      </c>
      <c r="AA42" s="87">
        <v>0</v>
      </c>
      <c r="AB42" s="88">
        <v>0</v>
      </c>
      <c r="AC42" s="87">
        <v>1.3307924528301887E-2</v>
      </c>
      <c r="AD42" s="111">
        <v>0.54469976387990127</v>
      </c>
      <c r="AE42" s="87">
        <v>0</v>
      </c>
      <c r="AF42" s="87">
        <v>0</v>
      </c>
      <c r="AG42" s="87">
        <v>0</v>
      </c>
      <c r="AH42" s="87">
        <v>4.4626236992676947E-2</v>
      </c>
      <c r="AI42" s="87">
        <v>0</v>
      </c>
      <c r="AJ42" s="87">
        <v>0</v>
      </c>
      <c r="AK42" s="87">
        <v>0</v>
      </c>
      <c r="AL42" s="87">
        <v>0</v>
      </c>
      <c r="AM42" s="87">
        <v>0</v>
      </c>
      <c r="AN42" s="88">
        <v>0</v>
      </c>
      <c r="AO42" s="87">
        <v>6.7819230769230769E-3</v>
      </c>
      <c r="AP42" s="111">
        <v>0.54469976387990127</v>
      </c>
      <c r="AQ42" s="87">
        <v>0</v>
      </c>
      <c r="AR42" s="87">
        <v>0</v>
      </c>
      <c r="AS42" s="87">
        <v>0</v>
      </c>
      <c r="AT42" s="87">
        <v>4.4626236992676947E-2</v>
      </c>
      <c r="AU42" s="87">
        <v>0</v>
      </c>
      <c r="AV42" s="87">
        <v>0</v>
      </c>
      <c r="AW42" s="87">
        <v>0</v>
      </c>
      <c r="AX42" s="87">
        <v>0</v>
      </c>
      <c r="AY42" s="88">
        <v>0</v>
      </c>
      <c r="AZ42" s="111">
        <v>0.26856561546286878</v>
      </c>
      <c r="BA42" s="87">
        <v>0.54242117555469049</v>
      </c>
      <c r="BB42" s="87">
        <v>0</v>
      </c>
      <c r="BC42" s="87">
        <v>267.32686674640235</v>
      </c>
      <c r="BD42" s="87">
        <v>0</v>
      </c>
      <c r="BE42" s="87">
        <v>0</v>
      </c>
      <c r="BF42" s="87">
        <v>0</v>
      </c>
      <c r="BG42" s="87">
        <v>0</v>
      </c>
      <c r="BH42" s="87">
        <v>0</v>
      </c>
      <c r="BI42" s="87">
        <v>0</v>
      </c>
      <c r="BJ42" s="88">
        <v>0</v>
      </c>
      <c r="BK42" s="213">
        <v>0.26856561546286878</v>
      </c>
      <c r="BL42" s="214">
        <v>0.54242117555469049</v>
      </c>
      <c r="BM42" s="214">
        <v>0</v>
      </c>
      <c r="BN42" s="214">
        <v>267.32686674640235</v>
      </c>
      <c r="BO42" s="214">
        <v>0</v>
      </c>
      <c r="BP42" s="214">
        <v>0</v>
      </c>
      <c r="BQ42" s="214">
        <v>0</v>
      </c>
      <c r="BR42" s="214">
        <v>0</v>
      </c>
      <c r="BS42" s="214">
        <v>0</v>
      </c>
      <c r="BT42" s="214">
        <v>0</v>
      </c>
      <c r="BU42" s="215">
        <v>0</v>
      </c>
      <c r="BV42" s="214">
        <v>0.26856561546286878</v>
      </c>
      <c r="BW42" s="214">
        <v>0.54242117555469049</v>
      </c>
      <c r="BX42" s="214">
        <v>0</v>
      </c>
      <c r="BY42" s="214">
        <v>267.32686674640235</v>
      </c>
      <c r="BZ42" s="214">
        <v>0</v>
      </c>
      <c r="CA42" s="214">
        <v>0</v>
      </c>
      <c r="CB42" s="214">
        <v>0</v>
      </c>
      <c r="CC42" s="214">
        <v>0</v>
      </c>
      <c r="CD42" s="214">
        <v>0</v>
      </c>
      <c r="CE42" s="214">
        <v>0</v>
      </c>
      <c r="CF42" s="215">
        <v>0</v>
      </c>
    </row>
    <row r="43" spans="1:84" ht="14.25">
      <c r="A43" s="52" t="s">
        <v>286</v>
      </c>
      <c r="B43" s="111">
        <v>25.01295051242489</v>
      </c>
      <c r="C43" s="87">
        <v>25.01295051242489</v>
      </c>
      <c r="D43" s="87">
        <v>2.5012950512424892</v>
      </c>
      <c r="E43" s="87">
        <v>2.5012950512424892</v>
      </c>
      <c r="F43" s="87">
        <v>17.509065358697423</v>
      </c>
      <c r="G43" s="87">
        <v>25.01295051242489</v>
      </c>
      <c r="H43" s="87">
        <v>0</v>
      </c>
      <c r="I43" s="111">
        <v>4.2932998146801724</v>
      </c>
      <c r="J43" s="87">
        <v>4.2932998146801724</v>
      </c>
      <c r="K43" s="87">
        <v>0.42932998146801726</v>
      </c>
      <c r="L43" s="87">
        <v>0.42932998146801726</v>
      </c>
      <c r="M43" s="87">
        <v>3.0053098702761205</v>
      </c>
      <c r="N43" s="87">
        <v>4.2932998146801724</v>
      </c>
      <c r="O43" s="87">
        <v>4.2932998146801724</v>
      </c>
      <c r="P43" s="87">
        <v>4.2932998146801724</v>
      </c>
      <c r="Q43" s="87">
        <v>4.2932998146801724</v>
      </c>
      <c r="R43" s="87">
        <v>0</v>
      </c>
      <c r="S43" s="111">
        <v>2.3629199999999999</v>
      </c>
      <c r="T43" s="87">
        <v>0.236292</v>
      </c>
      <c r="U43" s="87">
        <v>0.236292</v>
      </c>
      <c r="V43" s="87">
        <v>1.6540439999999998</v>
      </c>
      <c r="W43" s="87">
        <v>2.3629199999999999</v>
      </c>
      <c r="X43" s="87">
        <v>2.3629199999999999</v>
      </c>
      <c r="Y43" s="87">
        <v>2.3629199999999999</v>
      </c>
      <c r="Z43" s="87">
        <v>2.3629199999999999</v>
      </c>
      <c r="AA43" s="87">
        <v>0</v>
      </c>
      <c r="AB43" s="87">
        <v>0</v>
      </c>
      <c r="AC43" s="111">
        <v>5.3280000000000003E-3</v>
      </c>
      <c r="AD43" s="111">
        <v>0.21983962631374074</v>
      </c>
      <c r="AE43" s="87">
        <v>0.24426625145971195</v>
      </c>
      <c r="AF43" s="87">
        <v>0.21983962631374074</v>
      </c>
      <c r="AG43" s="87">
        <v>0.21983962631374074</v>
      </c>
      <c r="AH43" s="87">
        <v>2.1983962631374074E-2</v>
      </c>
      <c r="AI43" s="87">
        <v>2.1983962631374074E-2</v>
      </c>
      <c r="AJ43" s="87">
        <v>2.1983962631374074E-2</v>
      </c>
      <c r="AK43" s="87">
        <v>0.21983962631374074</v>
      </c>
      <c r="AL43" s="87">
        <v>0.21983962631374074</v>
      </c>
      <c r="AM43" s="87">
        <v>0.21983962631374074</v>
      </c>
      <c r="AN43" s="87">
        <v>0</v>
      </c>
      <c r="AO43" s="111">
        <v>1.0934999999999999E-3</v>
      </c>
      <c r="AP43" s="111">
        <v>8.8535616971584269E-2</v>
      </c>
      <c r="AQ43" s="87">
        <v>9.8372907746204746E-2</v>
      </c>
      <c r="AR43" s="87">
        <v>8.8535616971584269E-2</v>
      </c>
      <c r="AS43" s="87">
        <v>8.8535616971584269E-2</v>
      </c>
      <c r="AT43" s="87">
        <v>8.8535616971584276E-3</v>
      </c>
      <c r="AU43" s="87">
        <v>8.8535616971584276E-3</v>
      </c>
      <c r="AV43" s="87">
        <v>8.8535616971584276E-3</v>
      </c>
      <c r="AW43" s="87">
        <v>8.8535616971584269E-2</v>
      </c>
      <c r="AX43" s="87">
        <v>8.8535616971584269E-2</v>
      </c>
      <c r="AY43" s="87">
        <v>8.8535616971584269E-2</v>
      </c>
      <c r="AZ43" s="111">
        <v>0.24</v>
      </c>
      <c r="BA43" s="87">
        <v>11.049645600000002</v>
      </c>
      <c r="BB43" s="87">
        <v>0</v>
      </c>
      <c r="BC43" s="87">
        <v>11.049645600000002</v>
      </c>
      <c r="BD43" s="87">
        <v>1.1049645600000002</v>
      </c>
      <c r="BE43" s="87">
        <v>7.7347519200000008</v>
      </c>
      <c r="BF43" s="87">
        <v>11.049645600000002</v>
      </c>
      <c r="BG43" s="87">
        <v>11.049645600000002</v>
      </c>
      <c r="BH43" s="87">
        <v>11.049645600000002</v>
      </c>
      <c r="BI43" s="87">
        <v>11.049645600000002</v>
      </c>
      <c r="BJ43" s="87">
        <v>0</v>
      </c>
      <c r="BK43" s="214">
        <v>0.33660299999999999</v>
      </c>
      <c r="BL43" s="214">
        <v>1.3591200000000001</v>
      </c>
      <c r="BM43" s="214">
        <v>0</v>
      </c>
      <c r="BN43" s="214">
        <v>1.3591200000000001</v>
      </c>
      <c r="BO43" s="214">
        <v>0.13591200000000001</v>
      </c>
      <c r="BP43" s="214">
        <v>0.95138400000000001</v>
      </c>
      <c r="BQ43" s="214">
        <v>1.3591200000000001</v>
      </c>
      <c r="BR43" s="214">
        <v>1.3591200000000001</v>
      </c>
      <c r="BS43" s="214">
        <v>1.3591200000000001</v>
      </c>
      <c r="BT43" s="214">
        <v>1.3591200000000001</v>
      </c>
      <c r="BU43" s="214">
        <v>0</v>
      </c>
      <c r="BV43" s="213">
        <v>2.3213999999999997</v>
      </c>
      <c r="BW43" s="214">
        <v>11.049645600000002</v>
      </c>
      <c r="BX43" s="214">
        <v>0</v>
      </c>
      <c r="BY43" s="214">
        <v>11.049645600000002</v>
      </c>
      <c r="BZ43" s="214">
        <v>1.1049645600000002</v>
      </c>
      <c r="CA43" s="214">
        <v>7.7347519200000008</v>
      </c>
      <c r="CB43" s="214">
        <v>11.049645600000002</v>
      </c>
      <c r="CC43" s="214">
        <v>11.049645600000002</v>
      </c>
      <c r="CD43" s="214">
        <v>11.049645600000002</v>
      </c>
      <c r="CE43" s="214">
        <v>11.049645600000002</v>
      </c>
      <c r="CF43" s="215">
        <v>0</v>
      </c>
    </row>
    <row r="44" spans="1:84" ht="14.25">
      <c r="A44" s="52" t="s">
        <v>287</v>
      </c>
      <c r="B44" s="111">
        <v>65.033671332304706</v>
      </c>
      <c r="C44" s="87">
        <v>65.033671332304706</v>
      </c>
      <c r="D44" s="87">
        <v>6.503367133230471</v>
      </c>
      <c r="E44" s="87">
        <v>6.503367133230471</v>
      </c>
      <c r="F44" s="87">
        <v>45.523569932613292</v>
      </c>
      <c r="G44" s="87">
        <v>65.033671332304706</v>
      </c>
      <c r="H44" s="87">
        <v>0</v>
      </c>
      <c r="I44" s="111">
        <v>11.16257951816845</v>
      </c>
      <c r="J44" s="87">
        <v>11.16257951816845</v>
      </c>
      <c r="K44" s="87">
        <v>1.116257951816845</v>
      </c>
      <c r="L44" s="87">
        <v>1.116257951816845</v>
      </c>
      <c r="M44" s="87">
        <v>7.8138056627179138</v>
      </c>
      <c r="N44" s="87">
        <v>11.16257951816845</v>
      </c>
      <c r="O44" s="87">
        <v>11.16257951816845</v>
      </c>
      <c r="P44" s="87">
        <v>11.16257951816845</v>
      </c>
      <c r="Q44" s="87">
        <v>11.16257951816845</v>
      </c>
      <c r="R44" s="87">
        <v>0</v>
      </c>
      <c r="S44" s="111">
        <v>24.923179999999999</v>
      </c>
      <c r="T44" s="87">
        <v>2.492318</v>
      </c>
      <c r="U44" s="87">
        <v>2.492318</v>
      </c>
      <c r="V44" s="87">
        <v>17.446225999999999</v>
      </c>
      <c r="W44" s="87">
        <v>24.923179999999999</v>
      </c>
      <c r="X44" s="87">
        <v>24.923179999999999</v>
      </c>
      <c r="Y44" s="87">
        <v>24.923179999999999</v>
      </c>
      <c r="Z44" s="87">
        <v>24.923179999999999</v>
      </c>
      <c r="AA44" s="87">
        <v>0</v>
      </c>
      <c r="AB44" s="87">
        <v>0</v>
      </c>
      <c r="AC44" s="111">
        <v>2.1978000000000004E-2</v>
      </c>
      <c r="AD44" s="111">
        <v>0.90683845854418077</v>
      </c>
      <c r="AE44" s="87">
        <v>1.0075982872713121</v>
      </c>
      <c r="AF44" s="87">
        <v>0.90683845854418077</v>
      </c>
      <c r="AG44" s="87">
        <v>0.90683845854418077</v>
      </c>
      <c r="AH44" s="87">
        <v>9.0683845854418077E-2</v>
      </c>
      <c r="AI44" s="87">
        <v>9.0683845854418077E-2</v>
      </c>
      <c r="AJ44" s="87">
        <v>9.0683845854418077E-2</v>
      </c>
      <c r="AK44" s="87">
        <v>0.90683845854418077</v>
      </c>
      <c r="AL44" s="87">
        <v>0.90683845854418077</v>
      </c>
      <c r="AM44" s="87">
        <v>0.90683845854418077</v>
      </c>
      <c r="AN44" s="87">
        <v>0</v>
      </c>
      <c r="AO44" s="111">
        <v>1.188E-2</v>
      </c>
      <c r="AP44" s="111">
        <v>0.96186843129622435</v>
      </c>
      <c r="AQ44" s="87">
        <v>1.0687427014402493</v>
      </c>
      <c r="AR44" s="87">
        <v>0.96186843129622435</v>
      </c>
      <c r="AS44" s="87">
        <v>0.96186843129622435</v>
      </c>
      <c r="AT44" s="87">
        <v>9.6186843129622446E-2</v>
      </c>
      <c r="AU44" s="87">
        <v>9.6186843129622446E-2</v>
      </c>
      <c r="AV44" s="87">
        <v>9.6186843129622446E-2</v>
      </c>
      <c r="AW44" s="87">
        <v>0.96186843129622435</v>
      </c>
      <c r="AX44" s="87">
        <v>0.96186843129622435</v>
      </c>
      <c r="AY44" s="87">
        <v>0.96186843129622435</v>
      </c>
      <c r="AZ44" s="111">
        <v>0.51359999999999995</v>
      </c>
      <c r="BA44" s="87">
        <v>2.4600072000000002</v>
      </c>
      <c r="BB44" s="87">
        <v>0</v>
      </c>
      <c r="BC44" s="87">
        <v>2.4600072000000002</v>
      </c>
      <c r="BD44" s="87">
        <v>0.24600072000000003</v>
      </c>
      <c r="BE44" s="87">
        <v>1.72200504</v>
      </c>
      <c r="BF44" s="87">
        <v>2.4600072000000002</v>
      </c>
      <c r="BG44" s="87">
        <v>2.4600072000000002</v>
      </c>
      <c r="BH44" s="87">
        <v>2.4600072000000002</v>
      </c>
      <c r="BI44" s="87">
        <v>2.4600072000000002</v>
      </c>
      <c r="BJ44" s="87">
        <v>0</v>
      </c>
      <c r="BK44" s="214">
        <v>7.8927599999999991</v>
      </c>
      <c r="BL44" s="214">
        <v>3.3978000000000002</v>
      </c>
      <c r="BM44" s="214">
        <v>0</v>
      </c>
      <c r="BN44" s="214">
        <v>3.3978000000000002</v>
      </c>
      <c r="BO44" s="214">
        <v>0.33978000000000003</v>
      </c>
      <c r="BP44" s="214">
        <v>2.37846</v>
      </c>
      <c r="BQ44" s="214">
        <v>3.3978000000000002</v>
      </c>
      <c r="BR44" s="214">
        <v>3.3978000000000002</v>
      </c>
      <c r="BS44" s="214">
        <v>3.3978000000000002</v>
      </c>
      <c r="BT44" s="214">
        <v>3.3978000000000002</v>
      </c>
      <c r="BU44" s="214">
        <v>0</v>
      </c>
      <c r="BV44" s="213">
        <v>4.9677959999999999</v>
      </c>
      <c r="BW44" s="214">
        <v>2.4600072000000002</v>
      </c>
      <c r="BX44" s="214">
        <v>0</v>
      </c>
      <c r="BY44" s="214">
        <v>2.4600072000000002</v>
      </c>
      <c r="BZ44" s="214">
        <v>0.24600072000000003</v>
      </c>
      <c r="CA44" s="214">
        <v>1.72200504</v>
      </c>
      <c r="CB44" s="214">
        <v>2.4600072000000002</v>
      </c>
      <c r="CC44" s="214">
        <v>2.4600072000000002</v>
      </c>
      <c r="CD44" s="214">
        <v>2.4600072000000002</v>
      </c>
      <c r="CE44" s="214">
        <v>2.4600072000000002</v>
      </c>
      <c r="CF44" s="215">
        <v>0</v>
      </c>
    </row>
    <row r="45" spans="1:84" ht="14.25">
      <c r="A45" s="162" t="s">
        <v>201</v>
      </c>
      <c r="B45" s="111">
        <v>4.5809998512268066</v>
      </c>
      <c r="C45" s="87">
        <v>4.5809998512268066</v>
      </c>
      <c r="D45" s="87">
        <v>91.619997024536133</v>
      </c>
      <c r="E45" s="87">
        <v>4.5809998512268066</v>
      </c>
      <c r="F45" s="87">
        <v>4.5809998512268066</v>
      </c>
      <c r="G45" s="87">
        <v>4.5809998512268066</v>
      </c>
      <c r="H45" s="88">
        <v>0</v>
      </c>
      <c r="I45" s="212">
        <v>1.0284119892201289</v>
      </c>
      <c r="J45" s="87">
        <v>1.0284119892201289</v>
      </c>
      <c r="K45" s="87">
        <v>20.568239784402579</v>
      </c>
      <c r="L45" s="87">
        <v>1.0284119892201289</v>
      </c>
      <c r="M45" s="87">
        <v>1.0284119892201289</v>
      </c>
      <c r="N45" s="87">
        <v>1.0284119892201289</v>
      </c>
      <c r="O45" s="87">
        <v>1.0284119892201289</v>
      </c>
      <c r="P45" s="87">
        <v>1.0284119892201289</v>
      </c>
      <c r="Q45" s="87">
        <v>1.0284119892201289</v>
      </c>
      <c r="R45" s="87">
        <v>0</v>
      </c>
      <c r="S45" s="111">
        <v>6.8245112110180699</v>
      </c>
      <c r="T45" s="87">
        <v>136.4902242203614</v>
      </c>
      <c r="U45" s="87">
        <v>6.8245112110180699</v>
      </c>
      <c r="V45" s="87">
        <v>6.8245112110180699</v>
      </c>
      <c r="W45" s="87">
        <v>6.8245112110180699</v>
      </c>
      <c r="X45" s="87">
        <v>6.8245112110180699</v>
      </c>
      <c r="Y45" s="87">
        <v>6.8245112110180699</v>
      </c>
      <c r="Z45" s="87">
        <v>6.8245112110180699</v>
      </c>
      <c r="AA45" s="87">
        <v>0</v>
      </c>
      <c r="AB45" s="88">
        <v>0</v>
      </c>
      <c r="AC45" s="87">
        <v>0.46360000000000001</v>
      </c>
      <c r="AD45" s="111">
        <v>19.128688205527443</v>
      </c>
      <c r="AE45" s="87">
        <v>1344.9278498454473</v>
      </c>
      <c r="AF45" s="87">
        <v>19.128688205527443</v>
      </c>
      <c r="AG45" s="87">
        <v>19.128688205527443</v>
      </c>
      <c r="AH45" s="87">
        <v>12.433647333592837</v>
      </c>
      <c r="AI45" s="87">
        <v>12.433647333592837</v>
      </c>
      <c r="AJ45" s="87">
        <v>19.128688205527443</v>
      </c>
      <c r="AK45" s="87">
        <v>19.128688205527443</v>
      </c>
      <c r="AL45" s="87">
        <v>19.128688205527443</v>
      </c>
      <c r="AM45" s="87">
        <v>19.128688205527443</v>
      </c>
      <c r="AN45" s="88">
        <v>0</v>
      </c>
      <c r="AO45" s="87">
        <v>7.5300000000000006E-2</v>
      </c>
      <c r="AP45" s="111">
        <v>6.0966913195796035</v>
      </c>
      <c r="AQ45" s="87">
        <v>428.65511003751072</v>
      </c>
      <c r="AR45" s="87">
        <v>6.0966913195796035</v>
      </c>
      <c r="AS45" s="87">
        <v>6.0966913195796035</v>
      </c>
      <c r="AT45" s="87">
        <v>3.9628493577267423</v>
      </c>
      <c r="AU45" s="87">
        <v>3.9628493577267423</v>
      </c>
      <c r="AV45" s="87">
        <v>6.0966913195796035</v>
      </c>
      <c r="AW45" s="87">
        <v>6.0966913195796035</v>
      </c>
      <c r="AX45" s="87">
        <v>6.0966913195796035</v>
      </c>
      <c r="AY45" s="88">
        <v>6.0966913195796035</v>
      </c>
      <c r="AZ45" s="111">
        <v>500</v>
      </c>
      <c r="BA45" s="212">
        <v>4.54</v>
      </c>
      <c r="BB45" s="87">
        <v>0</v>
      </c>
      <c r="BC45" s="87">
        <v>4.54</v>
      </c>
      <c r="BD45" s="87">
        <v>4.54</v>
      </c>
      <c r="BE45" s="87">
        <v>4.54</v>
      </c>
      <c r="BF45" s="87">
        <v>4.54</v>
      </c>
      <c r="BG45" s="87">
        <v>4.54</v>
      </c>
      <c r="BH45" s="87">
        <v>4.54</v>
      </c>
      <c r="BI45" s="87">
        <v>4.54</v>
      </c>
      <c r="BJ45" s="88">
        <v>0</v>
      </c>
      <c r="BK45" s="213">
        <v>23.154</v>
      </c>
      <c r="BL45" s="214">
        <v>0.84399999999999997</v>
      </c>
      <c r="BM45" s="214">
        <v>0</v>
      </c>
      <c r="BN45" s="214">
        <v>0.84399999999999997</v>
      </c>
      <c r="BO45" s="214">
        <v>0.84399999999999997</v>
      </c>
      <c r="BP45" s="214">
        <v>0.84399999999999997</v>
      </c>
      <c r="BQ45" s="214">
        <v>0.84399999999999997</v>
      </c>
      <c r="BR45" s="214">
        <v>0.84399999999999997</v>
      </c>
      <c r="BS45" s="214">
        <v>0.84399999999999997</v>
      </c>
      <c r="BT45" s="214">
        <v>0.84399999999999997</v>
      </c>
      <c r="BU45" s="215">
        <v>0</v>
      </c>
      <c r="BV45" s="214">
        <v>289.04700000000003</v>
      </c>
      <c r="BW45" s="214">
        <v>4.54</v>
      </c>
      <c r="BX45" s="214">
        <v>0</v>
      </c>
      <c r="BY45" s="214">
        <v>4.54</v>
      </c>
      <c r="BZ45" s="214">
        <v>4.54</v>
      </c>
      <c r="CA45" s="214">
        <v>4.54</v>
      </c>
      <c r="CB45" s="214">
        <v>4.54</v>
      </c>
      <c r="CC45" s="214">
        <v>4.54</v>
      </c>
      <c r="CD45" s="214">
        <v>4.54</v>
      </c>
      <c r="CE45" s="214">
        <v>4.54</v>
      </c>
      <c r="CF45" s="215">
        <v>0</v>
      </c>
    </row>
    <row r="46" spans="1:84" ht="14.25">
      <c r="A46" s="162" t="s">
        <v>200</v>
      </c>
      <c r="B46" s="111">
        <v>2</v>
      </c>
      <c r="C46" s="87">
        <v>2</v>
      </c>
      <c r="D46" s="87">
        <v>2</v>
      </c>
      <c r="E46" s="87">
        <v>2</v>
      </c>
      <c r="F46" s="87">
        <v>2</v>
      </c>
      <c r="G46" s="87">
        <v>2</v>
      </c>
      <c r="H46" s="88">
        <v>0</v>
      </c>
      <c r="I46" s="212">
        <v>2</v>
      </c>
      <c r="J46" s="87">
        <v>2</v>
      </c>
      <c r="K46" s="87">
        <v>2</v>
      </c>
      <c r="L46" s="87">
        <v>2</v>
      </c>
      <c r="M46" s="87">
        <v>2</v>
      </c>
      <c r="N46" s="87">
        <v>2</v>
      </c>
      <c r="O46" s="87">
        <v>2</v>
      </c>
      <c r="P46" s="87">
        <v>2</v>
      </c>
      <c r="Q46" s="87">
        <v>2</v>
      </c>
      <c r="R46" s="87">
        <v>0</v>
      </c>
      <c r="S46" s="111">
        <v>2.1321383520886243</v>
      </c>
      <c r="T46" s="87">
        <v>2.1321383520886243</v>
      </c>
      <c r="U46" s="87">
        <v>2.1321383520886243</v>
      </c>
      <c r="V46" s="87">
        <v>2.1321383520886243</v>
      </c>
      <c r="W46" s="87">
        <v>2.1321383520886243</v>
      </c>
      <c r="X46" s="87">
        <v>2.1321383520886243</v>
      </c>
      <c r="Y46" s="87">
        <v>2.1321383520886243</v>
      </c>
      <c r="Z46" s="87">
        <v>2.1321383520886243</v>
      </c>
      <c r="AA46" s="87">
        <v>0</v>
      </c>
      <c r="AB46" s="88">
        <v>0</v>
      </c>
      <c r="AC46" s="87">
        <v>2E-3</v>
      </c>
      <c r="AD46" s="111">
        <v>8.2522382249902687E-2</v>
      </c>
      <c r="AE46" s="87">
        <v>2.2922883958306304E-2</v>
      </c>
      <c r="AF46" s="87">
        <v>8.2522382249902687E-2</v>
      </c>
      <c r="AG46" s="87">
        <v>8.2522382249902687E-2</v>
      </c>
      <c r="AH46" s="87">
        <v>8.2522382249902687E-2</v>
      </c>
      <c r="AI46" s="87">
        <v>8.2522382249902687E-2</v>
      </c>
      <c r="AJ46" s="87">
        <v>8.2522382249902687E-2</v>
      </c>
      <c r="AK46" s="87">
        <v>8.2522382249902687E-2</v>
      </c>
      <c r="AL46" s="87">
        <v>8.2522382249902687E-2</v>
      </c>
      <c r="AM46" s="87">
        <v>8.2522382249902687E-2</v>
      </c>
      <c r="AN46" s="88">
        <v>0</v>
      </c>
      <c r="AO46" s="87">
        <v>3.0999999999999999E-3</v>
      </c>
      <c r="AP46" s="111">
        <v>0.25099260412611912</v>
      </c>
      <c r="AQ46" s="87">
        <v>6.9720167812810874E-2</v>
      </c>
      <c r="AR46" s="87">
        <v>0.25099260412611912</v>
      </c>
      <c r="AS46" s="87">
        <v>0.25099260412611912</v>
      </c>
      <c r="AT46" s="87">
        <v>0.25099260412611912</v>
      </c>
      <c r="AU46" s="87">
        <v>0.25099260412611912</v>
      </c>
      <c r="AV46" s="87">
        <v>0.25099260412611912</v>
      </c>
      <c r="AW46" s="87">
        <v>0.25099260412611912</v>
      </c>
      <c r="AX46" s="87">
        <v>0.25099260412611912</v>
      </c>
      <c r="AY46" s="88">
        <v>0.25099260412611912</v>
      </c>
      <c r="AZ46" s="111">
        <v>50</v>
      </c>
      <c r="BA46" s="212">
        <v>2</v>
      </c>
      <c r="BB46" s="87">
        <v>0</v>
      </c>
      <c r="BC46" s="87">
        <v>2</v>
      </c>
      <c r="BD46" s="87">
        <v>2</v>
      </c>
      <c r="BE46" s="87">
        <v>2</v>
      </c>
      <c r="BF46" s="87">
        <v>2</v>
      </c>
      <c r="BG46" s="87">
        <v>2</v>
      </c>
      <c r="BH46" s="87">
        <v>2</v>
      </c>
      <c r="BI46" s="87">
        <v>2</v>
      </c>
      <c r="BJ46" s="88">
        <v>0</v>
      </c>
      <c r="BK46" s="213">
        <v>2</v>
      </c>
      <c r="BL46" s="214">
        <v>2</v>
      </c>
      <c r="BM46" s="214">
        <v>0</v>
      </c>
      <c r="BN46" s="214">
        <v>2</v>
      </c>
      <c r="BO46" s="214">
        <v>2</v>
      </c>
      <c r="BP46" s="214">
        <v>2</v>
      </c>
      <c r="BQ46" s="214">
        <v>2</v>
      </c>
      <c r="BR46" s="214">
        <v>2</v>
      </c>
      <c r="BS46" s="214">
        <v>2</v>
      </c>
      <c r="BT46" s="214">
        <v>2</v>
      </c>
      <c r="BU46" s="215">
        <v>0</v>
      </c>
      <c r="BV46" s="214">
        <v>2</v>
      </c>
      <c r="BW46" s="214">
        <v>2</v>
      </c>
      <c r="BX46" s="214">
        <v>0</v>
      </c>
      <c r="BY46" s="214">
        <v>2</v>
      </c>
      <c r="BZ46" s="214">
        <v>2</v>
      </c>
      <c r="CA46" s="214">
        <v>2</v>
      </c>
      <c r="CB46" s="214">
        <v>2</v>
      </c>
      <c r="CC46" s="214">
        <v>2</v>
      </c>
      <c r="CD46" s="214">
        <v>2</v>
      </c>
      <c r="CE46" s="214">
        <v>2</v>
      </c>
      <c r="CF46" s="215">
        <v>0</v>
      </c>
    </row>
    <row r="47" spans="1:84" ht="14.25">
      <c r="A47" s="193" t="s">
        <v>282</v>
      </c>
      <c r="B47" s="216">
        <v>84534.221277893477</v>
      </c>
      <c r="C47" s="217">
        <v>77652.043297206372</v>
      </c>
      <c r="D47" s="217">
        <v>58768.998087433873</v>
      </c>
      <c r="E47" s="217">
        <v>67657.120975021433</v>
      </c>
      <c r="F47" s="217">
        <v>69371.052289899773</v>
      </c>
      <c r="G47" s="217">
        <v>75754.198002694058</v>
      </c>
      <c r="H47" s="218">
        <v>0</v>
      </c>
      <c r="I47" s="217">
        <v>84695.434205856494</v>
      </c>
      <c r="J47" s="217">
        <v>77813.256225169389</v>
      </c>
      <c r="K47" s="217">
        <v>59131.929080612965</v>
      </c>
      <c r="L47" s="217">
        <v>67834.429252410686</v>
      </c>
      <c r="M47" s="217">
        <v>69532.26521786279</v>
      </c>
      <c r="N47" s="217">
        <v>75915.410930657075</v>
      </c>
      <c r="O47" s="217">
        <v>79607.221678965274</v>
      </c>
      <c r="P47" s="217">
        <v>76228.730040765964</v>
      </c>
      <c r="Q47" s="217">
        <v>74766.596439150293</v>
      </c>
      <c r="R47" s="217">
        <v>0</v>
      </c>
      <c r="S47" s="216">
        <v>77835.863424927782</v>
      </c>
      <c r="T47" s="217">
        <v>58801.151705628661</v>
      </c>
      <c r="U47" s="217">
        <v>67806.49806176532</v>
      </c>
      <c r="V47" s="217">
        <v>69554.872417621169</v>
      </c>
      <c r="W47" s="217">
        <v>75938.018130415468</v>
      </c>
      <c r="X47" s="217">
        <v>79629.828878723652</v>
      </c>
      <c r="Y47" s="217">
        <v>76251.337240524343</v>
      </c>
      <c r="Z47" s="217">
        <v>74789.203638908686</v>
      </c>
      <c r="AA47" s="217">
        <v>0</v>
      </c>
      <c r="AB47" s="218">
        <v>0</v>
      </c>
      <c r="AC47" s="217">
        <v>1890.080852632525</v>
      </c>
      <c r="AD47" s="216">
        <v>77986.987302081601</v>
      </c>
      <c r="AE47" s="217">
        <v>54192.110388460016</v>
      </c>
      <c r="AF47" s="217">
        <v>69705.996294775003</v>
      </c>
      <c r="AG47" s="217">
        <v>76089.142007569288</v>
      </c>
      <c r="AH47" s="217">
        <v>74710.591223964802</v>
      </c>
      <c r="AI47" s="217">
        <v>71982.009342373902</v>
      </c>
      <c r="AJ47" s="217">
        <v>67903.059381739891</v>
      </c>
      <c r="AK47" s="217">
        <v>79780.952755877486</v>
      </c>
      <c r="AL47" s="217">
        <v>76402.461117678176</v>
      </c>
      <c r="AM47" s="217">
        <v>74940.32751606252</v>
      </c>
      <c r="AN47" s="218">
        <v>0</v>
      </c>
      <c r="AO47" s="217">
        <v>963.79253787545792</v>
      </c>
      <c r="AP47" s="216">
        <v>78033.806102800809</v>
      </c>
      <c r="AQ47" s="217">
        <v>56402.778336807336</v>
      </c>
      <c r="AR47" s="217">
        <v>69752.815095494196</v>
      </c>
      <c r="AS47" s="217">
        <v>76135.960808288481</v>
      </c>
      <c r="AT47" s="217">
        <v>74757.927562766272</v>
      </c>
      <c r="AU47" s="217">
        <v>72029.345681175357</v>
      </c>
      <c r="AV47" s="217">
        <v>67960.713821673897</v>
      </c>
      <c r="AW47" s="217">
        <v>79827.771556596679</v>
      </c>
      <c r="AX47" s="217">
        <v>76449.279918397369</v>
      </c>
      <c r="AY47" s="218">
        <v>74987.146316781713</v>
      </c>
      <c r="AZ47" s="216">
        <v>56512.763160412738</v>
      </c>
      <c r="BA47" s="217">
        <v>77336.992237705985</v>
      </c>
      <c r="BB47" s="217">
        <v>0</v>
      </c>
      <c r="BC47" s="217">
        <v>84219.17021839309</v>
      </c>
      <c r="BD47" s="217">
        <v>67560.501624821321</v>
      </c>
      <c r="BE47" s="217">
        <v>69056.001230399386</v>
      </c>
      <c r="BF47" s="217">
        <v>75439.146943193671</v>
      </c>
      <c r="BG47" s="217">
        <v>79130.95769150187</v>
      </c>
      <c r="BH47" s="217">
        <v>75752.46605330256</v>
      </c>
      <c r="BI47" s="217">
        <v>74290.332451686903</v>
      </c>
      <c r="BJ47" s="218">
        <v>0</v>
      </c>
      <c r="BK47" s="219">
        <v>59224.895974698455</v>
      </c>
      <c r="BL47" s="220">
        <v>78178.877630563118</v>
      </c>
      <c r="BM47" s="220">
        <v>0</v>
      </c>
      <c r="BN47" s="220">
        <v>85061.055611250238</v>
      </c>
      <c r="BO47" s="220">
        <v>68048.119446249882</v>
      </c>
      <c r="BP47" s="220">
        <v>69897.88662325652</v>
      </c>
      <c r="BQ47" s="220">
        <v>76281.032336050819</v>
      </c>
      <c r="BR47" s="220">
        <v>79972.843084359003</v>
      </c>
      <c r="BS47" s="220">
        <v>76594.351446159693</v>
      </c>
      <c r="BT47" s="220">
        <v>75132.217844544037</v>
      </c>
      <c r="BU47" s="221">
        <v>0</v>
      </c>
      <c r="BV47" s="220">
        <v>57905.979658031792</v>
      </c>
      <c r="BW47" s="220">
        <v>77336.992237705985</v>
      </c>
      <c r="BX47" s="220">
        <v>0</v>
      </c>
      <c r="BY47" s="220">
        <v>84219.17021839309</v>
      </c>
      <c r="BZ47" s="220">
        <v>67560.501624821321</v>
      </c>
      <c r="CA47" s="220">
        <v>69056.001230399386</v>
      </c>
      <c r="CB47" s="220">
        <v>75439.146943193671</v>
      </c>
      <c r="CC47" s="220">
        <v>79130.95769150187</v>
      </c>
      <c r="CD47" s="220">
        <v>75752.46605330256</v>
      </c>
      <c r="CE47" s="220">
        <v>74290.332451686903</v>
      </c>
      <c r="CF47" s="221">
        <v>0</v>
      </c>
    </row>
    <row r="49" spans="1:51" ht="14.25">
      <c r="A49" s="52" t="s">
        <v>919</v>
      </c>
    </row>
    <row r="50" spans="1:51" ht="12.75" customHeight="1">
      <c r="A50" s="152"/>
      <c r="B50" s="96" t="s">
        <v>905</v>
      </c>
      <c r="C50" s="97"/>
      <c r="D50" s="97"/>
      <c r="E50" s="97"/>
      <c r="F50" s="97"/>
      <c r="G50" s="97"/>
      <c r="H50" s="98"/>
      <c r="I50" s="96" t="s">
        <v>906</v>
      </c>
      <c r="J50" s="97"/>
      <c r="K50" s="97"/>
      <c r="L50" s="97"/>
      <c r="M50" s="97"/>
      <c r="N50" s="97"/>
      <c r="O50" s="97"/>
      <c r="P50" s="97"/>
      <c r="Q50" s="97"/>
      <c r="R50" s="98"/>
      <c r="S50" s="96" t="s">
        <v>907</v>
      </c>
      <c r="T50" s="97"/>
      <c r="U50" s="97"/>
      <c r="V50" s="97"/>
      <c r="W50" s="97"/>
      <c r="X50" s="97"/>
      <c r="Y50" s="97"/>
      <c r="Z50" s="97"/>
      <c r="AA50" s="97"/>
      <c r="AB50" s="98"/>
      <c r="AC50" s="488" t="s">
        <v>908</v>
      </c>
      <c r="AD50" s="96" t="s">
        <v>909</v>
      </c>
      <c r="AE50" s="97"/>
      <c r="AF50" s="97"/>
      <c r="AG50" s="97"/>
      <c r="AH50" s="97"/>
      <c r="AI50" s="97"/>
      <c r="AJ50" s="97"/>
      <c r="AK50" s="97"/>
      <c r="AL50" s="97"/>
      <c r="AM50" s="97"/>
      <c r="AN50" s="98"/>
      <c r="AO50" s="488" t="s">
        <v>910</v>
      </c>
      <c r="AP50" s="96" t="s">
        <v>920</v>
      </c>
      <c r="AQ50" s="180"/>
      <c r="AR50" s="180"/>
      <c r="AS50" s="180"/>
      <c r="AT50" s="180"/>
      <c r="AU50" s="180"/>
      <c r="AV50" s="180"/>
      <c r="AW50" s="180"/>
      <c r="AX50" s="180"/>
      <c r="AY50" s="181"/>
    </row>
    <row r="51" spans="1:51" ht="66" customHeight="1">
      <c r="A51" s="162"/>
      <c r="B51" s="182" t="s">
        <v>915</v>
      </c>
      <c r="C51" s="102" t="s">
        <v>895</v>
      </c>
      <c r="D51" s="102" t="s">
        <v>267</v>
      </c>
      <c r="E51" s="102" t="s">
        <v>219</v>
      </c>
      <c r="F51" s="102" t="s">
        <v>896</v>
      </c>
      <c r="G51" s="102" t="s">
        <v>897</v>
      </c>
      <c r="H51" s="183" t="s">
        <v>841</v>
      </c>
      <c r="I51" s="103" t="s">
        <v>829</v>
      </c>
      <c r="J51" s="103" t="s">
        <v>895</v>
      </c>
      <c r="K51" s="103" t="s">
        <v>267</v>
      </c>
      <c r="L51" s="103" t="s">
        <v>219</v>
      </c>
      <c r="M51" s="103" t="s">
        <v>896</v>
      </c>
      <c r="N51" s="103" t="s">
        <v>897</v>
      </c>
      <c r="O51" s="103" t="s">
        <v>898</v>
      </c>
      <c r="P51" s="103" t="s">
        <v>899</v>
      </c>
      <c r="Q51" s="103" t="s">
        <v>900</v>
      </c>
      <c r="R51" s="103" t="s">
        <v>841</v>
      </c>
      <c r="S51" s="182" t="s">
        <v>895</v>
      </c>
      <c r="T51" s="102" t="s">
        <v>267</v>
      </c>
      <c r="U51" s="102" t="s">
        <v>219</v>
      </c>
      <c r="V51" s="102" t="s">
        <v>896</v>
      </c>
      <c r="W51" s="102" t="s">
        <v>897</v>
      </c>
      <c r="X51" s="102" t="s">
        <v>898</v>
      </c>
      <c r="Y51" s="102" t="s">
        <v>899</v>
      </c>
      <c r="Z51" s="102" t="s">
        <v>900</v>
      </c>
      <c r="AA51" s="102" t="s">
        <v>841</v>
      </c>
      <c r="AB51" s="183" t="s">
        <v>367</v>
      </c>
      <c r="AC51" s="489"/>
      <c r="AD51" s="182" t="s">
        <v>895</v>
      </c>
      <c r="AE51" s="102" t="s">
        <v>901</v>
      </c>
      <c r="AF51" s="102" t="s">
        <v>896</v>
      </c>
      <c r="AG51" s="102" t="s">
        <v>897</v>
      </c>
      <c r="AH51" s="102" t="s">
        <v>916</v>
      </c>
      <c r="AI51" s="102" t="s">
        <v>917</v>
      </c>
      <c r="AJ51" s="102" t="s">
        <v>219</v>
      </c>
      <c r="AK51" s="102" t="s">
        <v>898</v>
      </c>
      <c r="AL51" s="102" t="s">
        <v>899</v>
      </c>
      <c r="AM51" s="102" t="s">
        <v>900</v>
      </c>
      <c r="AN51" s="183" t="s">
        <v>841</v>
      </c>
      <c r="AO51" s="489"/>
      <c r="AP51" s="184" t="s">
        <v>895</v>
      </c>
      <c r="AQ51" s="103" t="s">
        <v>901</v>
      </c>
      <c r="AR51" s="103" t="s">
        <v>896</v>
      </c>
      <c r="AS51" s="103" t="s">
        <v>897</v>
      </c>
      <c r="AT51" s="103" t="s">
        <v>916</v>
      </c>
      <c r="AU51" s="103" t="s">
        <v>917</v>
      </c>
      <c r="AV51" s="103" t="s">
        <v>219</v>
      </c>
      <c r="AW51" s="103" t="s">
        <v>898</v>
      </c>
      <c r="AX51" s="103" t="s">
        <v>899</v>
      </c>
      <c r="AY51" s="185" t="s">
        <v>900</v>
      </c>
    </row>
    <row r="52" spans="1:51" ht="14.25">
      <c r="A52" s="152" t="s">
        <v>158</v>
      </c>
      <c r="B52" s="206">
        <v>79.908003051108707</v>
      </c>
      <c r="C52" s="207">
        <v>79.908003051108707</v>
      </c>
      <c r="D52" s="207">
        <v>79.908003051108707</v>
      </c>
      <c r="E52" s="207">
        <v>79.908003051108707</v>
      </c>
      <c r="F52" s="207">
        <v>79.908003051108707</v>
      </c>
      <c r="G52" s="207">
        <v>79.908003051108707</v>
      </c>
      <c r="H52" s="157">
        <v>0</v>
      </c>
      <c r="I52" s="207">
        <v>20.987999780002628</v>
      </c>
      <c r="J52" s="207">
        <v>20.987999780002628</v>
      </c>
      <c r="K52" s="207">
        <v>20.987999780002628</v>
      </c>
      <c r="L52" s="207">
        <v>20.987999780002628</v>
      </c>
      <c r="M52" s="207">
        <v>20.987999780002628</v>
      </c>
      <c r="N52" s="207">
        <v>20.987999780002628</v>
      </c>
      <c r="O52" s="207">
        <v>20.987999780002628</v>
      </c>
      <c r="P52" s="207">
        <v>20.987999780002628</v>
      </c>
      <c r="Q52" s="207">
        <v>20.987999780002628</v>
      </c>
      <c r="R52" s="207">
        <v>0</v>
      </c>
      <c r="S52" s="206">
        <v>41.05120026850549</v>
      </c>
      <c r="T52" s="207">
        <v>41.05120026850549</v>
      </c>
      <c r="U52" s="207">
        <v>41.05120026850549</v>
      </c>
      <c r="V52" s="207">
        <v>41.05120026850549</v>
      </c>
      <c r="W52" s="207">
        <v>41.05120026850549</v>
      </c>
      <c r="X52" s="207">
        <v>41.05120026850549</v>
      </c>
      <c r="Y52" s="207">
        <v>41.05120026850549</v>
      </c>
      <c r="Z52" s="207">
        <v>41.05120026850549</v>
      </c>
      <c r="AA52" s="207">
        <v>0</v>
      </c>
      <c r="AB52" s="157">
        <v>0</v>
      </c>
      <c r="AC52" s="207">
        <v>0.4052</v>
      </c>
      <c r="AD52" s="206">
        <v>16.71903464383028</v>
      </c>
      <c r="AE52" s="207">
        <v>18.576705159811425</v>
      </c>
      <c r="AF52" s="207">
        <v>16.71903464383028</v>
      </c>
      <c r="AG52" s="207">
        <v>16.71903464383028</v>
      </c>
      <c r="AH52" s="207">
        <v>23.40664850136239</v>
      </c>
      <c r="AI52" s="207">
        <v>23.40664850136239</v>
      </c>
      <c r="AJ52" s="207">
        <v>16.71903464383028</v>
      </c>
      <c r="AK52" s="207">
        <v>16.71903464383028</v>
      </c>
      <c r="AL52" s="207">
        <v>16.71903464383028</v>
      </c>
      <c r="AM52" s="207">
        <v>16.71903464383028</v>
      </c>
      <c r="AN52" s="157">
        <v>0</v>
      </c>
      <c r="AO52" s="207">
        <v>7.7100000000000002E-2</v>
      </c>
      <c r="AP52" s="206">
        <v>6.2424289606850918</v>
      </c>
      <c r="AQ52" s="207">
        <v>6.9360321785389916</v>
      </c>
      <c r="AR52" s="207">
        <v>6.2424289606850918</v>
      </c>
      <c r="AS52" s="207">
        <v>6.2424289606850918</v>
      </c>
      <c r="AT52" s="207">
        <v>8.7394005449591283</v>
      </c>
      <c r="AU52" s="207">
        <v>8.7394005449591283</v>
      </c>
      <c r="AV52" s="207">
        <v>6.2424289606850918</v>
      </c>
      <c r="AW52" s="207">
        <v>6.2424289606850918</v>
      </c>
      <c r="AX52" s="207">
        <v>6.2424289606850918</v>
      </c>
      <c r="AY52" s="157">
        <v>6.2424289606850918</v>
      </c>
    </row>
    <row r="53" spans="1:51" ht="14.25">
      <c r="A53" s="162" t="s">
        <v>195</v>
      </c>
      <c r="B53" s="111">
        <v>181.59600634510556</v>
      </c>
      <c r="C53" s="87">
        <v>181.59600634510556</v>
      </c>
      <c r="D53" s="87">
        <v>90.798003172552782</v>
      </c>
      <c r="E53" s="87">
        <v>90.798003172552782</v>
      </c>
      <c r="F53" s="87">
        <v>181.59600634510556</v>
      </c>
      <c r="G53" s="87">
        <v>181.59600634510556</v>
      </c>
      <c r="H53" s="88">
        <v>0</v>
      </c>
      <c r="I53" s="87">
        <v>202.08099652393116</v>
      </c>
      <c r="J53" s="87">
        <v>202.08099652393116</v>
      </c>
      <c r="K53" s="87">
        <v>101.04049826196558</v>
      </c>
      <c r="L53" s="87">
        <v>101.04049826196558</v>
      </c>
      <c r="M53" s="87">
        <v>202.08099652393116</v>
      </c>
      <c r="N53" s="87">
        <v>202.08099652393116</v>
      </c>
      <c r="O53" s="87">
        <v>202.08099652393116</v>
      </c>
      <c r="P53" s="87">
        <v>202.08099652393116</v>
      </c>
      <c r="Q53" s="87">
        <v>202.08099652393116</v>
      </c>
      <c r="R53" s="87">
        <v>0</v>
      </c>
      <c r="S53" s="111">
        <v>137.7594087373416</v>
      </c>
      <c r="T53" s="87">
        <v>68.879704368670801</v>
      </c>
      <c r="U53" s="87">
        <v>68.879704368670801</v>
      </c>
      <c r="V53" s="87">
        <v>137.7594087373416</v>
      </c>
      <c r="W53" s="87">
        <v>137.7594087373416</v>
      </c>
      <c r="X53" s="87">
        <v>137.7594087373416</v>
      </c>
      <c r="Y53" s="87">
        <v>137.7594087373416</v>
      </c>
      <c r="Z53" s="87">
        <v>137.7594087373416</v>
      </c>
      <c r="AA53" s="87">
        <v>0</v>
      </c>
      <c r="AB53" s="88">
        <v>0</v>
      </c>
      <c r="AC53" s="87">
        <v>1.6556999999999999</v>
      </c>
      <c r="AD53" s="111">
        <v>68.316154145581933</v>
      </c>
      <c r="AE53" s="87">
        <v>1088.713628331258</v>
      </c>
      <c r="AF53" s="87">
        <v>68.316154145581933</v>
      </c>
      <c r="AG53" s="87">
        <v>68.316154145581933</v>
      </c>
      <c r="AH53" s="87">
        <v>68.316154145581933</v>
      </c>
      <c r="AI53" s="87">
        <v>68.316154145581933</v>
      </c>
      <c r="AJ53" s="87">
        <v>34.158077072790967</v>
      </c>
      <c r="AK53" s="87">
        <v>68.316154145581933</v>
      </c>
      <c r="AL53" s="87">
        <v>68.316154145581933</v>
      </c>
      <c r="AM53" s="87">
        <v>68.316154145581933</v>
      </c>
      <c r="AN53" s="88">
        <v>0</v>
      </c>
      <c r="AO53" s="87">
        <v>1.0141</v>
      </c>
      <c r="AP53" s="111">
        <v>82.106967691708832</v>
      </c>
      <c r="AQ53" s="87">
        <v>1308.4895633384931</v>
      </c>
      <c r="AR53" s="87">
        <v>82.106967691708832</v>
      </c>
      <c r="AS53" s="87">
        <v>82.106967691708832</v>
      </c>
      <c r="AT53" s="87">
        <v>82.106967691708832</v>
      </c>
      <c r="AU53" s="87">
        <v>82.106967691708832</v>
      </c>
      <c r="AV53" s="87">
        <v>41.053483845854416</v>
      </c>
      <c r="AW53" s="87">
        <v>82.106967691708832</v>
      </c>
      <c r="AX53" s="87">
        <v>82.106967691708832</v>
      </c>
      <c r="AY53" s="88">
        <v>82.106967691708832</v>
      </c>
    </row>
    <row r="54" spans="1:51" ht="14.25">
      <c r="A54" s="162" t="s">
        <v>283</v>
      </c>
      <c r="B54" s="111">
        <v>2085.2410958809787</v>
      </c>
      <c r="C54" s="87">
        <v>2085.2410958809787</v>
      </c>
      <c r="D54" s="87">
        <v>2085.2410958809787</v>
      </c>
      <c r="E54" s="87">
        <v>2085.2410958809787</v>
      </c>
      <c r="F54" s="87">
        <v>1042.6205479404894</v>
      </c>
      <c r="G54" s="87">
        <v>2085.2410958809787</v>
      </c>
      <c r="H54" s="88">
        <v>3649.171917791713</v>
      </c>
      <c r="I54" s="87">
        <v>897.90095779451167</v>
      </c>
      <c r="J54" s="87">
        <v>897.90095779451167</v>
      </c>
      <c r="K54" s="87">
        <v>897.90095779451167</v>
      </c>
      <c r="L54" s="87">
        <v>897.90095779451167</v>
      </c>
      <c r="M54" s="87">
        <v>448.95047889725583</v>
      </c>
      <c r="N54" s="87">
        <v>897.90095779451167</v>
      </c>
      <c r="O54" s="87">
        <v>897.90095779451167</v>
      </c>
      <c r="P54" s="87">
        <v>897.90095779451167</v>
      </c>
      <c r="Q54" s="87">
        <v>897.90095779451167</v>
      </c>
      <c r="R54" s="87">
        <v>1571.3266761403954</v>
      </c>
      <c r="S54" s="111">
        <v>988.9190382650786</v>
      </c>
      <c r="T54" s="87">
        <v>988.9190382650786</v>
      </c>
      <c r="U54" s="87">
        <v>988.9190382650786</v>
      </c>
      <c r="V54" s="87">
        <v>494.4595191325393</v>
      </c>
      <c r="W54" s="87">
        <v>988.9190382650786</v>
      </c>
      <c r="X54" s="87">
        <v>988.9190382650786</v>
      </c>
      <c r="Y54" s="87">
        <v>988.9190382650786</v>
      </c>
      <c r="Z54" s="87">
        <v>988.9190382650786</v>
      </c>
      <c r="AA54" s="87">
        <v>741.68927869880895</v>
      </c>
      <c r="AB54" s="88">
        <v>0</v>
      </c>
      <c r="AC54" s="87">
        <v>4.5887000000000002</v>
      </c>
      <c r="AD54" s="111">
        <v>189.33522771506424</v>
      </c>
      <c r="AE54" s="87">
        <v>105.18623761948014</v>
      </c>
      <c r="AF54" s="87">
        <v>189.33522771506424</v>
      </c>
      <c r="AG54" s="87">
        <v>189.33522771506424</v>
      </c>
      <c r="AH54" s="87">
        <v>189.33522771506424</v>
      </c>
      <c r="AI54" s="87">
        <v>189.33522771506424</v>
      </c>
      <c r="AJ54" s="87">
        <v>189.33522771506424</v>
      </c>
      <c r="AK54" s="87">
        <v>189.33522771506424</v>
      </c>
      <c r="AL54" s="87">
        <v>189.33522771506424</v>
      </c>
      <c r="AM54" s="87">
        <v>189.33522771506424</v>
      </c>
      <c r="AN54" s="88">
        <v>142.00142078629818</v>
      </c>
      <c r="AO54" s="87">
        <v>0.93789999999999996</v>
      </c>
      <c r="AP54" s="111">
        <v>75.937407551576499</v>
      </c>
      <c r="AQ54" s="87">
        <v>42.187448639764725</v>
      </c>
      <c r="AR54" s="87">
        <v>75.937407551576499</v>
      </c>
      <c r="AS54" s="87">
        <v>75.937407551576499</v>
      </c>
      <c r="AT54" s="87">
        <v>75.937407551576499</v>
      </c>
      <c r="AU54" s="87">
        <v>75.937407551576499</v>
      </c>
      <c r="AV54" s="87">
        <v>75.937407551576499</v>
      </c>
      <c r="AW54" s="87">
        <v>75.937407551576499</v>
      </c>
      <c r="AX54" s="87">
        <v>75.937407551576499</v>
      </c>
      <c r="AY54" s="88">
        <v>75.937407551576499</v>
      </c>
    </row>
    <row r="55" spans="1:51" ht="14.25">
      <c r="A55" s="162" t="s">
        <v>199</v>
      </c>
      <c r="B55" s="111">
        <v>181.2140046361902</v>
      </c>
      <c r="C55" s="87">
        <v>181.2140046361902</v>
      </c>
      <c r="D55" s="87">
        <v>18.121400463619022</v>
      </c>
      <c r="E55" s="87">
        <v>18.121400463619022</v>
      </c>
      <c r="F55" s="87">
        <v>126.84980324533313</v>
      </c>
      <c r="G55" s="87">
        <v>181.2140046361902</v>
      </c>
      <c r="H55" s="88">
        <v>0</v>
      </c>
      <c r="I55" s="87">
        <v>29.507000920968107</v>
      </c>
      <c r="J55" s="87">
        <v>29.507000920968107</v>
      </c>
      <c r="K55" s="87">
        <v>2.9507000920968109</v>
      </c>
      <c r="L55" s="87">
        <v>2.9507000920968109</v>
      </c>
      <c r="M55" s="87">
        <v>20.654900644677674</v>
      </c>
      <c r="N55" s="87">
        <v>29.507000920968107</v>
      </c>
      <c r="O55" s="87">
        <v>29.507000920968107</v>
      </c>
      <c r="P55" s="87">
        <v>29.507000920968107</v>
      </c>
      <c r="Q55" s="87">
        <v>29.507000920968107</v>
      </c>
      <c r="R55" s="87">
        <v>0</v>
      </c>
      <c r="S55" s="111">
        <v>29</v>
      </c>
      <c r="T55" s="87">
        <v>2.9000000000000004</v>
      </c>
      <c r="U55" s="87">
        <v>2.9000000000000004</v>
      </c>
      <c r="V55" s="87">
        <v>20.299999999999997</v>
      </c>
      <c r="W55" s="87">
        <v>29</v>
      </c>
      <c r="X55" s="87">
        <v>29</v>
      </c>
      <c r="Y55" s="87">
        <v>29</v>
      </c>
      <c r="Z55" s="87">
        <v>29</v>
      </c>
      <c r="AA55" s="87">
        <v>0</v>
      </c>
      <c r="AB55" s="88">
        <v>0</v>
      </c>
      <c r="AC55" s="87">
        <v>3.4299999999999997E-2</v>
      </c>
      <c r="AD55" s="111">
        <v>1.4152588555858308</v>
      </c>
      <c r="AE55" s="87">
        <v>1.572509839539812</v>
      </c>
      <c r="AF55" s="87">
        <v>1.4152588555858308</v>
      </c>
      <c r="AG55" s="87">
        <v>1.4152588555858308</v>
      </c>
      <c r="AH55" s="87">
        <v>0.14152588555858309</v>
      </c>
      <c r="AI55" s="87">
        <v>0.14152588555858309</v>
      </c>
      <c r="AJ55" s="87">
        <v>0.14152588555858309</v>
      </c>
      <c r="AK55" s="87">
        <v>1.4152588555858308</v>
      </c>
      <c r="AL55" s="87">
        <v>1.4152588555858308</v>
      </c>
      <c r="AM55" s="87">
        <v>1.4152588555858308</v>
      </c>
      <c r="AN55" s="88">
        <v>0</v>
      </c>
      <c r="AO55" s="87">
        <v>1.3899999999999999E-2</v>
      </c>
      <c r="AP55" s="111">
        <v>1.1254184507590501</v>
      </c>
      <c r="AQ55" s="87">
        <v>1.2504649452878336</v>
      </c>
      <c r="AR55" s="87">
        <v>1.1254184507590501</v>
      </c>
      <c r="AS55" s="87">
        <v>1.1254184507590501</v>
      </c>
      <c r="AT55" s="87">
        <v>0.11254184507590502</v>
      </c>
      <c r="AU55" s="87">
        <v>0.11254184507590502</v>
      </c>
      <c r="AV55" s="87">
        <v>0.11254184507590502</v>
      </c>
      <c r="AW55" s="87">
        <v>1.1254184507590501</v>
      </c>
      <c r="AX55" s="87">
        <v>1.1254184507590501</v>
      </c>
      <c r="AY55" s="88">
        <v>1.1254184507590501</v>
      </c>
    </row>
    <row r="56" spans="1:51" ht="14.25">
      <c r="A56" s="162" t="s">
        <v>880</v>
      </c>
      <c r="B56" s="111">
        <v>166.75300341616594</v>
      </c>
      <c r="C56" s="87">
        <v>166.75300341616594</v>
      </c>
      <c r="D56" s="87">
        <v>16.675300341616595</v>
      </c>
      <c r="E56" s="87">
        <v>16.675300341616595</v>
      </c>
      <c r="F56" s="87">
        <v>116.72710239131615</v>
      </c>
      <c r="G56" s="87">
        <v>166.75300341616594</v>
      </c>
      <c r="H56" s="88">
        <v>0</v>
      </c>
      <c r="I56" s="87">
        <v>28.621998764534485</v>
      </c>
      <c r="J56" s="87">
        <v>28.621998764534485</v>
      </c>
      <c r="K56" s="87">
        <v>2.8621998764534489</v>
      </c>
      <c r="L56" s="87">
        <v>2.8621998764534489</v>
      </c>
      <c r="M56" s="87">
        <v>20.035399135174139</v>
      </c>
      <c r="N56" s="87">
        <v>28.621998764534485</v>
      </c>
      <c r="O56" s="87">
        <v>28.621998764534485</v>
      </c>
      <c r="P56" s="87">
        <v>28.621998764534485</v>
      </c>
      <c r="Q56" s="87">
        <v>28.621998764534485</v>
      </c>
      <c r="R56" s="87">
        <v>0</v>
      </c>
      <c r="S56" s="111">
        <v>28.13</v>
      </c>
      <c r="T56" s="87">
        <v>2.8130000000000002</v>
      </c>
      <c r="U56" s="87">
        <v>2.8130000000000002</v>
      </c>
      <c r="V56" s="87">
        <v>19.690999999999999</v>
      </c>
      <c r="W56" s="87">
        <v>28.13</v>
      </c>
      <c r="X56" s="87">
        <v>28.13</v>
      </c>
      <c r="Y56" s="87">
        <v>28.13</v>
      </c>
      <c r="Z56" s="87">
        <v>28.13</v>
      </c>
      <c r="AA56" s="87">
        <v>0</v>
      </c>
      <c r="AB56" s="88">
        <v>0</v>
      </c>
      <c r="AC56" s="87">
        <v>3.3300000000000003E-2</v>
      </c>
      <c r="AD56" s="111">
        <v>1.3739976644608798</v>
      </c>
      <c r="AE56" s="87">
        <v>1.5266640716231998</v>
      </c>
      <c r="AF56" s="87">
        <v>1.3739976644608798</v>
      </c>
      <c r="AG56" s="87">
        <v>1.3739976644608798</v>
      </c>
      <c r="AH56" s="87">
        <v>0.13739976644608798</v>
      </c>
      <c r="AI56" s="87">
        <v>0.13739976644608798</v>
      </c>
      <c r="AJ56" s="87">
        <v>0.13739976644608798</v>
      </c>
      <c r="AK56" s="87">
        <v>1.3739976644608798</v>
      </c>
      <c r="AL56" s="87">
        <v>1.3739976644608798</v>
      </c>
      <c r="AM56" s="87">
        <v>1.3739976644608798</v>
      </c>
      <c r="AN56" s="88">
        <v>0</v>
      </c>
      <c r="AO56" s="87">
        <v>1.35E-2</v>
      </c>
      <c r="AP56" s="111">
        <v>1.0930323082911637</v>
      </c>
      <c r="AQ56" s="87">
        <v>1.2144803425457376</v>
      </c>
      <c r="AR56" s="87">
        <v>1.0930323082911637</v>
      </c>
      <c r="AS56" s="87">
        <v>1.0930323082911637</v>
      </c>
      <c r="AT56" s="87">
        <v>0.10930323082911637</v>
      </c>
      <c r="AU56" s="87">
        <v>0.10930323082911637</v>
      </c>
      <c r="AV56" s="87">
        <v>0.10930323082911637</v>
      </c>
      <c r="AW56" s="87">
        <v>1.0930323082911637</v>
      </c>
      <c r="AX56" s="87">
        <v>1.0930323082911637</v>
      </c>
      <c r="AY56" s="88">
        <v>1.0930323082911637</v>
      </c>
    </row>
    <row r="57" spans="1:51" ht="14.25">
      <c r="A57" s="162" t="s">
        <v>285</v>
      </c>
      <c r="B57" s="111">
        <v>1443.5650804305726</v>
      </c>
      <c r="C57" s="87">
        <v>0.54242117555469049</v>
      </c>
      <c r="D57" s="87">
        <v>0.26856561546286878</v>
      </c>
      <c r="E57" s="87">
        <v>0</v>
      </c>
      <c r="F57" s="87">
        <v>0</v>
      </c>
      <c r="G57" s="87">
        <v>0</v>
      </c>
      <c r="H57" s="88">
        <v>0</v>
      </c>
      <c r="I57" s="87">
        <v>267.32686674640235</v>
      </c>
      <c r="J57" s="87">
        <v>0.54242117555469049</v>
      </c>
      <c r="K57" s="87">
        <v>0.26856561546286878</v>
      </c>
      <c r="L57" s="87">
        <v>0</v>
      </c>
      <c r="M57" s="87">
        <v>0</v>
      </c>
      <c r="N57" s="87">
        <v>0</v>
      </c>
      <c r="O57" s="87">
        <v>0</v>
      </c>
      <c r="P57" s="87">
        <v>0</v>
      </c>
      <c r="Q57" s="87">
        <v>0</v>
      </c>
      <c r="R57" s="87">
        <v>0</v>
      </c>
      <c r="S57" s="111">
        <v>0.54242117555469049</v>
      </c>
      <c r="T57" s="87">
        <v>0.26856561546286878</v>
      </c>
      <c r="U57" s="87">
        <v>0</v>
      </c>
      <c r="V57" s="87">
        <v>0</v>
      </c>
      <c r="W57" s="87">
        <v>0</v>
      </c>
      <c r="X57" s="87">
        <v>0</v>
      </c>
      <c r="Y57" s="87">
        <v>0</v>
      </c>
      <c r="Z57" s="87">
        <v>0</v>
      </c>
      <c r="AA57" s="87">
        <v>0</v>
      </c>
      <c r="AB57" s="88">
        <v>0</v>
      </c>
      <c r="AC57" s="87">
        <v>1.3307924528301887E-2</v>
      </c>
      <c r="AD57" s="111">
        <v>0.54469976387990127</v>
      </c>
      <c r="AE57" s="87">
        <v>0</v>
      </c>
      <c r="AF57" s="87">
        <v>0</v>
      </c>
      <c r="AG57" s="87">
        <v>0</v>
      </c>
      <c r="AH57" s="87">
        <v>4.4626236992676947E-2</v>
      </c>
      <c r="AI57" s="87">
        <v>0</v>
      </c>
      <c r="AJ57" s="87">
        <v>0</v>
      </c>
      <c r="AK57" s="87">
        <v>0</v>
      </c>
      <c r="AL57" s="87">
        <v>0</v>
      </c>
      <c r="AM57" s="87">
        <v>0</v>
      </c>
      <c r="AN57" s="88">
        <v>0</v>
      </c>
      <c r="AO57" s="87">
        <v>6.7819230769230769E-3</v>
      </c>
      <c r="AP57" s="111">
        <v>0.54469976387990127</v>
      </c>
      <c r="AQ57" s="87">
        <v>0</v>
      </c>
      <c r="AR57" s="87">
        <v>0</v>
      </c>
      <c r="AS57" s="87">
        <v>0</v>
      </c>
      <c r="AT57" s="87">
        <v>4.4626236992676947E-2</v>
      </c>
      <c r="AU57" s="87">
        <v>0</v>
      </c>
      <c r="AV57" s="87">
        <v>0</v>
      </c>
      <c r="AW57" s="87">
        <v>0</v>
      </c>
      <c r="AX57" s="87">
        <v>0</v>
      </c>
      <c r="AY57" s="88">
        <v>0</v>
      </c>
    </row>
    <row r="58" spans="1:51" ht="14.25">
      <c r="A58" s="52" t="s">
        <v>286</v>
      </c>
      <c r="B58" s="111">
        <v>25.01295051242489</v>
      </c>
      <c r="C58" s="87">
        <v>25.01295051242489</v>
      </c>
      <c r="D58" s="87">
        <v>2.5012950512424892</v>
      </c>
      <c r="E58" s="87">
        <v>2.5012950512424892</v>
      </c>
      <c r="F58" s="87">
        <v>17.509065358697423</v>
      </c>
      <c r="G58" s="87">
        <v>25.01295051242489</v>
      </c>
      <c r="H58" s="87">
        <v>0</v>
      </c>
      <c r="I58" s="111">
        <v>4.2932998146801724</v>
      </c>
      <c r="J58" s="87">
        <v>4.2932998146801724</v>
      </c>
      <c r="K58" s="87">
        <v>0.42932998146801726</v>
      </c>
      <c r="L58" s="87">
        <v>0.42932998146801726</v>
      </c>
      <c r="M58" s="87">
        <v>3.0053098702761205</v>
      </c>
      <c r="N58" s="87">
        <v>4.2932998146801724</v>
      </c>
      <c r="O58" s="87">
        <v>4.2932998146801724</v>
      </c>
      <c r="P58" s="87">
        <v>4.2932998146801724</v>
      </c>
      <c r="Q58" s="87">
        <v>4.2932998146801724</v>
      </c>
      <c r="R58" s="87">
        <v>0</v>
      </c>
      <c r="S58" s="111">
        <v>2.3629199999999999</v>
      </c>
      <c r="T58" s="87">
        <v>0.236292</v>
      </c>
      <c r="U58" s="87">
        <v>0.236292</v>
      </c>
      <c r="V58" s="87">
        <v>1.6540439999999998</v>
      </c>
      <c r="W58" s="87">
        <v>2.3629199999999999</v>
      </c>
      <c r="X58" s="87">
        <v>2.3629199999999999</v>
      </c>
      <c r="Y58" s="87">
        <v>2.3629199999999999</v>
      </c>
      <c r="Z58" s="87">
        <v>2.3629199999999999</v>
      </c>
      <c r="AA58" s="87">
        <v>0</v>
      </c>
      <c r="AB58" s="87">
        <v>0</v>
      </c>
      <c r="AC58" s="111">
        <v>5.3280000000000003E-3</v>
      </c>
      <c r="AD58" s="111">
        <v>0.21983962631374074</v>
      </c>
      <c r="AE58" s="87">
        <v>0.24426625145971195</v>
      </c>
      <c r="AF58" s="87">
        <v>0.21983962631374074</v>
      </c>
      <c r="AG58" s="87">
        <v>0.21983962631374074</v>
      </c>
      <c r="AH58" s="87">
        <v>2.1983962631374074E-2</v>
      </c>
      <c r="AI58" s="87">
        <v>2.1983962631374074E-2</v>
      </c>
      <c r="AJ58" s="87">
        <v>2.1983962631374074E-2</v>
      </c>
      <c r="AK58" s="87">
        <v>0.21983962631374074</v>
      </c>
      <c r="AL58" s="87">
        <v>0.21983962631374074</v>
      </c>
      <c r="AM58" s="87">
        <v>0.21983962631374074</v>
      </c>
      <c r="AN58" s="87">
        <v>0</v>
      </c>
      <c r="AO58" s="111">
        <v>1.0934999999999999E-3</v>
      </c>
      <c r="AP58" s="111">
        <v>8.8535616971584269E-2</v>
      </c>
      <c r="AQ58" s="87">
        <v>9.8372907746204746E-2</v>
      </c>
      <c r="AR58" s="87">
        <v>8.8535616971584269E-2</v>
      </c>
      <c r="AS58" s="87">
        <v>8.8535616971584269E-2</v>
      </c>
      <c r="AT58" s="87">
        <v>8.8535616971584276E-3</v>
      </c>
      <c r="AU58" s="87">
        <v>8.8535616971584276E-3</v>
      </c>
      <c r="AV58" s="87">
        <v>8.8535616971584276E-3</v>
      </c>
      <c r="AW58" s="87">
        <v>8.8535616971584269E-2</v>
      </c>
      <c r="AX58" s="87">
        <v>8.8535616971584269E-2</v>
      </c>
      <c r="AY58" s="88">
        <v>8.8535616971584269E-2</v>
      </c>
    </row>
    <row r="59" spans="1:51" ht="14.25">
      <c r="A59" s="52" t="s">
        <v>287</v>
      </c>
      <c r="B59" s="111">
        <v>65.033671332304706</v>
      </c>
      <c r="C59" s="87">
        <v>65.033671332304706</v>
      </c>
      <c r="D59" s="87">
        <v>6.503367133230471</v>
      </c>
      <c r="E59" s="87">
        <v>6.503367133230471</v>
      </c>
      <c r="F59" s="87">
        <v>45.523569932613292</v>
      </c>
      <c r="G59" s="87">
        <v>65.033671332304706</v>
      </c>
      <c r="H59" s="87">
        <v>0</v>
      </c>
      <c r="I59" s="111">
        <v>11.16257951816845</v>
      </c>
      <c r="J59" s="87">
        <v>11.16257951816845</v>
      </c>
      <c r="K59" s="87">
        <v>1.116257951816845</v>
      </c>
      <c r="L59" s="87">
        <v>1.116257951816845</v>
      </c>
      <c r="M59" s="87">
        <v>7.8138056627179138</v>
      </c>
      <c r="N59" s="87">
        <v>11.16257951816845</v>
      </c>
      <c r="O59" s="87">
        <v>11.16257951816845</v>
      </c>
      <c r="P59" s="87">
        <v>11.16257951816845</v>
      </c>
      <c r="Q59" s="87">
        <v>11.16257951816845</v>
      </c>
      <c r="R59" s="87">
        <v>0</v>
      </c>
      <c r="S59" s="111">
        <v>24.923179999999999</v>
      </c>
      <c r="T59" s="87">
        <v>2.492318</v>
      </c>
      <c r="U59" s="87">
        <v>2.492318</v>
      </c>
      <c r="V59" s="87">
        <v>17.446225999999999</v>
      </c>
      <c r="W59" s="87">
        <v>24.923179999999999</v>
      </c>
      <c r="X59" s="87">
        <v>24.923179999999999</v>
      </c>
      <c r="Y59" s="87">
        <v>24.923179999999999</v>
      </c>
      <c r="Z59" s="87">
        <v>24.923179999999999</v>
      </c>
      <c r="AA59" s="87">
        <v>0</v>
      </c>
      <c r="AB59" s="87">
        <v>0</v>
      </c>
      <c r="AC59" s="111">
        <v>2.1978000000000004E-2</v>
      </c>
      <c r="AD59" s="111">
        <v>0.90683845854418077</v>
      </c>
      <c r="AE59" s="87">
        <v>1.0075982872713121</v>
      </c>
      <c r="AF59" s="87">
        <v>0.90683845854418077</v>
      </c>
      <c r="AG59" s="87">
        <v>0.90683845854418077</v>
      </c>
      <c r="AH59" s="87">
        <v>9.0683845854418077E-2</v>
      </c>
      <c r="AI59" s="87">
        <v>9.0683845854418077E-2</v>
      </c>
      <c r="AJ59" s="87">
        <v>9.0683845854418077E-2</v>
      </c>
      <c r="AK59" s="87">
        <v>0.90683845854418077</v>
      </c>
      <c r="AL59" s="87">
        <v>0.90683845854418077</v>
      </c>
      <c r="AM59" s="87">
        <v>0.90683845854418077</v>
      </c>
      <c r="AN59" s="87">
        <v>0</v>
      </c>
      <c r="AO59" s="111">
        <v>1.188E-2</v>
      </c>
      <c r="AP59" s="111">
        <v>0.96186843129622435</v>
      </c>
      <c r="AQ59" s="87">
        <v>1.0687427014402493</v>
      </c>
      <c r="AR59" s="87">
        <v>0.96186843129622435</v>
      </c>
      <c r="AS59" s="87">
        <v>0.96186843129622435</v>
      </c>
      <c r="AT59" s="87">
        <v>9.6186843129622446E-2</v>
      </c>
      <c r="AU59" s="87">
        <v>9.6186843129622446E-2</v>
      </c>
      <c r="AV59" s="87">
        <v>9.6186843129622446E-2</v>
      </c>
      <c r="AW59" s="87">
        <v>0.96186843129622435</v>
      </c>
      <c r="AX59" s="87">
        <v>0.96186843129622435</v>
      </c>
      <c r="AY59" s="88">
        <v>0.96186843129622435</v>
      </c>
    </row>
    <row r="60" spans="1:51" ht="14.25">
      <c r="A60" s="162" t="s">
        <v>201</v>
      </c>
      <c r="B60" s="111">
        <v>4.5809998512268066</v>
      </c>
      <c r="C60" s="87">
        <v>4.5809998512268066</v>
      </c>
      <c r="D60" s="87">
        <v>91.619997024536133</v>
      </c>
      <c r="E60" s="87">
        <v>4.5809998512268066</v>
      </c>
      <c r="F60" s="87">
        <v>4.5809998512268066</v>
      </c>
      <c r="G60" s="87">
        <v>4.5809998512268066</v>
      </c>
      <c r="H60" s="88">
        <v>0</v>
      </c>
      <c r="I60" s="212">
        <v>1.0284119892201289</v>
      </c>
      <c r="J60" s="87">
        <v>1.0284119892201289</v>
      </c>
      <c r="K60" s="87">
        <v>20.568239784402579</v>
      </c>
      <c r="L60" s="87">
        <v>1.0284119892201289</v>
      </c>
      <c r="M60" s="87">
        <v>1.0284119892201289</v>
      </c>
      <c r="N60" s="87">
        <v>1.0284119892201289</v>
      </c>
      <c r="O60" s="87">
        <v>1.0284119892201289</v>
      </c>
      <c r="P60" s="87">
        <v>1.0284119892201289</v>
      </c>
      <c r="Q60" s="87">
        <v>1.0284119892201289</v>
      </c>
      <c r="R60" s="87">
        <v>0</v>
      </c>
      <c r="S60" s="111">
        <v>6.8245112110180699</v>
      </c>
      <c r="T60" s="87">
        <v>136.4902242203614</v>
      </c>
      <c r="U60" s="87">
        <v>6.8245112110180699</v>
      </c>
      <c r="V60" s="87">
        <v>6.8245112110180699</v>
      </c>
      <c r="W60" s="87">
        <v>6.8245112110180699</v>
      </c>
      <c r="X60" s="87">
        <v>6.8245112110180699</v>
      </c>
      <c r="Y60" s="87">
        <v>6.8245112110180699</v>
      </c>
      <c r="Z60" s="87">
        <v>6.8245112110180699</v>
      </c>
      <c r="AA60" s="87">
        <v>0</v>
      </c>
      <c r="AB60" s="88">
        <v>0</v>
      </c>
      <c r="AC60" s="87">
        <v>0.46400000000000002</v>
      </c>
      <c r="AD60" s="111">
        <v>19.145192681977424</v>
      </c>
      <c r="AE60" s="87">
        <v>1346.0882707685237</v>
      </c>
      <c r="AF60" s="87">
        <v>19.145192681977424</v>
      </c>
      <c r="AG60" s="87">
        <v>19.145192681977424</v>
      </c>
      <c r="AH60" s="87">
        <v>12.444375243285325</v>
      </c>
      <c r="AI60" s="87">
        <v>12.444375243285325</v>
      </c>
      <c r="AJ60" s="87">
        <v>19.145192681977424</v>
      </c>
      <c r="AK60" s="87">
        <v>19.145192681977424</v>
      </c>
      <c r="AL60" s="87">
        <v>19.145192681977424</v>
      </c>
      <c r="AM60" s="87">
        <v>19.145192681977424</v>
      </c>
      <c r="AN60" s="88">
        <v>0</v>
      </c>
      <c r="AO60" s="87">
        <v>3.7779000000000003E-3</v>
      </c>
      <c r="AP60" s="111">
        <v>0.30587901907356951</v>
      </c>
      <c r="AQ60" s="87">
        <v>21.506190441045309</v>
      </c>
      <c r="AR60" s="87">
        <v>0.30587901907356951</v>
      </c>
      <c r="AS60" s="87">
        <v>0.30587901907356951</v>
      </c>
      <c r="AT60" s="87">
        <v>0.19882136239782019</v>
      </c>
      <c r="AU60" s="87">
        <v>0.19882136239782019</v>
      </c>
      <c r="AV60" s="87">
        <v>0.30587901907356951</v>
      </c>
      <c r="AW60" s="87">
        <v>0.30587901907356951</v>
      </c>
      <c r="AX60" s="87">
        <v>0.30587901907356951</v>
      </c>
      <c r="AY60" s="88">
        <v>0.30587901907356951</v>
      </c>
    </row>
    <row r="61" spans="1:51" ht="14.25">
      <c r="A61" s="162" t="s">
        <v>200</v>
      </c>
      <c r="B61" s="111">
        <v>2</v>
      </c>
      <c r="C61" s="87">
        <v>2</v>
      </c>
      <c r="D61" s="87">
        <v>2</v>
      </c>
      <c r="E61" s="87">
        <v>2</v>
      </c>
      <c r="F61" s="87">
        <v>2</v>
      </c>
      <c r="G61" s="87">
        <v>2</v>
      </c>
      <c r="H61" s="88">
        <v>0</v>
      </c>
      <c r="I61" s="212">
        <v>2</v>
      </c>
      <c r="J61" s="87">
        <v>2</v>
      </c>
      <c r="K61" s="87">
        <v>2</v>
      </c>
      <c r="L61" s="87">
        <v>2</v>
      </c>
      <c r="M61" s="87">
        <v>2</v>
      </c>
      <c r="N61" s="87">
        <v>2</v>
      </c>
      <c r="O61" s="87">
        <v>2</v>
      </c>
      <c r="P61" s="87">
        <v>2</v>
      </c>
      <c r="Q61" s="87">
        <v>2</v>
      </c>
      <c r="R61" s="87">
        <v>0</v>
      </c>
      <c r="S61" s="111">
        <v>2.1321383520886243</v>
      </c>
      <c r="T61" s="87">
        <v>2.1321383520886243</v>
      </c>
      <c r="U61" s="87">
        <v>2.1321383520886243</v>
      </c>
      <c r="V61" s="87">
        <v>2.1321383520886243</v>
      </c>
      <c r="W61" s="87">
        <v>2.1321383520886243</v>
      </c>
      <c r="X61" s="87">
        <v>2.1321383520886243</v>
      </c>
      <c r="Y61" s="87">
        <v>2.1321383520886243</v>
      </c>
      <c r="Z61" s="87">
        <v>2.1321383520886243</v>
      </c>
      <c r="AA61" s="87">
        <v>0</v>
      </c>
      <c r="AB61" s="88">
        <v>0</v>
      </c>
      <c r="AC61" s="87">
        <v>2E-3</v>
      </c>
      <c r="AD61" s="111">
        <v>8.2522382249902687E-2</v>
      </c>
      <c r="AE61" s="87">
        <v>2.2922883958306304E-2</v>
      </c>
      <c r="AF61" s="87">
        <v>8.2522382249902687E-2</v>
      </c>
      <c r="AG61" s="87">
        <v>8.2522382249902687E-2</v>
      </c>
      <c r="AH61" s="87">
        <v>8.2522382249902687E-2</v>
      </c>
      <c r="AI61" s="87">
        <v>8.2522382249902687E-2</v>
      </c>
      <c r="AJ61" s="87">
        <v>8.2522382249902687E-2</v>
      </c>
      <c r="AK61" s="87">
        <v>8.2522382249902687E-2</v>
      </c>
      <c r="AL61" s="87">
        <v>8.2522382249902687E-2</v>
      </c>
      <c r="AM61" s="87">
        <v>8.2522382249902687E-2</v>
      </c>
      <c r="AN61" s="88">
        <v>0</v>
      </c>
      <c r="AO61" s="87">
        <v>3.0999999999999999E-3</v>
      </c>
      <c r="AP61" s="111">
        <v>0.25099260412611912</v>
      </c>
      <c r="AQ61" s="87">
        <v>6.9720167812810874E-2</v>
      </c>
      <c r="AR61" s="87">
        <v>0.25099260412611912</v>
      </c>
      <c r="AS61" s="87">
        <v>0.25099260412611912</v>
      </c>
      <c r="AT61" s="87">
        <v>0.25099260412611912</v>
      </c>
      <c r="AU61" s="87">
        <v>0.25099260412611912</v>
      </c>
      <c r="AV61" s="87">
        <v>0.25099260412611912</v>
      </c>
      <c r="AW61" s="87">
        <v>0.25099260412611912</v>
      </c>
      <c r="AX61" s="87">
        <v>0.25099260412611912</v>
      </c>
      <c r="AY61" s="88">
        <v>0.25099260412611912</v>
      </c>
    </row>
    <row r="62" spans="1:51" ht="14.25">
      <c r="A62" s="193" t="s">
        <v>282</v>
      </c>
      <c r="B62" s="216">
        <v>84534.221277893477</v>
      </c>
      <c r="C62" s="217">
        <v>77652.043297206372</v>
      </c>
      <c r="D62" s="217">
        <v>58768.998087433873</v>
      </c>
      <c r="E62" s="217">
        <v>67657.120975021433</v>
      </c>
      <c r="F62" s="217">
        <v>69371.052289899773</v>
      </c>
      <c r="G62" s="217">
        <v>75754.198002694058</v>
      </c>
      <c r="H62" s="218">
        <v>0</v>
      </c>
      <c r="I62" s="217">
        <v>84695.434205856494</v>
      </c>
      <c r="J62" s="217">
        <v>77813.256225169389</v>
      </c>
      <c r="K62" s="217">
        <v>59131.929080612965</v>
      </c>
      <c r="L62" s="217">
        <v>67834.429252410686</v>
      </c>
      <c r="M62" s="217">
        <v>69532.26521786279</v>
      </c>
      <c r="N62" s="217">
        <v>75915.410930657075</v>
      </c>
      <c r="O62" s="217">
        <v>79607.221678965274</v>
      </c>
      <c r="P62" s="217">
        <v>76228.730040765964</v>
      </c>
      <c r="Q62" s="217">
        <v>74766.596439150293</v>
      </c>
      <c r="R62" s="217">
        <v>0</v>
      </c>
      <c r="S62" s="216">
        <v>77835.863424927782</v>
      </c>
      <c r="T62" s="217">
        <v>58801.151705628661</v>
      </c>
      <c r="U62" s="217">
        <v>67806.49806176532</v>
      </c>
      <c r="V62" s="217">
        <v>69554.872417621169</v>
      </c>
      <c r="W62" s="217">
        <v>75938.018130415468</v>
      </c>
      <c r="X62" s="217">
        <v>79629.828878723652</v>
      </c>
      <c r="Y62" s="217">
        <v>76251.337240524343</v>
      </c>
      <c r="Z62" s="217">
        <v>74789.203638908686</v>
      </c>
      <c r="AA62" s="217">
        <v>0</v>
      </c>
      <c r="AB62" s="218">
        <v>0</v>
      </c>
      <c r="AC62" s="217">
        <v>1890.0797526325252</v>
      </c>
      <c r="AD62" s="216">
        <v>77986.941914771363</v>
      </c>
      <c r="AE62" s="217">
        <v>54188.91923092155</v>
      </c>
      <c r="AF62" s="217">
        <v>69705.95090746475</v>
      </c>
      <c r="AG62" s="217">
        <v>76089.09662025905</v>
      </c>
      <c r="AH62" s="217">
        <v>74710.56172221314</v>
      </c>
      <c r="AI62" s="217">
        <v>71981.97984062224</v>
      </c>
      <c r="AJ62" s="217">
        <v>67903.013994429653</v>
      </c>
      <c r="AK62" s="217">
        <v>79780.907368567234</v>
      </c>
      <c r="AL62" s="217">
        <v>76402.415730367924</v>
      </c>
      <c r="AM62" s="217">
        <v>74940.282128752267</v>
      </c>
      <c r="AN62" s="218">
        <v>0</v>
      </c>
      <c r="AO62" s="217">
        <v>963.98922365045803</v>
      </c>
      <c r="AP62" s="216">
        <v>78049.73083662719</v>
      </c>
      <c r="AQ62" s="217">
        <v>57522.437865697619</v>
      </c>
      <c r="AR62" s="217">
        <v>69768.739829320577</v>
      </c>
      <c r="AS62" s="217">
        <v>76151.885542114876</v>
      </c>
      <c r="AT62" s="217">
        <v>74768.278639753422</v>
      </c>
      <c r="AU62" s="217">
        <v>72039.696758162521</v>
      </c>
      <c r="AV62" s="217">
        <v>67976.638555500307</v>
      </c>
      <c r="AW62" s="217">
        <v>79843.69629042306</v>
      </c>
      <c r="AX62" s="217">
        <v>76465.204652223751</v>
      </c>
      <c r="AY62" s="218">
        <v>75003.071050608094</v>
      </c>
    </row>
    <row r="64" spans="1:51" ht="15">
      <c r="A64" s="47" t="s">
        <v>921</v>
      </c>
    </row>
    <row r="65" spans="1:41" ht="14.25">
      <c r="A65" s="52" t="s">
        <v>922</v>
      </c>
    </row>
    <row r="66" spans="1:41" ht="51">
      <c r="A66" s="77"/>
      <c r="B66" s="150" t="s">
        <v>923</v>
      </c>
      <c r="C66" s="150" t="s">
        <v>924</v>
      </c>
      <c r="D66" s="150" t="s">
        <v>925</v>
      </c>
      <c r="E66" s="150" t="s">
        <v>926</v>
      </c>
      <c r="F66" s="150" t="s">
        <v>927</v>
      </c>
      <c r="G66" s="150" t="s">
        <v>928</v>
      </c>
      <c r="H66" s="150" t="s">
        <v>929</v>
      </c>
      <c r="I66" s="150" t="s">
        <v>930</v>
      </c>
      <c r="J66" s="150" t="s">
        <v>931</v>
      </c>
      <c r="K66" s="150" t="s">
        <v>932</v>
      </c>
      <c r="L66" s="150" t="s">
        <v>933</v>
      </c>
      <c r="M66" s="150" t="s">
        <v>934</v>
      </c>
      <c r="N66" s="150" t="s">
        <v>935</v>
      </c>
      <c r="O66" s="150" t="s">
        <v>936</v>
      </c>
      <c r="P66" s="150" t="s">
        <v>937</v>
      </c>
      <c r="Q66" s="150" t="s">
        <v>938</v>
      </c>
      <c r="R66" s="150" t="s">
        <v>939</v>
      </c>
      <c r="S66" s="150" t="s">
        <v>940</v>
      </c>
      <c r="T66" s="150" t="s">
        <v>941</v>
      </c>
      <c r="U66" s="150" t="s">
        <v>942</v>
      </c>
      <c r="V66" s="150" t="s">
        <v>943</v>
      </c>
      <c r="W66" s="150" t="s">
        <v>944</v>
      </c>
      <c r="X66" s="150" t="s">
        <v>945</v>
      </c>
      <c r="Y66" s="150" t="s">
        <v>946</v>
      </c>
      <c r="Z66" s="150" t="s">
        <v>947</v>
      </c>
      <c r="AA66" s="150" t="s">
        <v>948</v>
      </c>
      <c r="AB66" s="150" t="s">
        <v>949</v>
      </c>
      <c r="AC66" s="150" t="s">
        <v>950</v>
      </c>
      <c r="AD66" s="150" t="s">
        <v>951</v>
      </c>
      <c r="AE66" s="150" t="s">
        <v>952</v>
      </c>
      <c r="AF66" s="150" t="s">
        <v>953</v>
      </c>
      <c r="AG66" s="150" t="s">
        <v>954</v>
      </c>
      <c r="AH66" s="150" t="s">
        <v>955</v>
      </c>
      <c r="AI66" s="150" t="s">
        <v>956</v>
      </c>
      <c r="AJ66" s="150" t="s">
        <v>957</v>
      </c>
      <c r="AK66" s="150" t="s">
        <v>958</v>
      </c>
      <c r="AL66" s="150" t="s">
        <v>959</v>
      </c>
      <c r="AM66" s="150" t="s">
        <v>960</v>
      </c>
      <c r="AN66" s="150" t="s">
        <v>961</v>
      </c>
      <c r="AO66" s="150" t="s">
        <v>962</v>
      </c>
    </row>
    <row r="67" spans="1:41" ht="14.25">
      <c r="A67" s="152" t="s">
        <v>158</v>
      </c>
      <c r="B67" s="153">
        <v>137.15726050000001</v>
      </c>
      <c r="C67" s="153">
        <v>137.15726050000001</v>
      </c>
      <c r="D67" s="153">
        <v>137.15726050000001</v>
      </c>
      <c r="E67" s="153">
        <v>137.15726050000001</v>
      </c>
      <c r="F67" s="153">
        <v>137.15726050000001</v>
      </c>
      <c r="G67" s="153">
        <v>137.15726050000001</v>
      </c>
      <c r="H67" s="153">
        <v>137.15726050000001</v>
      </c>
      <c r="I67" s="153">
        <v>137.15726050000001</v>
      </c>
      <c r="J67" s="153">
        <v>137.15726050000001</v>
      </c>
      <c r="K67" s="153">
        <v>137.15726050000001</v>
      </c>
      <c r="L67" s="153">
        <v>137.15726050000001</v>
      </c>
      <c r="M67" s="153">
        <v>137.15726050000001</v>
      </c>
      <c r="N67" s="153">
        <v>137.15726050000001</v>
      </c>
      <c r="O67" s="153">
        <v>137.15726050000001</v>
      </c>
      <c r="P67" s="153">
        <v>137.15726050000001</v>
      </c>
      <c r="Q67" s="153">
        <v>137.15726050000001</v>
      </c>
      <c r="R67" s="153">
        <v>137.15726050000001</v>
      </c>
      <c r="S67" s="153">
        <v>137.15726050000001</v>
      </c>
      <c r="T67" s="153">
        <v>137.15726050000001</v>
      </c>
      <c r="U67" s="153">
        <v>137.15726050000001</v>
      </c>
      <c r="V67" s="153">
        <v>137.15726050000001</v>
      </c>
      <c r="W67" s="153">
        <v>137.15726050000001</v>
      </c>
      <c r="X67" s="153">
        <v>137.15726050000001</v>
      </c>
      <c r="Y67" s="153">
        <v>137.15726050000001</v>
      </c>
      <c r="Z67" s="153">
        <v>137.15726050000001</v>
      </c>
      <c r="AA67" s="153">
        <v>137.15726050000001</v>
      </c>
      <c r="AB67" s="153">
        <v>137.15726050000001</v>
      </c>
      <c r="AC67" s="153">
        <v>137.15726050000001</v>
      </c>
      <c r="AD67" s="153">
        <v>137.15726050000001</v>
      </c>
      <c r="AE67" s="153">
        <v>137.15726050000001</v>
      </c>
      <c r="AF67" s="153">
        <v>137.15726050000001</v>
      </c>
      <c r="AG67" s="153">
        <v>137.15726050000001</v>
      </c>
      <c r="AH67" s="153">
        <v>137.15726050000001</v>
      </c>
      <c r="AI67" s="153">
        <v>137.15726050000001</v>
      </c>
      <c r="AJ67" s="153">
        <v>137.15726050000001</v>
      </c>
      <c r="AK67" s="153">
        <v>137.15726050000001</v>
      </c>
      <c r="AL67" s="153">
        <v>137.15726050000001</v>
      </c>
      <c r="AM67" s="153">
        <v>137.15726050000001</v>
      </c>
      <c r="AN67" s="153">
        <v>137.15726050000001</v>
      </c>
      <c r="AO67" s="153">
        <v>137.15726050000001</v>
      </c>
    </row>
    <row r="68" spans="1:41" ht="14.25">
      <c r="A68" s="162" t="s">
        <v>195</v>
      </c>
      <c r="B68" s="133">
        <v>1806.2556152</v>
      </c>
      <c r="C68" s="133">
        <v>1806.2556152</v>
      </c>
      <c r="D68" s="133">
        <v>1806.2556152</v>
      </c>
      <c r="E68" s="133">
        <v>1806.2556152</v>
      </c>
      <c r="F68" s="133">
        <v>1806.2556152</v>
      </c>
      <c r="G68" s="133">
        <v>1806.2556152</v>
      </c>
      <c r="H68" s="133">
        <v>1806.2556152</v>
      </c>
      <c r="I68" s="133">
        <v>1806.2556152</v>
      </c>
      <c r="J68" s="133">
        <v>1806.2556152</v>
      </c>
      <c r="K68" s="133">
        <v>1806.2556152</v>
      </c>
      <c r="L68" s="133">
        <v>1806.2556152</v>
      </c>
      <c r="M68" s="133">
        <v>1806.2556152</v>
      </c>
      <c r="N68" s="133">
        <v>1806.2556152</v>
      </c>
      <c r="O68" s="133">
        <v>1806.2556152</v>
      </c>
      <c r="P68" s="133">
        <v>1806.2556152</v>
      </c>
      <c r="Q68" s="133">
        <v>1806.2556152</v>
      </c>
      <c r="R68" s="133">
        <v>1806.2556152</v>
      </c>
      <c r="S68" s="133">
        <v>1806.2556152</v>
      </c>
      <c r="T68" s="133">
        <v>1806.2556152</v>
      </c>
      <c r="U68" s="133">
        <v>1806.2556152</v>
      </c>
      <c r="V68" s="133">
        <v>1806.2556152</v>
      </c>
      <c r="W68" s="133">
        <v>1806.2556152</v>
      </c>
      <c r="X68" s="133">
        <v>1806.2556152</v>
      </c>
      <c r="Y68" s="133">
        <v>1806.2556152</v>
      </c>
      <c r="Z68" s="133">
        <v>1806.2556152</v>
      </c>
      <c r="AA68" s="133">
        <v>1806.2556152</v>
      </c>
      <c r="AB68" s="133">
        <v>1806.2556152</v>
      </c>
      <c r="AC68" s="133">
        <v>1806.2556152</v>
      </c>
      <c r="AD68" s="133">
        <v>1806.2556152</v>
      </c>
      <c r="AE68" s="133">
        <v>1806.2556152</v>
      </c>
      <c r="AF68" s="133">
        <v>1806.2556152</v>
      </c>
      <c r="AG68" s="133">
        <v>1806.2556152</v>
      </c>
      <c r="AH68" s="133">
        <v>1806.2556152</v>
      </c>
      <c r="AI68" s="133">
        <v>1806.2556152</v>
      </c>
      <c r="AJ68" s="133">
        <v>1806.2556152</v>
      </c>
      <c r="AK68" s="133">
        <v>1806.2556152</v>
      </c>
      <c r="AL68" s="133">
        <v>1806.2556152</v>
      </c>
      <c r="AM68" s="133">
        <v>1806.2556152</v>
      </c>
      <c r="AN68" s="133">
        <v>1806.2556152</v>
      </c>
      <c r="AO68" s="133">
        <v>1806.2556152</v>
      </c>
    </row>
    <row r="69" spans="1:41" ht="14.25">
      <c r="A69" s="162" t="s">
        <v>283</v>
      </c>
      <c r="B69" s="133">
        <v>191.8619063225</v>
      </c>
      <c r="C69" s="133">
        <v>191.8619063225</v>
      </c>
      <c r="D69" s="133">
        <v>191.8619063225</v>
      </c>
      <c r="E69" s="133">
        <v>191.8619063225</v>
      </c>
      <c r="F69" s="133">
        <v>191.8619063225</v>
      </c>
      <c r="G69" s="133">
        <v>191.8619063225</v>
      </c>
      <c r="H69" s="133">
        <v>191.8619063225</v>
      </c>
      <c r="I69" s="133">
        <v>191.8619063225</v>
      </c>
      <c r="J69" s="133">
        <v>191.8619063225</v>
      </c>
      <c r="K69" s="133">
        <v>191.8619063225</v>
      </c>
      <c r="L69" s="133">
        <v>191.8619063225</v>
      </c>
      <c r="M69" s="133">
        <v>191.8619063225</v>
      </c>
      <c r="N69" s="133">
        <v>191.8619063225</v>
      </c>
      <c r="O69" s="133">
        <v>191.8619063225</v>
      </c>
      <c r="P69" s="133">
        <v>191.8619063225</v>
      </c>
      <c r="Q69" s="133">
        <v>191.8619063225</v>
      </c>
      <c r="R69" s="133">
        <v>191.8619063225</v>
      </c>
      <c r="S69" s="133">
        <v>191.8619063225</v>
      </c>
      <c r="T69" s="133">
        <v>191.8619063225</v>
      </c>
      <c r="U69" s="133">
        <v>191.8619063225</v>
      </c>
      <c r="V69" s="133">
        <v>191.8619063225</v>
      </c>
      <c r="W69" s="133">
        <v>191.8619063225</v>
      </c>
      <c r="X69" s="133">
        <v>191.8619063225</v>
      </c>
      <c r="Y69" s="133">
        <v>191.8619063225</v>
      </c>
      <c r="Z69" s="133">
        <v>191.8619063225</v>
      </c>
      <c r="AA69" s="133">
        <v>191.8619063225</v>
      </c>
      <c r="AB69" s="133">
        <v>191.8619063225</v>
      </c>
      <c r="AC69" s="133">
        <v>191.8619063225</v>
      </c>
      <c r="AD69" s="133">
        <v>191.8619063225</v>
      </c>
      <c r="AE69" s="133">
        <v>191.8619063225</v>
      </c>
      <c r="AF69" s="133">
        <v>191.8619063225</v>
      </c>
      <c r="AG69" s="133">
        <v>191.8619063225</v>
      </c>
      <c r="AH69" s="133">
        <v>191.8619063225</v>
      </c>
      <c r="AI69" s="133">
        <v>191.8619063225</v>
      </c>
      <c r="AJ69" s="133">
        <v>191.8619063225</v>
      </c>
      <c r="AK69" s="133">
        <v>191.8619063225</v>
      </c>
      <c r="AL69" s="133">
        <v>191.8619063225</v>
      </c>
      <c r="AM69" s="133">
        <v>191.8619063225</v>
      </c>
      <c r="AN69" s="133">
        <v>191.8619063225</v>
      </c>
      <c r="AO69" s="133">
        <v>191.8619063225</v>
      </c>
    </row>
    <row r="70" spans="1:41" ht="14.25">
      <c r="A70" s="162" t="s">
        <v>199</v>
      </c>
      <c r="B70" s="133">
        <v>7.427593184</v>
      </c>
      <c r="C70" s="133">
        <v>7.427593184</v>
      </c>
      <c r="D70" s="133">
        <v>7.427593184</v>
      </c>
      <c r="E70" s="133">
        <v>7.427593184</v>
      </c>
      <c r="F70" s="133">
        <v>7.427593184</v>
      </c>
      <c r="G70" s="133">
        <v>7.427593184</v>
      </c>
      <c r="H70" s="133">
        <v>7.427593184</v>
      </c>
      <c r="I70" s="133">
        <v>7.427593184</v>
      </c>
      <c r="J70" s="133">
        <v>7.427593184</v>
      </c>
      <c r="K70" s="133">
        <v>7.427593184</v>
      </c>
      <c r="L70" s="133">
        <v>7.427593184</v>
      </c>
      <c r="M70" s="133">
        <v>7.427593184</v>
      </c>
      <c r="N70" s="133">
        <v>7.427593184</v>
      </c>
      <c r="O70" s="133">
        <v>7.427593184</v>
      </c>
      <c r="P70" s="133">
        <v>7.427593184</v>
      </c>
      <c r="Q70" s="133">
        <v>7.427593184</v>
      </c>
      <c r="R70" s="133">
        <v>7.427593184</v>
      </c>
      <c r="S70" s="133">
        <v>7.427593184</v>
      </c>
      <c r="T70" s="133">
        <v>7.427593184</v>
      </c>
      <c r="U70" s="133">
        <v>7.427593184</v>
      </c>
      <c r="V70" s="133">
        <v>7.427593184</v>
      </c>
      <c r="W70" s="133">
        <v>7.427593184</v>
      </c>
      <c r="X70" s="133">
        <v>7.427593184</v>
      </c>
      <c r="Y70" s="133">
        <v>7.427593184</v>
      </c>
      <c r="Z70" s="133">
        <v>7.427593184</v>
      </c>
      <c r="AA70" s="133">
        <v>7.427593184</v>
      </c>
      <c r="AB70" s="133">
        <v>7.427593184</v>
      </c>
      <c r="AC70" s="133">
        <v>7.427593184</v>
      </c>
      <c r="AD70" s="133">
        <v>7.427593184</v>
      </c>
      <c r="AE70" s="133">
        <v>7.427593184</v>
      </c>
      <c r="AF70" s="133">
        <v>7.427593184</v>
      </c>
      <c r="AG70" s="133">
        <v>7.427593184</v>
      </c>
      <c r="AH70" s="133">
        <v>7.427593184</v>
      </c>
      <c r="AI70" s="133">
        <v>7.427593184</v>
      </c>
      <c r="AJ70" s="133">
        <v>7.427593184</v>
      </c>
      <c r="AK70" s="133">
        <v>7.427593184</v>
      </c>
      <c r="AL70" s="133">
        <v>7.427593184</v>
      </c>
      <c r="AM70" s="133">
        <v>7.427593184</v>
      </c>
      <c r="AN70" s="133">
        <v>7.427593184</v>
      </c>
      <c r="AO70" s="133">
        <v>7.427593184</v>
      </c>
    </row>
    <row r="71" spans="1:41" ht="14.25">
      <c r="A71" s="162" t="s">
        <v>880</v>
      </c>
      <c r="B71" s="133">
        <v>7.427593184</v>
      </c>
      <c r="C71" s="133">
        <v>7.427593184</v>
      </c>
      <c r="D71" s="133">
        <v>7.427593184</v>
      </c>
      <c r="E71" s="133">
        <v>7.427593184</v>
      </c>
      <c r="F71" s="133">
        <v>7.427593184</v>
      </c>
      <c r="G71" s="133">
        <v>7.427593184</v>
      </c>
      <c r="H71" s="133">
        <v>7.427593184</v>
      </c>
      <c r="I71" s="133">
        <v>7.427593184</v>
      </c>
      <c r="J71" s="133">
        <v>7.427593184</v>
      </c>
      <c r="K71" s="133">
        <v>7.427593184</v>
      </c>
      <c r="L71" s="133">
        <v>7.427593184</v>
      </c>
      <c r="M71" s="133">
        <v>7.427593184</v>
      </c>
      <c r="N71" s="133">
        <v>7.427593184</v>
      </c>
      <c r="O71" s="133">
        <v>7.427593184</v>
      </c>
      <c r="P71" s="133">
        <v>7.427593184</v>
      </c>
      <c r="Q71" s="133">
        <v>7.427593184</v>
      </c>
      <c r="R71" s="133">
        <v>7.427593184</v>
      </c>
      <c r="S71" s="133">
        <v>7.427593184</v>
      </c>
      <c r="T71" s="133">
        <v>7.427593184</v>
      </c>
      <c r="U71" s="133">
        <v>7.427593184</v>
      </c>
      <c r="V71" s="133">
        <v>7.427593184</v>
      </c>
      <c r="W71" s="133">
        <v>7.427593184</v>
      </c>
      <c r="X71" s="133">
        <v>7.427593184</v>
      </c>
      <c r="Y71" s="133">
        <v>7.427593184</v>
      </c>
      <c r="Z71" s="133">
        <v>7.427593184</v>
      </c>
      <c r="AA71" s="133">
        <v>7.427593184</v>
      </c>
      <c r="AB71" s="133">
        <v>7.427593184</v>
      </c>
      <c r="AC71" s="133">
        <v>7.427593184</v>
      </c>
      <c r="AD71" s="133">
        <v>7.427593184</v>
      </c>
      <c r="AE71" s="133">
        <v>7.427593184</v>
      </c>
      <c r="AF71" s="133">
        <v>7.427593184</v>
      </c>
      <c r="AG71" s="133">
        <v>7.427593184</v>
      </c>
      <c r="AH71" s="133">
        <v>7.427593184</v>
      </c>
      <c r="AI71" s="133">
        <v>7.427593184</v>
      </c>
      <c r="AJ71" s="133">
        <v>7.427593184</v>
      </c>
      <c r="AK71" s="133">
        <v>7.427593184</v>
      </c>
      <c r="AL71" s="133">
        <v>7.427593184</v>
      </c>
      <c r="AM71" s="133">
        <v>7.427593184</v>
      </c>
      <c r="AN71" s="133">
        <v>7.427593184</v>
      </c>
      <c r="AO71" s="133">
        <v>7.427593184</v>
      </c>
    </row>
    <row r="72" spans="1:41" ht="14.25">
      <c r="A72" s="162" t="s">
        <v>285</v>
      </c>
      <c r="B72" s="133">
        <v>0.31651675499999998</v>
      </c>
      <c r="C72" s="133">
        <v>0.31651675499999998</v>
      </c>
      <c r="D72" s="133">
        <v>0.31651675499999998</v>
      </c>
      <c r="E72" s="133">
        <v>0.31651675499999998</v>
      </c>
      <c r="F72" s="133">
        <v>0.31651675499999998</v>
      </c>
      <c r="G72" s="133">
        <v>0.31651675499999998</v>
      </c>
      <c r="H72" s="133">
        <v>0.31651675499999998</v>
      </c>
      <c r="I72" s="133">
        <v>0.31651675499999998</v>
      </c>
      <c r="J72" s="133">
        <v>0.31651675499999998</v>
      </c>
      <c r="K72" s="133">
        <v>0.31651675499999998</v>
      </c>
      <c r="L72" s="133">
        <v>0.31651675499999998</v>
      </c>
      <c r="M72" s="133">
        <v>0.31651675499999998</v>
      </c>
      <c r="N72" s="133">
        <v>0.31651675499999998</v>
      </c>
      <c r="O72" s="133">
        <v>0.31651675499999998</v>
      </c>
      <c r="P72" s="133">
        <v>0.31651675499999998</v>
      </c>
      <c r="Q72" s="133">
        <v>0.31651675499999998</v>
      </c>
      <c r="R72" s="133">
        <v>0.31651675499999998</v>
      </c>
      <c r="S72" s="133">
        <v>0.31651675499999998</v>
      </c>
      <c r="T72" s="133">
        <v>0.31651675499999998</v>
      </c>
      <c r="U72" s="133">
        <v>0.31651675499999998</v>
      </c>
      <c r="V72" s="133">
        <v>0.31651675499999998</v>
      </c>
      <c r="W72" s="133">
        <v>0.31651675499999998</v>
      </c>
      <c r="X72" s="133">
        <v>0.31651675499999998</v>
      </c>
      <c r="Y72" s="133">
        <v>0.31651675499999998</v>
      </c>
      <c r="Z72" s="133">
        <v>0.31651675499999998</v>
      </c>
      <c r="AA72" s="133">
        <v>0.31651675499999998</v>
      </c>
      <c r="AB72" s="133">
        <v>0.31651675499999998</v>
      </c>
      <c r="AC72" s="133">
        <v>0.31651675499999998</v>
      </c>
      <c r="AD72" s="133">
        <v>0.31651675499999998</v>
      </c>
      <c r="AE72" s="133">
        <v>0.31651675499999998</v>
      </c>
      <c r="AF72" s="133">
        <v>0.31651675499999998</v>
      </c>
      <c r="AG72" s="133">
        <v>0.31651675499999998</v>
      </c>
      <c r="AH72" s="133">
        <v>0.31651675499999998</v>
      </c>
      <c r="AI72" s="133">
        <v>0.31651675499999998</v>
      </c>
      <c r="AJ72" s="133">
        <v>0.31651675499999998</v>
      </c>
      <c r="AK72" s="133">
        <v>0.31651675499999998</v>
      </c>
      <c r="AL72" s="133">
        <v>0.31651675499999998</v>
      </c>
      <c r="AM72" s="133">
        <v>0.31651675499999998</v>
      </c>
      <c r="AN72" s="133">
        <v>0.31651675499999998</v>
      </c>
      <c r="AO72" s="133">
        <v>0.31651675499999998</v>
      </c>
    </row>
    <row r="73" spans="1:41" ht="14.25">
      <c r="A73" s="222" t="s">
        <v>286</v>
      </c>
      <c r="B73" s="133">
        <v>0.72421494597728997</v>
      </c>
      <c r="C73" s="133">
        <v>0.72421494597728997</v>
      </c>
      <c r="D73" s="133">
        <v>0.72421494597728997</v>
      </c>
      <c r="E73" s="133">
        <v>0.72421494597728997</v>
      </c>
      <c r="F73" s="133">
        <v>0.72421494597728997</v>
      </c>
      <c r="G73" s="133">
        <v>0.72421494597728997</v>
      </c>
      <c r="H73" s="133">
        <v>0.72421494597728997</v>
      </c>
      <c r="I73" s="133">
        <v>0.72421494597728997</v>
      </c>
      <c r="J73" s="133">
        <v>0.72421494597728997</v>
      </c>
      <c r="K73" s="133">
        <v>0.72421494597728997</v>
      </c>
      <c r="L73" s="133">
        <v>0.72421494597728997</v>
      </c>
      <c r="M73" s="133">
        <v>0.72421494597728997</v>
      </c>
      <c r="N73" s="133">
        <v>0.72421494597728997</v>
      </c>
      <c r="O73" s="133">
        <v>0.72421494597728997</v>
      </c>
      <c r="P73" s="133">
        <v>0.72421494597728997</v>
      </c>
      <c r="Q73" s="133">
        <v>0.72421494597728997</v>
      </c>
      <c r="R73" s="133">
        <v>0.72421494597728997</v>
      </c>
      <c r="S73" s="133">
        <v>0.72421494597728997</v>
      </c>
      <c r="T73" s="133">
        <v>0.72421494597728997</v>
      </c>
      <c r="U73" s="133">
        <v>0.72421494597728997</v>
      </c>
      <c r="V73" s="133">
        <v>0.72421494597728997</v>
      </c>
      <c r="W73" s="133">
        <v>0.72421494597728997</v>
      </c>
      <c r="X73" s="133">
        <v>0.72421494597728997</v>
      </c>
      <c r="Y73" s="133">
        <v>0.72421494597728997</v>
      </c>
      <c r="Z73" s="133">
        <v>0.72421494597728997</v>
      </c>
      <c r="AA73" s="133">
        <v>0.72421494597728997</v>
      </c>
      <c r="AB73" s="133">
        <v>0.72421494597728997</v>
      </c>
      <c r="AC73" s="133">
        <v>0.72421494597728997</v>
      </c>
      <c r="AD73" s="133">
        <v>0.72421494597728997</v>
      </c>
      <c r="AE73" s="133">
        <v>0.72421494597728997</v>
      </c>
      <c r="AF73" s="133">
        <v>0.72421494597728997</v>
      </c>
      <c r="AG73" s="133">
        <v>0.72421494597728997</v>
      </c>
      <c r="AH73" s="133">
        <v>0.72421494597728997</v>
      </c>
      <c r="AI73" s="133">
        <v>0.72421494597728997</v>
      </c>
      <c r="AJ73" s="133">
        <v>0.72421494597728997</v>
      </c>
      <c r="AK73" s="133">
        <v>0.72421494597728997</v>
      </c>
      <c r="AL73" s="133">
        <v>0.72421494597728997</v>
      </c>
      <c r="AM73" s="133">
        <v>0.72421494597728997</v>
      </c>
      <c r="AN73" s="133">
        <v>0.72421494597728997</v>
      </c>
      <c r="AO73" s="133">
        <v>0.72421494597728997</v>
      </c>
    </row>
    <row r="74" spans="1:41" ht="14.25">
      <c r="A74" s="222" t="s">
        <v>287</v>
      </c>
      <c r="B74" s="133">
        <v>6.2170208092032802</v>
      </c>
      <c r="C74" s="133">
        <v>6.2170208092032802</v>
      </c>
      <c r="D74" s="133">
        <v>6.2170208092032802</v>
      </c>
      <c r="E74" s="133">
        <v>6.2170208092032802</v>
      </c>
      <c r="F74" s="133">
        <v>6.2170208092032802</v>
      </c>
      <c r="G74" s="133">
        <v>6.2170208092032802</v>
      </c>
      <c r="H74" s="133">
        <v>6.2170208092032802</v>
      </c>
      <c r="I74" s="133">
        <v>6.2170208092032802</v>
      </c>
      <c r="J74" s="133">
        <v>6.2170208092032802</v>
      </c>
      <c r="K74" s="133">
        <v>6.2170208092032802</v>
      </c>
      <c r="L74" s="133">
        <v>6.2170208092032802</v>
      </c>
      <c r="M74" s="133">
        <v>6.2170208092032802</v>
      </c>
      <c r="N74" s="133">
        <v>6.2170208092032802</v>
      </c>
      <c r="O74" s="133">
        <v>6.2170208092032802</v>
      </c>
      <c r="P74" s="133">
        <v>6.2170208092032802</v>
      </c>
      <c r="Q74" s="133">
        <v>6.2170208092032802</v>
      </c>
      <c r="R74" s="133">
        <v>6.2170208092032802</v>
      </c>
      <c r="S74" s="133">
        <v>6.2170208092032802</v>
      </c>
      <c r="T74" s="133">
        <v>6.2170208092032802</v>
      </c>
      <c r="U74" s="133">
        <v>6.2170208092032802</v>
      </c>
      <c r="V74" s="133">
        <v>6.2170208092032802</v>
      </c>
      <c r="W74" s="133">
        <v>6.2170208092032802</v>
      </c>
      <c r="X74" s="133">
        <v>6.2170208092032802</v>
      </c>
      <c r="Y74" s="133">
        <v>6.2170208092032802</v>
      </c>
      <c r="Z74" s="133">
        <v>6.2170208092032802</v>
      </c>
      <c r="AA74" s="133">
        <v>6.2170208092032802</v>
      </c>
      <c r="AB74" s="133">
        <v>6.2170208092032802</v>
      </c>
      <c r="AC74" s="133">
        <v>6.2170208092032802</v>
      </c>
      <c r="AD74" s="133">
        <v>6.2170208092032802</v>
      </c>
      <c r="AE74" s="133">
        <v>6.2170208092032802</v>
      </c>
      <c r="AF74" s="133">
        <v>6.2170208092032802</v>
      </c>
      <c r="AG74" s="133">
        <v>6.2170208092032802</v>
      </c>
      <c r="AH74" s="133">
        <v>6.2170208092032802</v>
      </c>
      <c r="AI74" s="133">
        <v>6.2170208092032802</v>
      </c>
      <c r="AJ74" s="133">
        <v>6.2170208092032802</v>
      </c>
      <c r="AK74" s="133">
        <v>6.2170208092032802</v>
      </c>
      <c r="AL74" s="133">
        <v>6.2170208092032802</v>
      </c>
      <c r="AM74" s="133">
        <v>6.2170208092032802</v>
      </c>
      <c r="AN74" s="133">
        <v>6.2170208092032802</v>
      </c>
      <c r="AO74" s="133">
        <v>6.2170208092032802</v>
      </c>
    </row>
    <row r="75" spans="1:41" ht="14.25">
      <c r="A75" s="162" t="s">
        <v>201</v>
      </c>
      <c r="B75" s="133">
        <v>632.67479101099991</v>
      </c>
      <c r="C75" s="133">
        <v>632.67479101099991</v>
      </c>
      <c r="D75" s="133">
        <v>632.67479101099991</v>
      </c>
      <c r="E75" s="133">
        <v>632.67479101099991</v>
      </c>
      <c r="F75" s="133">
        <v>632.67479101099991</v>
      </c>
      <c r="G75" s="133">
        <v>632.67479101099991</v>
      </c>
      <c r="H75" s="133">
        <v>632.67479101099991</v>
      </c>
      <c r="I75" s="133">
        <v>632.67479101099991</v>
      </c>
      <c r="J75" s="133">
        <v>632.67479101099991</v>
      </c>
      <c r="K75" s="133">
        <v>632.67479101099991</v>
      </c>
      <c r="L75" s="133">
        <v>632.67479101099991</v>
      </c>
      <c r="M75" s="133">
        <v>632.67479101099991</v>
      </c>
      <c r="N75" s="133">
        <v>632.67479101099991</v>
      </c>
      <c r="O75" s="133">
        <v>632.67479101099991</v>
      </c>
      <c r="P75" s="133">
        <v>632.67479101099991</v>
      </c>
      <c r="Q75" s="133">
        <v>632.67479101099991</v>
      </c>
      <c r="R75" s="133">
        <v>632.67479101099991</v>
      </c>
      <c r="S75" s="133">
        <v>632.67479101099991</v>
      </c>
      <c r="T75" s="133">
        <v>632.67479101099991</v>
      </c>
      <c r="U75" s="133">
        <v>632.67479101099991</v>
      </c>
      <c r="V75" s="133">
        <v>632.67479101099991</v>
      </c>
      <c r="W75" s="133">
        <v>632.67479101099991</v>
      </c>
      <c r="X75" s="133">
        <v>632.67479101099991</v>
      </c>
      <c r="Y75" s="133">
        <v>632.67479101099991</v>
      </c>
      <c r="Z75" s="133">
        <v>632.67479101099991</v>
      </c>
      <c r="AA75" s="133">
        <v>632.67479101099991</v>
      </c>
      <c r="AB75" s="133">
        <v>632.67479101099991</v>
      </c>
      <c r="AC75" s="133">
        <v>632.67479101099991</v>
      </c>
      <c r="AD75" s="133">
        <v>632.67479101099991</v>
      </c>
      <c r="AE75" s="133">
        <v>632.67479101099991</v>
      </c>
      <c r="AF75" s="133">
        <v>632.67479101099991</v>
      </c>
      <c r="AG75" s="133">
        <v>632.67479101099991</v>
      </c>
      <c r="AH75" s="133">
        <v>632.67479101099991</v>
      </c>
      <c r="AI75" s="133">
        <v>632.67479101099991</v>
      </c>
      <c r="AJ75" s="133">
        <v>632.67479101099991</v>
      </c>
      <c r="AK75" s="133">
        <v>632.67479101099991</v>
      </c>
      <c r="AL75" s="133">
        <v>632.67479101099991</v>
      </c>
      <c r="AM75" s="133">
        <v>632.67479101099991</v>
      </c>
      <c r="AN75" s="133">
        <v>632.67479101099991</v>
      </c>
      <c r="AO75" s="133">
        <v>632.67479101099991</v>
      </c>
    </row>
    <row r="76" spans="1:41" ht="14.25">
      <c r="A76" s="162" t="s">
        <v>200</v>
      </c>
      <c r="B76" s="133">
        <v>1.96</v>
      </c>
      <c r="C76" s="133">
        <v>1.96</v>
      </c>
      <c r="D76" s="133">
        <v>1.96</v>
      </c>
      <c r="E76" s="133">
        <v>1.96</v>
      </c>
      <c r="F76" s="133">
        <v>1.96</v>
      </c>
      <c r="G76" s="133">
        <v>1.96</v>
      </c>
      <c r="H76" s="133">
        <v>1.96</v>
      </c>
      <c r="I76" s="133">
        <v>1.96</v>
      </c>
      <c r="J76" s="133">
        <v>1.96</v>
      </c>
      <c r="K76" s="133">
        <v>1.96</v>
      </c>
      <c r="L76" s="133">
        <v>1.96</v>
      </c>
      <c r="M76" s="133">
        <v>1.96</v>
      </c>
      <c r="N76" s="133">
        <v>1.96</v>
      </c>
      <c r="O76" s="133">
        <v>1.96</v>
      </c>
      <c r="P76" s="133">
        <v>1.96</v>
      </c>
      <c r="Q76" s="133">
        <v>1.96</v>
      </c>
      <c r="R76" s="133">
        <v>1.96</v>
      </c>
      <c r="S76" s="133">
        <v>1.96</v>
      </c>
      <c r="T76" s="133">
        <v>1.96</v>
      </c>
      <c r="U76" s="133">
        <v>1.96</v>
      </c>
      <c r="V76" s="133">
        <v>1.96</v>
      </c>
      <c r="W76" s="133">
        <v>1.96</v>
      </c>
      <c r="X76" s="133">
        <v>1.96</v>
      </c>
      <c r="Y76" s="133">
        <v>1.96</v>
      </c>
      <c r="Z76" s="133">
        <v>1.96</v>
      </c>
      <c r="AA76" s="133">
        <v>1.96</v>
      </c>
      <c r="AB76" s="133">
        <v>1.96</v>
      </c>
      <c r="AC76" s="133">
        <v>1.96</v>
      </c>
      <c r="AD76" s="133">
        <v>1.96</v>
      </c>
      <c r="AE76" s="133">
        <v>1.96</v>
      </c>
      <c r="AF76" s="133">
        <v>1.96</v>
      </c>
      <c r="AG76" s="133">
        <v>1.96</v>
      </c>
      <c r="AH76" s="133">
        <v>1.96</v>
      </c>
      <c r="AI76" s="133">
        <v>1.96</v>
      </c>
      <c r="AJ76" s="133">
        <v>1.96</v>
      </c>
      <c r="AK76" s="133">
        <v>1.96</v>
      </c>
      <c r="AL76" s="133">
        <v>1.96</v>
      </c>
      <c r="AM76" s="133">
        <v>1.96</v>
      </c>
      <c r="AN76" s="133">
        <v>1.96</v>
      </c>
      <c r="AO76" s="133">
        <v>1.96</v>
      </c>
    </row>
    <row r="77" spans="1:41" ht="14.25">
      <c r="A77" s="223" t="s">
        <v>282</v>
      </c>
      <c r="B77" s="224">
        <v>54406.951446974148</v>
      </c>
      <c r="C77" s="224">
        <v>54406.951446974148</v>
      </c>
      <c r="D77" s="224">
        <v>54406.951446974148</v>
      </c>
      <c r="E77" s="224">
        <v>54406.951446974148</v>
      </c>
      <c r="F77" s="224">
        <v>54406.951446974148</v>
      </c>
      <c r="G77" s="224">
        <v>54406.951446974148</v>
      </c>
      <c r="H77" s="224">
        <v>54406.951446974148</v>
      </c>
      <c r="I77" s="224">
        <v>54406.951446974148</v>
      </c>
      <c r="J77" s="224">
        <v>54406.951446974148</v>
      </c>
      <c r="K77" s="224">
        <v>54406.951446974148</v>
      </c>
      <c r="L77" s="224">
        <v>54406.951446974148</v>
      </c>
      <c r="M77" s="224">
        <v>54406.951446974148</v>
      </c>
      <c r="N77" s="224">
        <v>54406.951446974148</v>
      </c>
      <c r="O77" s="224">
        <v>54406.951446974148</v>
      </c>
      <c r="P77" s="224">
        <v>54406.951446974148</v>
      </c>
      <c r="Q77" s="224">
        <v>54406.951446974148</v>
      </c>
      <c r="R77" s="224">
        <v>54406.951446974148</v>
      </c>
      <c r="S77" s="224">
        <v>54406.951446974148</v>
      </c>
      <c r="T77" s="224">
        <v>54406.951446974148</v>
      </c>
      <c r="U77" s="224">
        <v>54406.951446974148</v>
      </c>
      <c r="V77" s="224">
        <v>54406.951446974148</v>
      </c>
      <c r="W77" s="224">
        <v>54406.951446974148</v>
      </c>
      <c r="X77" s="224">
        <v>54406.951446974148</v>
      </c>
      <c r="Y77" s="224">
        <v>54406.951446974148</v>
      </c>
      <c r="Z77" s="224">
        <v>54406.951446974148</v>
      </c>
      <c r="AA77" s="224">
        <v>54406.951446974148</v>
      </c>
      <c r="AB77" s="224">
        <v>54406.951446974148</v>
      </c>
      <c r="AC77" s="224">
        <v>54406.951446974148</v>
      </c>
      <c r="AD77" s="224">
        <v>54406.951446974148</v>
      </c>
      <c r="AE77" s="224">
        <v>54406.951446974148</v>
      </c>
      <c r="AF77" s="224">
        <v>54406.951446974148</v>
      </c>
      <c r="AG77" s="224">
        <v>54406.951446974148</v>
      </c>
      <c r="AH77" s="224">
        <v>54406.951446974148</v>
      </c>
      <c r="AI77" s="224">
        <v>54406.951446974148</v>
      </c>
      <c r="AJ77" s="224">
        <v>54406.951446974148</v>
      </c>
      <c r="AK77" s="224">
        <v>54406.951446974148</v>
      </c>
      <c r="AL77" s="224">
        <v>54406.951446974148</v>
      </c>
      <c r="AM77" s="224">
        <v>54406.951446974148</v>
      </c>
      <c r="AN77" s="224">
        <v>54406.951446974148</v>
      </c>
      <c r="AO77" s="224">
        <v>54406.951446974148</v>
      </c>
    </row>
    <row r="79" spans="1:41" ht="14.25">
      <c r="A79" s="52" t="s">
        <v>963</v>
      </c>
    </row>
    <row r="80" spans="1:41" ht="51">
      <c r="A80" s="77"/>
      <c r="B80" s="150" t="s">
        <v>923</v>
      </c>
      <c r="C80" s="150" t="s">
        <v>924</v>
      </c>
      <c r="D80" s="150" t="s">
        <v>925</v>
      </c>
      <c r="E80" s="150" t="s">
        <v>926</v>
      </c>
      <c r="F80" s="150" t="s">
        <v>927</v>
      </c>
      <c r="G80" s="150" t="s">
        <v>928</v>
      </c>
      <c r="H80" s="150" t="s">
        <v>929</v>
      </c>
      <c r="I80" s="150" t="s">
        <v>930</v>
      </c>
      <c r="J80" s="150" t="s">
        <v>931</v>
      </c>
      <c r="K80" s="150" t="s">
        <v>932</v>
      </c>
      <c r="L80" s="150" t="s">
        <v>933</v>
      </c>
      <c r="M80" s="150" t="s">
        <v>934</v>
      </c>
      <c r="N80" s="150" t="s">
        <v>935</v>
      </c>
      <c r="O80" s="150" t="s">
        <v>936</v>
      </c>
      <c r="P80" s="150" t="s">
        <v>937</v>
      </c>
      <c r="Q80" s="150" t="s">
        <v>938</v>
      </c>
      <c r="R80" s="150" t="s">
        <v>939</v>
      </c>
      <c r="S80" s="150" t="s">
        <v>940</v>
      </c>
      <c r="T80" s="150" t="s">
        <v>941</v>
      </c>
      <c r="U80" s="150" t="s">
        <v>942</v>
      </c>
      <c r="V80" s="150" t="s">
        <v>943</v>
      </c>
      <c r="W80" s="150" t="s">
        <v>944</v>
      </c>
      <c r="X80" s="150" t="s">
        <v>945</v>
      </c>
      <c r="Y80" s="150" t="s">
        <v>946</v>
      </c>
      <c r="Z80" s="150" t="s">
        <v>947</v>
      </c>
      <c r="AA80" s="150" t="s">
        <v>948</v>
      </c>
      <c r="AB80" s="150" t="s">
        <v>949</v>
      </c>
      <c r="AC80" s="150" t="s">
        <v>950</v>
      </c>
      <c r="AD80" s="150" t="s">
        <v>951</v>
      </c>
      <c r="AE80" s="150" t="s">
        <v>952</v>
      </c>
      <c r="AF80" s="150" t="s">
        <v>953</v>
      </c>
      <c r="AG80" s="150" t="s">
        <v>954</v>
      </c>
      <c r="AH80" s="150" t="s">
        <v>955</v>
      </c>
      <c r="AI80" s="150" t="s">
        <v>956</v>
      </c>
      <c r="AJ80" s="150" t="s">
        <v>957</v>
      </c>
      <c r="AK80" s="150" t="s">
        <v>958</v>
      </c>
      <c r="AL80" s="150" t="s">
        <v>959</v>
      </c>
      <c r="AM80" s="150" t="s">
        <v>960</v>
      </c>
      <c r="AN80" s="150" t="s">
        <v>961</v>
      </c>
      <c r="AO80" s="150" t="s">
        <v>962</v>
      </c>
    </row>
    <row r="81" spans="1:41" ht="14.25">
      <c r="A81" s="152" t="s">
        <v>158</v>
      </c>
      <c r="B81" s="153">
        <v>131.88198125</v>
      </c>
      <c r="C81" s="153">
        <v>131.88198125</v>
      </c>
      <c r="D81" s="153">
        <v>131.88198125</v>
      </c>
      <c r="E81" s="153">
        <v>131.88198125</v>
      </c>
      <c r="F81" s="153">
        <v>131.88198125</v>
      </c>
      <c r="G81" s="153">
        <v>131.88198125</v>
      </c>
      <c r="H81" s="153">
        <v>131.88198125</v>
      </c>
      <c r="I81" s="153">
        <v>131.88198125</v>
      </c>
      <c r="J81" s="153">
        <v>131.88198125</v>
      </c>
      <c r="K81" s="153">
        <v>131.88198125</v>
      </c>
      <c r="L81" s="153">
        <v>131.88198125</v>
      </c>
      <c r="M81" s="153">
        <v>131.88198125</v>
      </c>
      <c r="N81" s="153">
        <v>131.88198125</v>
      </c>
      <c r="O81" s="153">
        <v>131.88198125</v>
      </c>
      <c r="P81" s="153">
        <v>131.88198125</v>
      </c>
      <c r="Q81" s="153">
        <v>131.88198125</v>
      </c>
      <c r="R81" s="153">
        <v>131.88198125</v>
      </c>
      <c r="S81" s="153">
        <v>131.88198125</v>
      </c>
      <c r="T81" s="153">
        <v>131.88198125</v>
      </c>
      <c r="U81" s="153">
        <v>131.88198125</v>
      </c>
      <c r="V81" s="153">
        <v>131.88198125</v>
      </c>
      <c r="W81" s="153">
        <v>131.88198125</v>
      </c>
      <c r="X81" s="153">
        <v>131.88198125</v>
      </c>
      <c r="Y81" s="153">
        <v>131.88198125</v>
      </c>
      <c r="Z81" s="153">
        <v>131.88198125</v>
      </c>
      <c r="AA81" s="153">
        <v>131.88198125</v>
      </c>
      <c r="AB81" s="153">
        <v>131.88198125</v>
      </c>
      <c r="AC81" s="153">
        <v>131.88198125</v>
      </c>
      <c r="AD81" s="153">
        <v>131.88198125</v>
      </c>
      <c r="AE81" s="153">
        <v>131.88198125</v>
      </c>
      <c r="AF81" s="153">
        <v>131.88198125</v>
      </c>
      <c r="AG81" s="153">
        <v>131.88198125</v>
      </c>
      <c r="AH81" s="153">
        <v>131.88198125</v>
      </c>
      <c r="AI81" s="153">
        <v>131.88198125</v>
      </c>
      <c r="AJ81" s="153">
        <v>131.88198125</v>
      </c>
      <c r="AK81" s="153">
        <v>131.88198125</v>
      </c>
      <c r="AL81" s="153">
        <v>131.88198125</v>
      </c>
      <c r="AM81" s="153">
        <v>131.88198125</v>
      </c>
      <c r="AN81" s="153">
        <v>131.88198125</v>
      </c>
      <c r="AO81" s="153">
        <v>131.88198125</v>
      </c>
    </row>
    <row r="82" spans="1:41" ht="14.25">
      <c r="A82" s="162" t="s">
        <v>195</v>
      </c>
      <c r="B82" s="133">
        <v>2046.8083489999999</v>
      </c>
      <c r="C82" s="133">
        <v>2046.8083489999999</v>
      </c>
      <c r="D82" s="133">
        <v>2046.8083489999999</v>
      </c>
      <c r="E82" s="133">
        <v>2046.8083489999999</v>
      </c>
      <c r="F82" s="133">
        <v>2046.8083489999999</v>
      </c>
      <c r="G82" s="133">
        <v>2046.8083489999999</v>
      </c>
      <c r="H82" s="133">
        <v>2046.8083489999999</v>
      </c>
      <c r="I82" s="133">
        <v>2046.8083489999999</v>
      </c>
      <c r="J82" s="133">
        <v>2046.8083489999999</v>
      </c>
      <c r="K82" s="133">
        <v>2046.8083489999999</v>
      </c>
      <c r="L82" s="133">
        <v>2046.8083489999999</v>
      </c>
      <c r="M82" s="133">
        <v>2046.8083489999999</v>
      </c>
      <c r="N82" s="133">
        <v>2046.8083489999999</v>
      </c>
      <c r="O82" s="133">
        <v>2046.8083489999999</v>
      </c>
      <c r="P82" s="133">
        <v>2046.8083489999999</v>
      </c>
      <c r="Q82" s="133">
        <v>2046.8083489999999</v>
      </c>
      <c r="R82" s="133">
        <v>2046.8083489999999</v>
      </c>
      <c r="S82" s="133">
        <v>2046.8083489999999</v>
      </c>
      <c r="T82" s="133">
        <v>2046.8083489999999</v>
      </c>
      <c r="U82" s="133">
        <v>2046.8083489999999</v>
      </c>
      <c r="V82" s="133">
        <v>2046.8083489999999</v>
      </c>
      <c r="W82" s="133">
        <v>2046.8083489999999</v>
      </c>
      <c r="X82" s="133">
        <v>2046.8083489999999</v>
      </c>
      <c r="Y82" s="133">
        <v>2046.8083489999999</v>
      </c>
      <c r="Z82" s="133">
        <v>2046.8083489999999</v>
      </c>
      <c r="AA82" s="133">
        <v>2046.8083489999999</v>
      </c>
      <c r="AB82" s="133">
        <v>2046.8083489999999</v>
      </c>
      <c r="AC82" s="133">
        <v>2046.8083489999999</v>
      </c>
      <c r="AD82" s="133">
        <v>2046.8083489999999</v>
      </c>
      <c r="AE82" s="133">
        <v>2046.8083489999999</v>
      </c>
      <c r="AF82" s="133">
        <v>2046.8083489999999</v>
      </c>
      <c r="AG82" s="133">
        <v>2046.8083489999999</v>
      </c>
      <c r="AH82" s="133">
        <v>2046.8083489999999</v>
      </c>
      <c r="AI82" s="133">
        <v>2046.8083489999999</v>
      </c>
      <c r="AJ82" s="133">
        <v>2046.8083489999999</v>
      </c>
      <c r="AK82" s="133">
        <v>2046.8083489999999</v>
      </c>
      <c r="AL82" s="133">
        <v>2046.8083489999999</v>
      </c>
      <c r="AM82" s="133">
        <v>2046.8083489999999</v>
      </c>
      <c r="AN82" s="133">
        <v>2046.8083489999999</v>
      </c>
      <c r="AO82" s="133">
        <v>2046.8083489999999</v>
      </c>
    </row>
    <row r="83" spans="1:41" ht="14.25">
      <c r="A83" s="162" t="s">
        <v>283</v>
      </c>
      <c r="B83" s="133">
        <v>238.38986930749999</v>
      </c>
      <c r="C83" s="133">
        <v>238.38986930749999</v>
      </c>
      <c r="D83" s="133">
        <v>238.38986930749999</v>
      </c>
      <c r="E83" s="133">
        <v>238.38986930749999</v>
      </c>
      <c r="F83" s="133">
        <v>238.38986930749999</v>
      </c>
      <c r="G83" s="133">
        <v>238.38986930749999</v>
      </c>
      <c r="H83" s="133">
        <v>238.38986930749999</v>
      </c>
      <c r="I83" s="133">
        <v>238.38986930749999</v>
      </c>
      <c r="J83" s="133">
        <v>238.38986930749999</v>
      </c>
      <c r="K83" s="133">
        <v>238.38986930749999</v>
      </c>
      <c r="L83" s="133">
        <v>238.38986930749999</v>
      </c>
      <c r="M83" s="133">
        <v>238.38986930749999</v>
      </c>
      <c r="N83" s="133">
        <v>238.38986930749999</v>
      </c>
      <c r="O83" s="133">
        <v>238.38986930749999</v>
      </c>
      <c r="P83" s="133">
        <v>238.38986930749999</v>
      </c>
      <c r="Q83" s="133">
        <v>238.38986930749999</v>
      </c>
      <c r="R83" s="133">
        <v>238.38986930749999</v>
      </c>
      <c r="S83" s="133">
        <v>238.38986930749999</v>
      </c>
      <c r="T83" s="133">
        <v>238.38986930749999</v>
      </c>
      <c r="U83" s="133">
        <v>238.38986930749999</v>
      </c>
      <c r="V83" s="133">
        <v>238.38986930749999</v>
      </c>
      <c r="W83" s="133">
        <v>238.38986930749999</v>
      </c>
      <c r="X83" s="133">
        <v>238.38986930749999</v>
      </c>
      <c r="Y83" s="133">
        <v>238.38986930749999</v>
      </c>
      <c r="Z83" s="133">
        <v>238.38986930749999</v>
      </c>
      <c r="AA83" s="133">
        <v>238.38986930749999</v>
      </c>
      <c r="AB83" s="133">
        <v>238.38986930749999</v>
      </c>
      <c r="AC83" s="133">
        <v>238.38986930749999</v>
      </c>
      <c r="AD83" s="133">
        <v>238.38986930749999</v>
      </c>
      <c r="AE83" s="133">
        <v>238.38986930749999</v>
      </c>
      <c r="AF83" s="133">
        <v>238.38986930749999</v>
      </c>
      <c r="AG83" s="133">
        <v>238.38986930749999</v>
      </c>
      <c r="AH83" s="133">
        <v>238.38986930749999</v>
      </c>
      <c r="AI83" s="133">
        <v>238.38986930749999</v>
      </c>
      <c r="AJ83" s="133">
        <v>238.38986930749999</v>
      </c>
      <c r="AK83" s="133">
        <v>238.38986930749999</v>
      </c>
      <c r="AL83" s="133">
        <v>238.38986930749999</v>
      </c>
      <c r="AM83" s="133">
        <v>238.38986930749999</v>
      </c>
      <c r="AN83" s="133">
        <v>238.38986930749999</v>
      </c>
      <c r="AO83" s="133">
        <v>238.38986930749999</v>
      </c>
    </row>
    <row r="84" spans="1:41" ht="14.25">
      <c r="A84" s="162" t="s">
        <v>199</v>
      </c>
      <c r="B84" s="133">
        <v>7.5014470934999995</v>
      </c>
      <c r="C84" s="133">
        <v>7.5014470934999995</v>
      </c>
      <c r="D84" s="133">
        <v>7.5014470934999995</v>
      </c>
      <c r="E84" s="133">
        <v>7.5014470934999995</v>
      </c>
      <c r="F84" s="133">
        <v>7.5014470934999995</v>
      </c>
      <c r="G84" s="133">
        <v>7.5014470934999995</v>
      </c>
      <c r="H84" s="133">
        <v>7.5014470934999995</v>
      </c>
      <c r="I84" s="133">
        <v>7.5014470934999995</v>
      </c>
      <c r="J84" s="133">
        <v>7.5014470934999995</v>
      </c>
      <c r="K84" s="133">
        <v>7.5014470934999995</v>
      </c>
      <c r="L84" s="133">
        <v>7.5014470934999995</v>
      </c>
      <c r="M84" s="133">
        <v>7.5014470934999995</v>
      </c>
      <c r="N84" s="133">
        <v>7.5014470934999995</v>
      </c>
      <c r="O84" s="133">
        <v>7.5014470934999995</v>
      </c>
      <c r="P84" s="133">
        <v>7.5014470934999995</v>
      </c>
      <c r="Q84" s="133">
        <v>7.5014470934999995</v>
      </c>
      <c r="R84" s="133">
        <v>7.5014470934999995</v>
      </c>
      <c r="S84" s="133">
        <v>7.5014470934999995</v>
      </c>
      <c r="T84" s="133">
        <v>7.5014470934999995</v>
      </c>
      <c r="U84" s="133">
        <v>7.5014470934999995</v>
      </c>
      <c r="V84" s="133">
        <v>7.5014470934999995</v>
      </c>
      <c r="W84" s="133">
        <v>7.5014470934999995</v>
      </c>
      <c r="X84" s="133">
        <v>7.5014470934999995</v>
      </c>
      <c r="Y84" s="133">
        <v>7.5014470934999995</v>
      </c>
      <c r="Z84" s="133">
        <v>7.5014470934999995</v>
      </c>
      <c r="AA84" s="133">
        <v>7.5014470934999995</v>
      </c>
      <c r="AB84" s="133">
        <v>7.5014470934999995</v>
      </c>
      <c r="AC84" s="133">
        <v>7.5014470934999995</v>
      </c>
      <c r="AD84" s="133">
        <v>7.5014470934999995</v>
      </c>
      <c r="AE84" s="133">
        <v>7.5014470934999995</v>
      </c>
      <c r="AF84" s="133">
        <v>7.5014470934999995</v>
      </c>
      <c r="AG84" s="133">
        <v>7.5014470934999995</v>
      </c>
      <c r="AH84" s="133">
        <v>7.5014470934999995</v>
      </c>
      <c r="AI84" s="133">
        <v>7.5014470934999995</v>
      </c>
      <c r="AJ84" s="133">
        <v>7.5014470934999995</v>
      </c>
      <c r="AK84" s="133">
        <v>7.5014470934999995</v>
      </c>
      <c r="AL84" s="133">
        <v>7.5014470934999995</v>
      </c>
      <c r="AM84" s="133">
        <v>7.5014470934999995</v>
      </c>
      <c r="AN84" s="133">
        <v>7.5014470934999995</v>
      </c>
      <c r="AO84" s="133">
        <v>7.5014470934999995</v>
      </c>
    </row>
    <row r="85" spans="1:41" ht="14.25">
      <c r="A85" s="162" t="s">
        <v>880</v>
      </c>
      <c r="B85" s="133">
        <v>6.9000652589999998</v>
      </c>
      <c r="C85" s="133">
        <v>6.9000652589999998</v>
      </c>
      <c r="D85" s="133">
        <v>6.9000652589999998</v>
      </c>
      <c r="E85" s="133">
        <v>6.9000652589999998</v>
      </c>
      <c r="F85" s="133">
        <v>6.9000652589999998</v>
      </c>
      <c r="G85" s="133">
        <v>6.9000652589999998</v>
      </c>
      <c r="H85" s="133">
        <v>6.9000652589999998</v>
      </c>
      <c r="I85" s="133">
        <v>6.9000652589999998</v>
      </c>
      <c r="J85" s="133">
        <v>6.9000652589999998</v>
      </c>
      <c r="K85" s="133">
        <v>6.9000652589999998</v>
      </c>
      <c r="L85" s="133">
        <v>6.9000652589999998</v>
      </c>
      <c r="M85" s="133">
        <v>6.9000652589999998</v>
      </c>
      <c r="N85" s="133">
        <v>6.9000652589999998</v>
      </c>
      <c r="O85" s="133">
        <v>6.9000652589999998</v>
      </c>
      <c r="P85" s="133">
        <v>6.9000652589999998</v>
      </c>
      <c r="Q85" s="133">
        <v>6.9000652589999998</v>
      </c>
      <c r="R85" s="133">
        <v>6.9000652589999998</v>
      </c>
      <c r="S85" s="133">
        <v>6.9000652589999998</v>
      </c>
      <c r="T85" s="133">
        <v>6.9000652589999998</v>
      </c>
      <c r="U85" s="133">
        <v>6.9000652589999998</v>
      </c>
      <c r="V85" s="133">
        <v>6.9000652589999998</v>
      </c>
      <c r="W85" s="133">
        <v>6.9000652589999998</v>
      </c>
      <c r="X85" s="133">
        <v>6.9000652589999998</v>
      </c>
      <c r="Y85" s="133">
        <v>6.9000652589999998</v>
      </c>
      <c r="Z85" s="133">
        <v>6.9000652589999998</v>
      </c>
      <c r="AA85" s="133">
        <v>6.9000652589999998</v>
      </c>
      <c r="AB85" s="133">
        <v>6.9000652589999998</v>
      </c>
      <c r="AC85" s="133">
        <v>6.9000652589999998</v>
      </c>
      <c r="AD85" s="133">
        <v>6.9000652589999998</v>
      </c>
      <c r="AE85" s="133">
        <v>6.9000652589999998</v>
      </c>
      <c r="AF85" s="133">
        <v>6.9000652589999998</v>
      </c>
      <c r="AG85" s="133">
        <v>6.9000652589999998</v>
      </c>
      <c r="AH85" s="133">
        <v>6.9000652589999998</v>
      </c>
      <c r="AI85" s="133">
        <v>6.9000652589999998</v>
      </c>
      <c r="AJ85" s="133">
        <v>6.9000652589999998</v>
      </c>
      <c r="AK85" s="133">
        <v>6.9000652589999998</v>
      </c>
      <c r="AL85" s="133">
        <v>6.9000652589999998</v>
      </c>
      <c r="AM85" s="133">
        <v>6.9000652589999998</v>
      </c>
      <c r="AN85" s="133">
        <v>6.9000652589999998</v>
      </c>
      <c r="AO85" s="133">
        <v>6.9000652589999998</v>
      </c>
    </row>
    <row r="86" spans="1:41" ht="14.25">
      <c r="A86" s="162" t="s">
        <v>285</v>
      </c>
      <c r="B86" s="133">
        <v>1.2871681369999999</v>
      </c>
      <c r="C86" s="133">
        <v>1.2871681369999999</v>
      </c>
      <c r="D86" s="133">
        <v>1.2871681369999999</v>
      </c>
      <c r="E86" s="133">
        <v>1.2871681369999999</v>
      </c>
      <c r="F86" s="133">
        <v>1.2871681369999999</v>
      </c>
      <c r="G86" s="133">
        <v>1.2871681369999999</v>
      </c>
      <c r="H86" s="133">
        <v>1.2871681369999999</v>
      </c>
      <c r="I86" s="133">
        <v>1.2871681369999999</v>
      </c>
      <c r="J86" s="133">
        <v>1.2871681369999999</v>
      </c>
      <c r="K86" s="133">
        <v>1.2871681369999999</v>
      </c>
      <c r="L86" s="133">
        <v>1.2871681369999999</v>
      </c>
      <c r="M86" s="133">
        <v>1.2871681369999999</v>
      </c>
      <c r="N86" s="133">
        <v>1.2871681369999999</v>
      </c>
      <c r="O86" s="133">
        <v>1.2871681369999999</v>
      </c>
      <c r="P86" s="133">
        <v>1.2871681369999999</v>
      </c>
      <c r="Q86" s="133">
        <v>1.2871681369999999</v>
      </c>
      <c r="R86" s="133">
        <v>1.2871681369999999</v>
      </c>
      <c r="S86" s="133">
        <v>1.2871681369999999</v>
      </c>
      <c r="T86" s="133">
        <v>1.2871681369999999</v>
      </c>
      <c r="U86" s="133">
        <v>1.2871681369999999</v>
      </c>
      <c r="V86" s="133">
        <v>1.2871681369999999</v>
      </c>
      <c r="W86" s="133">
        <v>1.2871681369999999</v>
      </c>
      <c r="X86" s="133">
        <v>1.2871681369999999</v>
      </c>
      <c r="Y86" s="133">
        <v>1.2871681369999999</v>
      </c>
      <c r="Z86" s="133">
        <v>1.2871681369999999</v>
      </c>
      <c r="AA86" s="133">
        <v>1.2871681369999999</v>
      </c>
      <c r="AB86" s="133">
        <v>1.2871681369999999</v>
      </c>
      <c r="AC86" s="133">
        <v>1.2871681369999999</v>
      </c>
      <c r="AD86" s="133">
        <v>1.2871681369999999</v>
      </c>
      <c r="AE86" s="133">
        <v>1.2871681369999999</v>
      </c>
      <c r="AF86" s="133">
        <v>1.2871681369999999</v>
      </c>
      <c r="AG86" s="133">
        <v>1.2871681369999999</v>
      </c>
      <c r="AH86" s="133">
        <v>1.2871681369999999</v>
      </c>
      <c r="AI86" s="133">
        <v>1.2871681369999999</v>
      </c>
      <c r="AJ86" s="133">
        <v>1.2871681369999999</v>
      </c>
      <c r="AK86" s="133">
        <v>1.2871681369999999</v>
      </c>
      <c r="AL86" s="133">
        <v>1.2871681369999999</v>
      </c>
      <c r="AM86" s="133">
        <v>1.2871681369999999</v>
      </c>
      <c r="AN86" s="133">
        <v>1.2871681369999999</v>
      </c>
      <c r="AO86" s="133">
        <v>1.2871681369999999</v>
      </c>
    </row>
    <row r="87" spans="1:41" ht="14.25">
      <c r="A87" s="222" t="s">
        <v>286</v>
      </c>
      <c r="B87" s="133">
        <v>0.67277922538231194</v>
      </c>
      <c r="C87" s="133">
        <v>0.67277922538231194</v>
      </c>
      <c r="D87" s="133">
        <v>0.67277922538231194</v>
      </c>
      <c r="E87" s="133">
        <v>0.67277922538231194</v>
      </c>
      <c r="F87" s="133">
        <v>0.67277922538231194</v>
      </c>
      <c r="G87" s="133">
        <v>0.67277922538231194</v>
      </c>
      <c r="H87" s="133">
        <v>0.67277922538231194</v>
      </c>
      <c r="I87" s="133">
        <v>0.67277922538231194</v>
      </c>
      <c r="J87" s="133">
        <v>0.67277922538231194</v>
      </c>
      <c r="K87" s="133">
        <v>0.67277922538231194</v>
      </c>
      <c r="L87" s="133">
        <v>0.67277922538231194</v>
      </c>
      <c r="M87" s="133">
        <v>0.67277922538231194</v>
      </c>
      <c r="N87" s="133">
        <v>0.67277922538231194</v>
      </c>
      <c r="O87" s="133">
        <v>0.67277922538231194</v>
      </c>
      <c r="P87" s="133">
        <v>0.67277922538231194</v>
      </c>
      <c r="Q87" s="133">
        <v>0.67277922538231194</v>
      </c>
      <c r="R87" s="133">
        <v>0.67277922538231194</v>
      </c>
      <c r="S87" s="133">
        <v>0.67277922538231194</v>
      </c>
      <c r="T87" s="133">
        <v>0.67277922538231194</v>
      </c>
      <c r="U87" s="133">
        <v>0.67277922538231194</v>
      </c>
      <c r="V87" s="133">
        <v>0.67277922538231194</v>
      </c>
      <c r="W87" s="133">
        <v>0.67277922538231194</v>
      </c>
      <c r="X87" s="133">
        <v>0.67277922538231194</v>
      </c>
      <c r="Y87" s="133">
        <v>0.67277922538231194</v>
      </c>
      <c r="Z87" s="133">
        <v>0.67277922538231194</v>
      </c>
      <c r="AA87" s="133">
        <v>0.67277922538231194</v>
      </c>
      <c r="AB87" s="133">
        <v>0.67277922538231194</v>
      </c>
      <c r="AC87" s="133">
        <v>0.67277922538231194</v>
      </c>
      <c r="AD87" s="133">
        <v>0.67277922538231194</v>
      </c>
      <c r="AE87" s="133">
        <v>0.67277922538231194</v>
      </c>
      <c r="AF87" s="133">
        <v>0.67277922538231194</v>
      </c>
      <c r="AG87" s="133">
        <v>0.67277922538231194</v>
      </c>
      <c r="AH87" s="133">
        <v>0.67277922538231194</v>
      </c>
      <c r="AI87" s="133">
        <v>0.67277922538231194</v>
      </c>
      <c r="AJ87" s="133">
        <v>0.67277922538231194</v>
      </c>
      <c r="AK87" s="133">
        <v>0.67277922538231194</v>
      </c>
      <c r="AL87" s="133">
        <v>0.67277922538231194</v>
      </c>
      <c r="AM87" s="133">
        <v>0.67277922538231194</v>
      </c>
      <c r="AN87" s="133">
        <v>0.67277922538231194</v>
      </c>
      <c r="AO87" s="133">
        <v>0.67277922538231194</v>
      </c>
    </row>
    <row r="88" spans="1:41" ht="14.25">
      <c r="A88" s="222" t="s">
        <v>287</v>
      </c>
      <c r="B88" s="133">
        <v>5.775471035822366</v>
      </c>
      <c r="C88" s="133">
        <v>5.775471035822366</v>
      </c>
      <c r="D88" s="133">
        <v>5.775471035822366</v>
      </c>
      <c r="E88" s="133">
        <v>5.775471035822366</v>
      </c>
      <c r="F88" s="133">
        <v>5.775471035822366</v>
      </c>
      <c r="G88" s="133">
        <v>5.775471035822366</v>
      </c>
      <c r="H88" s="133">
        <v>5.775471035822366</v>
      </c>
      <c r="I88" s="133">
        <v>5.775471035822366</v>
      </c>
      <c r="J88" s="133">
        <v>5.775471035822366</v>
      </c>
      <c r="K88" s="133">
        <v>5.775471035822366</v>
      </c>
      <c r="L88" s="133">
        <v>5.775471035822366</v>
      </c>
      <c r="M88" s="133">
        <v>5.775471035822366</v>
      </c>
      <c r="N88" s="133">
        <v>5.775471035822366</v>
      </c>
      <c r="O88" s="133">
        <v>5.775471035822366</v>
      </c>
      <c r="P88" s="133">
        <v>5.775471035822366</v>
      </c>
      <c r="Q88" s="133">
        <v>5.775471035822366</v>
      </c>
      <c r="R88" s="133">
        <v>5.775471035822366</v>
      </c>
      <c r="S88" s="133">
        <v>5.775471035822366</v>
      </c>
      <c r="T88" s="133">
        <v>5.775471035822366</v>
      </c>
      <c r="U88" s="133">
        <v>5.775471035822366</v>
      </c>
      <c r="V88" s="133">
        <v>5.775471035822366</v>
      </c>
      <c r="W88" s="133">
        <v>5.775471035822366</v>
      </c>
      <c r="X88" s="133">
        <v>5.775471035822366</v>
      </c>
      <c r="Y88" s="133">
        <v>5.775471035822366</v>
      </c>
      <c r="Z88" s="133">
        <v>5.775471035822366</v>
      </c>
      <c r="AA88" s="133">
        <v>5.775471035822366</v>
      </c>
      <c r="AB88" s="133">
        <v>5.775471035822366</v>
      </c>
      <c r="AC88" s="133">
        <v>5.775471035822366</v>
      </c>
      <c r="AD88" s="133">
        <v>5.775471035822366</v>
      </c>
      <c r="AE88" s="133">
        <v>5.775471035822366</v>
      </c>
      <c r="AF88" s="133">
        <v>5.775471035822366</v>
      </c>
      <c r="AG88" s="133">
        <v>5.775471035822366</v>
      </c>
      <c r="AH88" s="133">
        <v>5.775471035822366</v>
      </c>
      <c r="AI88" s="133">
        <v>5.775471035822366</v>
      </c>
      <c r="AJ88" s="133">
        <v>5.775471035822366</v>
      </c>
      <c r="AK88" s="133">
        <v>5.775471035822366</v>
      </c>
      <c r="AL88" s="133">
        <v>5.775471035822366</v>
      </c>
      <c r="AM88" s="133">
        <v>5.775471035822366</v>
      </c>
      <c r="AN88" s="133">
        <v>5.775471035822366</v>
      </c>
      <c r="AO88" s="133">
        <v>5.775471035822366</v>
      </c>
    </row>
    <row r="89" spans="1:41" ht="14.25">
      <c r="A89" s="162" t="s">
        <v>201</v>
      </c>
      <c r="B89" s="133">
        <v>11.2996481535</v>
      </c>
      <c r="C89" s="133">
        <v>11.2996481535</v>
      </c>
      <c r="D89" s="133">
        <v>11.2996481535</v>
      </c>
      <c r="E89" s="133">
        <v>11.2996481535</v>
      </c>
      <c r="F89" s="133">
        <v>11.2996481535</v>
      </c>
      <c r="G89" s="133">
        <v>11.2996481535</v>
      </c>
      <c r="H89" s="133">
        <v>11.2996481535</v>
      </c>
      <c r="I89" s="133">
        <v>11.2996481535</v>
      </c>
      <c r="J89" s="133">
        <v>11.2996481535</v>
      </c>
      <c r="K89" s="133">
        <v>11.2996481535</v>
      </c>
      <c r="L89" s="133">
        <v>11.2996481535</v>
      </c>
      <c r="M89" s="133">
        <v>11.2996481535</v>
      </c>
      <c r="N89" s="133">
        <v>11.2996481535</v>
      </c>
      <c r="O89" s="133">
        <v>11.2996481535</v>
      </c>
      <c r="P89" s="133">
        <v>11.2996481535</v>
      </c>
      <c r="Q89" s="133">
        <v>11.2996481535</v>
      </c>
      <c r="R89" s="133">
        <v>11.2996481535</v>
      </c>
      <c r="S89" s="133">
        <v>11.2996481535</v>
      </c>
      <c r="T89" s="133">
        <v>11.2996481535</v>
      </c>
      <c r="U89" s="133">
        <v>11.2996481535</v>
      </c>
      <c r="V89" s="133">
        <v>11.2996481535</v>
      </c>
      <c r="W89" s="133">
        <v>11.2996481535</v>
      </c>
      <c r="X89" s="133">
        <v>11.2996481535</v>
      </c>
      <c r="Y89" s="133">
        <v>11.2996481535</v>
      </c>
      <c r="Z89" s="133">
        <v>11.2996481535</v>
      </c>
      <c r="AA89" s="133">
        <v>11.2996481535</v>
      </c>
      <c r="AB89" s="133">
        <v>11.2996481535</v>
      </c>
      <c r="AC89" s="133">
        <v>11.2996481535</v>
      </c>
      <c r="AD89" s="133">
        <v>11.2996481535</v>
      </c>
      <c r="AE89" s="133">
        <v>11.2996481535</v>
      </c>
      <c r="AF89" s="133">
        <v>11.2996481535</v>
      </c>
      <c r="AG89" s="133">
        <v>11.2996481535</v>
      </c>
      <c r="AH89" s="133">
        <v>11.2996481535</v>
      </c>
      <c r="AI89" s="133">
        <v>11.2996481535</v>
      </c>
      <c r="AJ89" s="133">
        <v>11.2996481535</v>
      </c>
      <c r="AK89" s="133">
        <v>11.2996481535</v>
      </c>
      <c r="AL89" s="133">
        <v>11.2996481535</v>
      </c>
      <c r="AM89" s="133">
        <v>11.2996481535</v>
      </c>
      <c r="AN89" s="133">
        <v>11.2996481535</v>
      </c>
      <c r="AO89" s="133">
        <v>11.2996481535</v>
      </c>
    </row>
    <row r="90" spans="1:41" ht="14.25">
      <c r="A90" s="162" t="s">
        <v>200</v>
      </c>
      <c r="B90" s="133">
        <v>1.96</v>
      </c>
      <c r="C90" s="133">
        <v>1.96</v>
      </c>
      <c r="D90" s="133">
        <v>1.96</v>
      </c>
      <c r="E90" s="133">
        <v>1.96</v>
      </c>
      <c r="F90" s="133">
        <v>1.96</v>
      </c>
      <c r="G90" s="133">
        <v>1.96</v>
      </c>
      <c r="H90" s="133">
        <v>1.96</v>
      </c>
      <c r="I90" s="133">
        <v>1.96</v>
      </c>
      <c r="J90" s="133">
        <v>1.96</v>
      </c>
      <c r="K90" s="133">
        <v>1.96</v>
      </c>
      <c r="L90" s="133">
        <v>1.96</v>
      </c>
      <c r="M90" s="133">
        <v>1.96</v>
      </c>
      <c r="N90" s="133">
        <v>1.96</v>
      </c>
      <c r="O90" s="133">
        <v>1.96</v>
      </c>
      <c r="P90" s="133">
        <v>1.96</v>
      </c>
      <c r="Q90" s="133">
        <v>1.96</v>
      </c>
      <c r="R90" s="133">
        <v>1.96</v>
      </c>
      <c r="S90" s="133">
        <v>1.96</v>
      </c>
      <c r="T90" s="133">
        <v>1.96</v>
      </c>
      <c r="U90" s="133">
        <v>1.96</v>
      </c>
      <c r="V90" s="133">
        <v>1.96</v>
      </c>
      <c r="W90" s="133">
        <v>1.96</v>
      </c>
      <c r="X90" s="133">
        <v>1.96</v>
      </c>
      <c r="Y90" s="133">
        <v>1.96</v>
      </c>
      <c r="Z90" s="133">
        <v>1.96</v>
      </c>
      <c r="AA90" s="133">
        <v>1.96</v>
      </c>
      <c r="AB90" s="133">
        <v>1.96</v>
      </c>
      <c r="AC90" s="133">
        <v>1.96</v>
      </c>
      <c r="AD90" s="133">
        <v>1.96</v>
      </c>
      <c r="AE90" s="133">
        <v>1.96</v>
      </c>
      <c r="AF90" s="133">
        <v>1.96</v>
      </c>
      <c r="AG90" s="133">
        <v>1.96</v>
      </c>
      <c r="AH90" s="133">
        <v>1.96</v>
      </c>
      <c r="AI90" s="133">
        <v>1.96</v>
      </c>
      <c r="AJ90" s="133">
        <v>1.96</v>
      </c>
      <c r="AK90" s="133">
        <v>1.96</v>
      </c>
      <c r="AL90" s="133">
        <v>1.96</v>
      </c>
      <c r="AM90" s="133">
        <v>1.96</v>
      </c>
      <c r="AN90" s="133">
        <v>1.96</v>
      </c>
      <c r="AO90" s="133">
        <v>1.96</v>
      </c>
    </row>
    <row r="91" spans="1:41" ht="14.25">
      <c r="A91" s="223" t="s">
        <v>282</v>
      </c>
      <c r="B91" s="224">
        <v>73180.619846454574</v>
      </c>
      <c r="C91" s="224">
        <v>73180.619846454574</v>
      </c>
      <c r="D91" s="224">
        <v>73180.619846454574</v>
      </c>
      <c r="E91" s="224">
        <v>73180.619846454574</v>
      </c>
      <c r="F91" s="224">
        <v>73180.619846454574</v>
      </c>
      <c r="G91" s="224">
        <v>73180.619846454574</v>
      </c>
      <c r="H91" s="224">
        <v>73180.619846454574</v>
      </c>
      <c r="I91" s="224">
        <v>73180.619846454574</v>
      </c>
      <c r="J91" s="224">
        <v>73180.619846454574</v>
      </c>
      <c r="K91" s="224">
        <v>73180.619846454574</v>
      </c>
      <c r="L91" s="224">
        <v>73180.619846454574</v>
      </c>
      <c r="M91" s="224">
        <v>73180.619846454574</v>
      </c>
      <c r="N91" s="224">
        <v>73180.619846454574</v>
      </c>
      <c r="O91" s="224">
        <v>73180.619846454574</v>
      </c>
      <c r="P91" s="224">
        <v>73180.619846454574</v>
      </c>
      <c r="Q91" s="224">
        <v>73180.619846454574</v>
      </c>
      <c r="R91" s="224">
        <v>73180.619846454574</v>
      </c>
      <c r="S91" s="224">
        <v>73180.619846454574</v>
      </c>
      <c r="T91" s="224">
        <v>73180.619846454574</v>
      </c>
      <c r="U91" s="224">
        <v>73180.619846454574</v>
      </c>
      <c r="V91" s="224">
        <v>73180.619846454574</v>
      </c>
      <c r="W91" s="224">
        <v>73180.619846454574</v>
      </c>
      <c r="X91" s="224">
        <v>73180.619846454574</v>
      </c>
      <c r="Y91" s="224">
        <v>73180.619846454574</v>
      </c>
      <c r="Z91" s="224">
        <v>73180.619846454574</v>
      </c>
      <c r="AA91" s="224">
        <v>73180.619846454574</v>
      </c>
      <c r="AB91" s="224">
        <v>73180.619846454574</v>
      </c>
      <c r="AC91" s="224">
        <v>73180.619846454574</v>
      </c>
      <c r="AD91" s="224">
        <v>73180.619846454574</v>
      </c>
      <c r="AE91" s="224">
        <v>73180.619846454574</v>
      </c>
      <c r="AF91" s="224">
        <v>73180.619846454574</v>
      </c>
      <c r="AG91" s="224">
        <v>73180.619846454574</v>
      </c>
      <c r="AH91" s="224">
        <v>73180.619846454574</v>
      </c>
      <c r="AI91" s="224">
        <v>73180.619846454574</v>
      </c>
      <c r="AJ91" s="224">
        <v>73180.619846454574</v>
      </c>
      <c r="AK91" s="224">
        <v>73180.619846454574</v>
      </c>
      <c r="AL91" s="224">
        <v>73180.619846454574</v>
      </c>
      <c r="AM91" s="224">
        <v>73180.619846454574</v>
      </c>
      <c r="AN91" s="224">
        <v>73180.619846454574</v>
      </c>
      <c r="AO91" s="224">
        <v>73180.619846454574</v>
      </c>
    </row>
    <row r="93" spans="1:41" ht="14.25">
      <c r="A93" s="52" t="s">
        <v>964</v>
      </c>
    </row>
    <row r="94" spans="1:41" ht="51">
      <c r="A94" s="77"/>
      <c r="B94" s="150" t="s">
        <v>923</v>
      </c>
      <c r="C94" s="150" t="s">
        <v>924</v>
      </c>
      <c r="D94" s="150" t="s">
        <v>925</v>
      </c>
      <c r="E94" s="150" t="s">
        <v>926</v>
      </c>
      <c r="F94" s="150" t="s">
        <v>927</v>
      </c>
      <c r="G94" s="150" t="s">
        <v>928</v>
      </c>
      <c r="H94" s="150" t="s">
        <v>929</v>
      </c>
      <c r="I94" s="150" t="s">
        <v>930</v>
      </c>
      <c r="J94" s="150" t="s">
        <v>931</v>
      </c>
      <c r="K94" s="150" t="s">
        <v>932</v>
      </c>
      <c r="L94" s="150" t="s">
        <v>933</v>
      </c>
      <c r="M94" s="150" t="s">
        <v>934</v>
      </c>
      <c r="N94" s="150" t="s">
        <v>935</v>
      </c>
      <c r="O94" s="150" t="s">
        <v>936</v>
      </c>
      <c r="P94" s="150" t="s">
        <v>937</v>
      </c>
      <c r="Q94" s="150" t="s">
        <v>938</v>
      </c>
      <c r="R94" s="150" t="s">
        <v>939</v>
      </c>
      <c r="S94" s="150" t="s">
        <v>940</v>
      </c>
      <c r="T94" s="150" t="s">
        <v>941</v>
      </c>
      <c r="U94" s="150" t="s">
        <v>942</v>
      </c>
      <c r="V94" s="150" t="s">
        <v>943</v>
      </c>
      <c r="W94" s="150" t="s">
        <v>944</v>
      </c>
      <c r="X94" s="150" t="s">
        <v>945</v>
      </c>
      <c r="Y94" s="150" t="s">
        <v>946</v>
      </c>
      <c r="Z94" s="150" t="s">
        <v>947</v>
      </c>
      <c r="AA94" s="150" t="s">
        <v>948</v>
      </c>
      <c r="AB94" s="150" t="s">
        <v>949</v>
      </c>
      <c r="AC94" s="150" t="s">
        <v>950</v>
      </c>
      <c r="AD94" s="150" t="s">
        <v>951</v>
      </c>
      <c r="AE94" s="150" t="s">
        <v>952</v>
      </c>
      <c r="AF94" s="150" t="s">
        <v>953</v>
      </c>
      <c r="AG94" s="150" t="s">
        <v>954</v>
      </c>
      <c r="AH94" s="150" t="s">
        <v>955</v>
      </c>
      <c r="AI94" s="150" t="s">
        <v>956</v>
      </c>
      <c r="AJ94" s="150" t="s">
        <v>957</v>
      </c>
      <c r="AK94" s="150" t="s">
        <v>958</v>
      </c>
      <c r="AL94" s="150" t="s">
        <v>959</v>
      </c>
      <c r="AM94" s="150" t="s">
        <v>960</v>
      </c>
      <c r="AN94" s="150" t="s">
        <v>961</v>
      </c>
      <c r="AO94" s="150" t="s">
        <v>962</v>
      </c>
    </row>
    <row r="95" spans="1:41" ht="14.25">
      <c r="A95" s="152" t="s">
        <v>158</v>
      </c>
      <c r="B95" s="153">
        <v>39.395785438999994</v>
      </c>
      <c r="C95" s="153">
        <v>37.211819829500001</v>
      </c>
      <c r="D95" s="153">
        <v>40.366436820999994</v>
      </c>
      <c r="E95" s="153">
        <v>39.712302193999996</v>
      </c>
      <c r="F95" s="153">
        <v>54.862904199999996</v>
      </c>
      <c r="G95" s="153">
        <v>54.862904199999996</v>
      </c>
      <c r="H95" s="153">
        <v>54.862904199999996</v>
      </c>
      <c r="I95" s="153">
        <v>54.862904199999996</v>
      </c>
      <c r="J95" s="153">
        <v>54.862904199999996</v>
      </c>
      <c r="K95" s="153">
        <v>54.862904199999996</v>
      </c>
      <c r="L95" s="153">
        <v>54.862904199999996</v>
      </c>
      <c r="M95" s="153">
        <v>54.862904199999996</v>
      </c>
      <c r="N95" s="153">
        <v>54.862904199999996</v>
      </c>
      <c r="O95" s="153">
        <v>54.862904199999996</v>
      </c>
      <c r="P95" s="153">
        <v>54.862904199999996</v>
      </c>
      <c r="Q95" s="153">
        <v>54.862904199999996</v>
      </c>
      <c r="R95" s="153">
        <v>54.862904199999996</v>
      </c>
      <c r="S95" s="153">
        <v>54.862904199999996</v>
      </c>
      <c r="T95" s="153">
        <v>54.862904199999996</v>
      </c>
      <c r="U95" s="153">
        <v>54.862904199999996</v>
      </c>
      <c r="V95" s="153">
        <v>54.862904199999996</v>
      </c>
      <c r="W95" s="153">
        <v>54.862904199999996</v>
      </c>
      <c r="X95" s="153">
        <v>54.862904199999996</v>
      </c>
      <c r="Y95" s="153">
        <v>54.862904199999996</v>
      </c>
      <c r="Z95" s="153">
        <v>54.862904199999996</v>
      </c>
      <c r="AA95" s="153">
        <v>54.862904199999996</v>
      </c>
      <c r="AB95" s="153">
        <v>54.862904199999996</v>
      </c>
      <c r="AC95" s="153">
        <v>54.862904199999996</v>
      </c>
      <c r="AD95" s="153">
        <v>54.862904199999996</v>
      </c>
      <c r="AE95" s="153">
        <v>54.862904199999996</v>
      </c>
      <c r="AF95" s="153">
        <v>54.862904199999996</v>
      </c>
      <c r="AG95" s="153">
        <v>54.862904199999996</v>
      </c>
      <c r="AH95" s="153">
        <v>54.862904199999996</v>
      </c>
      <c r="AI95" s="153">
        <v>54.862904199999996</v>
      </c>
      <c r="AJ95" s="153">
        <v>54.862904199999996</v>
      </c>
      <c r="AK95" s="153">
        <v>54.862904199999996</v>
      </c>
      <c r="AL95" s="153">
        <v>54.862904199999996</v>
      </c>
      <c r="AM95" s="153">
        <v>39.427437114499995</v>
      </c>
      <c r="AN95" s="153">
        <v>39.427437114499995</v>
      </c>
      <c r="AO95" s="153">
        <v>39.427437114499995</v>
      </c>
    </row>
    <row r="96" spans="1:41" ht="14.25">
      <c r="A96" s="162" t="s">
        <v>195</v>
      </c>
      <c r="B96" s="133">
        <v>163.2909939045</v>
      </c>
      <c r="C96" s="133">
        <v>160.75885986449998</v>
      </c>
      <c r="D96" s="133">
        <v>198.75142102299998</v>
      </c>
      <c r="E96" s="133">
        <v>182.44025758199999</v>
      </c>
      <c r="F96" s="133">
        <v>308.07630819999997</v>
      </c>
      <c r="G96" s="133">
        <v>308.07630819999997</v>
      </c>
      <c r="H96" s="133">
        <v>308.07630819999997</v>
      </c>
      <c r="I96" s="133">
        <v>308.07630819999997</v>
      </c>
      <c r="J96" s="133">
        <v>308.07630819999997</v>
      </c>
      <c r="K96" s="133">
        <v>308.07630819999997</v>
      </c>
      <c r="L96" s="133">
        <v>308.07630819999997</v>
      </c>
      <c r="M96" s="133">
        <v>308.07630819999997</v>
      </c>
      <c r="N96" s="133">
        <v>308.07630819999997</v>
      </c>
      <c r="O96" s="133">
        <v>308.07630819999997</v>
      </c>
      <c r="P96" s="133">
        <v>308.07630819999997</v>
      </c>
      <c r="Q96" s="133">
        <v>308.07630819999997</v>
      </c>
      <c r="R96" s="133">
        <v>308.07630819999997</v>
      </c>
      <c r="S96" s="133">
        <v>308.07630819999997</v>
      </c>
      <c r="T96" s="133">
        <v>308.07630819999997</v>
      </c>
      <c r="U96" s="133">
        <v>308.07630819999997</v>
      </c>
      <c r="V96" s="133">
        <v>308.07630819999997</v>
      </c>
      <c r="W96" s="133">
        <v>308.07630819999997</v>
      </c>
      <c r="X96" s="133">
        <v>308.07630819999997</v>
      </c>
      <c r="Y96" s="133">
        <v>308.07630819999997</v>
      </c>
      <c r="Z96" s="133">
        <v>308.07630819999997</v>
      </c>
      <c r="AA96" s="133">
        <v>308.07630819999997</v>
      </c>
      <c r="AB96" s="133">
        <v>308.07630819999997</v>
      </c>
      <c r="AC96" s="133">
        <v>308.07630819999997</v>
      </c>
      <c r="AD96" s="133">
        <v>308.07630819999997</v>
      </c>
      <c r="AE96" s="133">
        <v>308.07630819999997</v>
      </c>
      <c r="AF96" s="133">
        <v>308.07630819999997</v>
      </c>
      <c r="AG96" s="133">
        <v>308.07630819999997</v>
      </c>
      <c r="AH96" s="133">
        <v>308.07630819999997</v>
      </c>
      <c r="AI96" s="133">
        <v>308.07630819999997</v>
      </c>
      <c r="AJ96" s="133">
        <v>308.07630819999997</v>
      </c>
      <c r="AK96" s="133">
        <v>308.07630819999997</v>
      </c>
      <c r="AL96" s="133">
        <v>308.07630819999997</v>
      </c>
      <c r="AM96" s="133">
        <v>162.5102525755</v>
      </c>
      <c r="AN96" s="133">
        <v>162.5102525755</v>
      </c>
      <c r="AO96" s="133">
        <v>162.5102525755</v>
      </c>
    </row>
    <row r="97" spans="1:43" ht="14.25">
      <c r="A97" s="162" t="s">
        <v>283</v>
      </c>
      <c r="B97" s="133">
        <v>460.29132579119999</v>
      </c>
      <c r="C97" s="133">
        <v>448.74342299619497</v>
      </c>
      <c r="D97" s="133">
        <v>489.95886325968996</v>
      </c>
      <c r="E97" s="133">
        <v>466.77358893359997</v>
      </c>
      <c r="F97" s="133">
        <v>628.74998324900002</v>
      </c>
      <c r="G97" s="133">
        <v>628.74998324900002</v>
      </c>
      <c r="H97" s="133">
        <v>628.74998324900002</v>
      </c>
      <c r="I97" s="133">
        <v>628.74998324900002</v>
      </c>
      <c r="J97" s="133">
        <v>628.74998324900002</v>
      </c>
      <c r="K97" s="133">
        <v>628.74998324900002</v>
      </c>
      <c r="L97" s="133">
        <v>628.74998324900002</v>
      </c>
      <c r="M97" s="133">
        <v>628.74998324900002</v>
      </c>
      <c r="N97" s="133">
        <v>628.74998324900002</v>
      </c>
      <c r="O97" s="133">
        <v>628.74998324900002</v>
      </c>
      <c r="P97" s="133">
        <v>628.74998324900002</v>
      </c>
      <c r="Q97" s="133">
        <v>628.74998324900002</v>
      </c>
      <c r="R97" s="133">
        <v>628.74998324900002</v>
      </c>
      <c r="S97" s="133">
        <v>628.74998324900002</v>
      </c>
      <c r="T97" s="133">
        <v>628.74998324900002</v>
      </c>
      <c r="U97" s="133">
        <v>628.74998324900002</v>
      </c>
      <c r="V97" s="133">
        <v>628.74998324900002</v>
      </c>
      <c r="W97" s="133">
        <v>628.74998324900002</v>
      </c>
      <c r="X97" s="133">
        <v>628.74998324900002</v>
      </c>
      <c r="Y97" s="133">
        <v>628.74998324900002</v>
      </c>
      <c r="Z97" s="133">
        <v>628.74998324900002</v>
      </c>
      <c r="AA97" s="133">
        <v>628.74998324900002</v>
      </c>
      <c r="AB97" s="133">
        <v>628.74998324900002</v>
      </c>
      <c r="AC97" s="133">
        <v>628.74998324900002</v>
      </c>
      <c r="AD97" s="133">
        <v>628.74998324900002</v>
      </c>
      <c r="AE97" s="133">
        <v>628.74998324900002</v>
      </c>
      <c r="AF97" s="133">
        <v>628.74998324900002</v>
      </c>
      <c r="AG97" s="133">
        <v>628.74998324900002</v>
      </c>
      <c r="AH97" s="133">
        <v>628.74998324900002</v>
      </c>
      <c r="AI97" s="133">
        <v>628.74998324900002</v>
      </c>
      <c r="AJ97" s="133">
        <v>628.74998324900002</v>
      </c>
      <c r="AK97" s="133">
        <v>628.74998324900002</v>
      </c>
      <c r="AL97" s="133">
        <v>628.74998324900002</v>
      </c>
      <c r="AM97" s="133">
        <v>461.01467208195999</v>
      </c>
      <c r="AN97" s="133">
        <v>461.01467208195999</v>
      </c>
      <c r="AO97" s="133">
        <v>461.01467208195999</v>
      </c>
    </row>
    <row r="98" spans="1:43" ht="14.25">
      <c r="A98" s="162" t="s">
        <v>199</v>
      </c>
      <c r="B98" s="133">
        <v>17.712383115385002</v>
      </c>
      <c r="C98" s="133">
        <v>18.682401463874999</v>
      </c>
      <c r="D98" s="133">
        <v>23.22325633669</v>
      </c>
      <c r="E98" s="133">
        <v>20.423349121960001</v>
      </c>
      <c r="F98" s="133">
        <v>48.342659046999998</v>
      </c>
      <c r="G98" s="133">
        <v>48.342659046999998</v>
      </c>
      <c r="H98" s="133">
        <v>48.342659046999998</v>
      </c>
      <c r="I98" s="133">
        <v>48.342659046999998</v>
      </c>
      <c r="J98" s="133">
        <v>48.342659046999998</v>
      </c>
      <c r="K98" s="133">
        <v>48.342659046999998</v>
      </c>
      <c r="L98" s="133">
        <v>48.342659046999998</v>
      </c>
      <c r="M98" s="133">
        <v>48.342659046999998</v>
      </c>
      <c r="N98" s="133">
        <v>48.342659046999998</v>
      </c>
      <c r="O98" s="133">
        <v>48.342659046999998</v>
      </c>
      <c r="P98" s="133">
        <v>48.342659046999998</v>
      </c>
      <c r="Q98" s="133">
        <v>48.342659046999998</v>
      </c>
      <c r="R98" s="133">
        <v>48.342659046999998</v>
      </c>
      <c r="S98" s="133">
        <v>48.342659046999998</v>
      </c>
      <c r="T98" s="133">
        <v>48.342659046999998</v>
      </c>
      <c r="U98" s="133">
        <v>48.342659046999998</v>
      </c>
      <c r="V98" s="133">
        <v>48.342659046999998</v>
      </c>
      <c r="W98" s="133">
        <v>48.342659046999998</v>
      </c>
      <c r="X98" s="133">
        <v>48.342659046999998</v>
      </c>
      <c r="Y98" s="133">
        <v>48.342659046999998</v>
      </c>
      <c r="Z98" s="133">
        <v>48.342659046999998</v>
      </c>
      <c r="AA98" s="133">
        <v>48.342659046999998</v>
      </c>
      <c r="AB98" s="133">
        <v>48.342659046999998</v>
      </c>
      <c r="AC98" s="133">
        <v>48.342659046999998</v>
      </c>
      <c r="AD98" s="133">
        <v>48.342659046999998</v>
      </c>
      <c r="AE98" s="133">
        <v>48.342659046999998</v>
      </c>
      <c r="AF98" s="133">
        <v>48.342659046999998</v>
      </c>
      <c r="AG98" s="133">
        <v>48.342659046999998</v>
      </c>
      <c r="AH98" s="133">
        <v>48.342659046999998</v>
      </c>
      <c r="AI98" s="133">
        <v>48.342659046999998</v>
      </c>
      <c r="AJ98" s="133">
        <v>48.342659046999998</v>
      </c>
      <c r="AK98" s="133">
        <v>48.342659046999998</v>
      </c>
      <c r="AL98" s="133">
        <v>48.342659046999998</v>
      </c>
      <c r="AM98" s="133">
        <v>17.625552018930001</v>
      </c>
      <c r="AN98" s="133">
        <v>17.625552018930001</v>
      </c>
      <c r="AO98" s="133">
        <v>17.625552018930001</v>
      </c>
    </row>
    <row r="99" spans="1:43" ht="14.25">
      <c r="A99" s="162" t="s">
        <v>880</v>
      </c>
      <c r="B99" s="133">
        <v>17.178524855285001</v>
      </c>
      <c r="C99" s="133">
        <v>18.119423662315</v>
      </c>
      <c r="D99" s="133">
        <v>22.523437791385</v>
      </c>
      <c r="E99" s="133">
        <v>19.80719650556</v>
      </c>
      <c r="F99" s="133">
        <v>46.886681973999998</v>
      </c>
      <c r="G99" s="133">
        <v>46.886681973999998</v>
      </c>
      <c r="H99" s="133">
        <v>46.886681973999998</v>
      </c>
      <c r="I99" s="133">
        <v>46.886681973999998</v>
      </c>
      <c r="J99" s="133">
        <v>46.886681973999998</v>
      </c>
      <c r="K99" s="133">
        <v>46.886681973999998</v>
      </c>
      <c r="L99" s="133">
        <v>46.886681973999998</v>
      </c>
      <c r="M99" s="133">
        <v>46.886681973999998</v>
      </c>
      <c r="N99" s="133">
        <v>46.886681973999998</v>
      </c>
      <c r="O99" s="133">
        <v>46.886681973999998</v>
      </c>
      <c r="P99" s="133">
        <v>46.886681973999998</v>
      </c>
      <c r="Q99" s="133">
        <v>46.886681973999998</v>
      </c>
      <c r="R99" s="133">
        <v>46.886681973999998</v>
      </c>
      <c r="S99" s="133">
        <v>46.886681973999998</v>
      </c>
      <c r="T99" s="133">
        <v>46.886681973999998</v>
      </c>
      <c r="U99" s="133">
        <v>46.886681973999998</v>
      </c>
      <c r="V99" s="133">
        <v>46.886681973999998</v>
      </c>
      <c r="W99" s="133">
        <v>46.886681973999998</v>
      </c>
      <c r="X99" s="133">
        <v>46.886681973999998</v>
      </c>
      <c r="Y99" s="133">
        <v>46.886681973999998</v>
      </c>
      <c r="Z99" s="133">
        <v>46.886681973999998</v>
      </c>
      <c r="AA99" s="133">
        <v>46.886681973999998</v>
      </c>
      <c r="AB99" s="133">
        <v>46.886681973999998</v>
      </c>
      <c r="AC99" s="133">
        <v>46.886681973999998</v>
      </c>
      <c r="AD99" s="133">
        <v>46.886681973999998</v>
      </c>
      <c r="AE99" s="133">
        <v>46.886681973999998</v>
      </c>
      <c r="AF99" s="133">
        <v>46.886681973999998</v>
      </c>
      <c r="AG99" s="133">
        <v>46.886681973999998</v>
      </c>
      <c r="AH99" s="133">
        <v>46.886681973999998</v>
      </c>
      <c r="AI99" s="133">
        <v>46.886681973999998</v>
      </c>
      <c r="AJ99" s="133">
        <v>46.886681973999998</v>
      </c>
      <c r="AK99" s="133">
        <v>46.886681973999998</v>
      </c>
      <c r="AL99" s="133">
        <v>46.886681973999998</v>
      </c>
      <c r="AM99" s="133">
        <v>17.094331398455001</v>
      </c>
      <c r="AN99" s="133">
        <v>17.094331398455001</v>
      </c>
      <c r="AO99" s="133">
        <v>17.094331398455001</v>
      </c>
    </row>
    <row r="100" spans="1:43" ht="14.25">
      <c r="A100" s="162" t="s">
        <v>285</v>
      </c>
      <c r="B100" s="133">
        <v>0.42708660807999999</v>
      </c>
      <c r="C100" s="133">
        <v>0.43510503253999999</v>
      </c>
      <c r="D100" s="133">
        <v>0.43373345993500001</v>
      </c>
      <c r="E100" s="133">
        <v>0.42708660807999999</v>
      </c>
      <c r="F100" s="133">
        <v>0.485325691</v>
      </c>
      <c r="G100" s="133">
        <v>0.485325691</v>
      </c>
      <c r="H100" s="133">
        <v>0.485325691</v>
      </c>
      <c r="I100" s="133">
        <v>0.485325691</v>
      </c>
      <c r="J100" s="133">
        <v>0.485325691</v>
      </c>
      <c r="K100" s="133">
        <v>0.485325691</v>
      </c>
      <c r="L100" s="133">
        <v>0.485325691</v>
      </c>
      <c r="M100" s="133">
        <v>0.485325691</v>
      </c>
      <c r="N100" s="133">
        <v>0.485325691</v>
      </c>
      <c r="O100" s="133">
        <v>0.485325691</v>
      </c>
      <c r="P100" s="133">
        <v>0.485325691</v>
      </c>
      <c r="Q100" s="133">
        <v>0.485325691</v>
      </c>
      <c r="R100" s="133">
        <v>0.485325691</v>
      </c>
      <c r="S100" s="133">
        <v>0.485325691</v>
      </c>
      <c r="T100" s="133">
        <v>0.485325691</v>
      </c>
      <c r="U100" s="133">
        <v>0.485325691</v>
      </c>
      <c r="V100" s="133">
        <v>0.485325691</v>
      </c>
      <c r="W100" s="133">
        <v>0.485325691</v>
      </c>
      <c r="X100" s="133">
        <v>0.485325691</v>
      </c>
      <c r="Y100" s="133">
        <v>0.485325691</v>
      </c>
      <c r="Z100" s="133">
        <v>0.485325691</v>
      </c>
      <c r="AA100" s="133">
        <v>0.485325691</v>
      </c>
      <c r="AB100" s="133">
        <v>0.485325691</v>
      </c>
      <c r="AC100" s="133">
        <v>0.485325691</v>
      </c>
      <c r="AD100" s="133">
        <v>0.485325691</v>
      </c>
      <c r="AE100" s="133">
        <v>0.485325691</v>
      </c>
      <c r="AF100" s="133">
        <v>0.485325691</v>
      </c>
      <c r="AG100" s="133">
        <v>0.485325691</v>
      </c>
      <c r="AH100" s="133">
        <v>0.485325691</v>
      </c>
      <c r="AI100" s="133">
        <v>0.485325691</v>
      </c>
      <c r="AJ100" s="133">
        <v>0.485325691</v>
      </c>
      <c r="AK100" s="133">
        <v>0.485325691</v>
      </c>
      <c r="AL100" s="133">
        <v>0.485325691</v>
      </c>
      <c r="AM100" s="133">
        <v>0.42740312483499998</v>
      </c>
      <c r="AN100" s="133">
        <v>0.42740312483499998</v>
      </c>
      <c r="AO100" s="133">
        <v>0.42740312483499998</v>
      </c>
    </row>
    <row r="101" spans="1:43" ht="14.25">
      <c r="A101" s="222" t="s">
        <v>286</v>
      </c>
      <c r="B101" s="133">
        <v>13.249393541379781</v>
      </c>
      <c r="C101" s="133">
        <v>13.975086735759037</v>
      </c>
      <c r="D101" s="133">
        <v>17.371799599605069</v>
      </c>
      <c r="E101" s="133">
        <v>15.27682636689662</v>
      </c>
      <c r="F101" s="133">
        <v>36.162598742110497</v>
      </c>
      <c r="G101" s="133">
        <v>36.162598742110497</v>
      </c>
      <c r="H101" s="133">
        <v>36.162598742110497</v>
      </c>
      <c r="I101" s="133">
        <v>36.162598742110497</v>
      </c>
      <c r="J101" s="133">
        <v>36.162598742110497</v>
      </c>
      <c r="K101" s="133">
        <v>36.162598742110497</v>
      </c>
      <c r="L101" s="133">
        <v>36.162598742110497</v>
      </c>
      <c r="M101" s="133">
        <v>36.162598742110497</v>
      </c>
      <c r="N101" s="133">
        <v>36.162598742110497</v>
      </c>
      <c r="O101" s="133">
        <v>36.162598742110497</v>
      </c>
      <c r="P101" s="133">
        <v>36.162598742110497</v>
      </c>
      <c r="Q101" s="133">
        <v>36.162598742110497</v>
      </c>
      <c r="R101" s="133">
        <v>36.162598742110497</v>
      </c>
      <c r="S101" s="133">
        <v>36.162598742110497</v>
      </c>
      <c r="T101" s="133">
        <v>36.162598742110497</v>
      </c>
      <c r="U101" s="133">
        <v>36.162598742110497</v>
      </c>
      <c r="V101" s="133">
        <v>36.162598742110497</v>
      </c>
      <c r="W101" s="133">
        <v>36.162598742110497</v>
      </c>
      <c r="X101" s="133">
        <v>36.162598742110497</v>
      </c>
      <c r="Y101" s="133">
        <v>36.162598742110497</v>
      </c>
      <c r="Z101" s="133">
        <v>36.162598742110497</v>
      </c>
      <c r="AA101" s="133">
        <v>36.162598742110497</v>
      </c>
      <c r="AB101" s="133">
        <v>36.162598742110497</v>
      </c>
      <c r="AC101" s="133">
        <v>36.162598742110497</v>
      </c>
      <c r="AD101" s="133">
        <v>36.162598742110497</v>
      </c>
      <c r="AE101" s="133">
        <v>36.162598742110497</v>
      </c>
      <c r="AF101" s="133">
        <v>36.162598742110497</v>
      </c>
      <c r="AG101" s="133">
        <v>36.162598742110497</v>
      </c>
      <c r="AH101" s="133">
        <v>36.162598742110497</v>
      </c>
      <c r="AI101" s="133">
        <v>36.162598742110497</v>
      </c>
      <c r="AJ101" s="133">
        <v>36.162598742110497</v>
      </c>
      <c r="AK101" s="133">
        <v>36.162598742110497</v>
      </c>
      <c r="AL101" s="133">
        <v>36.162598742110497</v>
      </c>
      <c r="AM101" s="133">
        <v>13.184457101694353</v>
      </c>
      <c r="AN101" s="133">
        <v>13.184457101694353</v>
      </c>
      <c r="AO101" s="133">
        <v>13.184457101694353</v>
      </c>
    </row>
    <row r="102" spans="1:43" ht="14.25">
      <c r="A102" s="222" t="s">
        <v>287</v>
      </c>
      <c r="B102" s="133">
        <v>3.6201782242228675</v>
      </c>
      <c r="C102" s="133">
        <v>3.8184619186088469</v>
      </c>
      <c r="D102" s="133">
        <v>4.7465576767451498</v>
      </c>
      <c r="E102" s="133">
        <v>4.1741407994220907</v>
      </c>
      <c r="F102" s="133">
        <v>9.8808335708823947</v>
      </c>
      <c r="G102" s="133">
        <v>9.8808335708823947</v>
      </c>
      <c r="H102" s="133">
        <v>9.8808335708823947</v>
      </c>
      <c r="I102" s="133">
        <v>9.8808335708823947</v>
      </c>
      <c r="J102" s="133">
        <v>9.8808335708823947</v>
      </c>
      <c r="K102" s="133">
        <v>9.8808335708823947</v>
      </c>
      <c r="L102" s="133">
        <v>9.8808335708823947</v>
      </c>
      <c r="M102" s="133">
        <v>9.8808335708823947</v>
      </c>
      <c r="N102" s="133">
        <v>9.8808335708823947</v>
      </c>
      <c r="O102" s="133">
        <v>9.8808335708823947</v>
      </c>
      <c r="P102" s="133">
        <v>9.8808335708823947</v>
      </c>
      <c r="Q102" s="133">
        <v>9.8808335708823947</v>
      </c>
      <c r="R102" s="133">
        <v>9.8808335708823947</v>
      </c>
      <c r="S102" s="133">
        <v>9.8808335708823947</v>
      </c>
      <c r="T102" s="133">
        <v>9.8808335708823947</v>
      </c>
      <c r="U102" s="133">
        <v>9.8808335708823947</v>
      </c>
      <c r="V102" s="133">
        <v>9.8808335708823947</v>
      </c>
      <c r="W102" s="133">
        <v>9.8808335708823947</v>
      </c>
      <c r="X102" s="133">
        <v>9.8808335708823947</v>
      </c>
      <c r="Y102" s="133">
        <v>9.8808335708823947</v>
      </c>
      <c r="Z102" s="133">
        <v>9.8808335708823947</v>
      </c>
      <c r="AA102" s="133">
        <v>9.8808335708823947</v>
      </c>
      <c r="AB102" s="133">
        <v>9.8808335708823947</v>
      </c>
      <c r="AC102" s="133">
        <v>9.8808335708823947</v>
      </c>
      <c r="AD102" s="133">
        <v>9.8808335708823947</v>
      </c>
      <c r="AE102" s="133">
        <v>9.8808335708823947</v>
      </c>
      <c r="AF102" s="133">
        <v>9.8808335708823947</v>
      </c>
      <c r="AG102" s="133">
        <v>9.8808335708823947</v>
      </c>
      <c r="AH102" s="133">
        <v>9.8808335708823947</v>
      </c>
      <c r="AI102" s="133">
        <v>9.8808335708823947</v>
      </c>
      <c r="AJ102" s="133">
        <v>9.8808335708823947</v>
      </c>
      <c r="AK102" s="133">
        <v>9.8808335708823947</v>
      </c>
      <c r="AL102" s="133">
        <v>9.8808335708823947</v>
      </c>
      <c r="AM102" s="133">
        <v>3.6024354132652525</v>
      </c>
      <c r="AN102" s="133">
        <v>3.6024354132652525</v>
      </c>
      <c r="AO102" s="133">
        <v>3.6024354132652525</v>
      </c>
    </row>
    <row r="103" spans="1:43" ht="14.25">
      <c r="A103" s="162" t="s">
        <v>201</v>
      </c>
      <c r="B103" s="133">
        <v>2.9674500837100002</v>
      </c>
      <c r="C103" s="133">
        <v>2.734810268785</v>
      </c>
      <c r="D103" s="133">
        <v>2.8291322617749999</v>
      </c>
      <c r="E103" s="133">
        <v>2.9389635757599999</v>
      </c>
      <c r="F103" s="133">
        <v>1.6142354504999998</v>
      </c>
      <c r="G103" s="133">
        <v>1.6142354504999998</v>
      </c>
      <c r="H103" s="133">
        <v>1.6142354504999998</v>
      </c>
      <c r="I103" s="133">
        <v>1.6142354504999998</v>
      </c>
      <c r="J103" s="133">
        <v>1.6142354504999998</v>
      </c>
      <c r="K103" s="133">
        <v>1.6142354504999998</v>
      </c>
      <c r="L103" s="133">
        <v>1.6142354504999998</v>
      </c>
      <c r="M103" s="133">
        <v>1.6142354504999998</v>
      </c>
      <c r="N103" s="133">
        <v>1.6142354504999998</v>
      </c>
      <c r="O103" s="133">
        <v>1.6142354504999998</v>
      </c>
      <c r="P103" s="133">
        <v>1.6142354504999998</v>
      </c>
      <c r="Q103" s="133">
        <v>1.6142354504999998</v>
      </c>
      <c r="R103" s="133">
        <v>1.6142354504999998</v>
      </c>
      <c r="S103" s="133">
        <v>1.6142354504999998</v>
      </c>
      <c r="T103" s="133">
        <v>1.6142354504999998</v>
      </c>
      <c r="U103" s="133">
        <v>1.6142354504999998</v>
      </c>
      <c r="V103" s="133">
        <v>1.6142354504999998</v>
      </c>
      <c r="W103" s="133">
        <v>1.6142354504999998</v>
      </c>
      <c r="X103" s="133">
        <v>1.6142354504999998</v>
      </c>
      <c r="Y103" s="133">
        <v>1.6142354504999998</v>
      </c>
      <c r="Z103" s="133">
        <v>1.6142354504999998</v>
      </c>
      <c r="AA103" s="133">
        <v>1.6142354504999998</v>
      </c>
      <c r="AB103" s="133">
        <v>1.6142354504999998</v>
      </c>
      <c r="AC103" s="133">
        <v>1.6142354504999998</v>
      </c>
      <c r="AD103" s="133">
        <v>1.6142354504999998</v>
      </c>
      <c r="AE103" s="133">
        <v>1.6142354504999998</v>
      </c>
      <c r="AF103" s="133">
        <v>1.6142354504999998</v>
      </c>
      <c r="AG103" s="133">
        <v>1.6142354504999998</v>
      </c>
      <c r="AH103" s="133">
        <v>1.6142354504999998</v>
      </c>
      <c r="AI103" s="133">
        <v>1.6142354504999998</v>
      </c>
      <c r="AJ103" s="133">
        <v>1.6142354504999998</v>
      </c>
      <c r="AK103" s="133">
        <v>1.6142354504999998</v>
      </c>
      <c r="AL103" s="133">
        <v>1.6142354504999998</v>
      </c>
      <c r="AM103" s="133">
        <v>2.958271097815</v>
      </c>
      <c r="AN103" s="133">
        <v>2.958271097815</v>
      </c>
      <c r="AO103" s="133">
        <v>2.958271097815</v>
      </c>
    </row>
    <row r="104" spans="1:43" ht="14.25">
      <c r="A104" s="162" t="s">
        <v>200</v>
      </c>
      <c r="B104" s="133">
        <v>2.02</v>
      </c>
      <c r="C104" s="133">
        <v>2.02</v>
      </c>
      <c r="D104" s="133">
        <v>2.02</v>
      </c>
      <c r="E104" s="133">
        <v>2.02</v>
      </c>
      <c r="F104" s="133">
        <v>2.02</v>
      </c>
      <c r="G104" s="133">
        <v>2.02</v>
      </c>
      <c r="H104" s="133">
        <v>2.02</v>
      </c>
      <c r="I104" s="133">
        <v>2.02</v>
      </c>
      <c r="J104" s="133">
        <v>2.02</v>
      </c>
      <c r="K104" s="133">
        <v>2.02</v>
      </c>
      <c r="L104" s="133">
        <v>2.02</v>
      </c>
      <c r="M104" s="133">
        <v>2.02</v>
      </c>
      <c r="N104" s="133">
        <v>2.02</v>
      </c>
      <c r="O104" s="133">
        <v>2.02</v>
      </c>
      <c r="P104" s="133">
        <v>2.02</v>
      </c>
      <c r="Q104" s="133">
        <v>2.02</v>
      </c>
      <c r="R104" s="133">
        <v>2.02</v>
      </c>
      <c r="S104" s="133">
        <v>2.02</v>
      </c>
      <c r="T104" s="133">
        <v>2.02</v>
      </c>
      <c r="U104" s="133">
        <v>2.02</v>
      </c>
      <c r="V104" s="133">
        <v>2.02</v>
      </c>
      <c r="W104" s="133">
        <v>2.02</v>
      </c>
      <c r="X104" s="133">
        <v>2.02</v>
      </c>
      <c r="Y104" s="133">
        <v>2.02</v>
      </c>
      <c r="Z104" s="133">
        <v>2.02</v>
      </c>
      <c r="AA104" s="133">
        <v>2.02</v>
      </c>
      <c r="AB104" s="133">
        <v>2.02</v>
      </c>
      <c r="AC104" s="133">
        <v>2.02</v>
      </c>
      <c r="AD104" s="133">
        <v>2.02</v>
      </c>
      <c r="AE104" s="133">
        <v>2.02</v>
      </c>
      <c r="AF104" s="133">
        <v>2.02</v>
      </c>
      <c r="AG104" s="133">
        <v>2.02</v>
      </c>
      <c r="AH104" s="133">
        <v>2.02</v>
      </c>
      <c r="AI104" s="133">
        <v>2.02</v>
      </c>
      <c r="AJ104" s="133">
        <v>2.02</v>
      </c>
      <c r="AK104" s="133">
        <v>2.02</v>
      </c>
      <c r="AL104" s="133">
        <v>2.02</v>
      </c>
      <c r="AM104" s="133">
        <v>2.02</v>
      </c>
      <c r="AN104" s="133">
        <v>2.02</v>
      </c>
      <c r="AO104" s="133">
        <v>2.02</v>
      </c>
    </row>
    <row r="105" spans="1:43" ht="14.25">
      <c r="A105" s="223" t="s">
        <v>282</v>
      </c>
      <c r="B105" s="224">
        <v>77811.508656840961</v>
      </c>
      <c r="C105" s="224">
        <v>77822.934176925424</v>
      </c>
      <c r="D105" s="224">
        <v>77753.140305714987</v>
      </c>
      <c r="E105" s="224">
        <v>77780.508817453432</v>
      </c>
      <c r="F105" s="224">
        <v>77539.504364003296</v>
      </c>
      <c r="G105" s="224">
        <v>77539.504364003296</v>
      </c>
      <c r="H105" s="224">
        <v>77539.504364003296</v>
      </c>
      <c r="I105" s="224">
        <v>77539.504364003296</v>
      </c>
      <c r="J105" s="224">
        <v>77539.504364003296</v>
      </c>
      <c r="K105" s="224">
        <v>77539.504364003296</v>
      </c>
      <c r="L105" s="224">
        <v>77539.504364003296</v>
      </c>
      <c r="M105" s="224">
        <v>77539.504364003296</v>
      </c>
      <c r="N105" s="224">
        <v>77539.504364003296</v>
      </c>
      <c r="O105" s="224">
        <v>77539.504364003296</v>
      </c>
      <c r="P105" s="224">
        <v>77539.504364003296</v>
      </c>
      <c r="Q105" s="224">
        <v>77539.504364003296</v>
      </c>
      <c r="R105" s="224">
        <v>77539.504364003296</v>
      </c>
      <c r="S105" s="224">
        <v>77539.504364003296</v>
      </c>
      <c r="T105" s="224">
        <v>77539.504364003296</v>
      </c>
      <c r="U105" s="224">
        <v>77539.504364003296</v>
      </c>
      <c r="V105" s="224">
        <v>77539.504364003296</v>
      </c>
      <c r="W105" s="224">
        <v>77539.504364003296</v>
      </c>
      <c r="X105" s="224">
        <v>77539.504364003296</v>
      </c>
      <c r="Y105" s="224">
        <v>77539.504364003296</v>
      </c>
      <c r="Z105" s="224">
        <v>77539.504364003296</v>
      </c>
      <c r="AA105" s="224">
        <v>77539.504364003296</v>
      </c>
      <c r="AB105" s="224">
        <v>77539.504364003296</v>
      </c>
      <c r="AC105" s="224">
        <v>77539.504364003296</v>
      </c>
      <c r="AD105" s="224">
        <v>77539.504364003296</v>
      </c>
      <c r="AE105" s="224">
        <v>77539.504364003296</v>
      </c>
      <c r="AF105" s="224">
        <v>77539.504364003296</v>
      </c>
      <c r="AG105" s="224">
        <v>77539.504364003296</v>
      </c>
      <c r="AH105" s="224">
        <v>77539.504364003296</v>
      </c>
      <c r="AI105" s="224">
        <v>77539.504364003296</v>
      </c>
      <c r="AJ105" s="224">
        <v>77539.504364003296</v>
      </c>
      <c r="AK105" s="224">
        <v>77539.504364003296</v>
      </c>
      <c r="AL105" s="224">
        <v>77539.504364003296</v>
      </c>
      <c r="AM105" s="224">
        <v>77812.662130561497</v>
      </c>
      <c r="AN105" s="224">
        <v>77812.662130561497</v>
      </c>
      <c r="AO105" s="224">
        <v>77812.662130561497</v>
      </c>
    </row>
    <row r="106" spans="1:43" ht="14.25">
      <c r="A106" s="52"/>
      <c r="B106" s="171"/>
      <c r="C106" s="171"/>
      <c r="D106" s="171"/>
      <c r="E106" s="171"/>
      <c r="F106" s="171"/>
      <c r="G106" s="171"/>
      <c r="H106" s="171"/>
      <c r="I106" s="171"/>
      <c r="J106" s="171"/>
      <c r="K106" s="171"/>
      <c r="L106" s="171"/>
      <c r="M106" s="171"/>
      <c r="N106" s="171"/>
      <c r="O106" s="171"/>
      <c r="P106" s="171"/>
      <c r="Q106" s="171"/>
      <c r="R106" s="171"/>
      <c r="S106" s="171"/>
      <c r="T106" s="171"/>
      <c r="U106" s="171"/>
      <c r="V106" s="171"/>
      <c r="W106" s="171"/>
      <c r="X106" s="171"/>
      <c r="Y106" s="171"/>
      <c r="Z106" s="171"/>
      <c r="AA106" s="171"/>
      <c r="AB106" s="171"/>
      <c r="AC106" s="171"/>
      <c r="AD106" s="171"/>
      <c r="AE106" s="171"/>
      <c r="AF106" s="171"/>
      <c r="AG106" s="171"/>
      <c r="AH106" s="171"/>
      <c r="AI106" s="171"/>
      <c r="AJ106" s="171"/>
      <c r="AK106" s="171"/>
      <c r="AL106" s="171"/>
      <c r="AM106" s="171"/>
      <c r="AN106" s="171"/>
      <c r="AO106" s="171"/>
      <c r="AP106" s="171"/>
    </row>
    <row r="107" spans="1:43" ht="15">
      <c r="A107" s="47" t="s">
        <v>965</v>
      </c>
      <c r="AN107" s="140"/>
      <c r="AO107" s="140"/>
      <c r="AP107" s="140"/>
      <c r="AQ107" s="140"/>
    </row>
    <row r="108" spans="1:43" ht="14.25">
      <c r="A108" s="52" t="s">
        <v>966</v>
      </c>
      <c r="AN108" s="140"/>
      <c r="AO108" s="140"/>
      <c r="AP108" s="140"/>
      <c r="AQ108" s="140"/>
    </row>
    <row r="109" spans="1:43" ht="14.25">
      <c r="A109" s="49"/>
      <c r="B109" s="48" t="s">
        <v>967</v>
      </c>
      <c r="C109" s="61"/>
      <c r="D109" s="61"/>
      <c r="E109" s="61"/>
      <c r="F109" s="61"/>
      <c r="G109" s="61"/>
      <c r="H109" s="48" t="s">
        <v>575</v>
      </c>
      <c r="I109" s="61"/>
      <c r="J109" s="48" t="s">
        <v>968</v>
      </c>
      <c r="K109" s="61"/>
      <c r="L109" s="61"/>
      <c r="M109" s="48" t="s">
        <v>895</v>
      </c>
      <c r="N109" s="61"/>
      <c r="O109" s="61"/>
      <c r="P109" s="61"/>
      <c r="Q109" s="61"/>
      <c r="R109" s="61"/>
      <c r="S109" s="61"/>
      <c r="T109" s="61"/>
      <c r="U109" s="48" t="s">
        <v>831</v>
      </c>
      <c r="V109" s="61"/>
      <c r="W109" s="61"/>
      <c r="X109" s="48" t="s">
        <v>969</v>
      </c>
      <c r="Y109" s="61"/>
      <c r="Z109" s="61"/>
      <c r="AA109" s="61"/>
      <c r="AB109" s="48" t="s">
        <v>970</v>
      </c>
      <c r="AC109" s="152" t="s">
        <v>971</v>
      </c>
      <c r="AD109" s="48" t="s">
        <v>972</v>
      </c>
      <c r="AE109" s="61"/>
      <c r="AF109" s="51"/>
      <c r="AG109" t="s">
        <v>734</v>
      </c>
    </row>
    <row r="110" spans="1:43" ht="14.25">
      <c r="B110" s="225" t="s">
        <v>876</v>
      </c>
      <c r="C110" s="52" t="s">
        <v>973</v>
      </c>
      <c r="D110" s="52" t="s">
        <v>974</v>
      </c>
      <c r="E110" s="52" t="s">
        <v>975</v>
      </c>
      <c r="F110" s="52" t="s">
        <v>976</v>
      </c>
      <c r="G110" s="52" t="s">
        <v>977</v>
      </c>
      <c r="H110" s="225" t="s">
        <v>876</v>
      </c>
      <c r="I110" s="52" t="s">
        <v>978</v>
      </c>
      <c r="J110" s="225" t="s">
        <v>979</v>
      </c>
      <c r="K110" s="52" t="s">
        <v>978</v>
      </c>
      <c r="L110" s="52" t="s">
        <v>980</v>
      </c>
      <c r="M110" s="225" t="s">
        <v>979</v>
      </c>
      <c r="N110" s="52" t="s">
        <v>975</v>
      </c>
      <c r="O110" s="52" t="s">
        <v>973</v>
      </c>
      <c r="P110" s="52" t="s">
        <v>981</v>
      </c>
      <c r="Q110" s="52" t="s">
        <v>976</v>
      </c>
      <c r="R110" s="52" t="s">
        <v>907</v>
      </c>
      <c r="S110" s="52" t="s">
        <v>982</v>
      </c>
      <c r="T110" s="52" t="s">
        <v>983</v>
      </c>
      <c r="U110" s="225" t="s">
        <v>973</v>
      </c>
      <c r="V110" s="52" t="s">
        <v>984</v>
      </c>
      <c r="W110" s="52" t="s">
        <v>976</v>
      </c>
      <c r="X110" s="225" t="s">
        <v>876</v>
      </c>
      <c r="Y110" s="52" t="s">
        <v>973</v>
      </c>
      <c r="Z110" s="52" t="s">
        <v>975</v>
      </c>
      <c r="AA110" s="52" t="s">
        <v>985</v>
      </c>
      <c r="AB110" s="225" t="s">
        <v>876</v>
      </c>
      <c r="AC110" s="162" t="s">
        <v>876</v>
      </c>
      <c r="AD110" s="225" t="s">
        <v>986</v>
      </c>
      <c r="AE110" s="52" t="s">
        <v>987</v>
      </c>
      <c r="AF110" s="51"/>
    </row>
    <row r="111" spans="1:43" ht="14.25">
      <c r="A111" s="226" t="s">
        <v>286</v>
      </c>
      <c r="B111" s="227">
        <v>16.5</v>
      </c>
      <c r="C111" s="228">
        <v>20</v>
      </c>
      <c r="D111" s="229">
        <v>2.9</v>
      </c>
      <c r="E111" s="229">
        <v>2.9</v>
      </c>
      <c r="F111" s="228">
        <v>9.7503313393272926</v>
      </c>
      <c r="G111" s="228">
        <v>95</v>
      </c>
      <c r="H111" s="227">
        <v>4.3</v>
      </c>
      <c r="I111" s="229">
        <v>4.3</v>
      </c>
      <c r="J111" s="227">
        <v>13.8</v>
      </c>
      <c r="K111" s="229">
        <v>13.8</v>
      </c>
      <c r="L111" s="229">
        <v>12.1</v>
      </c>
      <c r="M111" s="227">
        <v>10</v>
      </c>
      <c r="N111" s="229">
        <v>10</v>
      </c>
      <c r="O111" s="229">
        <v>81.3</v>
      </c>
      <c r="P111" s="229">
        <v>56.3</v>
      </c>
      <c r="Q111" s="228">
        <v>77.127655913386434</v>
      </c>
      <c r="R111" s="228">
        <v>8.4</v>
      </c>
      <c r="S111" s="228">
        <v>16</v>
      </c>
      <c r="T111" s="228">
        <v>8.1</v>
      </c>
      <c r="U111" s="230">
        <v>10</v>
      </c>
      <c r="V111" s="228">
        <v>13.6</v>
      </c>
      <c r="W111" s="228">
        <v>9.7503313393272926</v>
      </c>
      <c r="X111" s="227">
        <v>6.34</v>
      </c>
      <c r="Y111" s="229">
        <v>15</v>
      </c>
      <c r="Z111" s="229">
        <v>6</v>
      </c>
      <c r="AA111" s="229">
        <v>15</v>
      </c>
      <c r="AB111" s="227">
        <v>2.9</v>
      </c>
      <c r="AC111" s="231">
        <v>6.2</v>
      </c>
      <c r="AD111" s="227">
        <v>31.3</v>
      </c>
      <c r="AE111" s="229">
        <v>35.799999999999997</v>
      </c>
      <c r="AF111" s="51"/>
    </row>
    <row r="112" spans="1:43" ht="14.25">
      <c r="A112" s="232" t="s">
        <v>287</v>
      </c>
      <c r="B112" s="233">
        <v>42.8</v>
      </c>
      <c r="C112" s="234">
        <v>42.8</v>
      </c>
      <c r="D112" s="234">
        <v>68</v>
      </c>
      <c r="E112" s="234">
        <v>68</v>
      </c>
      <c r="F112" s="235">
        <v>83.701687144034096</v>
      </c>
      <c r="G112" s="235">
        <v>5</v>
      </c>
      <c r="H112" s="233">
        <v>8.1</v>
      </c>
      <c r="I112" s="234">
        <v>8.1</v>
      </c>
      <c r="J112" s="233">
        <v>32.6</v>
      </c>
      <c r="K112" s="234">
        <v>32.6</v>
      </c>
      <c r="L112" s="234">
        <v>33.9</v>
      </c>
      <c r="M112" s="233">
        <v>25</v>
      </c>
      <c r="N112" s="234">
        <v>25</v>
      </c>
      <c r="O112" s="234">
        <v>18.100000000000001</v>
      </c>
      <c r="P112" s="234">
        <v>34.9</v>
      </c>
      <c r="Q112" s="235">
        <v>21.073859686555764</v>
      </c>
      <c r="R112" s="235">
        <v>88.6</v>
      </c>
      <c r="S112" s="235">
        <v>66</v>
      </c>
      <c r="T112" s="235">
        <v>88</v>
      </c>
      <c r="U112" s="236">
        <v>32</v>
      </c>
      <c r="V112" s="235">
        <v>86.4</v>
      </c>
      <c r="W112" s="235">
        <v>83.701687144034096</v>
      </c>
      <c r="X112" s="233">
        <v>4.4000000000000004</v>
      </c>
      <c r="Y112" s="234">
        <v>39</v>
      </c>
      <c r="Z112" s="234">
        <v>4</v>
      </c>
      <c r="AA112" s="234">
        <v>39</v>
      </c>
      <c r="AB112" s="233">
        <v>2.1</v>
      </c>
      <c r="AC112" s="237">
        <v>79.900000000000006</v>
      </c>
      <c r="AD112" s="233">
        <v>30.3</v>
      </c>
      <c r="AE112" s="234">
        <v>26</v>
      </c>
      <c r="AF112" s="51"/>
    </row>
    <row r="114" spans="1:86" ht="14.25">
      <c r="A114" s="52" t="s">
        <v>988</v>
      </c>
      <c r="B114" s="2"/>
    </row>
    <row r="115" spans="1:86" ht="14.25">
      <c r="A115" s="238"/>
      <c r="B115" s="48" t="s">
        <v>989</v>
      </c>
      <c r="C115" s="61"/>
      <c r="D115" s="48" t="s">
        <v>990</v>
      </c>
      <c r="E115" s="61"/>
      <c r="F115" s="48" t="s">
        <v>991</v>
      </c>
      <c r="G115" s="239"/>
      <c r="H115" s="152" t="s">
        <v>992</v>
      </c>
    </row>
    <row r="116" spans="1:86" ht="14.25">
      <c r="A116" s="2"/>
      <c r="B116" s="225" t="s">
        <v>831</v>
      </c>
      <c r="C116" s="52" t="s">
        <v>895</v>
      </c>
      <c r="D116" s="225" t="s">
        <v>831</v>
      </c>
      <c r="E116" s="52" t="s">
        <v>895</v>
      </c>
      <c r="F116" s="225" t="s">
        <v>831</v>
      </c>
      <c r="G116" s="240" t="s">
        <v>895</v>
      </c>
      <c r="H116" s="57"/>
    </row>
    <row r="117" spans="1:86" ht="14.25">
      <c r="A117" s="226" t="s">
        <v>286</v>
      </c>
      <c r="B117" s="241">
        <v>0.14297656624584407</v>
      </c>
      <c r="C117" s="242">
        <v>0.1429765341336583</v>
      </c>
      <c r="D117" s="241">
        <v>0.10851825270391442</v>
      </c>
      <c r="E117" s="242">
        <v>0.12771620519977839</v>
      </c>
      <c r="F117" s="241">
        <v>0.10851825270391442</v>
      </c>
      <c r="G117" s="243">
        <v>0.12771620519977839</v>
      </c>
      <c r="H117" s="244">
        <v>0.12771620519977839</v>
      </c>
    </row>
    <row r="118" spans="1:86" ht="14.25">
      <c r="A118" s="232" t="s">
        <v>287</v>
      </c>
      <c r="B118" s="245">
        <v>0.17875366692399713</v>
      </c>
      <c r="C118" s="246">
        <v>0.17875364722631615</v>
      </c>
      <c r="D118" s="245">
        <v>0.15761686634930835</v>
      </c>
      <c r="E118" s="246">
        <v>0.16939292999367847</v>
      </c>
      <c r="F118" s="245">
        <v>0.15761686634930835</v>
      </c>
      <c r="G118" s="247">
        <v>0.16939292999367847</v>
      </c>
      <c r="H118" s="248">
        <v>0.16939292999367847</v>
      </c>
    </row>
    <row r="127" spans="1:86">
      <c r="CH127" s="190"/>
    </row>
    <row r="128" spans="1:86">
      <c r="CH128" s="190"/>
    </row>
    <row r="129" spans="86:86">
      <c r="CH129" s="190"/>
    </row>
    <row r="130" spans="86:86">
      <c r="CH130" s="190"/>
    </row>
    <row r="131" spans="86:86">
      <c r="CH131" s="190"/>
    </row>
    <row r="132" spans="86:86">
      <c r="CH132" s="190"/>
    </row>
    <row r="133" spans="86:86">
      <c r="CH133" s="190"/>
    </row>
    <row r="134" spans="86:86">
      <c r="CH134" s="190"/>
    </row>
    <row r="135" spans="86:86">
      <c r="CH135" s="190"/>
    </row>
    <row r="139" spans="86:86">
      <c r="CH139" s="190"/>
    </row>
    <row r="140" spans="86:86">
      <c r="CH140" s="190"/>
    </row>
    <row r="141" spans="86:86">
      <c r="CH141" s="190"/>
    </row>
    <row r="142" spans="86:86">
      <c r="CH142" s="190"/>
    </row>
    <row r="143" spans="86:86">
      <c r="CH143" s="190"/>
    </row>
    <row r="144" spans="86:86">
      <c r="CH144" s="190"/>
    </row>
    <row r="145" spans="86:86">
      <c r="CH145" s="190"/>
    </row>
    <row r="146" spans="86:86">
      <c r="CH146" s="190"/>
    </row>
    <row r="147" spans="86:86">
      <c r="CH147" s="190"/>
    </row>
    <row r="151" spans="86:86">
      <c r="CH151" s="190"/>
    </row>
    <row r="152" spans="86:86">
      <c r="CH152" s="190"/>
    </row>
    <row r="153" spans="86:86">
      <c r="CH153" s="190"/>
    </row>
    <row r="154" spans="86:86">
      <c r="CH154" s="190"/>
    </row>
    <row r="155" spans="86:86">
      <c r="CH155" s="190"/>
    </row>
    <row r="156" spans="86:86">
      <c r="CH156" s="190"/>
    </row>
    <row r="157" spans="86:86">
      <c r="CH157" s="190"/>
    </row>
    <row r="158" spans="86:86">
      <c r="CH158" s="190"/>
    </row>
    <row r="159" spans="86:86">
      <c r="CH159" s="190"/>
    </row>
    <row r="163" spans="86:86">
      <c r="CH163" s="190"/>
    </row>
    <row r="164" spans="86:86">
      <c r="CH164" s="190"/>
    </row>
    <row r="165" spans="86:86">
      <c r="CH165" s="190"/>
    </row>
    <row r="166" spans="86:86">
      <c r="CH166" s="190"/>
    </row>
    <row r="167" spans="86:86">
      <c r="CH167" s="190"/>
    </row>
    <row r="168" spans="86:86">
      <c r="CH168" s="190"/>
    </row>
    <row r="169" spans="86:86">
      <c r="CH169" s="190"/>
    </row>
    <row r="170" spans="86:86">
      <c r="CH170" s="190"/>
    </row>
    <row r="171" spans="86:86">
      <c r="CH171" s="190"/>
    </row>
    <row r="175" spans="86:86">
      <c r="CH175" s="190"/>
    </row>
    <row r="176" spans="86:86">
      <c r="CH176" s="190"/>
    </row>
    <row r="177" spans="86:86">
      <c r="CH177" s="190"/>
    </row>
    <row r="178" spans="86:86">
      <c r="CH178" s="190"/>
    </row>
    <row r="179" spans="86:86">
      <c r="CH179" s="190"/>
    </row>
    <row r="180" spans="86:86">
      <c r="CH180" s="190"/>
    </row>
    <row r="181" spans="86:86">
      <c r="CH181" s="190"/>
    </row>
    <row r="182" spans="86:86">
      <c r="CH182" s="190"/>
    </row>
    <row r="183" spans="86:86">
      <c r="CH183" s="190"/>
    </row>
    <row r="187" spans="86:86">
      <c r="CH187" s="190"/>
    </row>
    <row r="188" spans="86:86">
      <c r="CH188" s="190"/>
    </row>
    <row r="189" spans="86:86">
      <c r="CH189" s="190"/>
    </row>
    <row r="190" spans="86:86">
      <c r="CH190" s="190"/>
    </row>
    <row r="191" spans="86:86">
      <c r="CH191" s="190"/>
    </row>
    <row r="192" spans="86:86">
      <c r="CH192" s="190"/>
    </row>
    <row r="193" spans="86:86">
      <c r="CH193" s="190"/>
    </row>
    <row r="194" spans="86:86">
      <c r="CH194" s="190"/>
    </row>
    <row r="195" spans="86:86">
      <c r="CH195" s="190"/>
    </row>
    <row r="199" spans="86:86">
      <c r="CH199" s="190"/>
    </row>
    <row r="200" spans="86:86">
      <c r="CH200" s="190"/>
    </row>
    <row r="201" spans="86:86">
      <c r="CH201" s="190"/>
    </row>
    <row r="202" spans="86:86">
      <c r="CH202" s="190"/>
    </row>
    <row r="203" spans="86:86">
      <c r="CH203" s="190"/>
    </row>
    <row r="204" spans="86:86">
      <c r="CH204" s="190"/>
    </row>
    <row r="205" spans="86:86">
      <c r="CH205" s="190"/>
    </row>
    <row r="206" spans="86:86">
      <c r="CH206" s="190"/>
    </row>
    <row r="207" spans="86:86">
      <c r="CH207" s="190"/>
    </row>
    <row r="211" spans="86:86">
      <c r="CH211" s="190"/>
    </row>
    <row r="212" spans="86:86">
      <c r="CH212" s="190"/>
    </row>
    <row r="213" spans="86:86">
      <c r="CH213" s="190"/>
    </row>
    <row r="214" spans="86:86">
      <c r="CH214" s="190"/>
    </row>
    <row r="215" spans="86:86">
      <c r="CH215" s="190"/>
    </row>
    <row r="216" spans="86:86">
      <c r="CH216" s="190"/>
    </row>
    <row r="217" spans="86:86">
      <c r="CH217" s="190"/>
    </row>
    <row r="218" spans="86:86">
      <c r="CH218" s="190"/>
    </row>
    <row r="219" spans="86:86">
      <c r="CH219" s="190"/>
    </row>
    <row r="223" spans="86:86">
      <c r="CH223" s="190"/>
    </row>
    <row r="224" spans="86:86">
      <c r="CH224" s="190"/>
    </row>
    <row r="225" spans="86:86">
      <c r="CH225" s="190"/>
    </row>
    <row r="226" spans="86:86">
      <c r="CH226" s="190"/>
    </row>
    <row r="227" spans="86:86">
      <c r="CH227" s="190"/>
    </row>
    <row r="228" spans="86:86">
      <c r="CH228" s="190"/>
    </row>
    <row r="229" spans="86:86">
      <c r="CH229" s="190"/>
    </row>
    <row r="230" spans="86:86">
      <c r="CH230" s="190"/>
    </row>
    <row r="231" spans="86:86">
      <c r="CH231" s="190"/>
    </row>
    <row r="235" spans="86:86">
      <c r="CH235" s="190"/>
    </row>
    <row r="236" spans="86:86">
      <c r="CH236" s="190"/>
    </row>
    <row r="237" spans="86:86">
      <c r="CH237" s="190"/>
    </row>
    <row r="238" spans="86:86">
      <c r="CH238" s="190"/>
    </row>
    <row r="239" spans="86:86">
      <c r="CH239" s="190"/>
    </row>
    <row r="240" spans="86:86">
      <c r="CH240" s="190"/>
    </row>
    <row r="241" spans="86:86">
      <c r="CH241" s="190"/>
    </row>
    <row r="242" spans="86:86">
      <c r="CH242" s="190"/>
    </row>
    <row r="243" spans="86:86">
      <c r="CH243" s="190"/>
    </row>
    <row r="247" spans="86:86">
      <c r="CH247" s="190"/>
    </row>
    <row r="248" spans="86:86">
      <c r="CH248" s="190"/>
    </row>
    <row r="249" spans="86:86">
      <c r="CH249" s="190"/>
    </row>
    <row r="250" spans="86:86">
      <c r="CH250" s="190"/>
    </row>
    <row r="251" spans="86:86">
      <c r="CH251" s="190"/>
    </row>
    <row r="252" spans="86:86">
      <c r="CH252" s="190"/>
    </row>
    <row r="253" spans="86:86">
      <c r="CH253" s="190"/>
    </row>
    <row r="254" spans="86:86">
      <c r="CH254" s="190"/>
    </row>
    <row r="255" spans="86:86">
      <c r="CH255" s="190"/>
    </row>
    <row r="259" spans="86:86">
      <c r="CH259" s="190"/>
    </row>
    <row r="260" spans="86:86">
      <c r="CH260" s="190"/>
    </row>
    <row r="261" spans="86:86">
      <c r="CH261" s="190"/>
    </row>
    <row r="262" spans="86:86">
      <c r="CH262" s="190"/>
    </row>
    <row r="263" spans="86:86">
      <c r="CH263" s="190"/>
    </row>
    <row r="264" spans="86:86">
      <c r="CH264" s="190"/>
    </row>
    <row r="265" spans="86:86">
      <c r="CH265" s="190"/>
    </row>
    <row r="266" spans="86:86">
      <c r="CH266" s="190"/>
    </row>
    <row r="267" spans="86:86">
      <c r="CH267" s="190"/>
    </row>
    <row r="271" spans="86:86">
      <c r="CH271" s="190"/>
    </row>
    <row r="272" spans="86:86">
      <c r="CH272" s="190"/>
    </row>
    <row r="273" spans="86:86">
      <c r="CH273" s="190"/>
    </row>
    <row r="274" spans="86:86">
      <c r="CH274" s="190"/>
    </row>
    <row r="275" spans="86:86">
      <c r="CH275" s="190"/>
    </row>
    <row r="276" spans="86:86">
      <c r="CH276" s="190"/>
    </row>
    <row r="277" spans="86:86">
      <c r="CH277" s="190"/>
    </row>
  </sheetData>
  <mergeCells count="18">
    <mergeCell ref="BG4:BH4"/>
    <mergeCell ref="BJ4:BN4"/>
    <mergeCell ref="AC35:AC36"/>
    <mergeCell ref="AO35:AO36"/>
    <mergeCell ref="AC50:AC51"/>
    <mergeCell ref="AO50:AO51"/>
    <mergeCell ref="AE4:AI4"/>
    <mergeCell ref="AJ4:AN4"/>
    <mergeCell ref="AO4:AS4"/>
    <mergeCell ref="AT4:AV4"/>
    <mergeCell ref="AW4:BA4"/>
    <mergeCell ref="BB4:BC4"/>
    <mergeCell ref="AA4:AD4"/>
    <mergeCell ref="B4:I4"/>
    <mergeCell ref="K4:O4"/>
    <mergeCell ref="P4:T4"/>
    <mergeCell ref="U4:V4"/>
    <mergeCell ref="Y4:Z4"/>
  </mergeCells>
  <phoneticPr fontId="7" type="noConversion"/>
  <pageMargins left="0.7" right="0.7" top="0.75" bottom="0.75" header="0.3" footer="0.3"/>
  <pageSetup orientation="portrait" horizontalDpi="1200" verticalDpi="1200" r:id="rId1"/>
  <legacy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32">
    <tabColor rgb="FFFFFF00"/>
  </sheetPr>
  <dimension ref="A1:Y941"/>
  <sheetViews>
    <sheetView zoomScale="80" zoomScaleNormal="80" workbookViewId="0">
      <selection activeCell="D50" sqref="D50"/>
    </sheetView>
  </sheetViews>
  <sheetFormatPr defaultColWidth="9.125" defaultRowHeight="13.5"/>
  <cols>
    <col min="1" max="1" width="22.125" bestFit="1" customWidth="1"/>
    <col min="2" max="7" width="15.125" style="249" customWidth="1"/>
    <col min="8" max="9" width="9.375" customWidth="1"/>
    <col min="12" max="12" width="9.625" bestFit="1" customWidth="1"/>
    <col min="15" max="17" width="11.125" customWidth="1"/>
    <col min="21" max="21" width="16" bestFit="1" customWidth="1"/>
    <col min="22" max="22" width="12.375" bestFit="1" customWidth="1"/>
    <col min="26" max="26" width="12.625" bestFit="1" customWidth="1"/>
    <col min="28" max="28" width="9.375" bestFit="1" customWidth="1"/>
  </cols>
  <sheetData>
    <row r="1" spans="1:25">
      <c r="A1" s="249"/>
      <c r="C1"/>
      <c r="D1"/>
      <c r="E1" s="45" t="s">
        <v>993</v>
      </c>
      <c r="F1" s="45" t="s">
        <v>994</v>
      </c>
      <c r="G1" s="45" t="s">
        <v>995</v>
      </c>
    </row>
    <row r="2" spans="1:25">
      <c r="A2" s="249"/>
      <c r="B2" s="492" t="s">
        <v>996</v>
      </c>
      <c r="C2" s="493"/>
      <c r="D2" s="493"/>
      <c r="E2"/>
      <c r="F2"/>
      <c r="G2"/>
    </row>
    <row r="3" spans="1:25">
      <c r="A3" s="249"/>
      <c r="E3"/>
      <c r="F3"/>
      <c r="G3"/>
    </row>
    <row r="4" spans="1:25" ht="14.25">
      <c r="A4" s="249"/>
      <c r="B4" s="250" t="s">
        <v>997</v>
      </c>
      <c r="C4"/>
      <c r="D4"/>
      <c r="E4"/>
    </row>
    <row r="5" spans="1:25">
      <c r="A5" s="249"/>
      <c r="B5" s="4" t="s">
        <v>491</v>
      </c>
      <c r="C5" s="72" t="s">
        <v>431</v>
      </c>
      <c r="D5" s="4" t="s">
        <v>492</v>
      </c>
      <c r="E5" s="72" t="s">
        <v>477</v>
      </c>
    </row>
    <row r="6" spans="1:25">
      <c r="A6" s="249"/>
      <c r="B6"/>
      <c r="C6"/>
      <c r="D6" s="251" t="s">
        <v>493</v>
      </c>
      <c r="E6" s="72" t="s">
        <v>998</v>
      </c>
    </row>
    <row r="7" spans="1:25" ht="14.25">
      <c r="A7" s="249"/>
      <c r="B7" s="250" t="s">
        <v>999</v>
      </c>
      <c r="C7"/>
      <c r="D7"/>
      <c r="E7"/>
    </row>
    <row r="8" spans="1:25">
      <c r="A8" s="249"/>
      <c r="B8" s="4" t="s">
        <v>491</v>
      </c>
      <c r="C8" s="72" t="s">
        <v>431</v>
      </c>
      <c r="D8" s="4" t="s">
        <v>492</v>
      </c>
      <c r="E8" s="72" t="s">
        <v>477</v>
      </c>
    </row>
    <row r="9" spans="1:25">
      <c r="A9" s="249"/>
      <c r="B9"/>
      <c r="C9"/>
      <c r="D9" s="251" t="s">
        <v>494</v>
      </c>
      <c r="E9" s="72" t="s">
        <v>487</v>
      </c>
      <c r="F9"/>
      <c r="G9"/>
    </row>
    <row r="10" spans="1:25" ht="15.75">
      <c r="A10" s="73" t="s">
        <v>1000</v>
      </c>
      <c r="L10" s="52" t="s">
        <v>1001</v>
      </c>
      <c r="M10" t="s">
        <v>1002</v>
      </c>
      <c r="T10" s="250" t="s">
        <v>997</v>
      </c>
    </row>
    <row r="11" spans="1:25" ht="14.25">
      <c r="A11" s="52" t="s">
        <v>417</v>
      </c>
      <c r="E11"/>
      <c r="F11"/>
      <c r="G11"/>
      <c r="L11" s="52" t="s">
        <v>996</v>
      </c>
      <c r="T11" s="54" t="s">
        <v>468</v>
      </c>
      <c r="U11" s="252" t="s">
        <v>469</v>
      </c>
      <c r="V11" s="252" t="s">
        <v>470</v>
      </c>
      <c r="W11" s="252" t="s">
        <v>431</v>
      </c>
      <c r="X11" s="252" t="s">
        <v>471</v>
      </c>
      <c r="Y11" s="253" t="s">
        <v>472</v>
      </c>
    </row>
    <row r="12" spans="1:25" ht="14.25">
      <c r="A12" s="77"/>
      <c r="B12" s="254" t="s">
        <v>1003</v>
      </c>
      <c r="C12" s="255"/>
      <c r="D12" s="256"/>
      <c r="E12" s="254" t="s">
        <v>1004</v>
      </c>
      <c r="F12" s="255"/>
      <c r="G12" s="256"/>
      <c r="L12" s="257" t="s">
        <v>1005</v>
      </c>
      <c r="P12" t="s">
        <v>1006</v>
      </c>
      <c r="Q12" t="s">
        <v>1007</v>
      </c>
      <c r="R12" t="s">
        <v>1008</v>
      </c>
      <c r="T12" s="57"/>
      <c r="U12" s="249">
        <v>0.94781712266701335</v>
      </c>
      <c r="V12" s="249">
        <v>9.4781712266701337E-4</v>
      </c>
      <c r="W12" s="249">
        <v>1000</v>
      </c>
      <c r="X12" s="249">
        <v>1</v>
      </c>
      <c r="Y12" s="258">
        <v>1E-3</v>
      </c>
    </row>
    <row r="13" spans="1:25" ht="14.25">
      <c r="A13" s="51"/>
      <c r="B13" s="259" t="s">
        <v>1009</v>
      </c>
      <c r="C13" s="260" t="s">
        <v>419</v>
      </c>
      <c r="D13" s="261" t="s">
        <v>1010</v>
      </c>
      <c r="E13" s="259" t="s">
        <v>1009</v>
      </c>
      <c r="F13" s="260" t="s">
        <v>419</v>
      </c>
      <c r="G13" s="261" t="s">
        <v>1010</v>
      </c>
      <c r="L13" s="257" t="s">
        <v>1011</v>
      </c>
      <c r="P13" t="s">
        <v>1012</v>
      </c>
      <c r="Q13" t="s">
        <v>1013</v>
      </c>
      <c r="R13" t="s">
        <v>1014</v>
      </c>
      <c r="T13" s="54" t="s">
        <v>476</v>
      </c>
      <c r="U13" s="252" t="s">
        <v>477</v>
      </c>
      <c r="V13" s="252" t="s">
        <v>478</v>
      </c>
      <c r="W13" s="252" t="s">
        <v>479</v>
      </c>
      <c r="X13" s="252" t="s">
        <v>480</v>
      </c>
      <c r="Y13" s="253" t="s">
        <v>481</v>
      </c>
    </row>
    <row r="14" spans="1:25">
      <c r="A14" s="77" t="s">
        <v>1015</v>
      </c>
      <c r="B14" s="262">
        <v>1456.1309344777246</v>
      </c>
      <c r="C14" s="252">
        <v>8670.875745887497</v>
      </c>
      <c r="D14" s="253">
        <v>10127.006680365223</v>
      </c>
      <c r="E14" s="262">
        <v>177179272.98350924</v>
      </c>
      <c r="F14" s="252">
        <v>1055055850</v>
      </c>
      <c r="G14" s="253">
        <v>1232235122.9835093</v>
      </c>
      <c r="L14" s="257" t="s">
        <v>1016</v>
      </c>
      <c r="P14" t="s">
        <v>1017</v>
      </c>
      <c r="Q14" t="s">
        <v>1018</v>
      </c>
      <c r="R14" t="s">
        <v>1019</v>
      </c>
      <c r="T14" s="62"/>
      <c r="U14" s="263">
        <v>1</v>
      </c>
      <c r="V14" s="263">
        <v>1000</v>
      </c>
      <c r="W14" s="263">
        <v>1E-3</v>
      </c>
      <c r="X14" s="263">
        <v>2.2046226218487759E-3</v>
      </c>
      <c r="Y14" s="264">
        <v>3.5273961949580414E-2</v>
      </c>
    </row>
    <row r="15" spans="1:25">
      <c r="A15" s="51" t="s">
        <v>1020</v>
      </c>
      <c r="B15" s="265">
        <v>1412.5910191910718</v>
      </c>
      <c r="C15" s="249">
        <v>8670.875745887497</v>
      </c>
      <c r="D15" s="258">
        <v>10083.466765078569</v>
      </c>
      <c r="E15" s="265">
        <v>171881417.99423954</v>
      </c>
      <c r="F15" s="249">
        <v>1055055850</v>
      </c>
      <c r="G15" s="258">
        <v>1226937267.9942393</v>
      </c>
      <c r="L15" s="257" t="s">
        <v>1021</v>
      </c>
      <c r="P15" t="s">
        <v>1022</v>
      </c>
      <c r="Q15" t="s">
        <v>1023</v>
      </c>
      <c r="R15" t="s">
        <v>1024</v>
      </c>
      <c r="T15" s="266" t="s">
        <v>997</v>
      </c>
      <c r="U15" s="249" t="s">
        <v>998</v>
      </c>
      <c r="V15" s="249" t="s">
        <v>1025</v>
      </c>
      <c r="W15" s="249" t="s">
        <v>1026</v>
      </c>
      <c r="X15" s="249" t="s">
        <v>1027</v>
      </c>
      <c r="Y15" s="258"/>
    </row>
    <row r="16" spans="1:25">
      <c r="A16" s="51" t="s">
        <v>575</v>
      </c>
      <c r="B16" s="265">
        <v>119.9488179747165</v>
      </c>
      <c r="C16" s="249">
        <v>0</v>
      </c>
      <c r="D16" s="258">
        <v>119.9488179747165</v>
      </c>
      <c r="E16" s="265">
        <v>14595146.535784738</v>
      </c>
      <c r="F16" s="249">
        <v>0</v>
      </c>
      <c r="G16" s="258">
        <v>14595146.535784738</v>
      </c>
      <c r="L16" s="257" t="s">
        <v>1028</v>
      </c>
      <c r="P16" t="s">
        <v>1029</v>
      </c>
      <c r="Q16" t="s">
        <v>1030</v>
      </c>
      <c r="R16" t="s">
        <v>1031</v>
      </c>
      <c r="T16" s="62"/>
      <c r="U16" s="263">
        <v>1</v>
      </c>
      <c r="V16" s="263">
        <v>1.3698923918182457</v>
      </c>
      <c r="W16" s="263">
        <v>1.1023113109243879E-2</v>
      </c>
      <c r="X16" s="263">
        <v>6.8494619590912286E-3</v>
      </c>
      <c r="Y16" s="264"/>
    </row>
    <row r="17" spans="1:25">
      <c r="A17" s="51" t="s">
        <v>967</v>
      </c>
      <c r="B17" s="265">
        <v>908.78501761103553</v>
      </c>
      <c r="C17" s="249">
        <v>0</v>
      </c>
      <c r="D17" s="258">
        <v>908.78501761103553</v>
      </c>
      <c r="E17" s="265">
        <v>110579251.43001081</v>
      </c>
      <c r="F17" s="249">
        <v>0</v>
      </c>
      <c r="G17" s="258">
        <v>110579251.43001081</v>
      </c>
      <c r="L17" s="257" t="s">
        <v>1032</v>
      </c>
      <c r="P17" t="s">
        <v>1033</v>
      </c>
      <c r="Q17" t="s">
        <v>1034</v>
      </c>
      <c r="R17" t="s">
        <v>1035</v>
      </c>
      <c r="U17" s="249"/>
      <c r="V17" s="249"/>
      <c r="W17" s="249"/>
      <c r="X17" s="249"/>
      <c r="Y17" s="249"/>
    </row>
    <row r="18" spans="1:25" ht="14.25">
      <c r="A18" t="s">
        <v>608</v>
      </c>
      <c r="B18" s="265">
        <v>383.85718360532007</v>
      </c>
      <c r="C18" s="249">
        <v>8670.875745887497</v>
      </c>
      <c r="D18" s="258">
        <v>9054.7329294928168</v>
      </c>
      <c r="E18" s="249">
        <v>46707020.028444044</v>
      </c>
      <c r="F18" s="249">
        <v>1055055850</v>
      </c>
      <c r="G18" s="258">
        <v>1101762870.0284441</v>
      </c>
      <c r="L18" s="257" t="s">
        <v>1036</v>
      </c>
      <c r="P18" t="s">
        <v>1037</v>
      </c>
      <c r="Q18" t="s">
        <v>1038</v>
      </c>
      <c r="R18" t="s">
        <v>1039</v>
      </c>
      <c r="T18" s="250" t="s">
        <v>999</v>
      </c>
      <c r="U18" s="249"/>
      <c r="V18" s="249"/>
      <c r="W18" s="249"/>
      <c r="X18" s="249"/>
      <c r="Y18" s="249"/>
    </row>
    <row r="19" spans="1:25">
      <c r="A19" s="267" t="s">
        <v>625</v>
      </c>
      <c r="B19" s="268">
        <v>0.1593202863458362</v>
      </c>
      <c r="C19" s="269">
        <v>0</v>
      </c>
      <c r="D19" s="270">
        <v>0.1593202863458362</v>
      </c>
      <c r="E19" s="269">
        <v>19385.79274562592</v>
      </c>
      <c r="F19" s="269">
        <v>0</v>
      </c>
      <c r="G19" s="270">
        <v>19385.79274562592</v>
      </c>
      <c r="H19" s="265"/>
      <c r="I19" s="249"/>
      <c r="L19" s="257" t="s">
        <v>1040</v>
      </c>
      <c r="P19" t="s">
        <v>1041</v>
      </c>
      <c r="Q19" t="s">
        <v>1042</v>
      </c>
      <c r="R19" t="s">
        <v>1043</v>
      </c>
      <c r="T19" s="54" t="s">
        <v>468</v>
      </c>
      <c r="U19" s="252" t="s">
        <v>469</v>
      </c>
      <c r="V19" s="252" t="s">
        <v>470</v>
      </c>
      <c r="W19" s="252" t="s">
        <v>431</v>
      </c>
      <c r="X19" s="252" t="s">
        <v>471</v>
      </c>
      <c r="Y19" s="253" t="s">
        <v>472</v>
      </c>
    </row>
    <row r="20" spans="1:25">
      <c r="A20" s="49" t="s">
        <v>676</v>
      </c>
      <c r="B20" s="262">
        <v>5.8336053341639528E-5</v>
      </c>
      <c r="C20" s="252">
        <v>1.1154573770030414E-4</v>
      </c>
      <c r="D20" s="253">
        <v>1.6988179104194368E-4</v>
      </c>
      <c r="E20" s="252">
        <v>7.0982212348274381</v>
      </c>
      <c r="F20" s="252">
        <v>13.572675535004533</v>
      </c>
      <c r="G20" s="253">
        <v>20.67089676983197</v>
      </c>
      <c r="H20" s="265"/>
      <c r="I20" s="249"/>
      <c r="J20" s="249"/>
      <c r="K20" s="249"/>
      <c r="L20" s="257" t="s">
        <v>1044</v>
      </c>
      <c r="P20" t="s">
        <v>1045</v>
      </c>
      <c r="Q20" t="s">
        <v>1046</v>
      </c>
      <c r="R20" t="s">
        <v>1047</v>
      </c>
      <c r="T20" s="57"/>
      <c r="U20" s="249">
        <v>0.94781712266701335</v>
      </c>
      <c r="V20" s="249">
        <v>9.4781712266701337E-4</v>
      </c>
      <c r="W20" s="249">
        <v>1000</v>
      </c>
      <c r="X20" s="249">
        <v>1</v>
      </c>
      <c r="Y20" s="258">
        <v>1E-3</v>
      </c>
    </row>
    <row r="21" spans="1:25">
      <c r="A21" s="51" t="s">
        <v>685</v>
      </c>
      <c r="B21" s="265">
        <v>1.0551524783587798E-4</v>
      </c>
      <c r="C21" s="249">
        <v>7.9143875777441895E-4</v>
      </c>
      <c r="D21" s="249">
        <v>8.9695400561029689E-4</v>
      </c>
      <c r="E21" s="265">
        <v>12.838896872238413</v>
      </c>
      <c r="F21" s="249">
        <v>96.300779272805386</v>
      </c>
      <c r="G21" s="258">
        <v>109.13967614504381</v>
      </c>
      <c r="H21" s="265"/>
      <c r="I21" s="249"/>
      <c r="J21" s="249"/>
      <c r="K21" s="249"/>
      <c r="L21" s="257" t="s">
        <v>1048</v>
      </c>
      <c r="P21" t="s">
        <v>1049</v>
      </c>
      <c r="Q21" t="s">
        <v>1050</v>
      </c>
      <c r="R21" t="s">
        <v>1051</v>
      </c>
      <c r="T21" s="54" t="s">
        <v>476</v>
      </c>
      <c r="U21" s="252" t="s">
        <v>477</v>
      </c>
      <c r="V21" s="252" t="s">
        <v>478</v>
      </c>
      <c r="W21" s="252" t="s">
        <v>479</v>
      </c>
      <c r="X21" s="252" t="s">
        <v>480</v>
      </c>
      <c r="Y21" s="253" t="s">
        <v>481</v>
      </c>
    </row>
    <row r="22" spans="1:25">
      <c r="A22" s="51" t="s">
        <v>690</v>
      </c>
      <c r="B22" s="265">
        <v>2.4620470581837681E-4</v>
      </c>
      <c r="C22" s="249">
        <v>3.101344190923774E-3</v>
      </c>
      <c r="D22" s="249">
        <v>3.3475488967421507E-3</v>
      </c>
      <c r="E22" s="265">
        <v>29.957725469011447</v>
      </c>
      <c r="F22" s="249">
        <v>377.36572722190863</v>
      </c>
      <c r="G22" s="258">
        <v>407.32345269091996</v>
      </c>
      <c r="H22" s="265"/>
      <c r="I22" s="249"/>
      <c r="J22" s="249"/>
      <c r="K22" s="249"/>
      <c r="T22" s="62"/>
      <c r="U22" s="263">
        <v>1000</v>
      </c>
      <c r="V22" s="263">
        <v>1000000</v>
      </c>
      <c r="W22" s="263">
        <v>1</v>
      </c>
      <c r="X22" s="263">
        <v>2.2046226218487757</v>
      </c>
      <c r="Y22" s="264">
        <v>35.273961949580411</v>
      </c>
    </row>
    <row r="23" spans="1:25">
      <c r="A23" s="51" t="s">
        <v>695</v>
      </c>
      <c r="B23" s="265">
        <v>1.5272157215826528E-5</v>
      </c>
      <c r="C23" s="249">
        <v>3.8285951912302675E-5</v>
      </c>
      <c r="D23" s="249">
        <v>5.3558109128129199E-5</v>
      </c>
      <c r="E23" s="265">
        <v>1.8582873616104696</v>
      </c>
      <c r="F23" s="249">
        <v>4.6585626090942389</v>
      </c>
      <c r="G23" s="258">
        <v>6.5168499707047092</v>
      </c>
      <c r="H23" s="265"/>
      <c r="I23" s="249"/>
      <c r="J23" s="249"/>
      <c r="K23" s="249"/>
      <c r="T23" s="266" t="s">
        <v>999</v>
      </c>
      <c r="U23" s="249" t="s">
        <v>470</v>
      </c>
      <c r="V23" s="249" t="s">
        <v>487</v>
      </c>
      <c r="W23" s="249" t="s">
        <v>431</v>
      </c>
      <c r="X23" s="249" t="s">
        <v>471</v>
      </c>
      <c r="Y23" s="258" t="s">
        <v>472</v>
      </c>
    </row>
    <row r="24" spans="1:25">
      <c r="A24" s="51" t="s">
        <v>700</v>
      </c>
      <c r="B24" s="265">
        <v>1.2636500022367601E-5</v>
      </c>
      <c r="C24" s="249">
        <v>3.8285951912302675E-5</v>
      </c>
      <c r="D24" s="249">
        <v>5.0922451934670274E-5</v>
      </c>
      <c r="E24" s="265">
        <v>1.5375855522376034</v>
      </c>
      <c r="F24" s="249">
        <v>4.6585626090942389</v>
      </c>
      <c r="G24" s="258">
        <v>6.196148161331843</v>
      </c>
      <c r="H24" s="265"/>
      <c r="I24" s="249"/>
      <c r="J24" s="249"/>
      <c r="K24" s="249"/>
      <c r="T24" s="62"/>
      <c r="U24" s="263">
        <v>9.4781712266701337E-4</v>
      </c>
      <c r="V24" s="263">
        <v>9.4781712266701337E-7</v>
      </c>
      <c r="W24" s="263">
        <v>1000</v>
      </c>
      <c r="X24" s="263">
        <v>1</v>
      </c>
      <c r="Y24" s="264">
        <v>1E-3</v>
      </c>
    </row>
    <row r="25" spans="1:25">
      <c r="A25" s="51" t="s">
        <v>703</v>
      </c>
      <c r="B25" s="265">
        <v>1.3498886354849777E-4</v>
      </c>
      <c r="C25" s="249">
        <v>4.4055257831299057E-6</v>
      </c>
      <c r="D25" s="249">
        <v>1.3939438933162766E-4</v>
      </c>
      <c r="E25" s="265">
        <v>16.425190989415686</v>
      </c>
      <c r="F25" s="249">
        <v>0.53605609006928401</v>
      </c>
      <c r="G25" s="258">
        <v>16.96124707948497</v>
      </c>
      <c r="H25" s="265"/>
      <c r="I25" s="249"/>
      <c r="J25" s="249"/>
      <c r="K25" s="249"/>
    </row>
    <row r="26" spans="1:25">
      <c r="A26" s="51" t="s">
        <v>1052</v>
      </c>
      <c r="B26" s="265">
        <v>2.0192871804881611E-6</v>
      </c>
      <c r="C26" s="249">
        <v>1.2070160639942623E-5</v>
      </c>
      <c r="D26" s="249">
        <v>1.4089447820430784E-5</v>
      </c>
      <c r="E26" s="265">
        <v>0.24570306564645386</v>
      </c>
      <c r="F26" s="249">
        <v>1.4686744415235262</v>
      </c>
      <c r="G26" s="258">
        <v>1.7143775071699798</v>
      </c>
      <c r="H26" s="265"/>
      <c r="I26" s="249"/>
      <c r="J26" s="249"/>
      <c r="K26" s="249"/>
    </row>
    <row r="27" spans="1:25">
      <c r="A27" s="51" t="s">
        <v>1053</v>
      </c>
      <c r="B27" s="265">
        <v>4.1671539477144846E-6</v>
      </c>
      <c r="C27" s="249">
        <v>1.1517837190986576E-5</v>
      </c>
      <c r="D27" s="249">
        <v>1.5684991138701061E-5</v>
      </c>
      <c r="E27" s="265">
        <v>0.50705145353651404</v>
      </c>
      <c r="F27" s="249">
        <v>1.401468763228616</v>
      </c>
      <c r="G27" s="258">
        <v>1.9085202167651303</v>
      </c>
      <c r="H27" s="265"/>
      <c r="I27" s="249"/>
      <c r="J27" s="249"/>
      <c r="K27" s="249"/>
    </row>
    <row r="28" spans="1:25">
      <c r="A28" s="51" t="s">
        <v>201</v>
      </c>
      <c r="B28" s="265">
        <v>1.3703857187283815E-3</v>
      </c>
      <c r="C28" s="249">
        <v>9.1748499846447846E-7</v>
      </c>
      <c r="D28" s="249">
        <v>1.3713032037268461E-3</v>
      </c>
      <c r="E28" s="265">
        <v>166.74595642620952</v>
      </c>
      <c r="F28" s="249">
        <v>0.11163784873474862</v>
      </c>
      <c r="G28" s="258">
        <v>166.85759427494423</v>
      </c>
      <c r="H28" s="265"/>
      <c r="I28" s="249"/>
      <c r="J28" s="249"/>
      <c r="K28" s="249"/>
    </row>
    <row r="29" spans="1:25">
      <c r="A29" s="51" t="s">
        <v>200</v>
      </c>
      <c r="B29" s="265">
        <v>1.7309183759262649E-6</v>
      </c>
      <c r="C29" s="249">
        <v>1.8000137366512533E-6</v>
      </c>
      <c r="D29" s="249">
        <v>3.530932112577518E-6</v>
      </c>
      <c r="E29" s="265">
        <v>0.21061489195709662</v>
      </c>
      <c r="F29" s="249">
        <v>0.21902228547502758</v>
      </c>
      <c r="G29" s="258">
        <v>0.42963717743212421</v>
      </c>
      <c r="H29" s="265"/>
      <c r="I29" s="249"/>
      <c r="J29" s="249"/>
      <c r="K29" s="249"/>
    </row>
    <row r="30" spans="1:25">
      <c r="A30" s="51" t="s">
        <v>282</v>
      </c>
      <c r="B30" s="265">
        <v>9.2360953661847975E-2</v>
      </c>
      <c r="C30" s="249">
        <v>0.62986483213920552</v>
      </c>
      <c r="D30" s="249">
        <v>0.72222578580105345</v>
      </c>
      <c r="E30" s="265">
        <v>11238.307101647626</v>
      </c>
      <c r="F30" s="249">
        <v>76640.767937762474</v>
      </c>
      <c r="G30" s="258">
        <v>87879.075039410091</v>
      </c>
      <c r="H30" s="265"/>
      <c r="I30" s="249"/>
      <c r="J30" s="249"/>
      <c r="K30" s="249"/>
    </row>
    <row r="31" spans="1:25">
      <c r="A31" s="51" t="s">
        <v>640</v>
      </c>
      <c r="B31" s="265">
        <v>9.2708577369933404E-2</v>
      </c>
      <c r="C31" s="249">
        <v>0.63145617249820751</v>
      </c>
      <c r="D31" s="249">
        <v>0.72416474986814094</v>
      </c>
      <c r="E31" s="265">
        <v>11280.605300533498</v>
      </c>
      <c r="F31" s="249">
        <v>76834.399239180042</v>
      </c>
      <c r="G31" s="258">
        <v>88115.00453971354</v>
      </c>
      <c r="H31" s="265"/>
      <c r="I31" s="249"/>
      <c r="J31" s="249"/>
      <c r="K31" s="249"/>
    </row>
    <row r="32" spans="1:25">
      <c r="A32" s="51" t="s">
        <v>667</v>
      </c>
      <c r="B32" s="271">
        <v>0.1342788423014053</v>
      </c>
      <c r="C32" s="263">
        <v>0.63196070068837407</v>
      </c>
      <c r="D32" s="264">
        <v>0.76623954298977937</v>
      </c>
      <c r="E32" s="271">
        <v>16338.796939688415</v>
      </c>
      <c r="F32" s="263">
        <v>76895.789280292971</v>
      </c>
      <c r="G32" s="264">
        <v>93234.586219981386</v>
      </c>
      <c r="H32" s="265"/>
      <c r="I32" s="249"/>
      <c r="J32" s="249"/>
      <c r="K32" s="249"/>
    </row>
    <row r="33" spans="1:11">
      <c r="A33" s="77" t="s">
        <v>712</v>
      </c>
      <c r="B33" s="265">
        <v>2.0459231148545446E-5</v>
      </c>
      <c r="C33" s="249">
        <v>2.5235280086898405E-5</v>
      </c>
      <c r="D33" s="258">
        <v>4.5694511235443851E-5</v>
      </c>
      <c r="E33" s="265">
        <v>2.4894407603537534</v>
      </c>
      <c r="F33" s="249">
        <v>3.0705814109605298</v>
      </c>
      <c r="G33" s="258">
        <v>5.5600221713142846</v>
      </c>
      <c r="H33" s="265"/>
      <c r="I33" s="249"/>
      <c r="J33" s="249"/>
      <c r="K33" s="249"/>
    </row>
    <row r="34" spans="1:11">
      <c r="A34" s="51" t="s">
        <v>715</v>
      </c>
      <c r="B34" s="265">
        <v>1.5626013437848882E-5</v>
      </c>
      <c r="C34" s="249">
        <v>1.8645104392185971E-4</v>
      </c>
      <c r="D34" s="258">
        <v>2.0207705735970859E-4</v>
      </c>
      <c r="E34" s="265">
        <v>1.9013439210682215</v>
      </c>
      <c r="F34" s="249">
        <v>22.687012291885907</v>
      </c>
      <c r="G34" s="258">
        <v>24.588356212954125</v>
      </c>
      <c r="H34" s="265"/>
      <c r="I34" s="249"/>
      <c r="J34" s="249"/>
      <c r="K34" s="249"/>
    </row>
    <row r="35" spans="1:11">
      <c r="A35" s="51" t="s">
        <v>716</v>
      </c>
      <c r="B35" s="265">
        <v>3.2057329526648896E-5</v>
      </c>
      <c r="C35" s="249">
        <v>3.3562056314923716E-4</v>
      </c>
      <c r="D35" s="258">
        <v>3.6767789267588607E-4</v>
      </c>
      <c r="E35" s="265">
        <v>3.9006755538516611</v>
      </c>
      <c r="F35" s="249">
        <v>40.837678789116794</v>
      </c>
      <c r="G35" s="258">
        <v>44.738354342968456</v>
      </c>
      <c r="H35" s="265"/>
      <c r="I35" s="249"/>
      <c r="J35" s="249"/>
      <c r="K35" s="249"/>
    </row>
    <row r="36" spans="1:11">
      <c r="A36" s="51" t="s">
        <v>717</v>
      </c>
      <c r="B36" s="265">
        <v>3.1282280716205917E-6</v>
      </c>
      <c r="C36" s="249">
        <v>1.9257264753752361E-6</v>
      </c>
      <c r="D36" s="258">
        <v>5.0539545469958273E-6</v>
      </c>
      <c r="E36" s="265">
        <v>0.38063690725390625</v>
      </c>
      <c r="F36" s="249">
        <v>0.23431877504508816</v>
      </c>
      <c r="G36" s="258">
        <v>0.61495568229899433</v>
      </c>
      <c r="H36" s="265"/>
      <c r="I36" s="249"/>
      <c r="J36" s="249"/>
      <c r="K36" s="249"/>
    </row>
    <row r="37" spans="1:11">
      <c r="A37" s="51" t="s">
        <v>718</v>
      </c>
      <c r="B37" s="265">
        <v>2.4035115287865453E-6</v>
      </c>
      <c r="C37" s="249">
        <v>1.9257264753752361E-6</v>
      </c>
      <c r="D37" s="258">
        <v>4.329238004161781E-6</v>
      </c>
      <c r="E37" s="265">
        <v>0.29245476158407741</v>
      </c>
      <c r="F37" s="249">
        <v>0.23431877504508816</v>
      </c>
      <c r="G37" s="258">
        <v>0.52677353662916548</v>
      </c>
      <c r="H37" s="265"/>
      <c r="I37" s="249"/>
      <c r="J37" s="249"/>
      <c r="K37" s="249"/>
    </row>
    <row r="38" spans="1:11">
      <c r="A38" s="51" t="s">
        <v>719</v>
      </c>
      <c r="B38" s="265">
        <v>4.2248238738430425E-5</v>
      </c>
      <c r="C38" s="249">
        <v>4.9893004614648243E-7</v>
      </c>
      <c r="D38" s="258">
        <v>4.2747168784576907E-5</v>
      </c>
      <c r="E38" s="265">
        <v>5.1406862166510363</v>
      </c>
      <c r="F38" s="249">
        <v>6.0708869479219753E-2</v>
      </c>
      <c r="G38" s="258">
        <v>5.2013950861302565</v>
      </c>
      <c r="H38" s="265"/>
      <c r="I38" s="249"/>
      <c r="J38" s="249"/>
      <c r="K38" s="249"/>
    </row>
    <row r="39" spans="1:11">
      <c r="A39" t="s">
        <v>720</v>
      </c>
      <c r="B39" s="265">
        <v>2.5050704124744172E-7</v>
      </c>
      <c r="C39" s="249">
        <v>6.8941007818433453E-7</v>
      </c>
      <c r="D39" s="249">
        <v>9.3991711943177626E-7</v>
      </c>
      <c r="E39" s="265">
        <v>3.0481225550909177E-2</v>
      </c>
      <c r="F39" s="249">
        <v>8.3886121466141578E-2</v>
      </c>
      <c r="G39" s="258">
        <v>0.11436734701705074</v>
      </c>
      <c r="H39" s="265"/>
      <c r="I39" s="249"/>
      <c r="J39" s="249"/>
      <c r="K39" s="249"/>
    </row>
    <row r="40" spans="1:11">
      <c r="A40" s="39" t="s">
        <v>721</v>
      </c>
      <c r="B40" s="271">
        <v>6.3539285215991008E-7</v>
      </c>
      <c r="C40" s="263">
        <v>5.0068888359756146E-7</v>
      </c>
      <c r="D40" s="263">
        <v>1.1360817357574714E-6</v>
      </c>
      <c r="E40" s="271">
        <v>7.7313407015139127E-2</v>
      </c>
      <c r="F40" s="263">
        <v>6.092288151172294E-2</v>
      </c>
      <c r="G40" s="264">
        <v>0.13823628852686207</v>
      </c>
      <c r="H40" s="265"/>
      <c r="I40" s="249"/>
      <c r="J40" s="249"/>
      <c r="K40" s="249"/>
    </row>
    <row r="41" spans="1:11">
      <c r="E41"/>
      <c r="F41"/>
      <c r="G41"/>
    </row>
    <row r="42" spans="1:11" ht="14.25">
      <c r="A42" s="52" t="s">
        <v>1054</v>
      </c>
      <c r="E42"/>
      <c r="F42"/>
      <c r="G42"/>
    </row>
    <row r="43" spans="1:11" ht="14.25">
      <c r="A43" s="77"/>
      <c r="B43" s="254" t="s">
        <v>1003</v>
      </c>
      <c r="C43" s="255"/>
      <c r="D43" s="256"/>
      <c r="E43" s="254" t="s">
        <v>1004</v>
      </c>
      <c r="F43" s="255"/>
      <c r="G43" s="256"/>
    </row>
    <row r="44" spans="1:11" ht="14.25">
      <c r="A44" s="51"/>
      <c r="B44" s="259" t="s">
        <v>1009</v>
      </c>
      <c r="C44" s="260" t="s">
        <v>419</v>
      </c>
      <c r="D44" s="261" t="s">
        <v>1010</v>
      </c>
      <c r="E44" s="259" t="s">
        <v>1009</v>
      </c>
      <c r="F44" s="260" t="s">
        <v>419</v>
      </c>
      <c r="G44" s="261" t="s">
        <v>1010</v>
      </c>
    </row>
    <row r="45" spans="1:11">
      <c r="A45" s="77" t="s">
        <v>1015</v>
      </c>
      <c r="B45" s="262">
        <v>5983.6091282395537</v>
      </c>
      <c r="C45" s="252">
        <v>8644.8631186498333</v>
      </c>
      <c r="D45" s="253">
        <v>14628.472246889387</v>
      </c>
      <c r="E45" s="262">
        <v>730265098.26896143</v>
      </c>
      <c r="F45" s="252">
        <v>1055055850</v>
      </c>
      <c r="G45" s="253">
        <v>1785320948.2689614</v>
      </c>
      <c r="H45" s="249"/>
      <c r="I45" s="249"/>
      <c r="J45" s="249"/>
      <c r="K45" s="249"/>
    </row>
    <row r="46" spans="1:11">
      <c r="A46" s="51" t="s">
        <v>1020</v>
      </c>
      <c r="B46" s="265">
        <v>5975.7819578975032</v>
      </c>
      <c r="C46" s="249">
        <v>0</v>
      </c>
      <c r="D46" s="258">
        <v>5975.7819578975032</v>
      </c>
      <c r="E46" s="265">
        <v>729309837.12196755</v>
      </c>
      <c r="F46" s="249">
        <v>0</v>
      </c>
      <c r="G46" s="258">
        <v>729309837.12196755</v>
      </c>
      <c r="H46" s="249"/>
      <c r="I46" s="249"/>
      <c r="J46" s="249"/>
      <c r="K46" s="249"/>
    </row>
    <row r="47" spans="1:11">
      <c r="A47" s="51" t="s">
        <v>575</v>
      </c>
      <c r="B47" s="265">
        <v>22.084737400134301</v>
      </c>
      <c r="C47" s="249">
        <v>0</v>
      </c>
      <c r="D47" s="258">
        <v>22.084737400134301</v>
      </c>
      <c r="E47" s="265">
        <v>2695315.2490590974</v>
      </c>
      <c r="F47" s="249">
        <v>0</v>
      </c>
      <c r="G47" s="258">
        <v>2695315.2490590974</v>
      </c>
      <c r="H47" s="249"/>
      <c r="I47" s="249"/>
      <c r="J47" s="249"/>
      <c r="K47" s="249"/>
    </row>
    <row r="48" spans="1:11">
      <c r="A48" s="51" t="s">
        <v>967</v>
      </c>
      <c r="B48" s="265">
        <v>5868.285442656409</v>
      </c>
      <c r="C48" s="249">
        <v>0</v>
      </c>
      <c r="D48" s="258">
        <v>5868.285442656409</v>
      </c>
      <c r="E48" s="265">
        <v>716190505.36354351</v>
      </c>
      <c r="F48" s="249">
        <v>0</v>
      </c>
      <c r="G48" s="258">
        <v>716190505.36354351</v>
      </c>
      <c r="H48" s="249"/>
      <c r="I48" s="249"/>
      <c r="J48" s="249"/>
      <c r="K48" s="249"/>
    </row>
    <row r="49" spans="1:11">
      <c r="A49" t="s">
        <v>608</v>
      </c>
      <c r="B49" s="265">
        <v>85.411777840958138</v>
      </c>
      <c r="C49" s="249">
        <v>0</v>
      </c>
      <c r="D49" s="258">
        <v>85.411777840958138</v>
      </c>
      <c r="E49" s="249">
        <v>10424016.509364629</v>
      </c>
      <c r="F49" s="249">
        <v>0</v>
      </c>
      <c r="G49" s="258">
        <v>10424016.509364629</v>
      </c>
      <c r="H49" s="249"/>
      <c r="I49" s="249"/>
      <c r="J49" s="249"/>
      <c r="K49" s="249"/>
    </row>
    <row r="50" spans="1:11">
      <c r="A50" s="267" t="s">
        <v>625</v>
      </c>
      <c r="B50" s="268">
        <v>5.4380417917397179E-5</v>
      </c>
      <c r="C50" s="269">
        <v>0</v>
      </c>
      <c r="D50" s="270">
        <v>5.4380417917397179E-5</v>
      </c>
      <c r="E50" s="269">
        <v>6.6368174095688302</v>
      </c>
      <c r="F50" s="269">
        <v>0</v>
      </c>
      <c r="G50" s="270">
        <v>6.6368174095688302</v>
      </c>
      <c r="H50" s="249"/>
      <c r="I50" s="249"/>
      <c r="J50" s="249"/>
      <c r="K50" s="249"/>
    </row>
    <row r="51" spans="1:11">
      <c r="A51" s="49" t="s">
        <v>676</v>
      </c>
      <c r="B51" s="262">
        <v>1.129332022767153E-4</v>
      </c>
      <c r="C51" s="252">
        <v>1.1154573770030414E-4</v>
      </c>
      <c r="D51" s="253">
        <v>2.2447893997701944E-4</v>
      </c>
      <c r="E51" s="252">
        <v>13.782848159184148</v>
      </c>
      <c r="F51" s="252">
        <v>13.613516083254298</v>
      </c>
      <c r="G51" s="253">
        <v>27.396364242438448</v>
      </c>
      <c r="H51" s="249"/>
      <c r="I51" s="249"/>
      <c r="J51" s="249"/>
      <c r="K51" s="249"/>
    </row>
    <row r="52" spans="1:11">
      <c r="A52" s="51" t="s">
        <v>685</v>
      </c>
      <c r="B52" s="265">
        <v>2.645581304200094E-4</v>
      </c>
      <c r="C52" s="249">
        <v>7.7292609553619739E-4</v>
      </c>
      <c r="D52" s="249">
        <v>1.0374842259562068E-3</v>
      </c>
      <c r="E52" s="265">
        <v>32.287799047104841</v>
      </c>
      <c r="F52" s="249">
        <v>94.331186916524217</v>
      </c>
      <c r="G52" s="258">
        <v>126.61898596362907</v>
      </c>
      <c r="H52" s="249"/>
      <c r="I52" s="249"/>
      <c r="J52" s="249"/>
      <c r="K52" s="249"/>
    </row>
    <row r="53" spans="1:11">
      <c r="A53" s="51" t="s">
        <v>690</v>
      </c>
      <c r="B53" s="265">
        <v>3.9224749336270673E-4</v>
      </c>
      <c r="C53" s="249">
        <v>2.8436264686283754E-3</v>
      </c>
      <c r="D53" s="249">
        <v>3.2358739619910821E-3</v>
      </c>
      <c r="E53" s="265">
        <v>47.871551792111482</v>
      </c>
      <c r="F53" s="249">
        <v>347.04826435815005</v>
      </c>
      <c r="G53" s="258">
        <v>394.91981615026157</v>
      </c>
      <c r="H53" s="249"/>
      <c r="I53" s="249"/>
      <c r="J53" s="249"/>
      <c r="K53" s="249"/>
    </row>
    <row r="54" spans="1:11">
      <c r="A54" s="51" t="s">
        <v>695</v>
      </c>
      <c r="B54" s="265">
        <v>1.130609423923092E-4</v>
      </c>
      <c r="C54" s="249">
        <v>2.9424481847726227E-6</v>
      </c>
      <c r="D54" s="249">
        <v>1.1600339057708182E-4</v>
      </c>
      <c r="E54" s="265">
        <v>13.798438105998493</v>
      </c>
      <c r="F54" s="249">
        <v>0.35910888675251729</v>
      </c>
      <c r="G54" s="258">
        <v>14.157546992751007</v>
      </c>
    </row>
    <row r="55" spans="1:11">
      <c r="A55" s="51" t="s">
        <v>700</v>
      </c>
      <c r="B55" s="265">
        <v>1.1237010615138275E-4</v>
      </c>
      <c r="C55" s="249">
        <v>2.9424481847726227E-6</v>
      </c>
      <c r="D55" s="249">
        <v>1.1531255433615537E-4</v>
      </c>
      <c r="E55" s="265">
        <v>13.714125513956512</v>
      </c>
      <c r="F55" s="249">
        <v>0.35910888675251729</v>
      </c>
      <c r="G55" s="258">
        <v>14.07323440070903</v>
      </c>
      <c r="H55" s="249"/>
      <c r="I55" s="249"/>
      <c r="J55" s="249"/>
      <c r="K55" s="249"/>
    </row>
    <row r="56" spans="1:11">
      <c r="A56" s="51" t="s">
        <v>703</v>
      </c>
      <c r="B56" s="265">
        <v>1.4960905650591945E-4</v>
      </c>
      <c r="C56" s="249">
        <v>0</v>
      </c>
      <c r="D56" s="249">
        <v>1.4960905650591945E-4</v>
      </c>
      <c r="E56" s="265">
        <v>18.258925342499055</v>
      </c>
      <c r="F56" s="249">
        <v>0</v>
      </c>
      <c r="G56" s="258">
        <v>18.258925342499055</v>
      </c>
      <c r="H56" s="249"/>
      <c r="I56" s="249"/>
      <c r="J56" s="249"/>
      <c r="K56" s="249"/>
    </row>
    <row r="57" spans="1:11">
      <c r="A57" s="51" t="s">
        <v>1052</v>
      </c>
      <c r="B57" s="265">
        <v>1.9182569957665821E-6</v>
      </c>
      <c r="C57" s="249">
        <v>9.2870365836396893E-7</v>
      </c>
      <c r="D57" s="249">
        <v>2.8469606541305509E-6</v>
      </c>
      <c r="E57" s="265">
        <v>0.23411223953573113</v>
      </c>
      <c r="F57" s="249">
        <v>0.11334294299692031</v>
      </c>
      <c r="G57" s="258">
        <v>0.34745518253265145</v>
      </c>
    </row>
    <row r="58" spans="1:11">
      <c r="A58" s="51" t="s">
        <v>1053</v>
      </c>
      <c r="B58" s="265">
        <v>1.9737748427004256E-6</v>
      </c>
      <c r="C58" s="249">
        <v>8.8418741796841746E-7</v>
      </c>
      <c r="D58" s="249">
        <v>2.8579622606688429E-6</v>
      </c>
      <c r="E58" s="265">
        <v>0.24088787361842606</v>
      </c>
      <c r="F58" s="249">
        <v>0.10790999175122515</v>
      </c>
      <c r="G58" s="258">
        <v>0.34879786536965124</v>
      </c>
    </row>
    <row r="59" spans="1:11">
      <c r="A59" s="51" t="s">
        <v>201</v>
      </c>
      <c r="B59" s="265">
        <v>2.5637768879975846E-3</v>
      </c>
      <c r="C59" s="249">
        <v>9.1748499846447846E-7</v>
      </c>
      <c r="D59" s="249">
        <v>2.5646943729960492E-3</v>
      </c>
      <c r="E59" s="265">
        <v>312.89423171330742</v>
      </c>
      <c r="F59" s="249">
        <v>0.11197377004488328</v>
      </c>
      <c r="G59" s="258">
        <v>313.00620548335229</v>
      </c>
      <c r="H59" s="249"/>
      <c r="I59" s="249"/>
      <c r="J59" s="249"/>
      <c r="K59" s="249"/>
    </row>
    <row r="60" spans="1:11">
      <c r="A60" s="51" t="s">
        <v>200</v>
      </c>
      <c r="B60" s="265">
        <v>1.8103143577263548E-6</v>
      </c>
      <c r="C60" s="249">
        <v>1.8000137366512533E-6</v>
      </c>
      <c r="D60" s="249">
        <v>3.6103280943776082E-6</v>
      </c>
      <c r="E60" s="265">
        <v>0.22093846105413953</v>
      </c>
      <c r="F60" s="249">
        <v>0.21968132946341787</v>
      </c>
      <c r="G60" s="258">
        <v>0.4406197905175574</v>
      </c>
      <c r="H60" s="249"/>
      <c r="I60" s="249"/>
      <c r="J60" s="249"/>
      <c r="K60" s="249"/>
    </row>
    <row r="61" spans="1:11">
      <c r="A61" s="51" t="s">
        <v>282</v>
      </c>
      <c r="B61" s="265">
        <v>-0.38916747824850906</v>
      </c>
      <c r="C61" s="249">
        <v>0.60723484750917844</v>
      </c>
      <c r="D61" s="249">
        <v>0.21806736926066939</v>
      </c>
      <c r="E61" s="265">
        <v>-47495.653652404413</v>
      </c>
      <c r="F61" s="249">
        <v>74109.522544814667</v>
      </c>
      <c r="G61" s="258">
        <v>26613.868892410243</v>
      </c>
      <c r="H61" s="249"/>
      <c r="I61" s="249"/>
      <c r="J61" s="249"/>
      <c r="K61" s="249"/>
    </row>
    <row r="62" spans="1:11">
      <c r="A62" s="51" t="s">
        <v>640</v>
      </c>
      <c r="B62" s="265">
        <v>-0.38839976889646755</v>
      </c>
      <c r="C62" s="249">
        <v>0.60879709654180603</v>
      </c>
      <c r="D62" s="249">
        <v>0.22039732764533848</v>
      </c>
      <c r="E62" s="265">
        <v>-47401.959139043793</v>
      </c>
      <c r="F62" s="249">
        <v>74300.186058904874</v>
      </c>
      <c r="G62" s="258">
        <v>26898.22691986107</v>
      </c>
      <c r="H62" s="249"/>
      <c r="I62" s="249"/>
      <c r="J62" s="249"/>
      <c r="K62" s="249"/>
    </row>
    <row r="63" spans="1:11">
      <c r="A63" s="51" t="s">
        <v>667</v>
      </c>
      <c r="B63" s="271">
        <v>-0.31100672895174253</v>
      </c>
      <c r="C63" s="263">
        <v>0.60930162473197258</v>
      </c>
      <c r="D63" s="264">
        <v>0.29829489578023005</v>
      </c>
      <c r="E63" s="271">
        <v>-37956.583495465224</v>
      </c>
      <c r="F63" s="263">
        <v>74361.760824314028</v>
      </c>
      <c r="G63" s="264">
        <v>36405.177328848789</v>
      </c>
      <c r="H63" s="249"/>
      <c r="I63" s="249"/>
      <c r="J63" s="249"/>
      <c r="K63" s="249"/>
    </row>
    <row r="64" spans="1:11">
      <c r="A64" s="77" t="s">
        <v>712</v>
      </c>
      <c r="B64" s="265">
        <v>9.4349362928899902E-6</v>
      </c>
      <c r="C64" s="249">
        <v>2.5235280086898405E-5</v>
      </c>
      <c r="D64" s="258">
        <v>3.4670216379788394E-5</v>
      </c>
      <c r="E64" s="265">
        <v>1.1514797393050669</v>
      </c>
      <c r="F64" s="249">
        <v>3.0798208735812742</v>
      </c>
      <c r="G64" s="258">
        <v>4.23130061288634</v>
      </c>
      <c r="H64" s="249"/>
      <c r="I64" s="249"/>
      <c r="J64" s="249"/>
      <c r="K64" s="249"/>
    </row>
    <row r="65" spans="1:11">
      <c r="A65" s="51" t="s">
        <v>715</v>
      </c>
      <c r="B65" s="265">
        <v>1.396629904967644E-5</v>
      </c>
      <c r="C65" s="249">
        <v>1.6793838168363827E-4</v>
      </c>
      <c r="D65" s="258">
        <v>1.819046807333147E-4</v>
      </c>
      <c r="E65" s="265">
        <v>1.7045065159472339</v>
      </c>
      <c r="F65" s="249">
        <v>20.495914117206787</v>
      </c>
      <c r="G65" s="258">
        <v>22.200420633154017</v>
      </c>
      <c r="H65" s="249"/>
      <c r="I65" s="249"/>
      <c r="J65" s="249"/>
      <c r="K65" s="249"/>
    </row>
    <row r="66" spans="1:11">
      <c r="A66" s="51" t="s">
        <v>716</v>
      </c>
      <c r="B66" s="265">
        <v>2.3145354801101154E-5</v>
      </c>
      <c r="C66" s="249">
        <v>3.0768321599418836E-4</v>
      </c>
      <c r="D66" s="258">
        <v>3.3082857079528953E-4</v>
      </c>
      <c r="E66" s="265">
        <v>2.8247575060553705</v>
      </c>
      <c r="F66" s="249">
        <v>37.550967843685427</v>
      </c>
      <c r="G66" s="258">
        <v>40.375725349740797</v>
      </c>
      <c r="H66" s="249"/>
      <c r="I66" s="249"/>
      <c r="J66" s="249"/>
      <c r="K66" s="249"/>
    </row>
    <row r="67" spans="1:11">
      <c r="A67" s="51" t="s">
        <v>717</v>
      </c>
      <c r="B67" s="265">
        <v>1.0903684835236319E-5</v>
      </c>
      <c r="C67" s="249">
        <v>1.7149725622528556E-7</v>
      </c>
      <c r="D67" s="258">
        <v>1.1075182091461606E-5</v>
      </c>
      <c r="E67" s="265">
        <v>1.3307320560292544</v>
      </c>
      <c r="F67" s="249">
        <v>2.0930254297386233E-2</v>
      </c>
      <c r="G67" s="258">
        <v>1.3516623103266407</v>
      </c>
      <c r="H67" t="s">
        <v>734</v>
      </c>
    </row>
    <row r="68" spans="1:11">
      <c r="A68" s="51" t="s">
        <v>718</v>
      </c>
      <c r="B68" s="265">
        <v>1.0861351545362709E-5</v>
      </c>
      <c r="C68" s="249">
        <v>1.7149725622528556E-7</v>
      </c>
      <c r="D68" s="258">
        <v>1.1032848801587995E-5</v>
      </c>
      <c r="E68" s="265">
        <v>1.3255655213464155</v>
      </c>
      <c r="F68" s="249">
        <v>2.0930254297386233E-2</v>
      </c>
      <c r="G68" s="258">
        <v>1.3464957756438019</v>
      </c>
      <c r="H68" s="249"/>
      <c r="I68" s="249"/>
      <c r="J68" s="249"/>
      <c r="K68" s="249"/>
    </row>
    <row r="69" spans="1:11">
      <c r="A69" s="51" t="s">
        <v>719</v>
      </c>
      <c r="B69" s="265">
        <v>4.4216726752768303E-6</v>
      </c>
      <c r="C69" s="249">
        <v>0</v>
      </c>
      <c r="D69" s="258">
        <v>4.4216726752768303E-6</v>
      </c>
      <c r="E69" s="265">
        <v>0.53963973273003929</v>
      </c>
      <c r="F69" s="249">
        <v>0</v>
      </c>
      <c r="G69" s="258">
        <v>0.53963973273003929</v>
      </c>
      <c r="H69" s="249"/>
      <c r="I69" s="249"/>
      <c r="J69" s="249"/>
      <c r="K69" s="249"/>
    </row>
    <row r="70" spans="1:11">
      <c r="A70" t="s">
        <v>720</v>
      </c>
      <c r="B70" s="265">
        <v>2.8326938254289958E-8</v>
      </c>
      <c r="C70" s="249">
        <v>6.1396017728652229E-8</v>
      </c>
      <c r="D70" s="249">
        <v>8.9722955982942187E-8</v>
      </c>
      <c r="E70" s="265">
        <v>3.4571399810023966E-3</v>
      </c>
      <c r="F70" s="249">
        <v>7.4930310384642724E-3</v>
      </c>
      <c r="G70" s="258">
        <v>1.0950171019466668E-2</v>
      </c>
    </row>
    <row r="71" spans="1:11">
      <c r="A71" s="39" t="s">
        <v>721</v>
      </c>
      <c r="B71" s="271">
        <v>5.9135392271686558E-8</v>
      </c>
      <c r="C71" s="263">
        <v>4.4589286618574247E-8</v>
      </c>
      <c r="D71" s="263">
        <v>1.037246788902608E-7</v>
      </c>
      <c r="E71" s="271">
        <v>7.2171346962902547E-3</v>
      </c>
      <c r="F71" s="263">
        <v>5.4418661173204217E-3</v>
      </c>
      <c r="G71" s="264">
        <v>1.2659000813610675E-2</v>
      </c>
    </row>
    <row r="72" spans="1:11">
      <c r="E72"/>
      <c r="F72"/>
      <c r="G72"/>
    </row>
    <row r="73" spans="1:11" ht="14.25">
      <c r="A73" s="52" t="s">
        <v>1055</v>
      </c>
      <c r="E73"/>
      <c r="F73"/>
      <c r="G73"/>
    </row>
    <row r="74" spans="1:11" ht="14.25">
      <c r="A74" s="77"/>
      <c r="B74" s="254" t="s">
        <v>1003</v>
      </c>
      <c r="C74" s="255"/>
      <c r="D74" s="256"/>
      <c r="E74" s="254" t="s">
        <v>1004</v>
      </c>
      <c r="F74" s="255"/>
      <c r="G74" s="256"/>
    </row>
    <row r="75" spans="1:11" ht="14.25">
      <c r="A75" s="51"/>
      <c r="B75" s="259" t="s">
        <v>1009</v>
      </c>
      <c r="C75" s="260" t="s">
        <v>419</v>
      </c>
      <c r="D75" s="261" t="s">
        <v>1010</v>
      </c>
      <c r="E75" s="259" t="s">
        <v>1009</v>
      </c>
      <c r="F75" s="260" t="s">
        <v>419</v>
      </c>
      <c r="G75" s="261" t="s">
        <v>1010</v>
      </c>
    </row>
    <row r="76" spans="1:11">
      <c r="A76" s="77" t="s">
        <v>1015</v>
      </c>
      <c r="B76" s="262">
        <v>3711.6658498628171</v>
      </c>
      <c r="C76" s="252">
        <v>8657.8694322686642</v>
      </c>
      <c r="D76" s="253">
        <v>12369.535282131481</v>
      </c>
      <c r="E76" s="262">
        <v>452306979.07589656</v>
      </c>
      <c r="F76" s="252">
        <v>1055055850</v>
      </c>
      <c r="G76" s="253">
        <v>1507362829.0758965</v>
      </c>
      <c r="K76" s="272"/>
    </row>
    <row r="77" spans="1:11">
      <c r="A77" s="51" t="s">
        <v>1020</v>
      </c>
      <c r="B77" s="265">
        <v>3685.917891316918</v>
      </c>
      <c r="C77" s="249">
        <v>4351.0880112873965</v>
      </c>
      <c r="D77" s="258">
        <v>8037.0059026043145</v>
      </c>
      <c r="E77" s="265">
        <v>449169309.40994382</v>
      </c>
      <c r="F77" s="249">
        <v>530227545.71279377</v>
      </c>
      <c r="G77" s="258">
        <v>979396855.12273765</v>
      </c>
      <c r="K77" s="272"/>
    </row>
    <row r="78" spans="1:11">
      <c r="A78" s="51" t="s">
        <v>575</v>
      </c>
      <c r="B78" s="265">
        <v>71.193293467043446</v>
      </c>
      <c r="C78" s="249">
        <v>0</v>
      </c>
      <c r="D78" s="258">
        <v>71.193293467043446</v>
      </c>
      <c r="E78" s="265">
        <v>8675679.5468892585</v>
      </c>
      <c r="F78" s="249">
        <v>0</v>
      </c>
      <c r="G78" s="258">
        <v>8675679.5468892585</v>
      </c>
      <c r="K78" s="272"/>
    </row>
    <row r="79" spans="1:11">
      <c r="A79" s="51" t="s">
        <v>967</v>
      </c>
      <c r="B79" s="265">
        <v>3379.5519143153892</v>
      </c>
      <c r="C79" s="249">
        <v>0</v>
      </c>
      <c r="D79" s="258">
        <v>3379.5519143153892</v>
      </c>
      <c r="E79" s="265">
        <v>411835272.57731277</v>
      </c>
      <c r="F79" s="249">
        <v>0</v>
      </c>
      <c r="G79" s="258">
        <v>411835272.57731277</v>
      </c>
      <c r="K79" s="272"/>
    </row>
    <row r="80" spans="1:11">
      <c r="A80" t="s">
        <v>608</v>
      </c>
      <c r="B80" s="265">
        <v>235.17268353448472</v>
      </c>
      <c r="C80" s="249">
        <v>4351.0880112873965</v>
      </c>
      <c r="D80" s="258">
        <v>4586.2606948218809</v>
      </c>
      <c r="E80" s="249">
        <v>28658357.285741668</v>
      </c>
      <c r="F80" s="249">
        <v>530227545.71279377</v>
      </c>
      <c r="G80" s="258">
        <v>558885902.99853551</v>
      </c>
      <c r="K80" s="272"/>
    </row>
    <row r="81" spans="1:11">
      <c r="A81" s="267" t="s">
        <v>625</v>
      </c>
      <c r="B81" s="268">
        <v>7.9974793492410032E-2</v>
      </c>
      <c r="C81" s="269">
        <v>0</v>
      </c>
      <c r="D81" s="270">
        <v>7.9974793492410032E-2</v>
      </c>
      <c r="E81" s="269">
        <v>9745.8011335011761</v>
      </c>
      <c r="F81" s="269">
        <v>0</v>
      </c>
      <c r="G81" s="270">
        <v>9745.8011335011761</v>
      </c>
      <c r="H81" s="249"/>
      <c r="I81" s="249"/>
      <c r="J81" s="249"/>
      <c r="K81" s="249"/>
    </row>
    <row r="82" spans="1:11">
      <c r="A82" s="49" t="s">
        <v>676</v>
      </c>
      <c r="B82" s="262">
        <v>8.5535471602288593E-5</v>
      </c>
      <c r="C82" s="252">
        <v>1.1154573770030414E-4</v>
      </c>
      <c r="D82" s="253">
        <v>1.9708120930259272E-4</v>
      </c>
      <c r="E82" s="252">
        <v>10.423430429679762</v>
      </c>
      <c r="F82" s="252">
        <v>13.593065132703591</v>
      </c>
      <c r="G82" s="253">
        <v>24.016495562383355</v>
      </c>
    </row>
    <row r="83" spans="1:11">
      <c r="A83" s="51" t="s">
        <v>685</v>
      </c>
      <c r="B83" s="265">
        <v>1.8474819443861632E-4</v>
      </c>
      <c r="C83" s="249">
        <v>7.7300276315711634E-4</v>
      </c>
      <c r="D83" s="249">
        <v>9.5775095759573269E-4</v>
      </c>
      <c r="E83" s="265">
        <v>22.513583144707212</v>
      </c>
      <c r="F83" s="249">
        <v>94.198820358206135</v>
      </c>
      <c r="G83" s="258">
        <v>116.71240350291335</v>
      </c>
    </row>
    <row r="84" spans="1:11">
      <c r="A84" s="51" t="s">
        <v>690</v>
      </c>
      <c r="B84" s="265">
        <v>3.189603754014189E-4</v>
      </c>
      <c r="C84" s="249">
        <v>2.852429064424066E-3</v>
      </c>
      <c r="D84" s="249">
        <v>3.1713894398254848E-3</v>
      </c>
      <c r="E84" s="265">
        <v>38.868801685922726</v>
      </c>
      <c r="F84" s="249">
        <v>347.59960226635695</v>
      </c>
      <c r="G84" s="258">
        <v>386.46840395227969</v>
      </c>
    </row>
    <row r="85" spans="1:11">
      <c r="A85" s="51" t="s">
        <v>695</v>
      </c>
      <c r="B85" s="265">
        <v>6.3989435947020684E-5</v>
      </c>
      <c r="C85" s="249">
        <v>3.3017466291752537E-5</v>
      </c>
      <c r="D85" s="249">
        <v>9.7006902238773221E-5</v>
      </c>
      <c r="E85" s="265">
        <v>7.7978109120564376</v>
      </c>
      <c r="F85" s="249">
        <v>4.0235384970645436</v>
      </c>
      <c r="G85" s="258">
        <v>11.821349409120982</v>
      </c>
    </row>
    <row r="86" spans="1:11">
      <c r="A86" s="51" t="s">
        <v>700</v>
      </c>
      <c r="B86" s="265">
        <v>6.2322682757678523E-5</v>
      </c>
      <c r="C86" s="249">
        <v>3.3017466291752537E-5</v>
      </c>
      <c r="D86" s="249">
        <v>9.534014904943106E-5</v>
      </c>
      <c r="E86" s="265">
        <v>7.5946988512106763</v>
      </c>
      <c r="F86" s="249">
        <v>4.0235384970645436</v>
      </c>
      <c r="G86" s="258">
        <v>11.618237348275221</v>
      </c>
      <c r="K86" s="249"/>
    </row>
    <row r="87" spans="1:11">
      <c r="A87" s="51" t="s">
        <v>703</v>
      </c>
      <c r="B87" s="265">
        <v>1.4227175938535516E-4</v>
      </c>
      <c r="C87" s="249">
        <v>2.2436481571044579E-6</v>
      </c>
      <c r="D87" s="249">
        <v>1.4451540754245961E-4</v>
      </c>
      <c r="E87" s="265">
        <v>17.337366104166197</v>
      </c>
      <c r="F87" s="249">
        <v>0.27341300674645252</v>
      </c>
      <c r="G87" s="258">
        <v>17.610779110912649</v>
      </c>
    </row>
    <row r="88" spans="1:11">
      <c r="A88" s="51" t="s">
        <v>1052</v>
      </c>
      <c r="B88" s="265">
        <v>1.9689440202882613E-6</v>
      </c>
      <c r="C88" s="249">
        <v>1.0347663802251848E-5</v>
      </c>
      <c r="D88" s="249">
        <v>1.2316607822540109E-5</v>
      </c>
      <c r="E88" s="265">
        <v>0.23993731057957424</v>
      </c>
      <c r="F88" s="249">
        <v>1.2609757300923312</v>
      </c>
      <c r="G88" s="258">
        <v>1.5009130406719053</v>
      </c>
    </row>
    <row r="89" spans="1:11">
      <c r="A89" s="51" t="s">
        <v>1053</v>
      </c>
      <c r="B89" s="265">
        <v>3.0744125244441767E-6</v>
      </c>
      <c r="C89" s="249">
        <v>9.9916819602647513E-6</v>
      </c>
      <c r="D89" s="249">
        <v>1.3066094484708928E-5</v>
      </c>
      <c r="E89" s="265">
        <v>0.37465070876890555</v>
      </c>
      <c r="F89" s="249">
        <v>1.2175954587888116</v>
      </c>
      <c r="G89" s="258">
        <v>1.5922461675577173</v>
      </c>
    </row>
    <row r="90" spans="1:11">
      <c r="A90" s="51" t="s">
        <v>201</v>
      </c>
      <c r="B90" s="265">
        <v>1.9649134174383387E-3</v>
      </c>
      <c r="C90" s="249">
        <v>9.1748499846447846E-7</v>
      </c>
      <c r="D90" s="249">
        <v>1.9658309024368032E-3</v>
      </c>
      <c r="E90" s="265">
        <v>239.44613764735286</v>
      </c>
      <c r="F90" s="249">
        <v>0.11180555707035417</v>
      </c>
      <c r="G90" s="258">
        <v>239.5579432044232</v>
      </c>
    </row>
    <row r="91" spans="1:11">
      <c r="A91" s="51" t="s">
        <v>200</v>
      </c>
      <c r="B91" s="265">
        <v>1.7704632324831667E-6</v>
      </c>
      <c r="C91" s="249">
        <v>1.8000137366512533E-6</v>
      </c>
      <c r="D91" s="249">
        <v>3.57047696913442E-6</v>
      </c>
      <c r="E91" s="265">
        <v>0.21575026110688414</v>
      </c>
      <c r="F91" s="249">
        <v>0.21935131244369319</v>
      </c>
      <c r="G91" s="258">
        <v>0.43510157355057727</v>
      </c>
    </row>
    <row r="92" spans="1:11">
      <c r="A92" s="51" t="s">
        <v>282</v>
      </c>
      <c r="B92" s="265">
        <v>-0.15019147005505298</v>
      </c>
      <c r="C92" s="249">
        <v>0.61868844206228224</v>
      </c>
      <c r="D92" s="249">
        <v>0.46849697200722928</v>
      </c>
      <c r="E92" s="265">
        <v>-18302.469255436819</v>
      </c>
      <c r="F92" s="249">
        <v>75393.936722161146</v>
      </c>
      <c r="G92" s="258">
        <v>57091.467466724331</v>
      </c>
    </row>
    <row r="93" spans="1:11">
      <c r="A93" s="51" t="s">
        <v>640</v>
      </c>
      <c r="B93" s="265">
        <v>-0.14963456591063182</v>
      </c>
      <c r="C93" s="249">
        <v>0.62025081157259987</v>
      </c>
      <c r="D93" s="249">
        <v>0.47061624566196802</v>
      </c>
      <c r="E93" s="265">
        <v>-18234.60440946549</v>
      </c>
      <c r="F93" s="249">
        <v>75584.328492863831</v>
      </c>
      <c r="G93" s="258">
        <v>57349.724083398331</v>
      </c>
    </row>
    <row r="94" spans="1:11">
      <c r="A94" s="51" t="s">
        <v>667</v>
      </c>
      <c r="B94" s="271">
        <v>-9.0217990630873629E-2</v>
      </c>
      <c r="C94" s="263">
        <v>0.62075533976276642</v>
      </c>
      <c r="D94" s="264">
        <v>0.53053734913189277</v>
      </c>
      <c r="E94" s="271">
        <v>-10994.046460851579</v>
      </c>
      <c r="F94" s="263">
        <v>75645.810757373518</v>
      </c>
      <c r="G94" s="264">
        <v>64651.764296521927</v>
      </c>
    </row>
    <row r="95" spans="1:11">
      <c r="A95" s="77" t="s">
        <v>712</v>
      </c>
      <c r="B95" s="265">
        <v>1.496693032417271E-5</v>
      </c>
      <c r="C95" s="249">
        <v>2.5235280086898405E-5</v>
      </c>
      <c r="D95" s="258">
        <v>4.0202210411071114E-5</v>
      </c>
      <c r="E95" s="265">
        <v>1.8238837532253052</v>
      </c>
      <c r="F95" s="249">
        <v>3.0751942022639267</v>
      </c>
      <c r="G95" s="258">
        <v>4.8990779554892319</v>
      </c>
    </row>
    <row r="96" spans="1:11">
      <c r="A96" s="51" t="s">
        <v>715</v>
      </c>
      <c r="B96" s="265">
        <v>1.4799076025328106E-5</v>
      </c>
      <c r="C96" s="249">
        <v>1.6801504930455714E-4</v>
      </c>
      <c r="D96" s="258">
        <v>1.8281412532988525E-4</v>
      </c>
      <c r="E96" s="265">
        <v>1.8034288755756613</v>
      </c>
      <c r="F96" s="249">
        <v>20.474466847019862</v>
      </c>
      <c r="G96" s="258">
        <v>22.277895722595524</v>
      </c>
    </row>
    <row r="97" spans="1:15">
      <c r="A97" s="51" t="s">
        <v>716</v>
      </c>
      <c r="B97" s="265">
        <v>2.761730176098492E-5</v>
      </c>
      <c r="C97" s="249">
        <v>3.3562056314923716E-4</v>
      </c>
      <c r="D97" s="258">
        <v>3.6323786491022209E-4</v>
      </c>
      <c r="E97" s="265">
        <v>3.3654695317468333</v>
      </c>
      <c r="F97" s="249">
        <v>40.899027330111963</v>
      </c>
      <c r="G97" s="258">
        <v>44.264496861858802</v>
      </c>
      <c r="L97" s="249"/>
      <c r="M97" s="249"/>
      <c r="N97" s="249"/>
      <c r="O97" s="249"/>
    </row>
    <row r="98" spans="1:15">
      <c r="A98" s="51" t="s">
        <v>717</v>
      </c>
      <c r="B98" s="265">
        <v>7.0018632464025301E-6</v>
      </c>
      <c r="C98" s="249">
        <v>2.9326339851783916E-7</v>
      </c>
      <c r="D98" s="258">
        <v>7.2951266449203694E-6</v>
      </c>
      <c r="E98" s="265">
        <v>0.85325342878048405</v>
      </c>
      <c r="F98" s="249">
        <v>3.5737344691747275E-2</v>
      </c>
      <c r="G98" s="258">
        <v>0.88899077347223132</v>
      </c>
      <c r="L98" s="249"/>
      <c r="M98" s="249"/>
      <c r="N98" s="249"/>
      <c r="O98" s="249"/>
    </row>
    <row r="99" spans="1:15">
      <c r="A99" s="51" t="s">
        <v>718</v>
      </c>
      <c r="B99" s="265">
        <v>6.6171069205487887E-6</v>
      </c>
      <c r="C99" s="249">
        <v>2.9326339851783916E-7</v>
      </c>
      <c r="D99" s="258">
        <v>6.910370319066628E-6</v>
      </c>
      <c r="E99" s="265">
        <v>0.80636667268047602</v>
      </c>
      <c r="F99" s="249">
        <v>3.5737344691747275E-2</v>
      </c>
      <c r="G99" s="258">
        <v>0.84210401737222329</v>
      </c>
      <c r="L99" s="249"/>
      <c r="M99" s="249"/>
      <c r="N99" s="249"/>
      <c r="O99" s="249"/>
    </row>
    <row r="100" spans="1:15">
      <c r="A100" s="51" t="s">
        <v>719</v>
      </c>
      <c r="B100" s="265">
        <v>2.3403205187673929E-5</v>
      </c>
      <c r="C100" s="249">
        <v>2.54095318848708E-7</v>
      </c>
      <c r="D100" s="258">
        <v>2.3657300506522638E-5</v>
      </c>
      <c r="E100" s="265">
        <v>2.8519358873648017</v>
      </c>
      <c r="F100" s="249">
        <v>3.0964286849807239E-2</v>
      </c>
      <c r="G100" s="258">
        <v>2.8829001742146092</v>
      </c>
      <c r="L100" s="249"/>
      <c r="M100" s="249"/>
      <c r="N100" s="249"/>
      <c r="O100" s="249"/>
    </row>
    <row r="101" spans="1:15">
      <c r="A101" t="s">
        <v>720</v>
      </c>
      <c r="B101" s="265">
        <v>1.3981785068896654E-7</v>
      </c>
      <c r="C101" s="249">
        <v>1.0498829666938642E-7</v>
      </c>
      <c r="D101" s="249">
        <v>2.4480614735835299E-7</v>
      </c>
      <c r="E101" s="265">
        <v>1.7038330556709079E-2</v>
      </c>
      <c r="F101" s="249">
        <v>1.2793969399645524E-2</v>
      </c>
      <c r="G101" s="258">
        <v>2.9832299956354606E-2</v>
      </c>
    </row>
    <row r="102" spans="1:15">
      <c r="A102" s="39" t="s">
        <v>721</v>
      </c>
      <c r="B102" s="271">
        <v>3.4830389310485988E-7</v>
      </c>
      <c r="C102" s="263">
        <v>7.6248483614638183E-8</v>
      </c>
      <c r="D102" s="263">
        <v>4.2455237671949807E-7</v>
      </c>
      <c r="E102" s="271">
        <v>4.2444629463736838E-2</v>
      </c>
      <c r="F102" s="263">
        <v>9.2917096198542899E-3</v>
      </c>
      <c r="G102" s="264">
        <v>5.1736339083591126E-2</v>
      </c>
    </row>
    <row r="103" spans="1:15">
      <c r="E103"/>
      <c r="F103"/>
      <c r="G103"/>
      <c r="L103" s="249"/>
      <c r="M103" s="249"/>
      <c r="N103" s="249"/>
      <c r="O103" s="249"/>
    </row>
    <row r="104" spans="1:15" ht="14.25">
      <c r="A104" s="52" t="s">
        <v>1056</v>
      </c>
      <c r="E104"/>
      <c r="F104"/>
      <c r="G104"/>
      <c r="L104" s="249"/>
      <c r="M104" s="249"/>
      <c r="N104" s="249"/>
      <c r="O104" s="249"/>
    </row>
    <row r="105" spans="1:15" ht="14.25">
      <c r="A105" s="77"/>
      <c r="B105" s="254" t="s">
        <v>1003</v>
      </c>
      <c r="C105" s="255"/>
      <c r="D105" s="256"/>
      <c r="E105" s="254" t="s">
        <v>1004</v>
      </c>
      <c r="F105" s="255"/>
      <c r="G105" s="256"/>
      <c r="L105" s="249"/>
      <c r="M105" s="249"/>
      <c r="N105" s="249"/>
      <c r="O105" s="249"/>
    </row>
    <row r="106" spans="1:15" ht="14.25">
      <c r="A106" s="51"/>
      <c r="B106" s="259" t="s">
        <v>1009</v>
      </c>
      <c r="C106" s="260" t="s">
        <v>419</v>
      </c>
      <c r="D106" s="261" t="s">
        <v>1010</v>
      </c>
      <c r="E106" s="259" t="s">
        <v>1009</v>
      </c>
      <c r="F106" s="260" t="s">
        <v>419</v>
      </c>
      <c r="G106" s="261" t="s">
        <v>1010</v>
      </c>
      <c r="L106" s="249"/>
      <c r="M106" s="249"/>
      <c r="N106" s="249"/>
      <c r="O106" s="249"/>
    </row>
    <row r="107" spans="1:15">
      <c r="A107" s="77" t="s">
        <v>1015</v>
      </c>
      <c r="B107" s="262">
        <v>1244.9032210842151</v>
      </c>
      <c r="C107" s="252">
        <v>7413.0704115203789</v>
      </c>
      <c r="D107" s="253">
        <v>8657.9736326045931</v>
      </c>
      <c r="E107" s="262">
        <v>177179272.98350927</v>
      </c>
      <c r="F107" s="252">
        <v>1055055850</v>
      </c>
      <c r="G107" s="253">
        <v>1232235122.9835091</v>
      </c>
      <c r="L107" s="249"/>
      <c r="M107" s="249"/>
      <c r="N107" s="249"/>
      <c r="O107" s="249"/>
    </row>
    <row r="108" spans="1:15">
      <c r="A108" s="51" t="s">
        <v>1020</v>
      </c>
      <c r="B108" s="265">
        <v>1207.6792465756803</v>
      </c>
      <c r="C108" s="249">
        <v>7413.0704115203789</v>
      </c>
      <c r="D108" s="258">
        <v>8620.7496580960596</v>
      </c>
      <c r="E108" s="265">
        <v>171881417.99423957</v>
      </c>
      <c r="F108" s="249">
        <v>1055055850</v>
      </c>
      <c r="G108" s="258">
        <v>1226937267.9942396</v>
      </c>
      <c r="L108" s="249"/>
      <c r="M108" s="249"/>
      <c r="N108" s="249"/>
      <c r="O108" s="249"/>
    </row>
    <row r="109" spans="1:15">
      <c r="A109" s="51" t="s">
        <v>575</v>
      </c>
      <c r="B109" s="265">
        <v>102.54893040612968</v>
      </c>
      <c r="C109" s="249">
        <v>0</v>
      </c>
      <c r="D109" s="258">
        <v>102.54893040612968</v>
      </c>
      <c r="E109" s="265">
        <v>14595146.535784738</v>
      </c>
      <c r="F109" s="249">
        <v>0</v>
      </c>
      <c r="G109" s="258">
        <v>14595146.535784738</v>
      </c>
      <c r="L109" s="249"/>
      <c r="M109" s="249"/>
      <c r="N109" s="249"/>
      <c r="O109" s="249"/>
    </row>
    <row r="110" spans="1:15">
      <c r="A110" s="51" t="s">
        <v>967</v>
      </c>
      <c r="B110" s="265">
        <v>776.95581414375908</v>
      </c>
      <c r="C110" s="249">
        <v>0</v>
      </c>
      <c r="D110" s="258">
        <v>776.95581414375908</v>
      </c>
      <c r="E110" s="265">
        <v>110579251.43001081</v>
      </c>
      <c r="F110" s="249">
        <v>0</v>
      </c>
      <c r="G110" s="258">
        <v>110579251.43001081</v>
      </c>
      <c r="L110" s="249"/>
      <c r="M110" s="249"/>
      <c r="N110" s="249"/>
      <c r="O110" s="249"/>
    </row>
    <row r="111" spans="1:15">
      <c r="A111" t="s">
        <v>608</v>
      </c>
      <c r="B111" s="265">
        <v>328.17450202579164</v>
      </c>
      <c r="C111" s="249">
        <v>7413.0704115203789</v>
      </c>
      <c r="D111" s="258">
        <v>7741.2449135461702</v>
      </c>
      <c r="E111" s="249">
        <v>46707020.028444052</v>
      </c>
      <c r="F111" s="249">
        <v>1055055850</v>
      </c>
      <c r="G111" s="258">
        <v>1101762870.0284441</v>
      </c>
      <c r="L111" s="249"/>
      <c r="M111" s="249"/>
      <c r="N111" s="249"/>
      <c r="O111" s="249"/>
    </row>
    <row r="112" spans="1:15">
      <c r="A112" s="267" t="s">
        <v>625</v>
      </c>
      <c r="B112" s="268">
        <v>0.13620913680206215</v>
      </c>
      <c r="C112" s="269">
        <v>0</v>
      </c>
      <c r="D112" s="270">
        <v>0.13620913680206215</v>
      </c>
      <c r="E112" s="269">
        <v>19385.792745625924</v>
      </c>
      <c r="F112" s="269">
        <v>0</v>
      </c>
      <c r="G112" s="270">
        <v>19385.792745625924</v>
      </c>
      <c r="H112" s="249"/>
      <c r="I112" s="249"/>
      <c r="J112" s="249"/>
      <c r="K112" s="249"/>
    </row>
    <row r="113" spans="1:15">
      <c r="A113" s="49" t="s">
        <v>676</v>
      </c>
      <c r="B113" s="262">
        <v>4.9873770957551619E-5</v>
      </c>
      <c r="C113" s="252">
        <v>4.9453108331150788E-5</v>
      </c>
      <c r="D113" s="253">
        <v>9.93268792887024E-5</v>
      </c>
      <c r="E113" s="252">
        <v>7.0982212348274389</v>
      </c>
      <c r="F113" s="252">
        <v>7.0383509597291711</v>
      </c>
      <c r="G113" s="253">
        <v>14.136572194556607</v>
      </c>
      <c r="L113" s="249"/>
      <c r="M113" s="249"/>
      <c r="N113" s="249"/>
      <c r="O113" s="249"/>
    </row>
    <row r="114" spans="1:15">
      <c r="A114" s="51" t="s">
        <v>685</v>
      </c>
      <c r="B114" s="265">
        <v>9.0209107432703334E-5</v>
      </c>
      <c r="C114" s="249">
        <v>4.9184681653582983E-4</v>
      </c>
      <c r="D114" s="249">
        <v>5.8205592396853314E-4</v>
      </c>
      <c r="E114" s="265">
        <v>12.838896872238415</v>
      </c>
      <c r="F114" s="249">
        <v>70.001474730843029</v>
      </c>
      <c r="G114" s="258">
        <v>82.840371603081451</v>
      </c>
      <c r="L114" s="249"/>
      <c r="M114" s="249"/>
      <c r="N114" s="249"/>
      <c r="O114" s="249"/>
    </row>
    <row r="115" spans="1:15">
      <c r="A115" s="51" t="s">
        <v>690</v>
      </c>
      <c r="B115" s="265">
        <v>2.1049002123515949E-4</v>
      </c>
      <c r="C115" s="249">
        <v>2.6100163499559051E-3</v>
      </c>
      <c r="D115" s="249">
        <v>2.8205063711910644E-3</v>
      </c>
      <c r="E115" s="265">
        <v>29.95772546901145</v>
      </c>
      <c r="F115" s="249">
        <v>371.46726872271188</v>
      </c>
      <c r="G115" s="258">
        <v>401.42499419172327</v>
      </c>
      <c r="L115" s="249"/>
      <c r="M115" s="249"/>
      <c r="N115" s="249"/>
      <c r="O115" s="249"/>
    </row>
    <row r="116" spans="1:15">
      <c r="A116" s="51" t="s">
        <v>695</v>
      </c>
      <c r="B116" s="265">
        <v>1.3056763825779314E-5</v>
      </c>
      <c r="C116" s="249">
        <v>3.3390895992716684E-5</v>
      </c>
      <c r="D116" s="249">
        <v>4.6447659818495994E-5</v>
      </c>
      <c r="E116" s="265">
        <v>1.8582873616104698</v>
      </c>
      <c r="F116" s="249">
        <v>4.7523169480636263</v>
      </c>
      <c r="G116" s="258">
        <v>6.6106043096740947</v>
      </c>
      <c r="L116" s="249"/>
      <c r="M116" s="249"/>
      <c r="N116" s="249"/>
      <c r="O116" s="249"/>
    </row>
    <row r="117" spans="1:15">
      <c r="A117" s="51" t="s">
        <v>700</v>
      </c>
      <c r="B117" s="265">
        <v>1.0803437526528857E-5</v>
      </c>
      <c r="C117" s="249">
        <v>3.3390895992716684E-5</v>
      </c>
      <c r="D117" s="249">
        <v>4.4194333519245537E-5</v>
      </c>
      <c r="E117" s="265">
        <v>1.5375855522376034</v>
      </c>
      <c r="F117" s="249">
        <v>4.7523169480636263</v>
      </c>
      <c r="G117" s="258">
        <v>6.2899025003012285</v>
      </c>
      <c r="L117" s="249"/>
      <c r="M117" s="249"/>
      <c r="N117" s="249"/>
      <c r="O117" s="249"/>
    </row>
    <row r="118" spans="1:15">
      <c r="A118" s="51" t="s">
        <v>703</v>
      </c>
      <c r="B118" s="265">
        <v>1.1540725292145299E-4</v>
      </c>
      <c r="C118" s="249">
        <v>3.7664560982320629E-6</v>
      </c>
      <c r="D118" s="249">
        <v>1.1917370901968505E-4</v>
      </c>
      <c r="E118" s="265">
        <v>16.425190989415686</v>
      </c>
      <c r="F118" s="249">
        <v>0.53605609006928401</v>
      </c>
      <c r="G118" s="258">
        <v>16.96124707948497</v>
      </c>
      <c r="L118" s="249"/>
      <c r="M118" s="249"/>
      <c r="N118" s="249"/>
      <c r="O118" s="249"/>
    </row>
    <row r="119" spans="1:15">
      <c r="A119" s="51" t="s">
        <v>1052</v>
      </c>
      <c r="B119" s="265">
        <v>1.7263674960558501E-6</v>
      </c>
      <c r="C119" s="249">
        <v>1.1785830360782285E-5</v>
      </c>
      <c r="D119" s="249">
        <v>1.3512197856838136E-5</v>
      </c>
      <c r="E119" s="265">
        <v>0.24570306564645386</v>
      </c>
      <c r="F119" s="249">
        <v>1.6774033671562916</v>
      </c>
      <c r="G119" s="258">
        <v>1.9231064328027456</v>
      </c>
    </row>
    <row r="120" spans="1:15">
      <c r="A120" s="51" t="s">
        <v>1053</v>
      </c>
      <c r="B120" s="265">
        <v>3.5626627039032422E-6</v>
      </c>
      <c r="C120" s="249">
        <v>1.1311340340199739E-5</v>
      </c>
      <c r="D120" s="249">
        <v>1.4874003044102981E-5</v>
      </c>
      <c r="E120" s="265">
        <v>0.50705145353651415</v>
      </c>
      <c r="F120" s="249">
        <v>1.6098721764091686</v>
      </c>
      <c r="G120" s="258">
        <v>2.1169236299456831</v>
      </c>
    </row>
    <row r="121" spans="1:15">
      <c r="A121" s="51" t="s">
        <v>201</v>
      </c>
      <c r="B121" s="265">
        <v>1.1715962864182025E-3</v>
      </c>
      <c r="C121" s="249">
        <v>4.6624610403397246E-7</v>
      </c>
      <c r="D121" s="249">
        <v>1.1720625325222366E-3</v>
      </c>
      <c r="E121" s="265">
        <v>166.74595642620952</v>
      </c>
      <c r="F121" s="249">
        <v>6.6357885773792619E-2</v>
      </c>
      <c r="G121" s="258">
        <v>166.8123143119833</v>
      </c>
      <c r="L121" s="249"/>
      <c r="M121" s="249"/>
      <c r="N121" s="249"/>
      <c r="O121" s="249"/>
    </row>
    <row r="122" spans="1:15">
      <c r="A122" s="51" t="s">
        <v>200</v>
      </c>
      <c r="B122" s="265">
        <v>1.4798297396225182E-6</v>
      </c>
      <c r="C122" s="249">
        <v>9.1472818991685364E-7</v>
      </c>
      <c r="D122" s="249">
        <v>2.394557929539372E-6</v>
      </c>
      <c r="E122" s="265">
        <v>0.21061489195709662</v>
      </c>
      <c r="F122" s="249">
        <v>0.1301875301807302</v>
      </c>
      <c r="G122" s="258">
        <v>0.34080242213782691</v>
      </c>
      <c r="L122" s="249"/>
      <c r="M122" s="249"/>
      <c r="N122" s="249"/>
      <c r="O122" s="249"/>
    </row>
    <row r="123" spans="1:15">
      <c r="A123" s="51" t="s">
        <v>282</v>
      </c>
      <c r="B123" s="265">
        <v>7.8962987457776176E-2</v>
      </c>
      <c r="C123" s="249">
        <v>0.53893039424190703</v>
      </c>
      <c r="D123" s="249">
        <v>0.61789338169968322</v>
      </c>
      <c r="E123" s="265">
        <v>11238.307101647628</v>
      </c>
      <c r="F123" s="249">
        <v>76702.585247819516</v>
      </c>
      <c r="G123" s="258">
        <v>87940.892349467133</v>
      </c>
      <c r="L123" s="249"/>
      <c r="M123" s="249"/>
      <c r="N123" s="249"/>
      <c r="O123" s="249"/>
    </row>
    <row r="124" spans="1:15">
      <c r="A124" s="51" t="s">
        <v>640</v>
      </c>
      <c r="B124" s="265">
        <v>7.9260184546083357E-2</v>
      </c>
      <c r="C124" s="249">
        <v>0.5398574252364764</v>
      </c>
      <c r="D124" s="249">
        <v>0.6191176097825597</v>
      </c>
      <c r="E124" s="265">
        <v>11280.6053005335</v>
      </c>
      <c r="F124" s="249">
        <v>76834.523759078176</v>
      </c>
      <c r="G124" s="258">
        <v>88115.129059611674</v>
      </c>
    </row>
    <row r="125" spans="1:15">
      <c r="A125" s="51" t="s">
        <v>667</v>
      </c>
      <c r="B125" s="271">
        <v>0.1148002280196294</v>
      </c>
      <c r="C125" s="263">
        <v>0.54011381558992533</v>
      </c>
      <c r="D125" s="264">
        <v>0.65491404360955474</v>
      </c>
      <c r="E125" s="271">
        <v>16338.796939688416</v>
      </c>
      <c r="F125" s="263">
        <v>76871.014191149283</v>
      </c>
      <c r="G125" s="264">
        <v>93209.811130837697</v>
      </c>
    </row>
    <row r="126" spans="1:15">
      <c r="A126" s="77" t="s">
        <v>712</v>
      </c>
      <c r="B126" s="265">
        <v>1.749139596904866E-5</v>
      </c>
      <c r="C126" s="249">
        <v>1.152238023330934E-5</v>
      </c>
      <c r="D126" s="258">
        <v>2.9013776202357998E-5</v>
      </c>
      <c r="E126" s="265">
        <v>2.4894407603537538</v>
      </c>
      <c r="F126" s="249">
        <v>1.6399081616957287</v>
      </c>
      <c r="G126" s="258">
        <v>4.1293489220494823</v>
      </c>
    </row>
    <row r="127" spans="1:15">
      <c r="A127" s="51" t="s">
        <v>715</v>
      </c>
      <c r="B127" s="265">
        <v>1.3359289333730506E-5</v>
      </c>
      <c r="C127" s="249">
        <v>9.8715255723221223E-5</v>
      </c>
      <c r="D127" s="258">
        <v>1.1207454505695173E-4</v>
      </c>
      <c r="E127" s="265">
        <v>1.9013439210682215</v>
      </c>
      <c r="F127" s="249">
        <v>14.049523645853235</v>
      </c>
      <c r="G127" s="258">
        <v>15.950867566921456</v>
      </c>
    </row>
    <row r="128" spans="1:15">
      <c r="A128" s="51" t="s">
        <v>716</v>
      </c>
      <c r="B128" s="265">
        <v>2.7407063363705928E-5</v>
      </c>
      <c r="C128" s="249">
        <v>1.9822563844459383E-4</v>
      </c>
      <c r="D128" s="258">
        <v>2.2563270180829976E-4</v>
      </c>
      <c r="E128" s="265">
        <v>3.9006755538516615</v>
      </c>
      <c r="F128" s="249">
        <v>28.212212733867769</v>
      </c>
      <c r="G128" s="258">
        <v>32.112888287719436</v>
      </c>
      <c r="L128" s="249"/>
    </row>
    <row r="129" spans="1:18">
      <c r="A129" s="51" t="s">
        <v>717</v>
      </c>
      <c r="B129" s="265">
        <v>2.6744443857607721E-6</v>
      </c>
      <c r="C129" s="249">
        <v>1.1315078185027806E-6</v>
      </c>
      <c r="D129" s="258">
        <v>3.8059522042635529E-6</v>
      </c>
      <c r="E129" s="265">
        <v>0.38063690725390631</v>
      </c>
      <c r="F129" s="249">
        <v>0.16104041604364777</v>
      </c>
      <c r="G129" s="258">
        <v>0.54167732329755391</v>
      </c>
    </row>
    <row r="130" spans="1:18">
      <c r="A130" s="51" t="s">
        <v>718</v>
      </c>
      <c r="B130" s="265">
        <v>2.054855901521395E-6</v>
      </c>
      <c r="C130" s="249">
        <v>1.1315078185027806E-6</v>
      </c>
      <c r="D130" s="258">
        <v>3.1863637200241754E-6</v>
      </c>
      <c r="E130" s="265">
        <v>0.29245476158407746</v>
      </c>
      <c r="F130" s="249">
        <v>0.16104041604364777</v>
      </c>
      <c r="G130" s="258">
        <v>0.45349517762772518</v>
      </c>
    </row>
    <row r="131" spans="1:18">
      <c r="A131" s="51" t="s">
        <v>719</v>
      </c>
      <c r="B131" s="265">
        <v>3.6119669766834093E-5</v>
      </c>
      <c r="C131" s="249">
        <v>2.5354549730035049E-7</v>
      </c>
      <c r="D131" s="258">
        <v>3.6373215264134445E-5</v>
      </c>
      <c r="E131" s="265">
        <v>5.1406862166510363</v>
      </c>
      <c r="F131" s="249">
        <v>3.6085541525705041E-2</v>
      </c>
      <c r="G131" s="258">
        <v>5.1767717581767423</v>
      </c>
    </row>
    <row r="132" spans="1:18">
      <c r="A132" t="s">
        <v>720</v>
      </c>
      <c r="B132" s="265">
        <v>2.1416825586846787E-7</v>
      </c>
      <c r="C132" s="249">
        <v>4.0507979902399542E-7</v>
      </c>
      <c r="D132" s="249">
        <v>6.1924805489246332E-7</v>
      </c>
      <c r="E132" s="265">
        <v>3.0481225550909184E-2</v>
      </c>
      <c r="F132" s="249">
        <v>5.7652468943625891E-2</v>
      </c>
      <c r="G132" s="258">
        <v>8.8133694494535078E-2</v>
      </c>
    </row>
    <row r="133" spans="1:18">
      <c r="A133" s="39" t="s">
        <v>721</v>
      </c>
      <c r="B133" s="271">
        <v>5.4322217156348655E-7</v>
      </c>
      <c r="C133" s="263">
        <v>2.9419203281072295E-7</v>
      </c>
      <c r="D133" s="263">
        <v>8.374142043742095E-7</v>
      </c>
      <c r="E133" s="271">
        <v>7.7313407015139141E-2</v>
      </c>
      <c r="F133" s="263">
        <v>4.1870508171348422E-2</v>
      </c>
      <c r="G133" s="264">
        <v>0.11918391518648756</v>
      </c>
    </row>
    <row r="134" spans="1:18">
      <c r="E134"/>
      <c r="F134"/>
      <c r="G134"/>
    </row>
    <row r="135" spans="1:18" ht="14.25">
      <c r="A135" s="52" t="s">
        <v>1057</v>
      </c>
      <c r="E135"/>
      <c r="F135"/>
      <c r="G135"/>
    </row>
    <row r="136" spans="1:18" ht="14.25">
      <c r="A136" s="77"/>
      <c r="B136" s="254" t="s">
        <v>1003</v>
      </c>
      <c r="C136" s="255"/>
      <c r="D136" s="256"/>
      <c r="E136" s="254" t="s">
        <v>1004</v>
      </c>
      <c r="F136" s="255"/>
      <c r="G136" s="256"/>
    </row>
    <row r="137" spans="1:18" ht="14.25">
      <c r="A137" s="51"/>
      <c r="B137" s="259" t="s">
        <v>1009</v>
      </c>
      <c r="C137" s="260" t="s">
        <v>419</v>
      </c>
      <c r="D137" s="261" t="s">
        <v>1010</v>
      </c>
      <c r="E137" s="259" t="s">
        <v>1009</v>
      </c>
      <c r="F137" s="260" t="s">
        <v>419</v>
      </c>
      <c r="G137" s="261" t="s">
        <v>1010</v>
      </c>
    </row>
    <row r="138" spans="1:18">
      <c r="A138" s="77" t="s">
        <v>1015</v>
      </c>
      <c r="B138" s="262">
        <v>5115.6211993573888</v>
      </c>
      <c r="C138" s="252">
        <v>7390.8312002858183</v>
      </c>
      <c r="D138" s="253">
        <v>12506.452399643207</v>
      </c>
      <c r="E138" s="262">
        <v>730265098.26896131</v>
      </c>
      <c r="F138" s="252">
        <v>1055055850</v>
      </c>
      <c r="G138" s="253">
        <v>1785320948.2689614</v>
      </c>
    </row>
    <row r="139" spans="1:18">
      <c r="A139" s="51" t="s">
        <v>1020</v>
      </c>
      <c r="B139" s="265">
        <v>5108.9294456557964</v>
      </c>
      <c r="C139" s="249">
        <v>0</v>
      </c>
      <c r="D139" s="258">
        <v>5108.9294456557964</v>
      </c>
      <c r="E139" s="265">
        <v>729309837.12196732</v>
      </c>
      <c r="F139" s="249">
        <v>0</v>
      </c>
      <c r="G139" s="258">
        <v>729309837.12196732</v>
      </c>
      <c r="L139" s="249"/>
      <c r="M139" s="249"/>
      <c r="N139" s="249"/>
      <c r="O139" s="249"/>
      <c r="P139" s="249"/>
      <c r="Q139" s="249"/>
      <c r="R139" s="249"/>
    </row>
    <row r="140" spans="1:18">
      <c r="A140" s="51" t="s">
        <v>575</v>
      </c>
      <c r="B140" s="265">
        <v>18.881104765545938</v>
      </c>
      <c r="C140" s="249">
        <v>0</v>
      </c>
      <c r="D140" s="258">
        <v>18.881104765545938</v>
      </c>
      <c r="E140" s="265">
        <v>2695315.2490590974</v>
      </c>
      <c r="F140" s="249">
        <v>0</v>
      </c>
      <c r="G140" s="258">
        <v>2695315.2490590974</v>
      </c>
    </row>
    <row r="141" spans="1:18">
      <c r="A141" s="51" t="s">
        <v>967</v>
      </c>
      <c r="B141" s="265">
        <v>5017.0264753181982</v>
      </c>
      <c r="C141" s="249">
        <v>0</v>
      </c>
      <c r="D141" s="258">
        <v>5017.0264753181982</v>
      </c>
      <c r="E141" s="265">
        <v>716190505.36354351</v>
      </c>
      <c r="F141" s="249">
        <v>0</v>
      </c>
      <c r="G141" s="258">
        <v>716190505.36354351</v>
      </c>
    </row>
    <row r="142" spans="1:18">
      <c r="A142" t="s">
        <v>608</v>
      </c>
      <c r="B142" s="265">
        <v>73.021865572051524</v>
      </c>
      <c r="C142" s="249">
        <v>0</v>
      </c>
      <c r="D142" s="258">
        <v>73.021865572051524</v>
      </c>
      <c r="E142" s="249">
        <v>10424016.509364627</v>
      </c>
      <c r="F142" s="249">
        <v>0</v>
      </c>
      <c r="G142" s="258">
        <v>10424016.509364627</v>
      </c>
    </row>
    <row r="143" spans="1:18">
      <c r="A143" s="267" t="s">
        <v>625</v>
      </c>
      <c r="B143" s="268">
        <v>4.6491943702545619E-5</v>
      </c>
      <c r="C143" s="269">
        <v>0</v>
      </c>
      <c r="D143" s="270">
        <v>4.6491943702545619E-5</v>
      </c>
      <c r="E143" s="269">
        <v>6.6368174095688293</v>
      </c>
      <c r="F143" s="269">
        <v>0</v>
      </c>
      <c r="G143" s="270">
        <v>6.6368174095688293</v>
      </c>
      <c r="H143" s="249"/>
      <c r="I143" s="249"/>
      <c r="J143" s="249"/>
      <c r="K143" s="249"/>
    </row>
    <row r="144" spans="1:18">
      <c r="A144" s="49" t="s">
        <v>676</v>
      </c>
      <c r="B144" s="262">
        <v>9.6551006473922829E-5</v>
      </c>
      <c r="C144" s="252">
        <v>4.9453108331150788E-5</v>
      </c>
      <c r="D144" s="253">
        <v>1.4600411480507363E-4</v>
      </c>
      <c r="E144" s="252">
        <v>13.782848159184146</v>
      </c>
      <c r="F144" s="252">
        <v>7.0595295483742921</v>
      </c>
      <c r="G144" s="253">
        <v>20.842377707558441</v>
      </c>
    </row>
    <row r="145" spans="1:24">
      <c r="A145" s="51" t="s">
        <v>685</v>
      </c>
      <c r="B145" s="265">
        <v>2.2618108092183094E-4</v>
      </c>
      <c r="C145" s="249">
        <v>4.8204541157437773E-4</v>
      </c>
      <c r="D145" s="249">
        <v>7.082264924962087E-4</v>
      </c>
      <c r="E145" s="265">
        <v>32.287799047104834</v>
      </c>
      <c r="F145" s="249">
        <v>68.812941016368612</v>
      </c>
      <c r="G145" s="258">
        <v>101.10074006347345</v>
      </c>
      <c r="O145" s="249"/>
    </row>
    <row r="146" spans="1:24">
      <c r="A146" s="51" t="s">
        <v>690</v>
      </c>
      <c r="B146" s="265">
        <v>3.3534770561315406E-4</v>
      </c>
      <c r="C146" s="249">
        <v>2.3931407662699479E-3</v>
      </c>
      <c r="D146" s="249">
        <v>2.7284884718831019E-3</v>
      </c>
      <c r="E146" s="265">
        <v>47.871551792111475</v>
      </c>
      <c r="F146" s="249">
        <v>341.62560298075107</v>
      </c>
      <c r="G146" s="258">
        <v>389.49715477286253</v>
      </c>
      <c r="O146" s="249"/>
    </row>
    <row r="147" spans="1:24">
      <c r="A147" s="51" t="s">
        <v>695</v>
      </c>
      <c r="B147" s="265">
        <v>9.6660216489038379E-5</v>
      </c>
      <c r="C147" s="249">
        <v>2.5241017386494319E-6</v>
      </c>
      <c r="D147" s="249">
        <v>9.9184318227687817E-5</v>
      </c>
      <c r="E147" s="265">
        <v>13.798438105998493</v>
      </c>
      <c r="F147" s="249">
        <v>0.3603205421948032</v>
      </c>
      <c r="G147" s="258">
        <v>14.158758648193293</v>
      </c>
      <c r="O147" s="249"/>
    </row>
    <row r="148" spans="1:24">
      <c r="A148" s="51" t="s">
        <v>700</v>
      </c>
      <c r="B148" s="265">
        <v>9.6069593598467409E-5</v>
      </c>
      <c r="C148" s="249">
        <v>2.5241017386494319E-6</v>
      </c>
      <c r="D148" s="249">
        <v>9.8593695337116847E-5</v>
      </c>
      <c r="E148" s="265">
        <v>13.714125513956512</v>
      </c>
      <c r="F148" s="249">
        <v>0.3603205421948032</v>
      </c>
      <c r="G148" s="258">
        <v>14.074446056151318</v>
      </c>
      <c r="O148" s="249"/>
    </row>
    <row r="149" spans="1:24">
      <c r="A149" s="51" t="s">
        <v>703</v>
      </c>
      <c r="B149" s="265">
        <v>1.2790662703309161E-4</v>
      </c>
      <c r="C149" s="249">
        <v>0</v>
      </c>
      <c r="D149" s="249">
        <v>1.2790662703309161E-4</v>
      </c>
      <c r="E149" s="265">
        <v>18.258925342499055</v>
      </c>
      <c r="F149" s="249">
        <v>0</v>
      </c>
      <c r="G149" s="258">
        <v>18.258925342499055</v>
      </c>
      <c r="O149" s="249"/>
    </row>
    <row r="150" spans="1:24">
      <c r="A150" s="51" t="s">
        <v>1052</v>
      </c>
      <c r="B150" s="265">
        <v>1.639992844293E-6</v>
      </c>
      <c r="C150" s="249">
        <v>7.9299893308735876E-7</v>
      </c>
      <c r="D150" s="249">
        <v>2.4329917773803588E-6</v>
      </c>
      <c r="E150" s="265">
        <v>0.2341122395357311</v>
      </c>
      <c r="F150" s="249">
        <v>0.11320217452202413</v>
      </c>
      <c r="G150" s="258">
        <v>0.34731441405775526</v>
      </c>
    </row>
    <row r="151" spans="1:24">
      <c r="A151" s="51" t="s">
        <v>1053</v>
      </c>
      <c r="B151" s="265">
        <v>1.6874572204964983E-6</v>
      </c>
      <c r="C151" s="249">
        <v>7.6197907520469512E-7</v>
      </c>
      <c r="D151" s="249">
        <v>2.4494362957011932E-6</v>
      </c>
      <c r="E151" s="265">
        <v>0.24088787361842606</v>
      </c>
      <c r="F151" s="249">
        <v>0.10877402812842132</v>
      </c>
      <c r="G151" s="258">
        <v>0.34966190174684736</v>
      </c>
    </row>
    <row r="152" spans="1:24">
      <c r="A152" s="51" t="s">
        <v>201</v>
      </c>
      <c r="B152" s="265">
        <v>2.1918730180361281E-3</v>
      </c>
      <c r="C152" s="249">
        <v>4.6624610403397246E-7</v>
      </c>
      <c r="D152" s="249">
        <v>2.1923392641401622E-3</v>
      </c>
      <c r="E152" s="265">
        <v>312.89423171330736</v>
      </c>
      <c r="F152" s="249">
        <v>6.6557558449140047E-2</v>
      </c>
      <c r="G152" s="258">
        <v>312.96078927175648</v>
      </c>
    </row>
    <row r="153" spans="1:24">
      <c r="A153" s="51" t="s">
        <v>200</v>
      </c>
      <c r="B153" s="265">
        <v>1.5477084661461926E-6</v>
      </c>
      <c r="C153" s="249">
        <v>9.1472818991685364E-7</v>
      </c>
      <c r="D153" s="249">
        <v>2.4624366560630463E-6</v>
      </c>
      <c r="E153" s="265">
        <v>0.2209384610541395</v>
      </c>
      <c r="F153" s="249">
        <v>0.13057926798468425</v>
      </c>
      <c r="G153" s="258">
        <v>0.35151772903882372</v>
      </c>
      <c r="O153" s="249"/>
      <c r="P153" s="249"/>
      <c r="Q153" s="249"/>
      <c r="R153" s="249"/>
      <c r="S153" s="249"/>
      <c r="T153" s="249"/>
      <c r="U153" s="249"/>
      <c r="V153" s="249"/>
      <c r="W153" s="249"/>
      <c r="X153" s="249"/>
    </row>
    <row r="154" spans="1:24">
      <c r="A154" s="51" t="s">
        <v>282</v>
      </c>
      <c r="B154" s="265">
        <v>-0.33271448036818108</v>
      </c>
      <c r="C154" s="249">
        <v>0.51957366721529963</v>
      </c>
      <c r="D154" s="249">
        <v>0.18685918684711855</v>
      </c>
      <c r="E154" s="265">
        <v>-47495.653652404406</v>
      </c>
      <c r="F154" s="249">
        <v>74170.174131463849</v>
      </c>
      <c r="G154" s="258">
        <v>26674.520479059429</v>
      </c>
      <c r="O154" s="249"/>
    </row>
    <row r="155" spans="1:24">
      <c r="A155" s="51" t="s">
        <v>640</v>
      </c>
      <c r="B155" s="265">
        <v>-0.33205813565179354</v>
      </c>
      <c r="C155" s="249">
        <v>0.52048529600207238</v>
      </c>
      <c r="D155" s="249">
        <v>0.18842716035027884</v>
      </c>
      <c r="E155" s="265">
        <v>-47401.959139043785</v>
      </c>
      <c r="F155" s="249">
        <v>74300.310953486754</v>
      </c>
      <c r="G155" s="258">
        <v>26898.351814442965</v>
      </c>
      <c r="O155" s="249"/>
    </row>
    <row r="156" spans="1:24">
      <c r="A156" s="51" t="s">
        <v>667</v>
      </c>
      <c r="B156" s="271">
        <v>-0.26589180236718096</v>
      </c>
      <c r="C156" s="263">
        <v>0.52074168635552132</v>
      </c>
      <c r="D156" s="264">
        <v>0.25484988398834041</v>
      </c>
      <c r="E156" s="271">
        <v>-37956.583495465216</v>
      </c>
      <c r="F156" s="263">
        <v>74336.911186256169</v>
      </c>
      <c r="G156" s="264">
        <v>36380.327690790946</v>
      </c>
      <c r="O156" s="249"/>
    </row>
    <row r="157" spans="1:24">
      <c r="A157" s="77" t="s">
        <v>712</v>
      </c>
      <c r="B157" s="265">
        <v>8.066295621935909E-6</v>
      </c>
      <c r="C157" s="249">
        <v>1.152238023330934E-5</v>
      </c>
      <c r="D157" s="258">
        <v>1.9588675855245249E-5</v>
      </c>
      <c r="E157" s="265">
        <v>1.1514797393050669</v>
      </c>
      <c r="F157" s="249">
        <v>1.6448426897650235</v>
      </c>
      <c r="G157" s="258">
        <v>2.7963224290700905</v>
      </c>
    </row>
    <row r="158" spans="1:24">
      <c r="A158" s="51" t="s">
        <v>715</v>
      </c>
      <c r="B158" s="265">
        <v>1.1940334664893138E-5</v>
      </c>
      <c r="C158" s="249">
        <v>8.8913850761769051E-5</v>
      </c>
      <c r="D158" s="258">
        <v>1.0085418542666219E-4</v>
      </c>
      <c r="E158" s="265">
        <v>1.7045065159472339</v>
      </c>
      <c r="F158" s="249">
        <v>12.692628995315657</v>
      </c>
      <c r="G158" s="258">
        <v>14.39713551126289</v>
      </c>
    </row>
    <row r="159" spans="1:24">
      <c r="A159" s="51" t="s">
        <v>716</v>
      </c>
      <c r="B159" s="265">
        <v>1.9787868015703235E-5</v>
      </c>
      <c r="C159" s="249">
        <v>1.8172516414619594E-4</v>
      </c>
      <c r="D159" s="258">
        <v>2.0151303216189918E-4</v>
      </c>
      <c r="E159" s="265">
        <v>2.8247575060553705</v>
      </c>
      <c r="F159" s="249">
        <v>25.941628529851915</v>
      </c>
      <c r="G159" s="258">
        <v>28.766386035907288</v>
      </c>
    </row>
    <row r="160" spans="1:24">
      <c r="A160" s="51" t="s">
        <v>717</v>
      </c>
      <c r="B160" s="265">
        <v>9.3219861289063595E-6</v>
      </c>
      <c r="C160" s="249">
        <v>6.5668642001924421E-8</v>
      </c>
      <c r="D160" s="258">
        <v>9.3876547709082844E-6</v>
      </c>
      <c r="E160" s="265">
        <v>1.3307320560292544</v>
      </c>
      <c r="F160" s="249">
        <v>9.3743292233499694E-3</v>
      </c>
      <c r="G160" s="258">
        <v>1.3401063852526043</v>
      </c>
    </row>
    <row r="161" spans="1:11">
      <c r="A161" s="51" t="s">
        <v>718</v>
      </c>
      <c r="B161" s="265">
        <v>9.2857937456014541E-6</v>
      </c>
      <c r="C161" s="249">
        <v>6.5668642001924421E-8</v>
      </c>
      <c r="D161" s="258">
        <v>9.351462387603379E-6</v>
      </c>
      <c r="E161" s="265">
        <v>1.3255655213464155</v>
      </c>
      <c r="F161" s="249">
        <v>9.3743292233499694E-3</v>
      </c>
      <c r="G161" s="258">
        <v>1.3349398505697658</v>
      </c>
    </row>
    <row r="162" spans="1:11">
      <c r="A162" s="51" t="s">
        <v>719</v>
      </c>
      <c r="B162" s="265">
        <v>3.780260707122826E-6</v>
      </c>
      <c r="C162" s="249">
        <v>0</v>
      </c>
      <c r="D162" s="258">
        <v>3.780260707122826E-6</v>
      </c>
      <c r="E162" s="265">
        <v>0.53963973273003929</v>
      </c>
      <c r="F162" s="249">
        <v>0</v>
      </c>
      <c r="G162" s="258">
        <v>0.53963973273003929</v>
      </c>
    </row>
    <row r="163" spans="1:11">
      <c r="A163" t="s">
        <v>720</v>
      </c>
      <c r="B163" s="265">
        <v>2.421780613353126E-8</v>
      </c>
      <c r="C163" s="249">
        <v>2.3509373836688943E-8</v>
      </c>
      <c r="D163" s="249">
        <v>4.7727179970220207E-8</v>
      </c>
      <c r="E163" s="265">
        <v>3.4571399810023966E-3</v>
      </c>
      <c r="F163" s="249">
        <v>3.3560098619592883E-3</v>
      </c>
      <c r="G163" s="258">
        <v>6.8131498429616858E-3</v>
      </c>
    </row>
    <row r="164" spans="1:11">
      <c r="A164" s="39" t="s">
        <v>721</v>
      </c>
      <c r="B164" s="271">
        <v>5.0557157035816948E-8</v>
      </c>
      <c r="C164" s="263">
        <v>1.7073846920500348E-8</v>
      </c>
      <c r="D164" s="263">
        <v>6.76310039563173E-8</v>
      </c>
      <c r="E164" s="271">
        <v>7.2171346962902547E-3</v>
      </c>
      <c r="F164" s="263">
        <v>2.4373255980709918E-3</v>
      </c>
      <c r="G164" s="264">
        <v>9.6544602943612473E-3</v>
      </c>
    </row>
    <row r="165" spans="1:11">
      <c r="E165"/>
      <c r="F165"/>
      <c r="G165"/>
    </row>
    <row r="166" spans="1:11" ht="14.25">
      <c r="A166" s="52" t="s">
        <v>1058</v>
      </c>
      <c r="E166"/>
      <c r="F166"/>
      <c r="G166"/>
    </row>
    <row r="167" spans="1:11" ht="14.25">
      <c r="A167" s="77"/>
      <c r="B167" s="254" t="s">
        <v>1003</v>
      </c>
      <c r="C167" s="255"/>
      <c r="D167" s="256"/>
      <c r="E167" s="254" t="s">
        <v>1004</v>
      </c>
      <c r="F167" s="255"/>
      <c r="G167" s="256"/>
    </row>
    <row r="168" spans="1:11" ht="14.25">
      <c r="A168" s="51"/>
      <c r="B168" s="259" t="s">
        <v>1009</v>
      </c>
      <c r="C168" s="260" t="s">
        <v>419</v>
      </c>
      <c r="D168" s="261" t="s">
        <v>1010</v>
      </c>
      <c r="E168" s="259" t="s">
        <v>1009</v>
      </c>
      <c r="F168" s="260" t="s">
        <v>419</v>
      </c>
      <c r="G168" s="261" t="s">
        <v>1010</v>
      </c>
    </row>
    <row r="169" spans="1:11">
      <c r="A169" s="77" t="s">
        <v>1015</v>
      </c>
      <c r="B169" s="262">
        <v>3173.248134955536</v>
      </c>
      <c r="C169" s="252">
        <v>7401.9508059030986</v>
      </c>
      <c r="D169" s="253">
        <v>10575.198940858634</v>
      </c>
      <c r="E169" s="262">
        <v>452306979.07589644</v>
      </c>
      <c r="F169" s="252">
        <v>1055055850</v>
      </c>
      <c r="G169" s="253">
        <v>1507362829.0758963</v>
      </c>
    </row>
    <row r="170" spans="1:11">
      <c r="A170" s="51" t="s">
        <v>1020</v>
      </c>
      <c r="B170" s="265">
        <v>3151.2351993251082</v>
      </c>
      <c r="C170" s="249">
        <v>3719.9151204183513</v>
      </c>
      <c r="D170" s="258">
        <v>6871.1503197434595</v>
      </c>
      <c r="E170" s="265">
        <v>449169309.4099437</v>
      </c>
      <c r="F170" s="249">
        <v>530227545.71279377</v>
      </c>
      <c r="G170" s="258">
        <v>979396855.12273753</v>
      </c>
    </row>
    <row r="171" spans="1:11">
      <c r="A171" s="51" t="s">
        <v>575</v>
      </c>
      <c r="B171" s="265">
        <v>60.865927821597289</v>
      </c>
      <c r="C171" s="249">
        <v>0</v>
      </c>
      <c r="D171" s="258">
        <v>60.865927821597289</v>
      </c>
      <c r="E171" s="265">
        <v>8675679.5468892585</v>
      </c>
      <c r="F171" s="249">
        <v>0</v>
      </c>
      <c r="G171" s="258">
        <v>8675679.5468892585</v>
      </c>
    </row>
    <row r="172" spans="1:11">
      <c r="A172" s="51" t="s">
        <v>967</v>
      </c>
      <c r="B172" s="265">
        <v>2889.3109570957431</v>
      </c>
      <c r="C172" s="249">
        <v>0</v>
      </c>
      <c r="D172" s="258">
        <v>2889.3109570957431</v>
      </c>
      <c r="E172" s="265">
        <v>411835272.57731271</v>
      </c>
      <c r="F172" s="249">
        <v>0</v>
      </c>
      <c r="G172" s="258">
        <v>411835272.57731271</v>
      </c>
    </row>
    <row r="173" spans="1:11">
      <c r="A173" t="s">
        <v>608</v>
      </c>
      <c r="B173" s="265">
        <v>201.0583144077676</v>
      </c>
      <c r="C173" s="249">
        <v>3719.9151204183513</v>
      </c>
      <c r="D173" s="258">
        <v>3920.973434826119</v>
      </c>
      <c r="E173" s="249">
        <v>28658357.285741668</v>
      </c>
      <c r="F173" s="249">
        <v>530227545.71279377</v>
      </c>
      <c r="G173" s="258">
        <v>558885902.99853551</v>
      </c>
    </row>
    <row r="174" spans="1:11">
      <c r="A174" s="267" t="s">
        <v>625</v>
      </c>
      <c r="B174" s="268">
        <v>6.8373575251291535E-2</v>
      </c>
      <c r="C174" s="269">
        <v>0</v>
      </c>
      <c r="D174" s="270">
        <v>6.8373575251291535E-2</v>
      </c>
      <c r="E174" s="269">
        <v>9745.8011335011743</v>
      </c>
      <c r="F174" s="269">
        <v>0</v>
      </c>
      <c r="G174" s="270">
        <v>9745.8011335011743</v>
      </c>
      <c r="H174" s="249"/>
      <c r="I174" s="249"/>
      <c r="J174" s="249"/>
      <c r="K174" s="249"/>
    </row>
    <row r="175" spans="1:11">
      <c r="A175" s="49" t="s">
        <v>676</v>
      </c>
      <c r="B175" s="262">
        <v>7.3127616200832391E-5</v>
      </c>
      <c r="C175" s="252">
        <v>4.9453108331150788E-5</v>
      </c>
      <c r="D175" s="253">
        <v>1.2258072453198319E-4</v>
      </c>
      <c r="E175" s="252">
        <v>10.42343042967976</v>
      </c>
      <c r="F175" s="252">
        <v>7.0489243462485422</v>
      </c>
      <c r="G175" s="253">
        <v>17.472354775928306</v>
      </c>
    </row>
    <row r="176" spans="1:11">
      <c r="A176" s="51" t="s">
        <v>685</v>
      </c>
      <c r="B176" s="265">
        <v>1.5794844879702999E-4</v>
      </c>
      <c r="C176" s="249">
        <v>4.8208600273249354E-4</v>
      </c>
      <c r="D176" s="249">
        <v>6.4003445152952356E-4</v>
      </c>
      <c r="E176" s="265">
        <v>22.513583144707209</v>
      </c>
      <c r="F176" s="249">
        <v>68.715352306908045</v>
      </c>
      <c r="G176" s="258">
        <v>91.228935451615243</v>
      </c>
    </row>
    <row r="177" spans="1:7">
      <c r="A177" s="51" t="s">
        <v>690</v>
      </c>
      <c r="B177" s="265">
        <v>2.7269168543409662E-4</v>
      </c>
      <c r="C177" s="249">
        <v>2.3929551859198871E-3</v>
      </c>
      <c r="D177" s="249">
        <v>2.6656468713539836E-3</v>
      </c>
      <c r="E177" s="265">
        <v>38.868801685922726</v>
      </c>
      <c r="F177" s="249">
        <v>341.0859425976123</v>
      </c>
      <c r="G177" s="258">
        <v>379.95474428353498</v>
      </c>
    </row>
    <row r="178" spans="1:7">
      <c r="A178" s="51" t="s">
        <v>695</v>
      </c>
      <c r="B178" s="265">
        <v>5.4707068601890705E-5</v>
      </c>
      <c r="C178" s="249">
        <v>2.9145743917961683E-5</v>
      </c>
      <c r="D178" s="249">
        <v>8.3852812519852381E-5</v>
      </c>
      <c r="E178" s="265">
        <v>7.7978109120564358</v>
      </c>
      <c r="F178" s="249">
        <v>4.1543626038049029</v>
      </c>
      <c r="G178" s="258">
        <v>11.952173515861336</v>
      </c>
    </row>
    <row r="179" spans="1:7">
      <c r="A179" s="51" t="s">
        <v>700</v>
      </c>
      <c r="B179" s="265">
        <v>5.3282096186955593E-5</v>
      </c>
      <c r="C179" s="249">
        <v>2.9145743917961683E-5</v>
      </c>
      <c r="D179" s="249">
        <v>8.2427840104917275E-5</v>
      </c>
      <c r="E179" s="265">
        <v>7.5946988512106737</v>
      </c>
      <c r="F179" s="249">
        <v>4.1543626038049029</v>
      </c>
      <c r="G179" s="258">
        <v>11.749061455015575</v>
      </c>
    </row>
    <row r="180" spans="1:7">
      <c r="A180" s="51" t="s">
        <v>703</v>
      </c>
      <c r="B180" s="265">
        <v>1.2163368508593172E-4</v>
      </c>
      <c r="C180" s="249">
        <v>1.918182459849204E-6</v>
      </c>
      <c r="D180" s="249">
        <v>1.2355186754578091E-4</v>
      </c>
      <c r="E180" s="265">
        <v>17.337366104166193</v>
      </c>
      <c r="F180" s="249">
        <v>0.27341300674645236</v>
      </c>
      <c r="G180" s="258">
        <v>17.610779110912642</v>
      </c>
    </row>
    <row r="181" spans="1:7">
      <c r="A181" s="51" t="s">
        <v>1052</v>
      </c>
      <c r="B181" s="265">
        <v>1.68332716169547E-6</v>
      </c>
      <c r="C181" s="249">
        <v>9.1276711015746186E-6</v>
      </c>
      <c r="D181" s="249">
        <v>1.0810998263270088E-5</v>
      </c>
      <c r="E181" s="265">
        <v>0.23993731057957421</v>
      </c>
      <c r="F181" s="249">
        <v>1.3010357735574387</v>
      </c>
      <c r="G181" s="258">
        <v>1.5409730841370131</v>
      </c>
    </row>
    <row r="182" spans="1:7">
      <c r="A182" s="51" t="s">
        <v>1053</v>
      </c>
      <c r="B182" s="265">
        <v>2.6284353721219275E-6</v>
      </c>
      <c r="C182" s="249">
        <v>8.8263317410121155E-6</v>
      </c>
      <c r="D182" s="249">
        <v>1.1454767113134043E-5</v>
      </c>
      <c r="E182" s="265">
        <v>0.37465070876890544</v>
      </c>
      <c r="F182" s="249">
        <v>1.2580836027671143</v>
      </c>
      <c r="G182" s="258">
        <v>1.6327343115360198</v>
      </c>
    </row>
    <row r="183" spans="1:7">
      <c r="A183" s="51" t="s">
        <v>201</v>
      </c>
      <c r="B183" s="265">
        <v>1.679881241859573E-3</v>
      </c>
      <c r="C183" s="249">
        <v>4.6624610403397246E-7</v>
      </c>
      <c r="D183" s="249">
        <v>1.680347487963607E-3</v>
      </c>
      <c r="E183" s="265">
        <v>239.4461376473528</v>
      </c>
      <c r="F183" s="249">
        <v>6.6457572131990619E-2</v>
      </c>
      <c r="G183" s="258">
        <v>239.51259521948478</v>
      </c>
    </row>
    <row r="184" spans="1:7">
      <c r="A184" s="51" t="s">
        <v>200</v>
      </c>
      <c r="B184" s="265">
        <v>1.5136381823520574E-6</v>
      </c>
      <c r="C184" s="249">
        <v>9.1472818991685364E-7</v>
      </c>
      <c r="D184" s="249">
        <v>2.4283663722689108E-6</v>
      </c>
      <c r="E184" s="265">
        <v>0.21575026110688411</v>
      </c>
      <c r="F184" s="249">
        <v>0.13038310483798718</v>
      </c>
      <c r="G184" s="258">
        <v>0.34613336594487121</v>
      </c>
    </row>
    <row r="185" spans="1:7">
      <c r="A185" s="51" t="s">
        <v>282</v>
      </c>
      <c r="B185" s="265">
        <v>-0.1284045551288088</v>
      </c>
      <c r="C185" s="249">
        <v>0.5293658318597575</v>
      </c>
      <c r="D185" s="249">
        <v>0.40096127673094872</v>
      </c>
      <c r="E185" s="265">
        <v>-18302.469255436816</v>
      </c>
      <c r="F185" s="249">
        <v>75454.50278436573</v>
      </c>
      <c r="G185" s="258">
        <v>57152.033528928921</v>
      </c>
    </row>
    <row r="186" spans="1:7">
      <c r="A186" s="51" t="s">
        <v>640</v>
      </c>
      <c r="B186" s="265">
        <v>-0.12792843601973039</v>
      </c>
      <c r="C186" s="249">
        <v>0.53027752443263587</v>
      </c>
      <c r="D186" s="249">
        <v>0.40234908841290551</v>
      </c>
      <c r="E186" s="265">
        <v>-18234.604409465486</v>
      </c>
      <c r="F186" s="249">
        <v>75584.453199822397</v>
      </c>
      <c r="G186" s="258">
        <v>57349.848790356904</v>
      </c>
    </row>
    <row r="187" spans="1:7">
      <c r="A187" s="51" t="s">
        <v>667</v>
      </c>
      <c r="B187" s="271">
        <v>-7.7130884645619902E-2</v>
      </c>
      <c r="C187" s="263">
        <v>0.5305339147860848</v>
      </c>
      <c r="D187" s="264">
        <v>0.45340303014046501</v>
      </c>
      <c r="E187" s="271">
        <v>-10994.046460851578</v>
      </c>
      <c r="F187" s="263">
        <v>75620.99844976842</v>
      </c>
      <c r="G187" s="264">
        <v>64626.951988916837</v>
      </c>
    </row>
    <row r="188" spans="1:7">
      <c r="A188" s="77" t="s">
        <v>712</v>
      </c>
      <c r="B188" s="265">
        <v>1.2795813432113205E-5</v>
      </c>
      <c r="C188" s="249">
        <v>1.152238023330934E-5</v>
      </c>
      <c r="D188" s="258">
        <v>2.4318193665422546E-5</v>
      </c>
      <c r="E188" s="265">
        <v>1.8238837532253049</v>
      </c>
      <c r="F188" s="249">
        <v>1.6423717192746408</v>
      </c>
      <c r="G188" s="258">
        <v>3.4662554724999453</v>
      </c>
    </row>
    <row r="189" spans="1:7">
      <c r="A189" s="51" t="s">
        <v>715</v>
      </c>
      <c r="B189" s="265">
        <v>1.2652308234636284E-5</v>
      </c>
      <c r="C189" s="249">
        <v>8.8954441919884911E-5</v>
      </c>
      <c r="D189" s="258">
        <v>1.016067501545212E-4</v>
      </c>
      <c r="E189" s="265">
        <v>1.8034288755756611</v>
      </c>
      <c r="F189" s="249">
        <v>12.679347214279289</v>
      </c>
      <c r="G189" s="258">
        <v>14.482776089854953</v>
      </c>
    </row>
    <row r="190" spans="1:7">
      <c r="A190" s="51" t="s">
        <v>716</v>
      </c>
      <c r="B190" s="265">
        <v>2.3611110172751322E-5</v>
      </c>
      <c r="C190" s="249">
        <v>1.9822563844459383E-4</v>
      </c>
      <c r="D190" s="258">
        <v>2.2183674861734514E-4</v>
      </c>
      <c r="E190" s="265">
        <v>3.3654695317468328</v>
      </c>
      <c r="F190" s="249">
        <v>28.254594625806476</v>
      </c>
      <c r="G190" s="258">
        <v>31.620064157553308</v>
      </c>
    </row>
    <row r="191" spans="1:7">
      <c r="A191" s="51" t="s">
        <v>717</v>
      </c>
      <c r="B191" s="265">
        <v>5.9861664240819908E-6</v>
      </c>
      <c r="C191" s="249">
        <v>1.1229456116917304E-7</v>
      </c>
      <c r="D191" s="258">
        <v>6.0984609852511634E-6</v>
      </c>
      <c r="E191" s="265">
        <v>0.85325342878048394</v>
      </c>
      <c r="F191" s="249">
        <v>1.6006190366765573E-2</v>
      </c>
      <c r="G191" s="258">
        <v>0.86925961914724947</v>
      </c>
    </row>
    <row r="192" spans="1:7">
      <c r="A192" s="51" t="s">
        <v>718</v>
      </c>
      <c r="B192" s="265">
        <v>5.6572232102221403E-6</v>
      </c>
      <c r="C192" s="249">
        <v>1.1229456116917304E-7</v>
      </c>
      <c r="D192" s="258">
        <v>5.7695177713913129E-6</v>
      </c>
      <c r="E192" s="265">
        <v>0.8063666726804759</v>
      </c>
      <c r="F192" s="249">
        <v>1.6006190366765573E-2</v>
      </c>
      <c r="G192" s="258">
        <v>0.82237286304724133</v>
      </c>
    </row>
    <row r="193" spans="1:11">
      <c r="A193" s="51" t="s">
        <v>719</v>
      </c>
      <c r="B193" s="265">
        <v>2.0008314384365399E-5</v>
      </c>
      <c r="C193" s="249">
        <v>1.2912576517845577E-7</v>
      </c>
      <c r="D193" s="258">
        <v>2.0137440149543854E-5</v>
      </c>
      <c r="E193" s="265">
        <v>2.8519358873648017</v>
      </c>
      <c r="F193" s="249">
        <v>1.8405268760852602E-2</v>
      </c>
      <c r="G193" s="258">
        <v>2.870341156125654</v>
      </c>
    </row>
    <row r="194" spans="1:11">
      <c r="A194" t="s">
        <v>720</v>
      </c>
      <c r="B194" s="265">
        <v>1.1953574267701198E-7</v>
      </c>
      <c r="C194" s="249">
        <v>4.0201452898563952E-8</v>
      </c>
      <c r="D194" s="249">
        <v>1.5973719557557592E-7</v>
      </c>
      <c r="E194" s="265">
        <v>1.7038330556709076E-2</v>
      </c>
      <c r="F194" s="249">
        <v>5.7302161513020766E-3</v>
      </c>
      <c r="G194" s="258">
        <v>2.276854670801115E-2</v>
      </c>
    </row>
    <row r="195" spans="1:11">
      <c r="A195" s="39" t="s">
        <v>721</v>
      </c>
      <c r="B195" s="271">
        <v>2.9777860505239151E-7</v>
      </c>
      <c r="C195" s="263">
        <v>2.9196585903984991E-8</v>
      </c>
      <c r="D195" s="263">
        <v>3.2697519095637649E-7</v>
      </c>
      <c r="E195" s="271">
        <v>4.2444629463736831E-2</v>
      </c>
      <c r="F195" s="263">
        <v>4.1616094953590491E-3</v>
      </c>
      <c r="G195" s="264">
        <v>4.6606238959095873E-2</v>
      </c>
    </row>
    <row r="196" spans="1:11">
      <c r="E196"/>
      <c r="F196"/>
      <c r="G196"/>
    </row>
    <row r="197" spans="1:11" ht="14.25">
      <c r="A197" s="52" t="s">
        <v>1059</v>
      </c>
      <c r="E197"/>
      <c r="F197"/>
      <c r="G197"/>
    </row>
    <row r="198" spans="1:11" ht="14.25">
      <c r="A198" s="77"/>
      <c r="B198" s="254" t="s">
        <v>1003</v>
      </c>
      <c r="C198" s="255"/>
      <c r="D198" s="256"/>
      <c r="E198" s="254" t="s">
        <v>1004</v>
      </c>
      <c r="F198" s="255"/>
      <c r="G198" s="256"/>
    </row>
    <row r="199" spans="1:11" ht="14.25">
      <c r="A199" s="51"/>
      <c r="B199" s="259" t="s">
        <v>1009</v>
      </c>
      <c r="C199" s="260" t="s">
        <v>419</v>
      </c>
      <c r="D199" s="261" t="s">
        <v>1010</v>
      </c>
      <c r="E199" s="259" t="s">
        <v>1009</v>
      </c>
      <c r="F199" s="260" t="s">
        <v>419</v>
      </c>
      <c r="G199" s="261" t="s">
        <v>1010</v>
      </c>
    </row>
    <row r="200" spans="1:11">
      <c r="A200" s="77" t="s">
        <v>1015</v>
      </c>
      <c r="B200" s="262">
        <v>1045.4544492486837</v>
      </c>
      <c r="C200" s="252">
        <v>6225.405568127675</v>
      </c>
      <c r="D200" s="253">
        <v>7270.8600173763589</v>
      </c>
      <c r="E200" s="262">
        <v>177179272.98350924</v>
      </c>
      <c r="F200" s="252">
        <v>1055055850</v>
      </c>
      <c r="G200" s="253">
        <v>1232235122.9835091</v>
      </c>
    </row>
    <row r="201" spans="1:11">
      <c r="A201" s="51" t="s">
        <v>1020</v>
      </c>
      <c r="B201" s="265">
        <v>1014.1942122201583</v>
      </c>
      <c r="C201" s="249">
        <v>6225.405568127675</v>
      </c>
      <c r="D201" s="258">
        <v>7239.5997803478331</v>
      </c>
      <c r="E201" s="265">
        <v>171881417.99423957</v>
      </c>
      <c r="F201" s="249">
        <v>1055055850</v>
      </c>
      <c r="G201" s="258">
        <v>1226937267.9942393</v>
      </c>
    </row>
    <row r="202" spans="1:11">
      <c r="A202" s="51" t="s">
        <v>575</v>
      </c>
      <c r="B202" s="265">
        <v>86.119333409234841</v>
      </c>
      <c r="C202" s="249">
        <v>0</v>
      </c>
      <c r="D202" s="258">
        <v>86.119333409234841</v>
      </c>
      <c r="E202" s="265">
        <v>14595146.53578474</v>
      </c>
      <c r="F202" s="249">
        <v>0</v>
      </c>
      <c r="G202" s="258">
        <v>14595146.53578474</v>
      </c>
    </row>
    <row r="203" spans="1:11">
      <c r="A203" s="51" t="s">
        <v>967</v>
      </c>
      <c r="B203" s="265">
        <v>652.47795893627767</v>
      </c>
      <c r="C203" s="249">
        <v>0</v>
      </c>
      <c r="D203" s="258">
        <v>652.47795893627767</v>
      </c>
      <c r="E203" s="265">
        <v>110579251.43001081</v>
      </c>
      <c r="F203" s="249">
        <v>0</v>
      </c>
      <c r="G203" s="258">
        <v>110579251.43001081</v>
      </c>
    </row>
    <row r="204" spans="1:11">
      <c r="A204" t="s">
        <v>608</v>
      </c>
      <c r="B204" s="265">
        <v>275.59691987464589</v>
      </c>
      <c r="C204" s="249">
        <v>6225.405568127675</v>
      </c>
      <c r="D204" s="258">
        <v>6501.0024880023211</v>
      </c>
      <c r="E204" s="249">
        <v>46707020.028444044</v>
      </c>
      <c r="F204" s="249">
        <v>1055055850</v>
      </c>
      <c r="G204" s="258">
        <v>1101762870.0284443</v>
      </c>
    </row>
    <row r="205" spans="1:11">
      <c r="A205" s="267" t="s">
        <v>625</v>
      </c>
      <c r="B205" s="268">
        <v>0.11438676170668001</v>
      </c>
      <c r="C205" s="269">
        <v>0</v>
      </c>
      <c r="D205" s="270">
        <v>0.11438676170668001</v>
      </c>
      <c r="E205" s="269">
        <v>19385.792745625924</v>
      </c>
      <c r="F205" s="269">
        <v>0</v>
      </c>
      <c r="G205" s="270">
        <v>19385.792745625924</v>
      </c>
      <c r="H205" s="249"/>
      <c r="I205" s="249"/>
      <c r="J205" s="249"/>
      <c r="K205" s="249"/>
    </row>
    <row r="206" spans="1:11">
      <c r="A206" s="49" t="s">
        <v>676</v>
      </c>
      <c r="B206" s="262">
        <v>4.1883380864716154E-5</v>
      </c>
      <c r="C206" s="252">
        <v>2.4510763159498924E-5</v>
      </c>
      <c r="D206" s="253">
        <v>6.6394144024215082E-5</v>
      </c>
      <c r="E206" s="252">
        <v>7.0982212348274381</v>
      </c>
      <c r="F206" s="252">
        <v>4.1539822227472039</v>
      </c>
      <c r="G206" s="253">
        <v>11.252203457574643</v>
      </c>
    </row>
    <row r="207" spans="1:11">
      <c r="A207" s="51" t="s">
        <v>685</v>
      </c>
      <c r="B207" s="265">
        <v>7.5756501494257401E-5</v>
      </c>
      <c r="C207" s="249">
        <v>2.1481729615157772E-4</v>
      </c>
      <c r="D207" s="249">
        <v>2.9057379764583515E-4</v>
      </c>
      <c r="E207" s="265">
        <v>12.838896872238415</v>
      </c>
      <c r="F207" s="249">
        <v>36.406342125926592</v>
      </c>
      <c r="G207" s="258">
        <v>49.245238998165014</v>
      </c>
    </row>
    <row r="208" spans="1:11">
      <c r="A208" s="51" t="s">
        <v>690</v>
      </c>
      <c r="B208" s="265">
        <v>1.7676693697610811E-4</v>
      </c>
      <c r="C208" s="249">
        <v>2.7565294103573394E-3</v>
      </c>
      <c r="D208" s="249">
        <v>2.9332963473334478E-3</v>
      </c>
      <c r="E208" s="265">
        <v>29.957725469011454</v>
      </c>
      <c r="F208" s="249">
        <v>467.16514261885214</v>
      </c>
      <c r="G208" s="258">
        <v>497.12286808786359</v>
      </c>
    </row>
    <row r="209" spans="1:7">
      <c r="A209" s="51" t="s">
        <v>695</v>
      </c>
      <c r="B209" s="265">
        <v>1.0964910045426605E-5</v>
      </c>
      <c r="C209" s="249">
        <v>2.8246719372816809E-5</v>
      </c>
      <c r="D209" s="249">
        <v>3.9211629418243411E-5</v>
      </c>
      <c r="E209" s="265">
        <v>1.8582873616104698</v>
      </c>
      <c r="F209" s="249">
        <v>4.7871365474043781</v>
      </c>
      <c r="G209" s="258">
        <v>6.6454239090148466</v>
      </c>
    </row>
    <row r="210" spans="1:7">
      <c r="A210" s="51" t="s">
        <v>700</v>
      </c>
      <c r="B210" s="265">
        <v>9.0725942691779231E-6</v>
      </c>
      <c r="C210" s="249">
        <v>2.8246719372816809E-5</v>
      </c>
      <c r="D210" s="249">
        <v>3.7319313641994734E-5</v>
      </c>
      <c r="E210" s="265">
        <v>1.5375855522376034</v>
      </c>
      <c r="F210" s="249">
        <v>4.7871365474043781</v>
      </c>
      <c r="G210" s="258">
        <v>6.3247220996419804</v>
      </c>
    </row>
    <row r="211" spans="1:7">
      <c r="A211" s="51" t="s">
        <v>703</v>
      </c>
      <c r="B211" s="265">
        <v>9.6917594877151696E-5</v>
      </c>
      <c r="C211" s="249">
        <v>3.1630236142911972E-6</v>
      </c>
      <c r="D211" s="249">
        <v>1.0008061849144289E-4</v>
      </c>
      <c r="E211" s="265">
        <v>16.425190989415686</v>
      </c>
      <c r="F211" s="249">
        <v>0.53605609006928401</v>
      </c>
      <c r="G211" s="258">
        <v>16.96124707948497</v>
      </c>
    </row>
    <row r="212" spans="1:7">
      <c r="A212" s="51" t="s">
        <v>1052</v>
      </c>
      <c r="B212" s="265">
        <v>1.4497822394724162E-6</v>
      </c>
      <c r="C212" s="249">
        <v>1.1464794844230674E-5</v>
      </c>
      <c r="D212" s="249">
        <v>1.291457708370309E-5</v>
      </c>
      <c r="E212" s="265">
        <v>0.24570306564645386</v>
      </c>
      <c r="F212" s="249">
        <v>1.9430057587546619</v>
      </c>
      <c r="G212" s="258">
        <v>2.1887088244011159</v>
      </c>
    </row>
    <row r="213" spans="1:7">
      <c r="A213" s="51" t="s">
        <v>1053</v>
      </c>
      <c r="B213" s="265">
        <v>2.9918804224188193E-6</v>
      </c>
      <c r="C213" s="249">
        <v>1.1078186054435999E-5</v>
      </c>
      <c r="D213" s="249">
        <v>1.4070066476854819E-5</v>
      </c>
      <c r="E213" s="265">
        <v>0.50705145353651415</v>
      </c>
      <c r="F213" s="249">
        <v>1.8774849086075496</v>
      </c>
      <c r="G213" s="258">
        <v>2.3845363621440638</v>
      </c>
    </row>
    <row r="214" spans="1:7">
      <c r="A214" s="51" t="s">
        <v>201</v>
      </c>
      <c r="B214" s="265">
        <v>9.8389218504262065E-4</v>
      </c>
      <c r="C214" s="249">
        <v>1.6930960529702417E-7</v>
      </c>
      <c r="D214" s="249">
        <v>9.8406149464791773E-4</v>
      </c>
      <c r="E214" s="265">
        <v>166.74595642620952</v>
      </c>
      <c r="F214" s="249">
        <v>2.8693887904164387E-2</v>
      </c>
      <c r="G214" s="258">
        <v>166.7746503141137</v>
      </c>
    </row>
    <row r="215" spans="1:7">
      <c r="A215" s="51" t="s">
        <v>200</v>
      </c>
      <c r="B215" s="265">
        <v>1.2427428568073607E-6</v>
      </c>
      <c r="C215" s="249">
        <v>3.3216849953045242E-7</v>
      </c>
      <c r="D215" s="249">
        <v>1.5749113563378131E-6</v>
      </c>
      <c r="E215" s="265">
        <v>0.21061489195709665</v>
      </c>
      <c r="F215" s="249">
        <v>5.6294536119793355E-2</v>
      </c>
      <c r="G215" s="258">
        <v>0.26690942807689005</v>
      </c>
    </row>
    <row r="216" spans="1:7">
      <c r="A216" s="51" t="s">
        <v>282</v>
      </c>
      <c r="B216" s="265">
        <v>6.6312147936932381E-2</v>
      </c>
      <c r="C216" s="249">
        <v>0.45295229053166708</v>
      </c>
      <c r="D216" s="249">
        <v>0.51926443846859949</v>
      </c>
      <c r="E216" s="265">
        <v>11238.307101647628</v>
      </c>
      <c r="F216" s="249">
        <v>76764.470790946885</v>
      </c>
      <c r="G216" s="258">
        <v>88002.777892594517</v>
      </c>
    </row>
    <row r="217" spans="1:7">
      <c r="A217" s="51" t="s">
        <v>640</v>
      </c>
      <c r="B217" s="265">
        <v>6.6561730404880295E-2</v>
      </c>
      <c r="C217" s="249">
        <v>0.45336625244699047</v>
      </c>
      <c r="D217" s="249">
        <v>0.51992798285187081</v>
      </c>
      <c r="E217" s="265">
        <v>11280.605300533502</v>
      </c>
      <c r="F217" s="249">
        <v>76834.627335072306</v>
      </c>
      <c r="G217" s="258">
        <v>88115.232635605833</v>
      </c>
    </row>
    <row r="218" spans="1:7">
      <c r="A218" s="51" t="s">
        <v>667</v>
      </c>
      <c r="B218" s="271">
        <v>9.6407822813212862E-2</v>
      </c>
      <c r="C218" s="263">
        <v>0.45345935638752494</v>
      </c>
      <c r="D218" s="264">
        <v>0.54986717920073791</v>
      </c>
      <c r="E218" s="271">
        <v>16338.796939688418</v>
      </c>
      <c r="F218" s="263">
        <v>76850.406203781182</v>
      </c>
      <c r="G218" s="264">
        <v>93189.203143469626</v>
      </c>
    </row>
    <row r="219" spans="1:7">
      <c r="A219" s="77" t="s">
        <v>712</v>
      </c>
      <c r="B219" s="265">
        <v>1.4689059703360966E-5</v>
      </c>
      <c r="C219" s="249">
        <v>4.0177693669918289E-6</v>
      </c>
      <c r="D219" s="258">
        <v>1.8706829070352796E-5</v>
      </c>
      <c r="E219" s="265">
        <v>2.4894407603537538</v>
      </c>
      <c r="F219" s="249">
        <v>0.68091484614237263</v>
      </c>
      <c r="G219" s="258">
        <v>3.1703556064961265</v>
      </c>
    </row>
    <row r="220" spans="1:7">
      <c r="A220" s="51" t="s">
        <v>715</v>
      </c>
      <c r="B220" s="265">
        <v>1.1218967254808183E-5</v>
      </c>
      <c r="C220" s="249">
        <v>3.2964383708773561E-5</v>
      </c>
      <c r="D220" s="258">
        <v>4.4183350963581744E-5</v>
      </c>
      <c r="E220" s="265">
        <v>1.9013439210682217</v>
      </c>
      <c r="F220" s="249">
        <v>5.5866666826730613</v>
      </c>
      <c r="G220" s="258">
        <v>7.4880106037412819</v>
      </c>
    </row>
    <row r="221" spans="1:7">
      <c r="A221" s="51" t="s">
        <v>716</v>
      </c>
      <c r="B221" s="265">
        <v>2.3016115509342594E-5</v>
      </c>
      <c r="C221" s="249">
        <v>1.0096119094471642E-4</v>
      </c>
      <c r="D221" s="258">
        <v>1.2397730645405901E-4</v>
      </c>
      <c r="E221" s="265">
        <v>3.9006755538516611</v>
      </c>
      <c r="F221" s="249">
        <v>17.110482837381866</v>
      </c>
      <c r="G221" s="258">
        <v>21.011158391233526</v>
      </c>
    </row>
    <row r="222" spans="1:7">
      <c r="A222" s="51" t="s">
        <v>717</v>
      </c>
      <c r="B222" s="265">
        <v>2.2459655778917916E-6</v>
      </c>
      <c r="C222" s="249">
        <v>2.3476056556532033E-7</v>
      </c>
      <c r="D222" s="258">
        <v>2.4807261434571118E-6</v>
      </c>
      <c r="E222" s="265">
        <v>0.38063690725390625</v>
      </c>
      <c r="F222" s="249">
        <v>3.978624450061212E-2</v>
      </c>
      <c r="G222" s="258">
        <v>0.42042315175451833</v>
      </c>
    </row>
    <row r="223" spans="1:7">
      <c r="A223" s="51" t="s">
        <v>718</v>
      </c>
      <c r="B223" s="265">
        <v>1.725642771603956E-6</v>
      </c>
      <c r="C223" s="249">
        <v>2.3476056556532033E-7</v>
      </c>
      <c r="D223" s="258">
        <v>1.9604033371692762E-6</v>
      </c>
      <c r="E223" s="265">
        <v>0.29245476158407741</v>
      </c>
      <c r="F223" s="249">
        <v>3.978624450061212E-2</v>
      </c>
      <c r="G223" s="258">
        <v>0.33224100608468954</v>
      </c>
    </row>
    <row r="224" spans="1:7">
      <c r="A224" s="51" t="s">
        <v>719</v>
      </c>
      <c r="B224" s="265">
        <v>3.0332855457023023E-5</v>
      </c>
      <c r="C224" s="249">
        <v>9.2070877807554113E-8</v>
      </c>
      <c r="D224" s="258">
        <v>3.0424926334830578E-5</v>
      </c>
      <c r="E224" s="265">
        <v>5.1406862166510372</v>
      </c>
      <c r="F224" s="249">
        <v>1.5603789533460149E-2</v>
      </c>
      <c r="G224" s="258">
        <v>5.1562900061844985</v>
      </c>
    </row>
    <row r="225" spans="1:11">
      <c r="A225" t="s">
        <v>720</v>
      </c>
      <c r="B225" s="265">
        <v>1.7985587328669435E-7</v>
      </c>
      <c r="C225" s="249">
        <v>8.4044282472384675E-8</v>
      </c>
      <c r="D225" s="249">
        <v>2.6390015575907901E-7</v>
      </c>
      <c r="E225" s="265">
        <v>3.0481225550909184E-2</v>
      </c>
      <c r="F225" s="249">
        <v>1.4243475531219137E-2</v>
      </c>
      <c r="G225" s="258">
        <v>4.4724701082128317E-2</v>
      </c>
    </row>
    <row r="226" spans="1:11">
      <c r="A226" s="39" t="s">
        <v>721</v>
      </c>
      <c r="B226" s="271">
        <v>4.5619131396974717E-7</v>
      </c>
      <c r="C226" s="263">
        <v>6.1037747046983292E-8</v>
      </c>
      <c r="D226" s="263">
        <v>5.1722906101673045E-7</v>
      </c>
      <c r="E226" s="271">
        <v>7.7313407015139141E-2</v>
      </c>
      <c r="F226" s="263">
        <v>1.0344423570159151E-2</v>
      </c>
      <c r="G226" s="264">
        <v>8.7657830585298288E-2</v>
      </c>
    </row>
    <row r="227" spans="1:11">
      <c r="E227"/>
      <c r="F227"/>
      <c r="G227"/>
    </row>
    <row r="228" spans="1:11" ht="14.25">
      <c r="A228" s="52" t="s">
        <v>1060</v>
      </c>
      <c r="E228"/>
      <c r="F228"/>
      <c r="G228"/>
    </row>
    <row r="229" spans="1:11" ht="14.25">
      <c r="A229" s="77"/>
      <c r="B229" s="254" t="s">
        <v>1003</v>
      </c>
      <c r="C229" s="255"/>
      <c r="D229" s="256"/>
      <c r="E229" s="254" t="s">
        <v>1004</v>
      </c>
      <c r="F229" s="255"/>
      <c r="G229" s="256"/>
    </row>
    <row r="230" spans="1:11" ht="14.25">
      <c r="A230" s="51"/>
      <c r="B230" s="259" t="s">
        <v>1009</v>
      </c>
      <c r="C230" s="260" t="s">
        <v>419</v>
      </c>
      <c r="D230" s="261" t="s">
        <v>1010</v>
      </c>
      <c r="E230" s="259" t="s">
        <v>1009</v>
      </c>
      <c r="F230" s="260" t="s">
        <v>419</v>
      </c>
      <c r="G230" s="261" t="s">
        <v>1010</v>
      </c>
    </row>
    <row r="231" spans="1:11">
      <c r="A231" s="77" t="s">
        <v>1015</v>
      </c>
      <c r="B231" s="262">
        <v>4296.0359110335039</v>
      </c>
      <c r="C231" s="252">
        <v>6206.7293514232933</v>
      </c>
      <c r="D231" s="253">
        <v>10502.765262456796</v>
      </c>
      <c r="E231" s="262">
        <v>730265098.26896119</v>
      </c>
      <c r="F231" s="252">
        <v>1055055850</v>
      </c>
      <c r="G231" s="253">
        <v>1785320948.268961</v>
      </c>
    </row>
    <row r="232" spans="1:11">
      <c r="A232" s="51" t="s">
        <v>1020</v>
      </c>
      <c r="B232" s="265">
        <v>4290.4162583873231</v>
      </c>
      <c r="C232" s="249">
        <v>0</v>
      </c>
      <c r="D232" s="258">
        <v>4290.4162583873231</v>
      </c>
      <c r="E232" s="265">
        <v>729309837.12196743</v>
      </c>
      <c r="F232" s="249">
        <v>0</v>
      </c>
      <c r="G232" s="258">
        <v>729309837.12196743</v>
      </c>
    </row>
    <row r="233" spans="1:11">
      <c r="A233" s="51" t="s">
        <v>575</v>
      </c>
      <c r="B233" s="265">
        <v>15.856120097977643</v>
      </c>
      <c r="C233" s="249">
        <v>0</v>
      </c>
      <c r="D233" s="258">
        <v>15.856120097977643</v>
      </c>
      <c r="E233" s="265">
        <v>2695315.2490590974</v>
      </c>
      <c r="F233" s="249">
        <v>0</v>
      </c>
      <c r="G233" s="258">
        <v>2695315.2490590974</v>
      </c>
    </row>
    <row r="234" spans="1:11">
      <c r="A234" s="51" t="s">
        <v>967</v>
      </c>
      <c r="B234" s="265">
        <v>4213.2372716103964</v>
      </c>
      <c r="C234" s="249">
        <v>0</v>
      </c>
      <c r="D234" s="258">
        <v>4213.2372716103964</v>
      </c>
      <c r="E234" s="265">
        <v>716190505.36354351</v>
      </c>
      <c r="F234" s="249">
        <v>0</v>
      </c>
      <c r="G234" s="258">
        <v>716190505.36354351</v>
      </c>
    </row>
    <row r="235" spans="1:11">
      <c r="A235" t="s">
        <v>608</v>
      </c>
      <c r="B235" s="265">
        <v>61.322866678948245</v>
      </c>
      <c r="C235" s="249">
        <v>0</v>
      </c>
      <c r="D235" s="258">
        <v>61.322866678948245</v>
      </c>
      <c r="E235" s="249">
        <v>10424016.509364627</v>
      </c>
      <c r="F235" s="249">
        <v>0</v>
      </c>
      <c r="G235" s="258">
        <v>10424016.509364627</v>
      </c>
    </row>
    <row r="236" spans="1:11">
      <c r="A236" s="267" t="s">
        <v>625</v>
      </c>
      <c r="B236" s="268">
        <v>3.9043363833306045E-5</v>
      </c>
      <c r="C236" s="269">
        <v>0</v>
      </c>
      <c r="D236" s="270">
        <v>3.9043363833306045E-5</v>
      </c>
      <c r="E236" s="269">
        <v>6.6368174095688293</v>
      </c>
      <c r="F236" s="269">
        <v>0</v>
      </c>
      <c r="G236" s="270">
        <v>6.6368174095688293</v>
      </c>
      <c r="H236" s="249"/>
      <c r="I236" s="249"/>
      <c r="J236" s="249"/>
      <c r="K236" s="249"/>
    </row>
    <row r="237" spans="1:11">
      <c r="A237" s="49" t="s">
        <v>676</v>
      </c>
      <c r="B237" s="262">
        <v>8.1082350489615081E-5</v>
      </c>
      <c r="C237" s="252">
        <v>2.4510763159498924E-5</v>
      </c>
      <c r="D237" s="253">
        <v>1.0559311364911401E-4</v>
      </c>
      <c r="E237" s="252">
        <v>13.782848159184146</v>
      </c>
      <c r="F237" s="252">
        <v>4.166481667750455</v>
      </c>
      <c r="G237" s="253">
        <v>17.949329826934605</v>
      </c>
    </row>
    <row r="238" spans="1:11">
      <c r="A238" s="51" t="s">
        <v>685</v>
      </c>
      <c r="B238" s="265">
        <v>1.8994409636089181E-4</v>
      </c>
      <c r="C238" s="249">
        <v>2.1154427343925968E-4</v>
      </c>
      <c r="D238" s="249">
        <v>4.0148836980015152E-4</v>
      </c>
      <c r="E238" s="265">
        <v>32.287799047104834</v>
      </c>
      <c r="F238" s="249">
        <v>35.959522413347955</v>
      </c>
      <c r="G238" s="258">
        <v>68.247321460452795</v>
      </c>
    </row>
    <row r="239" spans="1:11">
      <c r="A239" s="51" t="s">
        <v>690</v>
      </c>
      <c r="B239" s="265">
        <v>2.8162088822717649E-4</v>
      </c>
      <c r="C239" s="249">
        <v>2.5274968108783733E-3</v>
      </c>
      <c r="D239" s="249">
        <v>2.8091176991055498E-3</v>
      </c>
      <c r="E239" s="265">
        <v>47.871551792111475</v>
      </c>
      <c r="F239" s="249">
        <v>429.63856569032924</v>
      </c>
      <c r="G239" s="258">
        <v>477.51011748244076</v>
      </c>
    </row>
    <row r="240" spans="1:11">
      <c r="A240" s="51" t="s">
        <v>695</v>
      </c>
      <c r="B240" s="265">
        <v>8.1174063720227194E-5</v>
      </c>
      <c r="C240" s="249">
        <v>2.1538472243727714E-6</v>
      </c>
      <c r="D240" s="249">
        <v>8.3327910944599968E-5</v>
      </c>
      <c r="E240" s="265">
        <v>13.798438105998491</v>
      </c>
      <c r="F240" s="249">
        <v>0.36612344206045555</v>
      </c>
      <c r="G240" s="258">
        <v>14.164561548058947</v>
      </c>
    </row>
    <row r="241" spans="1:7">
      <c r="A241" s="51" t="s">
        <v>700</v>
      </c>
      <c r="B241" s="265">
        <v>8.0678065864074356E-5</v>
      </c>
      <c r="C241" s="249">
        <v>2.1538472243727714E-6</v>
      </c>
      <c r="D241" s="249">
        <v>8.2831913088447131E-5</v>
      </c>
      <c r="E241" s="265">
        <v>13.714125513956512</v>
      </c>
      <c r="F241" s="249">
        <v>0.36612344206045555</v>
      </c>
      <c r="G241" s="258">
        <v>14.08024895601697</v>
      </c>
    </row>
    <row r="242" spans="1:7">
      <c r="A242" s="51" t="s">
        <v>703</v>
      </c>
      <c r="B242" s="265">
        <v>1.0741441588019771E-4</v>
      </c>
      <c r="C242" s="249">
        <v>0</v>
      </c>
      <c r="D242" s="249">
        <v>1.0741441588019771E-4</v>
      </c>
      <c r="E242" s="265">
        <v>18.258925342499055</v>
      </c>
      <c r="F242" s="249">
        <v>0</v>
      </c>
      <c r="G242" s="258">
        <v>18.258925342499055</v>
      </c>
    </row>
    <row r="243" spans="1:7">
      <c r="A243" s="51" t="s">
        <v>1052</v>
      </c>
      <c r="B243" s="265">
        <v>1.377245866798296E-6</v>
      </c>
      <c r="C243" s="249">
        <v>6.7501383848223947E-7</v>
      </c>
      <c r="D243" s="249">
        <v>2.0522597052805353E-6</v>
      </c>
      <c r="E243" s="265">
        <v>0.23411223953573107</v>
      </c>
      <c r="F243" s="249">
        <v>0.11474276689031546</v>
      </c>
      <c r="G243" s="258">
        <v>0.34885500642604655</v>
      </c>
    </row>
    <row r="244" spans="1:7">
      <c r="A244" s="51" t="s">
        <v>1053</v>
      </c>
      <c r="B244" s="265">
        <v>1.4171058675134874E-6</v>
      </c>
      <c r="C244" s="249">
        <v>6.5179425872043506E-7</v>
      </c>
      <c r="D244" s="249">
        <v>2.0689001262339226E-6</v>
      </c>
      <c r="E244" s="265">
        <v>0.24088787361842606</v>
      </c>
      <c r="F244" s="249">
        <v>0.11079576806449819</v>
      </c>
      <c r="G244" s="258">
        <v>0.35168364168292426</v>
      </c>
    </row>
    <row r="245" spans="1:7">
      <c r="A245" s="51" t="s">
        <v>201</v>
      </c>
      <c r="B245" s="265">
        <v>1.8407080647588712E-3</v>
      </c>
      <c r="C245" s="249">
        <v>1.6930960529702417E-7</v>
      </c>
      <c r="D245" s="249">
        <v>1.8408773743641682E-3</v>
      </c>
      <c r="E245" s="265">
        <v>312.89423171330736</v>
      </c>
      <c r="F245" s="249">
        <v>2.8780228589934183E-2</v>
      </c>
      <c r="G245" s="258">
        <v>312.92301194189724</v>
      </c>
    </row>
    <row r="246" spans="1:7">
      <c r="A246" s="51" t="s">
        <v>200</v>
      </c>
      <c r="B246" s="265">
        <v>1.2997465784233316E-6</v>
      </c>
      <c r="C246" s="249">
        <v>3.3216849953045242E-7</v>
      </c>
      <c r="D246" s="249">
        <v>1.631915077953784E-6</v>
      </c>
      <c r="E246" s="265">
        <v>0.2209384610541395</v>
      </c>
      <c r="F246" s="249">
        <v>5.6463927903503859E-2</v>
      </c>
      <c r="G246" s="258">
        <v>0.27740238895764335</v>
      </c>
    </row>
    <row r="247" spans="1:7">
      <c r="A247" s="51" t="s">
        <v>282</v>
      </c>
      <c r="B247" s="265">
        <v>-0.27940953797793111</v>
      </c>
      <c r="C247" s="249">
        <v>0.43668895743135516</v>
      </c>
      <c r="D247" s="249">
        <v>0.15727941945342405</v>
      </c>
      <c r="E247" s="265">
        <v>-47495.653652404399</v>
      </c>
      <c r="F247" s="249">
        <v>74230.921485677449</v>
      </c>
      <c r="G247" s="258">
        <v>26735.267833273043</v>
      </c>
    </row>
    <row r="248" spans="1:7">
      <c r="A248" s="51" t="s">
        <v>640</v>
      </c>
      <c r="B248" s="265">
        <v>-0.2788583477389095</v>
      </c>
      <c r="C248" s="249">
        <v>0.4370977760252735</v>
      </c>
      <c r="D248" s="249">
        <v>0.158239428286364</v>
      </c>
      <c r="E248" s="265">
        <v>-47401.959139043785</v>
      </c>
      <c r="F248" s="249">
        <v>74300.41484114388</v>
      </c>
      <c r="G248" s="258">
        <v>26898.45570210008</v>
      </c>
    </row>
    <row r="249" spans="1:7">
      <c r="A249" s="51" t="s">
        <v>667</v>
      </c>
      <c r="B249" s="271">
        <v>-0.22329267295286118</v>
      </c>
      <c r="C249" s="263">
        <v>0.43719087996580797</v>
      </c>
      <c r="D249" s="264">
        <v>0.21389820701294682</v>
      </c>
      <c r="E249" s="271">
        <v>-37956.583495465216</v>
      </c>
      <c r="F249" s="263">
        <v>74316.241188896005</v>
      </c>
      <c r="G249" s="264">
        <v>36359.657693430774</v>
      </c>
    </row>
    <row r="250" spans="1:7">
      <c r="A250" s="77" t="s">
        <v>712</v>
      </c>
      <c r="B250" s="265">
        <v>6.7739760843125043E-6</v>
      </c>
      <c r="C250" s="249">
        <v>4.0177693669918289E-6</v>
      </c>
      <c r="D250" s="258">
        <v>1.0791745451304333E-5</v>
      </c>
      <c r="E250" s="265">
        <v>1.1514797393050669</v>
      </c>
      <c r="F250" s="249">
        <v>0.68296373735443583</v>
      </c>
      <c r="G250" s="258">
        <v>1.8344434766595026</v>
      </c>
    </row>
    <row r="251" spans="1:7">
      <c r="A251" s="51" t="s">
        <v>715</v>
      </c>
      <c r="B251" s="265">
        <v>1.0027346535467248E-5</v>
      </c>
      <c r="C251" s="249">
        <v>2.9691360996455525E-5</v>
      </c>
      <c r="D251" s="258">
        <v>3.9718707531922775E-5</v>
      </c>
      <c r="E251" s="265">
        <v>1.7045065159472339</v>
      </c>
      <c r="F251" s="249">
        <v>5.0471097320505374</v>
      </c>
      <c r="G251" s="258">
        <v>6.7516162479977719</v>
      </c>
    </row>
    <row r="252" spans="1:7">
      <c r="A252" s="51" t="s">
        <v>716</v>
      </c>
      <c r="B252" s="265">
        <v>1.6617608748851664E-5</v>
      </c>
      <c r="C252" s="249">
        <v>9.2557093728076232E-5</v>
      </c>
      <c r="D252" s="258">
        <v>1.091747024769279E-4</v>
      </c>
      <c r="E252" s="265">
        <v>2.82475750605537</v>
      </c>
      <c r="F252" s="249">
        <v>15.733391560631189</v>
      </c>
      <c r="G252" s="258">
        <v>18.558149066686561</v>
      </c>
    </row>
    <row r="253" spans="1:7">
      <c r="A253" s="51" t="s">
        <v>717</v>
      </c>
      <c r="B253" s="265">
        <v>7.8284895638810388E-6</v>
      </c>
      <c r="C253" s="249">
        <v>1.9103494523597993E-8</v>
      </c>
      <c r="D253" s="258">
        <v>7.8475930584046362E-6</v>
      </c>
      <c r="E253" s="265">
        <v>1.3307320560292542</v>
      </c>
      <c r="F253" s="249">
        <v>3.2473227865080232E-3</v>
      </c>
      <c r="G253" s="258">
        <v>1.3339793788157621</v>
      </c>
    </row>
    <row r="254" spans="1:7">
      <c r="A254" s="51" t="s">
        <v>718</v>
      </c>
      <c r="B254" s="265">
        <v>7.7980956444869887E-6</v>
      </c>
      <c r="C254" s="249">
        <v>1.9103494523597993E-8</v>
      </c>
      <c r="D254" s="258">
        <v>7.817199139010586E-6</v>
      </c>
      <c r="E254" s="265">
        <v>1.3255655213464155</v>
      </c>
      <c r="F254" s="249">
        <v>3.2473227865080232E-3</v>
      </c>
      <c r="G254" s="258">
        <v>1.3288128441329234</v>
      </c>
    </row>
    <row r="255" spans="1:7">
      <c r="A255" s="51" t="s">
        <v>719</v>
      </c>
      <c r="B255" s="265">
        <v>3.174616555445625E-6</v>
      </c>
      <c r="C255" s="249">
        <v>0</v>
      </c>
      <c r="D255" s="258">
        <v>3.174616555445625E-6</v>
      </c>
      <c r="E255" s="265">
        <v>0.53963973273003929</v>
      </c>
      <c r="F255" s="249">
        <v>0</v>
      </c>
      <c r="G255" s="258">
        <v>0.53963973273003929</v>
      </c>
    </row>
    <row r="256" spans="1:7">
      <c r="A256" t="s">
        <v>720</v>
      </c>
      <c r="B256" s="265">
        <v>2.0337816421819321E-8</v>
      </c>
      <c r="C256" s="249">
        <v>6.8390510394480802E-9</v>
      </c>
      <c r="D256" s="249">
        <v>2.7176867461267402E-8</v>
      </c>
      <c r="E256" s="265">
        <v>3.4571399810023966E-3</v>
      </c>
      <c r="F256" s="249">
        <v>1.162541557569872E-3</v>
      </c>
      <c r="G256" s="258">
        <v>4.6196815385722689E-3</v>
      </c>
    </row>
    <row r="257" spans="1:11">
      <c r="A257" s="39" t="s">
        <v>721</v>
      </c>
      <c r="B257" s="271">
        <v>4.2457280107626677E-8</v>
      </c>
      <c r="C257" s="263">
        <v>4.9669085761354784E-9</v>
      </c>
      <c r="D257" s="263">
        <v>4.7424188683762154E-8</v>
      </c>
      <c r="E257" s="271">
        <v>7.2171346962902538E-3</v>
      </c>
      <c r="F257" s="263">
        <v>8.4430392449208599E-4</v>
      </c>
      <c r="G257" s="264">
        <v>8.0614386207823394E-3</v>
      </c>
    </row>
    <row r="258" spans="1:11">
      <c r="E258"/>
      <c r="F258"/>
      <c r="G258"/>
    </row>
    <row r="259" spans="1:11" ht="14.25">
      <c r="A259" s="52" t="s">
        <v>1061</v>
      </c>
      <c r="E259"/>
      <c r="F259"/>
      <c r="G259"/>
    </row>
    <row r="260" spans="1:11" ht="14.25">
      <c r="A260" s="77"/>
      <c r="B260" s="254" t="s">
        <v>1003</v>
      </c>
      <c r="C260" s="255"/>
      <c r="D260" s="256"/>
      <c r="E260" s="254" t="s">
        <v>1004</v>
      </c>
      <c r="F260" s="255"/>
      <c r="G260" s="256"/>
    </row>
    <row r="261" spans="1:11" ht="14.25">
      <c r="A261" s="51"/>
      <c r="B261" s="259" t="s">
        <v>1009</v>
      </c>
      <c r="C261" s="260" t="s">
        <v>419</v>
      </c>
      <c r="D261" s="261" t="s">
        <v>1010</v>
      </c>
      <c r="E261" s="259" t="s">
        <v>1009</v>
      </c>
      <c r="F261" s="260" t="s">
        <v>419</v>
      </c>
      <c r="G261" s="261" t="s">
        <v>1010</v>
      </c>
    </row>
    <row r="262" spans="1:11">
      <c r="A262" s="77" t="s">
        <v>1015</v>
      </c>
      <c r="B262" s="262">
        <v>2664.8548458008463</v>
      </c>
      <c r="C262" s="252">
        <v>6216.0674597754842</v>
      </c>
      <c r="D262" s="253">
        <v>8880.9223055763305</v>
      </c>
      <c r="E262" s="262">
        <v>452306979.07589644</v>
      </c>
      <c r="F262" s="252">
        <v>1055055850</v>
      </c>
      <c r="G262" s="253">
        <v>1507362829.0758965</v>
      </c>
    </row>
    <row r="263" spans="1:11">
      <c r="A263" s="51" t="s">
        <v>1020</v>
      </c>
      <c r="B263" s="265">
        <v>2646.3686525722574</v>
      </c>
      <c r="C263" s="249">
        <v>3123.9390722130165</v>
      </c>
      <c r="D263" s="258">
        <v>5770.3077247852743</v>
      </c>
      <c r="E263" s="265">
        <v>449169309.40994376</v>
      </c>
      <c r="F263" s="249">
        <v>530227545.71279377</v>
      </c>
      <c r="G263" s="258">
        <v>979396855.12273765</v>
      </c>
    </row>
    <row r="264" spans="1:11">
      <c r="A264" s="51" t="s">
        <v>575</v>
      </c>
      <c r="B264" s="265">
        <v>51.114459317824775</v>
      </c>
      <c r="C264" s="249">
        <v>0</v>
      </c>
      <c r="D264" s="258">
        <v>51.114459317824775</v>
      </c>
      <c r="E264" s="265">
        <v>8675679.5468892585</v>
      </c>
      <c r="F264" s="249">
        <v>0</v>
      </c>
      <c r="G264" s="258">
        <v>8675679.5468892585</v>
      </c>
    </row>
    <row r="265" spans="1:11">
      <c r="A265" s="51" t="s">
        <v>967</v>
      </c>
      <c r="B265" s="265">
        <v>2426.4078879384451</v>
      </c>
      <c r="C265" s="249">
        <v>0</v>
      </c>
      <c r="D265" s="258">
        <v>2426.4078879384451</v>
      </c>
      <c r="E265" s="265">
        <v>411835272.57731277</v>
      </c>
      <c r="F265" s="249">
        <v>0</v>
      </c>
      <c r="G265" s="258">
        <v>411835272.57731277</v>
      </c>
    </row>
    <row r="266" spans="1:11">
      <c r="A266" t="s">
        <v>608</v>
      </c>
      <c r="B266" s="265">
        <v>168.84630531598725</v>
      </c>
      <c r="C266" s="249">
        <v>3123.9390722130165</v>
      </c>
      <c r="D266" s="258">
        <v>3292.7853775290037</v>
      </c>
      <c r="E266" s="249">
        <v>28658357.285741664</v>
      </c>
      <c r="F266" s="249">
        <v>530227545.71279377</v>
      </c>
      <c r="G266" s="258">
        <v>558885902.99853539</v>
      </c>
    </row>
    <row r="267" spans="1:11">
      <c r="A267" s="267" t="s">
        <v>625</v>
      </c>
      <c r="B267" s="268">
        <v>5.7419289505289871E-2</v>
      </c>
      <c r="C267" s="269">
        <v>0</v>
      </c>
      <c r="D267" s="270">
        <v>5.7419289505289871E-2</v>
      </c>
      <c r="E267" s="269">
        <v>9745.8011335011743</v>
      </c>
      <c r="F267" s="269">
        <v>0</v>
      </c>
      <c r="G267" s="270">
        <v>9745.8011335011743</v>
      </c>
      <c r="H267" s="249"/>
      <c r="I267" s="249"/>
      <c r="J267" s="249"/>
      <c r="K267" s="249"/>
    </row>
    <row r="268" spans="1:11">
      <c r="A268" s="49" t="s">
        <v>676</v>
      </c>
      <c r="B268" s="262">
        <v>6.1411674759365541E-5</v>
      </c>
      <c r="C268" s="252">
        <v>2.4510763159498924E-5</v>
      </c>
      <c r="D268" s="253">
        <v>8.5922437918864469E-5</v>
      </c>
      <c r="E268" s="252">
        <v>10.42343042967976</v>
      </c>
      <c r="F268" s="252">
        <v>4.1602225565820774</v>
      </c>
      <c r="G268" s="253">
        <v>14.583652986261837</v>
      </c>
    </row>
    <row r="269" spans="1:11">
      <c r="A269" s="51" t="s">
        <v>685</v>
      </c>
      <c r="B269" s="265">
        <v>1.3264316916375974E-4</v>
      </c>
      <c r="C269" s="249">
        <v>2.1155782820849481E-4</v>
      </c>
      <c r="D269" s="249">
        <v>3.4420099737225457E-4</v>
      </c>
      <c r="E269" s="265">
        <v>22.513583144707212</v>
      </c>
      <c r="F269" s="249">
        <v>35.907802756170426</v>
      </c>
      <c r="G269" s="258">
        <v>58.421385900877645</v>
      </c>
    </row>
    <row r="270" spans="1:11">
      <c r="A270" s="51" t="s">
        <v>690</v>
      </c>
      <c r="B270" s="265">
        <v>2.2900313131321977E-4</v>
      </c>
      <c r="C270" s="249">
        <v>2.5175282706102033E-3</v>
      </c>
      <c r="D270" s="249">
        <v>2.7465314019234229E-3</v>
      </c>
      <c r="E270" s="265">
        <v>38.868801685922719</v>
      </c>
      <c r="F270" s="249">
        <v>427.30117500102131</v>
      </c>
      <c r="G270" s="258">
        <v>466.16997668694393</v>
      </c>
    </row>
    <row r="271" spans="1:11">
      <c r="A271" s="51" t="s">
        <v>695</v>
      </c>
      <c r="B271" s="265">
        <v>4.5942324918549289E-5</v>
      </c>
      <c r="C271" s="249">
        <v>2.5243430246405779E-5</v>
      </c>
      <c r="D271" s="249">
        <v>7.1185755164955068E-5</v>
      </c>
      <c r="E271" s="265">
        <v>7.7978109120564358</v>
      </c>
      <c r="F271" s="249">
        <v>4.2845784618462472</v>
      </c>
      <c r="G271" s="258">
        <v>12.082389373902684</v>
      </c>
    </row>
    <row r="272" spans="1:11">
      <c r="A272" s="51" t="s">
        <v>700</v>
      </c>
      <c r="B272" s="265">
        <v>4.4745650569877347E-5</v>
      </c>
      <c r="C272" s="249">
        <v>2.5243430246405779E-5</v>
      </c>
      <c r="D272" s="249">
        <v>6.9989080816283119E-5</v>
      </c>
      <c r="E272" s="265">
        <v>7.5946988512106746</v>
      </c>
      <c r="F272" s="249">
        <v>4.2845784618462472</v>
      </c>
      <c r="G272" s="258">
        <v>11.879277313056921</v>
      </c>
    </row>
    <row r="273" spans="1:7">
      <c r="A273" s="51" t="s">
        <v>703</v>
      </c>
      <c r="B273" s="265">
        <v>1.0214647620628039E-4</v>
      </c>
      <c r="C273" s="249">
        <v>1.6108660923646817E-6</v>
      </c>
      <c r="D273" s="249">
        <v>1.0375734229864507E-4</v>
      </c>
      <c r="E273" s="265">
        <v>17.337366104166193</v>
      </c>
      <c r="F273" s="249">
        <v>0.27341300674645236</v>
      </c>
      <c r="G273" s="258">
        <v>17.610779110912645</v>
      </c>
    </row>
    <row r="274" spans="1:7">
      <c r="A274" s="51" t="s">
        <v>1052</v>
      </c>
      <c r="B274" s="265">
        <v>1.4136374948110429E-6</v>
      </c>
      <c r="C274" s="249">
        <v>7.9026636965195854E-6</v>
      </c>
      <c r="D274" s="249">
        <v>9.3163011913306281E-6</v>
      </c>
      <c r="E274" s="265">
        <v>0.23993731057957421</v>
      </c>
      <c r="F274" s="249">
        <v>1.3413225672902787</v>
      </c>
      <c r="G274" s="258">
        <v>1.5812598778698528</v>
      </c>
    </row>
    <row r="275" spans="1:7">
      <c r="A275" s="51" t="s">
        <v>1053</v>
      </c>
      <c r="B275" s="265">
        <v>2.2073277728000984E-6</v>
      </c>
      <c r="C275" s="249">
        <v>7.6473546699061368E-6</v>
      </c>
      <c r="D275" s="249">
        <v>9.8546824427062352E-6</v>
      </c>
      <c r="E275" s="265">
        <v>0.37465070876890544</v>
      </c>
      <c r="F275" s="249">
        <v>1.2979888544840064</v>
      </c>
      <c r="G275" s="258">
        <v>1.6726395632529119</v>
      </c>
    </row>
    <row r="276" spans="1:7">
      <c r="A276" s="51" t="s">
        <v>201</v>
      </c>
      <c r="B276" s="265">
        <v>1.4107436536166605E-3</v>
      </c>
      <c r="C276" s="249">
        <v>1.6930960529702417E-7</v>
      </c>
      <c r="D276" s="249">
        <v>1.4109129632219576E-3</v>
      </c>
      <c r="E276" s="265">
        <v>239.4461376473528</v>
      </c>
      <c r="F276" s="249">
        <v>2.8736993394255766E-2</v>
      </c>
      <c r="G276" s="258">
        <v>239.47487464074703</v>
      </c>
    </row>
    <row r="277" spans="1:7">
      <c r="A277" s="51" t="s">
        <v>200</v>
      </c>
      <c r="B277" s="265">
        <v>1.2711347721588072E-6</v>
      </c>
      <c r="C277" s="249">
        <v>3.3216849953045242E-7</v>
      </c>
      <c r="D277" s="249">
        <v>1.6033032716892596E-6</v>
      </c>
      <c r="E277" s="265">
        <v>0.21575026110688411</v>
      </c>
      <c r="F277" s="249">
        <v>5.6379104776958781E-2</v>
      </c>
      <c r="G277" s="258">
        <v>0.2721293658838429</v>
      </c>
    </row>
    <row r="278" spans="1:7">
      <c r="A278" s="51" t="s">
        <v>282</v>
      </c>
      <c r="B278" s="265">
        <v>-0.10783256978506124</v>
      </c>
      <c r="C278" s="249">
        <v>0.44491232940962011</v>
      </c>
      <c r="D278" s="249">
        <v>0.33707975962455888</v>
      </c>
      <c r="E278" s="265">
        <v>-18302.469255436827</v>
      </c>
      <c r="F278" s="249">
        <v>75515.164357257658</v>
      </c>
      <c r="G278" s="258">
        <v>57212.69510182082</v>
      </c>
    </row>
    <row r="279" spans="1:7">
      <c r="A279" s="51" t="s">
        <v>640</v>
      </c>
      <c r="B279" s="265">
        <v>-0.10743273079956578</v>
      </c>
      <c r="C279" s="249">
        <v>0.4453211693038901</v>
      </c>
      <c r="D279" s="249">
        <v>0.33788843850432432</v>
      </c>
      <c r="E279" s="265">
        <v>-18234.604409465497</v>
      </c>
      <c r="F279" s="249">
        <v>75584.556931413928</v>
      </c>
      <c r="G279" s="258">
        <v>57349.952521948428</v>
      </c>
    </row>
    <row r="280" spans="1:7">
      <c r="A280" s="51" t="s">
        <v>667</v>
      </c>
      <c r="B280" s="271">
        <v>-6.4773570476443887E-2</v>
      </c>
      <c r="C280" s="263">
        <v>0.44541427324442456</v>
      </c>
      <c r="D280" s="264">
        <v>0.38064070276798068</v>
      </c>
      <c r="E280" s="271">
        <v>-10994.046460851589</v>
      </c>
      <c r="F280" s="263">
        <v>75600.359503981657</v>
      </c>
      <c r="G280" s="264">
        <v>64606.31304313006</v>
      </c>
    </row>
    <row r="281" spans="1:7">
      <c r="A281" s="77" t="s">
        <v>712</v>
      </c>
      <c r="B281" s="265">
        <v>1.0745767106866426E-5</v>
      </c>
      <c r="C281" s="249">
        <v>4.0177693669918289E-6</v>
      </c>
      <c r="D281" s="258">
        <v>1.4763536473858254E-5</v>
      </c>
      <c r="E281" s="265">
        <v>1.8238837532253049</v>
      </c>
      <c r="F281" s="249">
        <v>0.6819377527715299</v>
      </c>
      <c r="G281" s="258">
        <v>2.5058215059968347</v>
      </c>
    </row>
    <row r="282" spans="1:7">
      <c r="A282" s="51" t="s">
        <v>715</v>
      </c>
      <c r="B282" s="265">
        <v>1.0625253202932676E-5</v>
      </c>
      <c r="C282" s="249">
        <v>2.9704915765690647E-5</v>
      </c>
      <c r="D282" s="258">
        <v>4.0330168968623322E-5</v>
      </c>
      <c r="E282" s="265">
        <v>1.8034288755756611</v>
      </c>
      <c r="F282" s="249">
        <v>5.0418283513096096</v>
      </c>
      <c r="G282" s="258">
        <v>6.8452572268852707</v>
      </c>
    </row>
    <row r="283" spans="1:7">
      <c r="A283" s="51" t="s">
        <v>716</v>
      </c>
      <c r="B283" s="265">
        <v>1.9828320598532602E-5</v>
      </c>
      <c r="C283" s="249">
        <v>1.0096119094471642E-4</v>
      </c>
      <c r="D283" s="258">
        <v>1.2078951154324902E-4</v>
      </c>
      <c r="E283" s="265">
        <v>3.3654695317468328</v>
      </c>
      <c r="F283" s="249">
        <v>17.136187118058952</v>
      </c>
      <c r="G283" s="258">
        <v>20.501656649805785</v>
      </c>
    </row>
    <row r="284" spans="1:7">
      <c r="A284" s="51" t="s">
        <v>717</v>
      </c>
      <c r="B284" s="265">
        <v>5.0271091085692054E-6</v>
      </c>
      <c r="C284" s="249">
        <v>3.2667319879437605E-8</v>
      </c>
      <c r="D284" s="258">
        <v>5.0597764284486427E-6</v>
      </c>
      <c r="E284" s="265">
        <v>0.85325342878048405</v>
      </c>
      <c r="F284" s="249">
        <v>5.5446384978368301E-3</v>
      </c>
      <c r="G284" s="258">
        <v>0.85879806727832075</v>
      </c>
    </row>
    <row r="285" spans="1:7">
      <c r="A285" s="51" t="s">
        <v>718</v>
      </c>
      <c r="B285" s="265">
        <v>4.7508666339289386E-6</v>
      </c>
      <c r="C285" s="249">
        <v>3.2667319879437605E-8</v>
      </c>
      <c r="D285" s="258">
        <v>4.7835339538083759E-6</v>
      </c>
      <c r="E285" s="265">
        <v>0.8063666726804759</v>
      </c>
      <c r="F285" s="249">
        <v>5.5446384978368301E-3</v>
      </c>
      <c r="G285" s="258">
        <v>0.81191131117831272</v>
      </c>
    </row>
    <row r="286" spans="1:7">
      <c r="A286" s="51" t="s">
        <v>719</v>
      </c>
      <c r="B286" s="265">
        <v>1.6802736904225746E-5</v>
      </c>
      <c r="C286" s="249">
        <v>4.6889898160838255E-8</v>
      </c>
      <c r="D286" s="258">
        <v>1.6849626802386586E-5</v>
      </c>
      <c r="E286" s="265">
        <v>2.8519358873648013</v>
      </c>
      <c r="F286" s="249">
        <v>7.9586429331131303E-3</v>
      </c>
      <c r="G286" s="258">
        <v>2.8598945302979146</v>
      </c>
    </row>
    <row r="287" spans="1:7">
      <c r="A287" t="s">
        <v>720</v>
      </c>
      <c r="B287" s="265">
        <v>1.0038464991446435E-7</v>
      </c>
      <c r="C287" s="249">
        <v>1.1694900516838662E-8</v>
      </c>
      <c r="D287" s="249">
        <v>1.1207955043130301E-7</v>
      </c>
      <c r="E287" s="265">
        <v>1.7038330556709076E-2</v>
      </c>
      <c r="F287" s="249">
        <v>1.9849805822255849E-3</v>
      </c>
      <c r="G287" s="258">
        <v>1.9023311138934663E-2</v>
      </c>
    </row>
    <row r="288" spans="1:7">
      <c r="A288" s="39" t="s">
        <v>721</v>
      </c>
      <c r="B288" s="271">
        <v>2.5007081857492405E-7</v>
      </c>
      <c r="C288" s="263">
        <v>8.4935031686537792E-9</v>
      </c>
      <c r="D288" s="263">
        <v>2.5856432174357784E-7</v>
      </c>
      <c r="E288" s="271">
        <v>4.2444629463736838E-2</v>
      </c>
      <c r="F288" s="263">
        <v>1.4416060094375762E-3</v>
      </c>
      <c r="G288" s="264">
        <v>4.3886235473174405E-2</v>
      </c>
    </row>
    <row r="289" spans="1:11">
      <c r="E289"/>
      <c r="F289"/>
      <c r="G289"/>
    </row>
    <row r="290" spans="1:11" ht="14.25">
      <c r="A290" s="52" t="s">
        <v>1062</v>
      </c>
      <c r="E290"/>
      <c r="F290"/>
      <c r="G290"/>
    </row>
    <row r="291" spans="1:11" ht="14.25">
      <c r="A291" s="77"/>
      <c r="B291" s="254" t="s">
        <v>1003</v>
      </c>
      <c r="C291" s="255"/>
      <c r="D291" s="256"/>
      <c r="E291" s="254" t="s">
        <v>1004</v>
      </c>
      <c r="F291" s="255"/>
      <c r="G291" s="256"/>
    </row>
    <row r="292" spans="1:11" ht="14.25">
      <c r="A292" s="51"/>
      <c r="B292" s="259" t="s">
        <v>1009</v>
      </c>
      <c r="C292" s="260" t="s">
        <v>419</v>
      </c>
      <c r="D292" s="261" t="s">
        <v>1010</v>
      </c>
      <c r="E292" s="259" t="s">
        <v>1009</v>
      </c>
      <c r="F292" s="260" t="s">
        <v>419</v>
      </c>
      <c r="G292" s="261" t="s">
        <v>1010</v>
      </c>
    </row>
    <row r="293" spans="1:11">
      <c r="A293" s="77" t="s">
        <v>1015</v>
      </c>
      <c r="B293" s="262">
        <v>1077.9691415033876</v>
      </c>
      <c r="C293" s="252">
        <v>6419.021986665909</v>
      </c>
      <c r="D293" s="253">
        <v>7496.9911281692966</v>
      </c>
      <c r="E293" s="262">
        <v>177179272.98350924</v>
      </c>
      <c r="F293" s="252">
        <v>1055055850</v>
      </c>
      <c r="G293" s="253">
        <v>1232235122.9835091</v>
      </c>
    </row>
    <row r="294" spans="1:11">
      <c r="A294" s="51" t="s">
        <v>1020</v>
      </c>
      <c r="B294" s="265">
        <v>1045.7366794415075</v>
      </c>
      <c r="C294" s="249">
        <v>6419.021986665909</v>
      </c>
      <c r="D294" s="258">
        <v>7464.7586661074165</v>
      </c>
      <c r="E294" s="265">
        <v>171881417.99423954</v>
      </c>
      <c r="F294" s="249">
        <v>1055055850</v>
      </c>
      <c r="G294" s="258">
        <v>1226937267.9942393</v>
      </c>
    </row>
    <row r="295" spans="1:11">
      <c r="A295" s="51" t="s">
        <v>575</v>
      </c>
      <c r="B295" s="265">
        <v>88.79773190377837</v>
      </c>
      <c r="C295" s="249">
        <v>0</v>
      </c>
      <c r="D295" s="258">
        <v>88.79773190377837</v>
      </c>
      <c r="E295" s="265">
        <v>14595146.535784738</v>
      </c>
      <c r="F295" s="249">
        <v>0</v>
      </c>
      <c r="G295" s="258">
        <v>14595146.535784738</v>
      </c>
    </row>
    <row r="296" spans="1:11">
      <c r="A296" s="51" t="s">
        <v>967</v>
      </c>
      <c r="B296" s="265">
        <v>672.77068431808334</v>
      </c>
      <c r="C296" s="249">
        <v>0</v>
      </c>
      <c r="D296" s="258">
        <v>672.77068431808334</v>
      </c>
      <c r="E296" s="265">
        <v>110579251.43001081</v>
      </c>
      <c r="F296" s="249">
        <v>0</v>
      </c>
      <c r="G296" s="258">
        <v>110579251.43001081</v>
      </c>
    </row>
    <row r="297" spans="1:11">
      <c r="A297" t="s">
        <v>608</v>
      </c>
      <c r="B297" s="265">
        <v>284.16826321964595</v>
      </c>
      <c r="C297" s="249">
        <v>6419.021986665909</v>
      </c>
      <c r="D297" s="258">
        <v>6703.1902498855552</v>
      </c>
      <c r="E297" s="249">
        <v>46707020.028444044</v>
      </c>
      <c r="F297" s="249">
        <v>1055055850</v>
      </c>
      <c r="G297" s="258">
        <v>1101762870.0284443</v>
      </c>
    </row>
    <row r="298" spans="1:11">
      <c r="A298" s="267" t="s">
        <v>625</v>
      </c>
      <c r="B298" s="268">
        <v>0.11794430585179096</v>
      </c>
      <c r="C298" s="269">
        <v>0</v>
      </c>
      <c r="D298" s="270">
        <v>0.11794430585179096</v>
      </c>
      <c r="E298" s="269">
        <v>19385.792745625924</v>
      </c>
      <c r="F298" s="269">
        <v>0</v>
      </c>
      <c r="G298" s="270">
        <v>19385.792745625924</v>
      </c>
      <c r="H298" s="249"/>
      <c r="I298" s="249"/>
      <c r="J298" s="249"/>
      <c r="K298" s="249"/>
    </row>
    <row r="299" spans="1:11">
      <c r="A299" s="49" t="s">
        <v>676</v>
      </c>
      <c r="B299" s="262">
        <v>4.3185996430972036E-5</v>
      </c>
      <c r="C299" s="252">
        <v>3.6134267098026757E-5</v>
      </c>
      <c r="D299" s="253">
        <v>7.93202635289988E-5</v>
      </c>
      <c r="E299" s="252">
        <v>7.0982212348274389</v>
      </c>
      <c r="F299" s="252">
        <v>5.9391711021443925</v>
      </c>
      <c r="G299" s="253">
        <v>13.037392336971832</v>
      </c>
    </row>
    <row r="300" spans="1:11">
      <c r="A300" s="51" t="s">
        <v>685</v>
      </c>
      <c r="B300" s="265">
        <v>7.8112605420305048E-5</v>
      </c>
      <c r="C300" s="249">
        <v>2.3862784788276543E-4</v>
      </c>
      <c r="D300" s="249">
        <v>3.1674045330307046E-4</v>
      </c>
      <c r="E300" s="265">
        <v>12.838896872238415</v>
      </c>
      <c r="F300" s="249">
        <v>39.221817187199086</v>
      </c>
      <c r="G300" s="258">
        <v>52.060714059437501</v>
      </c>
    </row>
    <row r="301" spans="1:11">
      <c r="A301" s="51" t="s">
        <v>690</v>
      </c>
      <c r="B301" s="265">
        <v>1.8226456775353246E-4</v>
      </c>
      <c r="C301" s="249">
        <v>2.3021931598827122E-3</v>
      </c>
      <c r="D301" s="249">
        <v>2.4844577276362445E-3</v>
      </c>
      <c r="E301" s="265">
        <v>29.95772546901145</v>
      </c>
      <c r="F301" s="249">
        <v>378.39757617434998</v>
      </c>
      <c r="G301" s="258">
        <v>408.35530164336137</v>
      </c>
    </row>
    <row r="302" spans="1:11">
      <c r="A302" s="51" t="s">
        <v>695</v>
      </c>
      <c r="B302" s="265">
        <v>1.1305929853591153E-5</v>
      </c>
      <c r="C302" s="249">
        <v>2.9251764975237758E-5</v>
      </c>
      <c r="D302" s="249">
        <v>4.0557694828828911E-5</v>
      </c>
      <c r="E302" s="265">
        <v>1.8582873616104698</v>
      </c>
      <c r="F302" s="249">
        <v>4.8079358232545637</v>
      </c>
      <c r="G302" s="258">
        <v>6.6662231848650331</v>
      </c>
    </row>
    <row r="303" spans="1:11">
      <c r="A303" s="51" t="s">
        <v>700</v>
      </c>
      <c r="B303" s="265">
        <v>9.3547611400790009E-6</v>
      </c>
      <c r="C303" s="249">
        <v>2.9251764975237758E-5</v>
      </c>
      <c r="D303" s="249">
        <v>3.8606526115316761E-5</v>
      </c>
      <c r="E303" s="265">
        <v>1.5375855522376032</v>
      </c>
      <c r="F303" s="249">
        <v>4.8079358232545637</v>
      </c>
      <c r="G303" s="258">
        <v>6.3455213754921669</v>
      </c>
    </row>
    <row r="304" spans="1:11">
      <c r="A304" s="51" t="s">
        <v>703</v>
      </c>
      <c r="B304" s="265">
        <v>9.9931830240310098E-5</v>
      </c>
      <c r="C304" s="249">
        <v>3.2613968523475747E-6</v>
      </c>
      <c r="D304" s="249">
        <v>1.0319322709265767E-4</v>
      </c>
      <c r="E304" s="265">
        <v>16.425190989415686</v>
      </c>
      <c r="F304" s="249">
        <v>0.53605609006928401</v>
      </c>
      <c r="G304" s="258">
        <v>16.96124707948497</v>
      </c>
    </row>
    <row r="305" spans="1:7">
      <c r="A305" s="51" t="s">
        <v>1052</v>
      </c>
      <c r="B305" s="265">
        <v>1.4948719355243655E-6</v>
      </c>
      <c r="C305" s="249">
        <v>1.1480652053576149E-5</v>
      </c>
      <c r="D305" s="249">
        <v>1.2975523989100514E-5</v>
      </c>
      <c r="E305" s="265">
        <v>0.24570306564645386</v>
      </c>
      <c r="F305" s="249">
        <v>1.8870053936723583</v>
      </c>
      <c r="G305" s="258">
        <v>2.1327084593188124</v>
      </c>
    </row>
    <row r="306" spans="1:7">
      <c r="A306" s="51" t="s">
        <v>1053</v>
      </c>
      <c r="B306" s="265">
        <v>3.0849309338664793E-6</v>
      </c>
      <c r="C306" s="249">
        <v>1.1089702463457852E-5</v>
      </c>
      <c r="D306" s="249">
        <v>1.4174633397324331E-5</v>
      </c>
      <c r="E306" s="265">
        <v>0.50705145353651415</v>
      </c>
      <c r="F306" s="249">
        <v>1.8227473722843288</v>
      </c>
      <c r="G306" s="258">
        <v>2.3297988258208426</v>
      </c>
    </row>
    <row r="307" spans="1:7">
      <c r="A307" s="51" t="s">
        <v>201</v>
      </c>
      <c r="B307" s="265">
        <v>1.0144922285274989E-3</v>
      </c>
      <c r="C307" s="249">
        <v>1.6257390877888591E-7</v>
      </c>
      <c r="D307" s="249">
        <v>1.0146548024362778E-3</v>
      </c>
      <c r="E307" s="265">
        <v>166.74595642620952</v>
      </c>
      <c r="F307" s="249">
        <v>2.6721290855652786E-2</v>
      </c>
      <c r="G307" s="258">
        <v>166.77267771706516</v>
      </c>
    </row>
    <row r="308" spans="1:7">
      <c r="A308" s="51" t="s">
        <v>200</v>
      </c>
      <c r="B308" s="265">
        <v>1.2813934183596711E-6</v>
      </c>
      <c r="C308" s="249">
        <v>3.1895373713231579E-7</v>
      </c>
      <c r="D308" s="249">
        <v>1.600347155491987E-6</v>
      </c>
      <c r="E308" s="265">
        <v>0.21061489195709665</v>
      </c>
      <c r="F308" s="249">
        <v>5.2424498146266679E-2</v>
      </c>
      <c r="G308" s="258">
        <v>0.26303939010336336</v>
      </c>
    </row>
    <row r="309" spans="1:7">
      <c r="A309" s="51" t="s">
        <v>282</v>
      </c>
      <c r="B309" s="265">
        <v>6.8374522901683124E-2</v>
      </c>
      <c r="C309" s="249">
        <v>0.46697883000767976</v>
      </c>
      <c r="D309" s="249">
        <v>0.53535335290936292</v>
      </c>
      <c r="E309" s="265">
        <v>11238.307101647628</v>
      </c>
      <c r="F309" s="249">
        <v>76754.488058961215</v>
      </c>
      <c r="G309" s="258">
        <v>87992.795160608861</v>
      </c>
    </row>
    <row r="310" spans="1:7">
      <c r="A310" s="51" t="s">
        <v>640</v>
      </c>
      <c r="B310" s="265">
        <v>6.8631867637172508E-2</v>
      </c>
      <c r="C310" s="249">
        <v>0.4674664350915701</v>
      </c>
      <c r="D310" s="249">
        <v>0.53609830272874259</v>
      </c>
      <c r="E310" s="265">
        <v>11280.6053005335</v>
      </c>
      <c r="F310" s="249">
        <v>76834.632759714208</v>
      </c>
      <c r="G310" s="258">
        <v>88115.238060247721</v>
      </c>
    </row>
    <row r="311" spans="1:7">
      <c r="A311" s="51" t="s">
        <v>667</v>
      </c>
      <c r="B311" s="271">
        <v>9.940620374886279E-2</v>
      </c>
      <c r="C311" s="263">
        <v>0.46755583504917353</v>
      </c>
      <c r="D311" s="264">
        <v>0.56696203879803631</v>
      </c>
      <c r="E311" s="271">
        <v>16338.796939688416</v>
      </c>
      <c r="F311" s="263">
        <v>76849.326890448632</v>
      </c>
      <c r="G311" s="264">
        <v>93188.123830137061</v>
      </c>
    </row>
    <row r="312" spans="1:7">
      <c r="A312" s="77" t="s">
        <v>712</v>
      </c>
      <c r="B312" s="265">
        <v>1.5145904337872772E-5</v>
      </c>
      <c r="C312" s="249">
        <v>3.5457730896806089E-6</v>
      </c>
      <c r="D312" s="258">
        <v>1.8691677427553382E-5</v>
      </c>
      <c r="E312" s="265">
        <v>2.4894407603537538</v>
      </c>
      <c r="F312" s="249">
        <v>0.58279729354583509</v>
      </c>
      <c r="G312" s="258">
        <v>3.0722380538995888</v>
      </c>
    </row>
    <row r="313" spans="1:7">
      <c r="A313" s="51" t="s">
        <v>715</v>
      </c>
      <c r="B313" s="265">
        <v>1.1567888499505013E-5</v>
      </c>
      <c r="C313" s="249">
        <v>2.104515840969163E-5</v>
      </c>
      <c r="D313" s="258">
        <v>3.2613046909196641E-5</v>
      </c>
      <c r="E313" s="265">
        <v>1.9013439210682215</v>
      </c>
      <c r="F313" s="249">
        <v>3.4590654994554226</v>
      </c>
      <c r="G313" s="258">
        <v>5.3604094205236432</v>
      </c>
    </row>
    <row r="314" spans="1:7">
      <c r="A314" s="51" t="s">
        <v>716</v>
      </c>
      <c r="B314" s="265">
        <v>2.373194001343534E-5</v>
      </c>
      <c r="C314" s="249">
        <v>8.9143056703184896E-5</v>
      </c>
      <c r="D314" s="258">
        <v>1.1287499671662024E-4</v>
      </c>
      <c r="E314" s="265">
        <v>3.9006755538516611</v>
      </c>
      <c r="F314" s="249">
        <v>14.65190548606108</v>
      </c>
      <c r="G314" s="258">
        <v>18.552581039912742</v>
      </c>
    </row>
    <row r="315" spans="1:7">
      <c r="A315" s="51" t="s">
        <v>717</v>
      </c>
      <c r="B315" s="265">
        <v>2.3158173821787126E-6</v>
      </c>
      <c r="C315" s="249">
        <v>2.7905444641860255E-7</v>
      </c>
      <c r="D315" s="258">
        <v>2.5948718285973151E-6</v>
      </c>
      <c r="E315" s="265">
        <v>0.38063690725390625</v>
      </c>
      <c r="F315" s="249">
        <v>4.586649286667753E-2</v>
      </c>
      <c r="G315" s="258">
        <v>0.42650340012058374</v>
      </c>
    </row>
    <row r="316" spans="1:7">
      <c r="A316" s="51" t="s">
        <v>718</v>
      </c>
      <c r="B316" s="265">
        <v>1.779312009609093E-6</v>
      </c>
      <c r="C316" s="249">
        <v>2.7905444641860255E-7</v>
      </c>
      <c r="D316" s="258">
        <v>2.0583664560276954E-6</v>
      </c>
      <c r="E316" s="265">
        <v>0.29245476158407741</v>
      </c>
      <c r="F316" s="249">
        <v>4.586649286667753E-2</v>
      </c>
      <c r="G316" s="258">
        <v>0.33832125445075495</v>
      </c>
    </row>
    <row r="317" spans="1:7">
      <c r="A317" s="51" t="s">
        <v>719</v>
      </c>
      <c r="B317" s="265">
        <v>3.1276237984210413E-5</v>
      </c>
      <c r="C317" s="249">
        <v>8.8407993531246764E-8</v>
      </c>
      <c r="D317" s="258">
        <v>3.1364645977741662E-5</v>
      </c>
      <c r="E317" s="265">
        <v>5.1406862166510372</v>
      </c>
      <c r="F317" s="249">
        <v>1.4531087594911327E-2</v>
      </c>
      <c r="G317" s="258">
        <v>5.1552173042459497</v>
      </c>
    </row>
    <row r="318" spans="1:7">
      <c r="A318" t="s">
        <v>720</v>
      </c>
      <c r="B318" s="265">
        <v>1.8544957311199093E-7</v>
      </c>
      <c r="C318" s="249">
        <v>9.9901491817859687E-8</v>
      </c>
      <c r="D318" s="249">
        <v>2.8535106492985063E-7</v>
      </c>
      <c r="E318" s="265">
        <v>3.048122555090918E-2</v>
      </c>
      <c r="F318" s="249">
        <v>1.6420204446270553E-2</v>
      </c>
      <c r="G318" s="258">
        <v>4.6901429997179736E-2</v>
      </c>
    </row>
    <row r="319" spans="1:7">
      <c r="A319" s="39" t="s">
        <v>721</v>
      </c>
      <c r="B319" s="271">
        <v>4.7037932588519225E-7</v>
      </c>
      <c r="C319" s="263">
        <v>7.2554156068836659E-8</v>
      </c>
      <c r="D319" s="263">
        <v>5.4293348195402891E-7</v>
      </c>
      <c r="E319" s="271">
        <v>7.7313407015139141E-2</v>
      </c>
      <c r="F319" s="263">
        <v>1.1925288145336157E-2</v>
      </c>
      <c r="G319" s="264">
        <v>8.9238695160475293E-2</v>
      </c>
    </row>
    <row r="320" spans="1:7">
      <c r="E320"/>
      <c r="F320"/>
      <c r="G320"/>
    </row>
    <row r="321" spans="1:11" ht="14.25">
      <c r="A321" s="52" t="s">
        <v>1063</v>
      </c>
      <c r="E321"/>
      <c r="F321"/>
      <c r="G321"/>
    </row>
    <row r="322" spans="1:11" ht="14.25">
      <c r="A322" s="77"/>
      <c r="B322" s="254" t="s">
        <v>1003</v>
      </c>
      <c r="C322" s="255"/>
      <c r="D322" s="256"/>
      <c r="E322" s="254" t="s">
        <v>1004</v>
      </c>
      <c r="F322" s="255"/>
      <c r="G322" s="256"/>
    </row>
    <row r="323" spans="1:11" ht="14.25">
      <c r="A323" s="51"/>
      <c r="B323" s="259" t="s">
        <v>1009</v>
      </c>
      <c r="C323" s="260" t="s">
        <v>419</v>
      </c>
      <c r="D323" s="261" t="s">
        <v>1010</v>
      </c>
      <c r="E323" s="259" t="s">
        <v>1009</v>
      </c>
      <c r="F323" s="260" t="s">
        <v>419</v>
      </c>
      <c r="G323" s="261" t="s">
        <v>1010</v>
      </c>
    </row>
    <row r="324" spans="1:11">
      <c r="A324" s="77" t="s">
        <v>1015</v>
      </c>
      <c r="B324" s="262">
        <v>4429.6469790841438</v>
      </c>
      <c r="C324" s="252">
        <v>6399.7649207059112</v>
      </c>
      <c r="D324" s="253">
        <v>10829.411899790055</v>
      </c>
      <c r="E324" s="262">
        <v>730265098.26896119</v>
      </c>
      <c r="F324" s="252">
        <v>1055055850</v>
      </c>
      <c r="G324" s="253">
        <v>1785320948.2689612</v>
      </c>
    </row>
    <row r="325" spans="1:11">
      <c r="A325" s="51" t="s">
        <v>1020</v>
      </c>
      <c r="B325" s="265">
        <v>4423.8525495488311</v>
      </c>
      <c r="C325" s="249">
        <v>0</v>
      </c>
      <c r="D325" s="258">
        <v>4423.8525495488311</v>
      </c>
      <c r="E325" s="265">
        <v>729309837.12196743</v>
      </c>
      <c r="F325" s="249">
        <v>0</v>
      </c>
      <c r="G325" s="258">
        <v>729309837.12196743</v>
      </c>
    </row>
    <row r="326" spans="1:11">
      <c r="A326" s="51" t="s">
        <v>575</v>
      </c>
      <c r="B326" s="265">
        <v>16.349261492813039</v>
      </c>
      <c r="C326" s="249">
        <v>0</v>
      </c>
      <c r="D326" s="258">
        <v>16.349261492813039</v>
      </c>
      <c r="E326" s="265">
        <v>2695315.2490590974</v>
      </c>
      <c r="F326" s="249">
        <v>0</v>
      </c>
      <c r="G326" s="258">
        <v>2695315.2490590974</v>
      </c>
    </row>
    <row r="327" spans="1:11">
      <c r="A327" s="51" t="s">
        <v>967</v>
      </c>
      <c r="B327" s="265">
        <v>4344.2732181128085</v>
      </c>
      <c r="C327" s="249">
        <v>0</v>
      </c>
      <c r="D327" s="258">
        <v>4344.2732181128085</v>
      </c>
      <c r="E327" s="265">
        <v>716190505.36354351</v>
      </c>
      <c r="F327" s="249">
        <v>0</v>
      </c>
      <c r="G327" s="258">
        <v>716190505.36354351</v>
      </c>
    </row>
    <row r="328" spans="1:11">
      <c r="A328" t="s">
        <v>608</v>
      </c>
      <c r="B328" s="265">
        <v>63.230069943208242</v>
      </c>
      <c r="C328" s="249">
        <v>0</v>
      </c>
      <c r="D328" s="258">
        <v>63.230069943208242</v>
      </c>
      <c r="E328" s="249">
        <v>10424016.509364627</v>
      </c>
      <c r="F328" s="249">
        <v>0</v>
      </c>
      <c r="G328" s="258">
        <v>10424016.509364627</v>
      </c>
    </row>
    <row r="329" spans="1:11">
      <c r="A329" s="267" t="s">
        <v>625</v>
      </c>
      <c r="B329" s="268">
        <v>4.0257651993388672E-5</v>
      </c>
      <c r="C329" s="269">
        <v>0</v>
      </c>
      <c r="D329" s="270">
        <v>4.0257651993388672E-5</v>
      </c>
      <c r="E329" s="269">
        <v>6.6368174095688302</v>
      </c>
      <c r="F329" s="269">
        <v>0</v>
      </c>
      <c r="G329" s="270">
        <v>6.6368174095688302</v>
      </c>
      <c r="H329" s="249"/>
      <c r="I329" s="249"/>
      <c r="J329" s="249"/>
      <c r="K329" s="249"/>
    </row>
    <row r="330" spans="1:11">
      <c r="A330" s="49" t="s">
        <v>676</v>
      </c>
      <c r="B330" s="262">
        <v>8.3604093713676624E-5</v>
      </c>
      <c r="C330" s="252">
        <v>3.6134267098026757E-5</v>
      </c>
      <c r="D330" s="253">
        <v>1.1973836081170339E-4</v>
      </c>
      <c r="E330" s="252">
        <v>13.782848159184146</v>
      </c>
      <c r="F330" s="252">
        <v>5.9570422288308844</v>
      </c>
      <c r="G330" s="253">
        <v>19.739890388015034</v>
      </c>
    </row>
    <row r="331" spans="1:11">
      <c r="A331" s="51" t="s">
        <v>685</v>
      </c>
      <c r="B331" s="265">
        <v>1.9585155014159987E-4</v>
      </c>
      <c r="C331" s="249">
        <v>2.365382810925051E-4</v>
      </c>
      <c r="D331" s="249">
        <v>4.3238983123410497E-4</v>
      </c>
      <c r="E331" s="265">
        <v>32.287799047104834</v>
      </c>
      <c r="F331" s="249">
        <v>38.995353783723765</v>
      </c>
      <c r="G331" s="258">
        <v>71.283152830828598</v>
      </c>
    </row>
    <row r="332" spans="1:11">
      <c r="A332" s="51" t="s">
        <v>690</v>
      </c>
      <c r="B332" s="265">
        <v>2.9037958308928503E-4</v>
      </c>
      <c r="C332" s="249">
        <v>2.1109093662450263E-3</v>
      </c>
      <c r="D332" s="249">
        <v>2.4012889493343114E-3</v>
      </c>
      <c r="E332" s="265">
        <v>47.871551792111475</v>
      </c>
      <c r="F332" s="249">
        <v>348.00141931321895</v>
      </c>
      <c r="G332" s="258">
        <v>395.87297110533046</v>
      </c>
    </row>
    <row r="333" spans="1:11">
      <c r="A333" s="51" t="s">
        <v>695</v>
      </c>
      <c r="B333" s="265">
        <v>8.369865931865204E-5</v>
      </c>
      <c r="C333" s="249">
        <v>2.2337868538293034E-6</v>
      </c>
      <c r="D333" s="249">
        <v>8.5932446172481343E-5</v>
      </c>
      <c r="E333" s="265">
        <v>13.798438105998491</v>
      </c>
      <c r="F333" s="249">
        <v>0.36825882153273587</v>
      </c>
      <c r="G333" s="258">
        <v>14.166696927531223</v>
      </c>
    </row>
    <row r="334" spans="1:11">
      <c r="A334" s="51" t="s">
        <v>700</v>
      </c>
      <c r="B334" s="265">
        <v>8.3187235426804003E-5</v>
      </c>
      <c r="C334" s="249">
        <v>2.2337868538293034E-6</v>
      </c>
      <c r="D334" s="249">
        <v>8.5421022280633306E-5</v>
      </c>
      <c r="E334" s="265">
        <v>13.71412551395651</v>
      </c>
      <c r="F334" s="249">
        <v>0.36825882153273587</v>
      </c>
      <c r="G334" s="258">
        <v>14.082384335489246</v>
      </c>
    </row>
    <row r="335" spans="1:11">
      <c r="A335" s="51" t="s">
        <v>703</v>
      </c>
      <c r="B335" s="265">
        <v>1.1075511300820104E-4</v>
      </c>
      <c r="C335" s="249">
        <v>0</v>
      </c>
      <c r="D335" s="249">
        <v>1.1075511300820104E-4</v>
      </c>
      <c r="E335" s="265">
        <v>18.258925342499051</v>
      </c>
      <c r="F335" s="249">
        <v>0</v>
      </c>
      <c r="G335" s="258">
        <v>18.258925342499051</v>
      </c>
    </row>
    <row r="336" spans="1:11">
      <c r="A336" s="51" t="s">
        <v>1052</v>
      </c>
      <c r="B336" s="265">
        <v>1.4200796081919943E-6</v>
      </c>
      <c r="C336" s="249">
        <v>7.0033744938076131E-7</v>
      </c>
      <c r="D336" s="249">
        <v>2.1204170575727556E-6</v>
      </c>
      <c r="E336" s="265">
        <v>0.2341122395357311</v>
      </c>
      <c r="F336" s="249">
        <v>0.11545660381252706</v>
      </c>
      <c r="G336" s="258">
        <v>0.34956884334825816</v>
      </c>
    </row>
    <row r="337" spans="1:7">
      <c r="A337" s="51" t="s">
        <v>1053</v>
      </c>
      <c r="B337" s="265">
        <v>1.4611792953014212E-6</v>
      </c>
      <c r="C337" s="249">
        <v>6.7572690431729803E-7</v>
      </c>
      <c r="D337" s="249">
        <v>2.1369061996187194E-6</v>
      </c>
      <c r="E337" s="265">
        <v>0.24088787361842603</v>
      </c>
      <c r="F337" s="249">
        <v>0.11139934548153957</v>
      </c>
      <c r="G337" s="258">
        <v>0.35228721909996563</v>
      </c>
    </row>
    <row r="338" spans="1:7">
      <c r="A338" s="51" t="s">
        <v>201</v>
      </c>
      <c r="B338" s="265">
        <v>1.8979559499244058E-3</v>
      </c>
      <c r="C338" s="249">
        <v>1.6257390877888591E-7</v>
      </c>
      <c r="D338" s="249">
        <v>1.8981185238331848E-3</v>
      </c>
      <c r="E338" s="265">
        <v>312.89423171330736</v>
      </c>
      <c r="F338" s="249">
        <v>2.6801695943483236E-2</v>
      </c>
      <c r="G338" s="258">
        <v>312.92103340925087</v>
      </c>
    </row>
    <row r="339" spans="1:7">
      <c r="A339" s="51" t="s">
        <v>200</v>
      </c>
      <c r="B339" s="265">
        <v>1.3401700134538196E-6</v>
      </c>
      <c r="C339" s="249">
        <v>3.1895373713231579E-7</v>
      </c>
      <c r="D339" s="249">
        <v>1.6591237505861353E-6</v>
      </c>
      <c r="E339" s="265">
        <v>0.22093846105413947</v>
      </c>
      <c r="F339" s="249">
        <v>5.2582244880909401E-2</v>
      </c>
      <c r="G339" s="258">
        <v>0.27352070593504885</v>
      </c>
    </row>
    <row r="340" spans="1:7">
      <c r="A340" s="51" t="s">
        <v>282</v>
      </c>
      <c r="B340" s="265">
        <v>-0.28809945760753364</v>
      </c>
      <c r="C340" s="249">
        <v>0.45020767109676196</v>
      </c>
      <c r="D340" s="249">
        <v>0.16210821348922833</v>
      </c>
      <c r="E340" s="265">
        <v>-47495.653652404406</v>
      </c>
      <c r="F340" s="249">
        <v>74220.575754073405</v>
      </c>
      <c r="G340" s="258">
        <v>26724.922101668984</v>
      </c>
    </row>
    <row r="341" spans="1:7">
      <c r="A341" s="51" t="s">
        <v>640</v>
      </c>
      <c r="B341" s="265">
        <v>-0.28753112479380827</v>
      </c>
      <c r="C341" s="249">
        <v>0.4506919925756962</v>
      </c>
      <c r="D341" s="249">
        <v>0.16316086778188793</v>
      </c>
      <c r="E341" s="265">
        <v>-47401.959139043785</v>
      </c>
      <c r="F341" s="249">
        <v>74300.420282108636</v>
      </c>
      <c r="G341" s="258">
        <v>26898.46114306484</v>
      </c>
    </row>
    <row r="342" spans="1:7">
      <c r="A342" s="51" t="s">
        <v>667</v>
      </c>
      <c r="B342" s="271">
        <v>-0.23023730124251082</v>
      </c>
      <c r="C342" s="263">
        <v>0.45078139253329963</v>
      </c>
      <c r="D342" s="264">
        <v>0.22054409129078881</v>
      </c>
      <c r="E342" s="271">
        <v>-37956.583495465216</v>
      </c>
      <c r="F342" s="263">
        <v>74315.158627880388</v>
      </c>
      <c r="G342" s="264">
        <v>36358.57513241515</v>
      </c>
    </row>
    <row r="343" spans="1:7">
      <c r="A343" s="77" t="s">
        <v>712</v>
      </c>
      <c r="B343" s="265">
        <v>6.9846536015208617E-6</v>
      </c>
      <c r="C343" s="249">
        <v>3.5457730896806089E-6</v>
      </c>
      <c r="D343" s="258">
        <v>1.0530426691201471E-5</v>
      </c>
      <c r="E343" s="265">
        <v>1.1514797393050669</v>
      </c>
      <c r="F343" s="249">
        <v>0.58455094638498994</v>
      </c>
      <c r="G343" s="258">
        <v>1.7360306856900569</v>
      </c>
    </row>
    <row r="344" spans="1:7">
      <c r="A344" s="51" t="s">
        <v>715</v>
      </c>
      <c r="B344" s="265">
        <v>1.0339207168865761E-5</v>
      </c>
      <c r="C344" s="249">
        <v>1.8955591619431309E-5</v>
      </c>
      <c r="D344" s="258">
        <v>2.9294798788297071E-5</v>
      </c>
      <c r="E344" s="265">
        <v>1.7045065159472339</v>
      </c>
      <c r="F344" s="249">
        <v>3.1249910076518885</v>
      </c>
      <c r="G344" s="258">
        <v>4.8294975235991222</v>
      </c>
    </row>
    <row r="345" spans="1:7">
      <c r="A345" s="51" t="s">
        <v>716</v>
      </c>
      <c r="B345" s="265">
        <v>1.7134433211999038E-5</v>
      </c>
      <c r="C345" s="249">
        <v>8.1722711244579347E-5</v>
      </c>
      <c r="D345" s="258">
        <v>9.8857144456578392E-5</v>
      </c>
      <c r="E345" s="265">
        <v>2.82475750605537</v>
      </c>
      <c r="F345" s="249">
        <v>13.472686207190202</v>
      </c>
      <c r="G345" s="258">
        <v>16.297443713245571</v>
      </c>
    </row>
    <row r="346" spans="1:7">
      <c r="A346" s="51" t="s">
        <v>717</v>
      </c>
      <c r="B346" s="265">
        <v>8.0719635183624394E-6</v>
      </c>
      <c r="C346" s="249">
        <v>2.5825869604208285E-8</v>
      </c>
      <c r="D346" s="258">
        <v>8.0977893879666471E-6</v>
      </c>
      <c r="E346" s="265">
        <v>1.3307320560292542</v>
      </c>
      <c r="F346" s="249">
        <v>4.2576149506834762E-3</v>
      </c>
      <c r="G346" s="258">
        <v>1.3349896709799376</v>
      </c>
    </row>
    <row r="347" spans="1:7">
      <c r="A347" s="51" t="s">
        <v>718</v>
      </c>
      <c r="B347" s="265">
        <v>8.0406243172909115E-6</v>
      </c>
      <c r="C347" s="249">
        <v>2.5825869604208285E-8</v>
      </c>
      <c r="D347" s="258">
        <v>8.0664501868951191E-6</v>
      </c>
      <c r="E347" s="265">
        <v>1.3255655213464153</v>
      </c>
      <c r="F347" s="249">
        <v>4.2576149506834762E-3</v>
      </c>
      <c r="G347" s="258">
        <v>1.3298231362970989</v>
      </c>
    </row>
    <row r="348" spans="1:7">
      <c r="A348" s="51" t="s">
        <v>719</v>
      </c>
      <c r="B348" s="265">
        <v>3.2733503457137541E-6</v>
      </c>
      <c r="C348" s="249">
        <v>0</v>
      </c>
      <c r="D348" s="258">
        <v>3.2733503457137541E-6</v>
      </c>
      <c r="E348" s="265">
        <v>0.53963973273003918</v>
      </c>
      <c r="F348" s="249">
        <v>0</v>
      </c>
      <c r="G348" s="258">
        <v>0.53963973273003918</v>
      </c>
    </row>
    <row r="349" spans="1:7">
      <c r="A349" t="s">
        <v>720</v>
      </c>
      <c r="B349" s="265">
        <v>2.097034311158887E-8</v>
      </c>
      <c r="C349" s="249">
        <v>9.2456613183065642E-9</v>
      </c>
      <c r="D349" s="249">
        <v>3.0216004429895438E-8</v>
      </c>
      <c r="E349" s="265">
        <v>3.4571399810023966E-3</v>
      </c>
      <c r="F349" s="249">
        <v>1.524226152344684E-3</v>
      </c>
      <c r="G349" s="258">
        <v>4.9813661333470817E-3</v>
      </c>
    </row>
    <row r="350" spans="1:7">
      <c r="A350" s="39" t="s">
        <v>721</v>
      </c>
      <c r="B350" s="271">
        <v>4.3777744521607913E-8</v>
      </c>
      <c r="C350" s="263">
        <v>6.7147260970941547E-9</v>
      </c>
      <c r="D350" s="263">
        <v>5.0492470618702065E-8</v>
      </c>
      <c r="E350" s="271">
        <v>7.2171346962902538E-3</v>
      </c>
      <c r="F350" s="263">
        <v>1.1069798871777036E-3</v>
      </c>
      <c r="G350" s="264">
        <v>8.3241145834679568E-3</v>
      </c>
    </row>
    <row r="351" spans="1:7">
      <c r="E351"/>
      <c r="F351"/>
      <c r="G351"/>
    </row>
    <row r="352" spans="1:7" ht="14.25">
      <c r="A352" s="52" t="s">
        <v>1064</v>
      </c>
      <c r="E352"/>
      <c r="F352"/>
      <c r="G352"/>
    </row>
    <row r="353" spans="1:11" ht="14.25">
      <c r="A353" s="77"/>
      <c r="B353" s="254" t="s">
        <v>1003</v>
      </c>
      <c r="C353" s="255"/>
      <c r="D353" s="256"/>
      <c r="E353" s="254" t="s">
        <v>1004</v>
      </c>
      <c r="F353" s="255"/>
      <c r="G353" s="256"/>
    </row>
    <row r="354" spans="1:11" ht="14.25">
      <c r="A354" s="51"/>
      <c r="B354" s="259" t="s">
        <v>1009</v>
      </c>
      <c r="C354" s="260" t="s">
        <v>419</v>
      </c>
      <c r="D354" s="261" t="s">
        <v>1010</v>
      </c>
      <c r="E354" s="259" t="s">
        <v>1009</v>
      </c>
      <c r="F354" s="260" t="s">
        <v>419</v>
      </c>
      <c r="G354" s="261" t="s">
        <v>1010</v>
      </c>
    </row>
    <row r="355" spans="1:11">
      <c r="A355" s="77" t="s">
        <v>1015</v>
      </c>
      <c r="B355" s="262">
        <v>2747.7345305895424</v>
      </c>
      <c r="C355" s="252">
        <v>6409.3934536859097</v>
      </c>
      <c r="D355" s="253">
        <v>9157.127984275452</v>
      </c>
      <c r="E355" s="262">
        <v>452306979.0758965</v>
      </c>
      <c r="F355" s="252">
        <v>1055055850</v>
      </c>
      <c r="G355" s="253">
        <v>1507362829.0758965</v>
      </c>
    </row>
    <row r="356" spans="1:11">
      <c r="A356" s="51" t="s">
        <v>1020</v>
      </c>
      <c r="B356" s="265">
        <v>2728.6733980279005</v>
      </c>
      <c r="C356" s="249">
        <v>3221.0967414241882</v>
      </c>
      <c r="D356" s="258">
        <v>5949.7701394520882</v>
      </c>
      <c r="E356" s="265">
        <v>449169309.40994382</v>
      </c>
      <c r="F356" s="249">
        <v>530227545.71279377</v>
      </c>
      <c r="G356" s="258">
        <v>979396855.12273753</v>
      </c>
    </row>
    <row r="357" spans="1:11">
      <c r="A357" s="51" t="s">
        <v>575</v>
      </c>
      <c r="B357" s="265">
        <v>52.704170773621847</v>
      </c>
      <c r="C357" s="249">
        <v>0</v>
      </c>
      <c r="D357" s="258">
        <v>52.704170773621847</v>
      </c>
      <c r="E357" s="265">
        <v>8675679.5468892585</v>
      </c>
      <c r="F357" s="249">
        <v>0</v>
      </c>
      <c r="G357" s="258">
        <v>8675679.5468892585</v>
      </c>
    </row>
    <row r="358" spans="1:11">
      <c r="A358" s="51" t="s">
        <v>967</v>
      </c>
      <c r="B358" s="265">
        <v>2501.8716308278667</v>
      </c>
      <c r="C358" s="249">
        <v>0</v>
      </c>
      <c r="D358" s="258">
        <v>2501.8716308278667</v>
      </c>
      <c r="E358" s="265">
        <v>411835272.57731277</v>
      </c>
      <c r="F358" s="249">
        <v>0</v>
      </c>
      <c r="G358" s="258">
        <v>411835272.57731277</v>
      </c>
    </row>
    <row r="359" spans="1:11">
      <c r="A359" t="s">
        <v>608</v>
      </c>
      <c r="B359" s="265">
        <v>174.09759642641151</v>
      </c>
      <c r="C359" s="249">
        <v>3221.0967414241882</v>
      </c>
      <c r="D359" s="258">
        <v>3395.1943378505998</v>
      </c>
      <c r="E359" s="249">
        <v>28658357.285741668</v>
      </c>
      <c r="F359" s="249">
        <v>530227545.71279377</v>
      </c>
      <c r="G359" s="258">
        <v>558885902.99853551</v>
      </c>
    </row>
    <row r="360" spans="1:11">
      <c r="A360" s="267" t="s">
        <v>625</v>
      </c>
      <c r="B360" s="268">
        <v>5.9205087565731375E-2</v>
      </c>
      <c r="C360" s="269">
        <v>0</v>
      </c>
      <c r="D360" s="270">
        <v>5.9205087565731375E-2</v>
      </c>
      <c r="E360" s="269">
        <v>9745.8011335011743</v>
      </c>
      <c r="F360" s="269">
        <v>0</v>
      </c>
      <c r="G360" s="270">
        <v>9745.8011335011743</v>
      </c>
      <c r="H360" s="249"/>
      <c r="I360" s="249"/>
      <c r="J360" s="249"/>
      <c r="K360" s="249"/>
    </row>
    <row r="361" spans="1:11">
      <c r="A361" s="49" t="s">
        <v>676</v>
      </c>
      <c r="B361" s="262">
        <v>6.3321640044875321E-5</v>
      </c>
      <c r="C361" s="252">
        <v>3.6134267098026757E-5</v>
      </c>
      <c r="D361" s="253">
        <v>9.9455907142902085E-5</v>
      </c>
      <c r="E361" s="252">
        <v>10.42343042967976</v>
      </c>
      <c r="F361" s="252">
        <v>5.9480932420074044</v>
      </c>
      <c r="G361" s="253">
        <v>16.371523671687164</v>
      </c>
    </row>
    <row r="362" spans="1:11">
      <c r="A362" s="51" t="s">
        <v>685</v>
      </c>
      <c r="B362" s="265">
        <v>1.3676850607169264E-4</v>
      </c>
      <c r="C362" s="249">
        <v>2.365469347433144E-4</v>
      </c>
      <c r="D362" s="249">
        <v>3.7331544081500704E-4</v>
      </c>
      <c r="E362" s="265">
        <v>22.513583144707212</v>
      </c>
      <c r="F362" s="249">
        <v>38.938197366707044</v>
      </c>
      <c r="G362" s="258">
        <v>61.451780511414256</v>
      </c>
    </row>
    <row r="363" spans="1:11">
      <c r="A363" s="51" t="s">
        <v>690</v>
      </c>
      <c r="B363" s="265">
        <v>2.3612536064168446E-4</v>
      </c>
      <c r="C363" s="249">
        <v>2.1030186505965548E-3</v>
      </c>
      <c r="D363" s="249">
        <v>2.3391440112382391E-3</v>
      </c>
      <c r="E363" s="265">
        <v>38.868801685922719</v>
      </c>
      <c r="F363" s="249">
        <v>346.17973541552732</v>
      </c>
      <c r="G363" s="258">
        <v>385.04853710144999</v>
      </c>
    </row>
    <row r="364" spans="1:11">
      <c r="A364" s="51" t="s">
        <v>695</v>
      </c>
      <c r="B364" s="265">
        <v>4.7371177755959628E-5</v>
      </c>
      <c r="C364" s="249">
        <v>2.6119602178341407E-5</v>
      </c>
      <c r="D364" s="249">
        <v>7.3490779934301038E-5</v>
      </c>
      <c r="E364" s="265">
        <v>7.7978109120564367</v>
      </c>
      <c r="F364" s="249">
        <v>4.2995705096063359</v>
      </c>
      <c r="G364" s="258">
        <v>12.097381421662773</v>
      </c>
    </row>
    <row r="365" spans="1:11">
      <c r="A365" s="51" t="s">
        <v>700</v>
      </c>
      <c r="B365" s="265">
        <v>4.613728562299863E-5</v>
      </c>
      <c r="C365" s="249">
        <v>2.6119602178341407E-5</v>
      </c>
      <c r="D365" s="249">
        <v>7.2256887801340033E-5</v>
      </c>
      <c r="E365" s="265">
        <v>7.5946988512106746</v>
      </c>
      <c r="F365" s="249">
        <v>4.2995705096063359</v>
      </c>
      <c r="G365" s="258">
        <v>11.89426936081701</v>
      </c>
    </row>
    <row r="366" spans="1:11">
      <c r="A366" s="51" t="s">
        <v>703</v>
      </c>
      <c r="B366" s="265">
        <v>1.0532333507481977E-4</v>
      </c>
      <c r="C366" s="249">
        <v>1.6609656593945182E-6</v>
      </c>
      <c r="D366" s="249">
        <v>1.069843007342143E-4</v>
      </c>
      <c r="E366" s="265">
        <v>17.337366104166193</v>
      </c>
      <c r="F366" s="249">
        <v>0.27341300674645241</v>
      </c>
      <c r="G366" s="258">
        <v>17.610779110912645</v>
      </c>
    </row>
    <row r="367" spans="1:11">
      <c r="A367" s="51" t="s">
        <v>1052</v>
      </c>
      <c r="B367" s="265">
        <v>1.4576030526950076E-6</v>
      </c>
      <c r="C367" s="249">
        <v>8.1774228034290473E-6</v>
      </c>
      <c r="D367" s="249">
        <v>9.6350258561240554E-6</v>
      </c>
      <c r="E367" s="265">
        <v>0.23993731057957421</v>
      </c>
      <c r="F367" s="249">
        <v>1.3460927042510769</v>
      </c>
      <c r="G367" s="258">
        <v>1.5860300148306512</v>
      </c>
    </row>
    <row r="368" spans="1:11">
      <c r="A368" s="51" t="s">
        <v>1053</v>
      </c>
      <c r="B368" s="265">
        <v>2.2759779022145691E-6</v>
      </c>
      <c r="C368" s="249">
        <v>7.9123404638340695E-6</v>
      </c>
      <c r="D368" s="249">
        <v>1.0188318366048639E-5</v>
      </c>
      <c r="E368" s="265">
        <v>0.37465070876890549</v>
      </c>
      <c r="F368" s="249">
        <v>1.3024572689883951</v>
      </c>
      <c r="G368" s="258">
        <v>1.6771079777573006</v>
      </c>
    </row>
    <row r="369" spans="1:7">
      <c r="A369" s="51" t="s">
        <v>201</v>
      </c>
      <c r="B369" s="265">
        <v>1.454619210108468E-3</v>
      </c>
      <c r="C369" s="249">
        <v>1.6257390877888591E-7</v>
      </c>
      <c r="D369" s="249">
        <v>1.454781784017247E-3</v>
      </c>
      <c r="E369" s="265">
        <v>239.4461376473528</v>
      </c>
      <c r="F369" s="249">
        <v>2.6761433005160526E-2</v>
      </c>
      <c r="G369" s="258">
        <v>239.47289908035799</v>
      </c>
    </row>
    <row r="370" spans="1:7">
      <c r="A370" s="51" t="s">
        <v>200</v>
      </c>
      <c r="B370" s="265">
        <v>1.3106683510351502E-6</v>
      </c>
      <c r="C370" s="249">
        <v>3.1895373713231579E-7</v>
      </c>
      <c r="D370" s="249">
        <v>1.6296220881674662E-6</v>
      </c>
      <c r="E370" s="265">
        <v>0.21575026110688411</v>
      </c>
      <c r="F370" s="249">
        <v>5.2503253025805385E-2</v>
      </c>
      <c r="G370" s="258">
        <v>0.26825351413268955</v>
      </c>
    </row>
    <row r="371" spans="1:7">
      <c r="A371" s="51" t="s">
        <v>282</v>
      </c>
      <c r="B371" s="265">
        <v>-0.11118627192303082</v>
      </c>
      <c r="C371" s="249">
        <v>0.45868680663677042</v>
      </c>
      <c r="D371" s="249">
        <v>0.3475005347137396</v>
      </c>
      <c r="E371" s="265">
        <v>-18302.469255436827</v>
      </c>
      <c r="F371" s="249">
        <v>75504.835544405447</v>
      </c>
      <c r="G371" s="258">
        <v>57202.366288968617</v>
      </c>
    </row>
    <row r="372" spans="1:7">
      <c r="A372" s="51" t="s">
        <v>640</v>
      </c>
      <c r="B372" s="265">
        <v>-0.11077399754011162</v>
      </c>
      <c r="C372" s="249">
        <v>0.45917114171429879</v>
      </c>
      <c r="D372" s="249">
        <v>0.34839714417418716</v>
      </c>
      <c r="E372" s="265">
        <v>-18234.604409465494</v>
      </c>
      <c r="F372" s="249">
        <v>75584.562364205005</v>
      </c>
      <c r="G372" s="258">
        <v>57349.957954739511</v>
      </c>
    </row>
    <row r="373" spans="1:7">
      <c r="A373" s="51" t="s">
        <v>667</v>
      </c>
      <c r="B373" s="271">
        <v>-6.6788094123833269E-2</v>
      </c>
      <c r="C373" s="263">
        <v>0.45926054167190222</v>
      </c>
      <c r="D373" s="264">
        <v>0.39247244754806893</v>
      </c>
      <c r="E373" s="271">
        <v>-10994.046460851585</v>
      </c>
      <c r="F373" s="263">
        <v>75599.278569246992</v>
      </c>
      <c r="G373" s="264">
        <v>64605.232108395416</v>
      </c>
    </row>
    <row r="374" spans="1:7">
      <c r="A374" s="77" t="s">
        <v>712</v>
      </c>
      <c r="B374" s="265">
        <v>1.1079971347683972E-5</v>
      </c>
      <c r="C374" s="249">
        <v>3.5457730896806089E-6</v>
      </c>
      <c r="D374" s="258">
        <v>1.462574443736458E-5</v>
      </c>
      <c r="E374" s="265">
        <v>1.8238837532253052</v>
      </c>
      <c r="F374" s="249">
        <v>0.58367280274995992</v>
      </c>
      <c r="G374" s="258">
        <v>2.4075565559752654</v>
      </c>
    </row>
    <row r="375" spans="1:7">
      <c r="A375" s="51" t="s">
        <v>715</v>
      </c>
      <c r="B375" s="265">
        <v>1.0955709339276005E-5</v>
      </c>
      <c r="C375" s="249">
        <v>1.8964245270240621E-5</v>
      </c>
      <c r="D375" s="258">
        <v>2.9919954609516627E-5</v>
      </c>
      <c r="E375" s="265">
        <v>1.8034288755756611</v>
      </c>
      <c r="F375" s="249">
        <v>3.1217209643598669</v>
      </c>
      <c r="G375" s="258">
        <v>4.9251498399355285</v>
      </c>
    </row>
    <row r="376" spans="1:7">
      <c r="A376" s="51" t="s">
        <v>716</v>
      </c>
      <c r="B376" s="265">
        <v>2.0445001452157755E-5</v>
      </c>
      <c r="C376" s="249">
        <v>8.9143056703184896E-5</v>
      </c>
      <c r="D376" s="258">
        <v>1.0958805815534265E-4</v>
      </c>
      <c r="E376" s="265">
        <v>3.3654695317468328</v>
      </c>
      <c r="F376" s="249">
        <v>14.673916360601986</v>
      </c>
      <c r="G376" s="258">
        <v>18.039385892348818</v>
      </c>
    </row>
    <row r="377" spans="1:7">
      <c r="A377" s="51" t="s">
        <v>717</v>
      </c>
      <c r="B377" s="265">
        <v>5.1834572935268693E-6</v>
      </c>
      <c r="C377" s="249">
        <v>4.416270240416829E-8</v>
      </c>
      <c r="D377" s="258">
        <v>5.2276199959310378E-6</v>
      </c>
      <c r="E377" s="265">
        <v>0.85325342878048405</v>
      </c>
      <c r="F377" s="249">
        <v>7.2696609843060115E-3</v>
      </c>
      <c r="G377" s="258">
        <v>0.86052308976479008</v>
      </c>
    </row>
    <row r="378" spans="1:7">
      <c r="A378" s="51" t="s">
        <v>718</v>
      </c>
      <c r="B378" s="265">
        <v>4.8986233981345456E-6</v>
      </c>
      <c r="C378" s="249">
        <v>4.416270240416829E-8</v>
      </c>
      <c r="D378" s="258">
        <v>4.9427861005387141E-6</v>
      </c>
      <c r="E378" s="265">
        <v>0.80636667268047602</v>
      </c>
      <c r="F378" s="249">
        <v>7.2696609843060115E-3</v>
      </c>
      <c r="G378" s="258">
        <v>0.81363633366478205</v>
      </c>
    </row>
    <row r="379" spans="1:7">
      <c r="A379" s="51" t="s">
        <v>719</v>
      </c>
      <c r="B379" s="265">
        <v>1.732531904051134E-5</v>
      </c>
      <c r="C379" s="249">
        <v>4.5024462805155183E-8</v>
      </c>
      <c r="D379" s="258">
        <v>1.7370343503316494E-5</v>
      </c>
      <c r="E379" s="265">
        <v>2.8519358873648017</v>
      </c>
      <c r="F379" s="249">
        <v>7.4115161159857028E-3</v>
      </c>
      <c r="G379" s="258">
        <v>2.8593474034807875</v>
      </c>
    </row>
    <row r="380" spans="1:7">
      <c r="A380" t="s">
        <v>720</v>
      </c>
      <c r="B380" s="265">
        <v>1.035067142008717E-7</v>
      </c>
      <c r="C380" s="249">
        <v>1.5810247460692243E-8</v>
      </c>
      <c r="D380" s="249">
        <v>1.1931696166156394E-7</v>
      </c>
      <c r="E380" s="265">
        <v>1.7038330556709076E-2</v>
      </c>
      <c r="F380" s="249">
        <v>2.6025386323815514E-3</v>
      </c>
      <c r="G380" s="258">
        <v>1.9640869189090627E-2</v>
      </c>
    </row>
    <row r="381" spans="1:7">
      <c r="A381" s="39" t="s">
        <v>721</v>
      </c>
      <c r="B381" s="271">
        <v>2.5784827431552457E-7</v>
      </c>
      <c r="C381" s="263">
        <v>1.1482302625083756E-8</v>
      </c>
      <c r="D381" s="263">
        <v>2.6933057694060834E-7</v>
      </c>
      <c r="E381" s="271">
        <v>4.2444629463736838E-2</v>
      </c>
      <c r="F381" s="263">
        <v>1.8901118559195632E-3</v>
      </c>
      <c r="G381" s="264">
        <v>4.4334741319656396E-2</v>
      </c>
    </row>
    <row r="382" spans="1:7">
      <c r="E382"/>
      <c r="F382"/>
      <c r="G382"/>
    </row>
    <row r="383" spans="1:7" ht="14.25">
      <c r="A383" s="52" t="s">
        <v>1065</v>
      </c>
      <c r="E383"/>
      <c r="F383"/>
      <c r="G383"/>
    </row>
    <row r="384" spans="1:7" ht="14.25">
      <c r="A384" s="77"/>
      <c r="B384" s="254" t="s">
        <v>1003</v>
      </c>
      <c r="C384" s="255"/>
      <c r="D384" s="256"/>
      <c r="E384" s="254" t="s">
        <v>1004</v>
      </c>
      <c r="F384" s="255"/>
      <c r="G384" s="256"/>
    </row>
    <row r="385" spans="1:11" ht="14.25">
      <c r="A385" s="51"/>
      <c r="B385" s="259" t="s">
        <v>1009</v>
      </c>
      <c r="C385" s="260" t="s">
        <v>419</v>
      </c>
      <c r="D385" s="261" t="s">
        <v>1010</v>
      </c>
      <c r="E385" s="259" t="s">
        <v>1009</v>
      </c>
      <c r="F385" s="260" t="s">
        <v>419</v>
      </c>
      <c r="G385" s="261" t="s">
        <v>1010</v>
      </c>
    </row>
    <row r="386" spans="1:11">
      <c r="A386" s="77" t="s">
        <v>1015</v>
      </c>
      <c r="B386" s="262">
        <v>2370.8339022827017</v>
      </c>
      <c r="C386" s="252">
        <v>14117.690720034188</v>
      </c>
      <c r="D386" s="253">
        <v>16488.524622316891</v>
      </c>
      <c r="E386" s="262">
        <v>177179272.98350927</v>
      </c>
      <c r="F386" s="252">
        <v>1055055850</v>
      </c>
      <c r="G386" s="253">
        <v>1232235122.9835091</v>
      </c>
    </row>
    <row r="387" spans="1:11">
      <c r="A387" s="51" t="s">
        <v>1020</v>
      </c>
      <c r="B387" s="265">
        <v>2299.9433629637651</v>
      </c>
      <c r="C387" s="249">
        <v>14117.690720034188</v>
      </c>
      <c r="D387" s="258">
        <v>16417.634082997953</v>
      </c>
      <c r="E387" s="265">
        <v>171881417.99423957</v>
      </c>
      <c r="F387" s="249">
        <v>1055055850</v>
      </c>
      <c r="G387" s="258">
        <v>1226937267.9942393</v>
      </c>
    </row>
    <row r="388" spans="1:11">
      <c r="A388" s="51" t="s">
        <v>575</v>
      </c>
      <c r="B388" s="265">
        <v>195.29749520443619</v>
      </c>
      <c r="C388" s="249">
        <v>0</v>
      </c>
      <c r="D388" s="258">
        <v>195.29749520443619</v>
      </c>
      <c r="E388" s="265">
        <v>14595146.53578474</v>
      </c>
      <c r="F388" s="249">
        <v>0</v>
      </c>
      <c r="G388" s="258">
        <v>14595146.53578474</v>
      </c>
    </row>
    <row r="389" spans="1:11">
      <c r="A389" s="51" t="s">
        <v>967</v>
      </c>
      <c r="B389" s="265">
        <v>1479.6597466776673</v>
      </c>
      <c r="C389" s="249">
        <v>0</v>
      </c>
      <c r="D389" s="258">
        <v>1479.6597466776673</v>
      </c>
      <c r="E389" s="265">
        <v>110579251.43001081</v>
      </c>
      <c r="F389" s="249">
        <v>0</v>
      </c>
      <c r="G389" s="258">
        <v>110579251.43001081</v>
      </c>
    </row>
    <row r="390" spans="1:11">
      <c r="A390" t="s">
        <v>608</v>
      </c>
      <c r="B390" s="265">
        <v>624.98612108166174</v>
      </c>
      <c r="C390" s="249">
        <v>14117.690720034188</v>
      </c>
      <c r="D390" s="258">
        <v>14742.67684111585</v>
      </c>
      <c r="E390" s="249">
        <v>46707020.028444052</v>
      </c>
      <c r="F390" s="249">
        <v>1055055850</v>
      </c>
      <c r="G390" s="258">
        <v>1101762870.0284443</v>
      </c>
    </row>
    <row r="391" spans="1:11">
      <c r="A391" s="267" t="s">
        <v>625</v>
      </c>
      <c r="B391" s="268">
        <v>0.25940107942667606</v>
      </c>
      <c r="C391" s="269">
        <v>0</v>
      </c>
      <c r="D391" s="270">
        <v>0.25940107942667606</v>
      </c>
      <c r="E391" s="269">
        <v>19385.792745625924</v>
      </c>
      <c r="F391" s="269">
        <v>0</v>
      </c>
      <c r="G391" s="270">
        <v>19385.792745625924</v>
      </c>
      <c r="H391" s="249"/>
      <c r="I391" s="249"/>
      <c r="J391" s="249"/>
      <c r="K391" s="249"/>
    </row>
    <row r="392" spans="1:11">
      <c r="A392" s="49" t="s">
        <v>676</v>
      </c>
      <c r="B392" s="262">
        <v>9.4981220241253529E-5</v>
      </c>
      <c r="C392" s="252">
        <v>1.5284442699600354E-4</v>
      </c>
      <c r="D392" s="253">
        <v>2.4782564723725708E-4</v>
      </c>
      <c r="E392" s="252">
        <v>7.0982212348274381</v>
      </c>
      <c r="F392" s="252">
        <v>11.422505991946036</v>
      </c>
      <c r="G392" s="253">
        <v>18.520727226773474</v>
      </c>
    </row>
    <row r="393" spans="1:11">
      <c r="A393" s="51" t="s">
        <v>685</v>
      </c>
      <c r="B393" s="265">
        <v>1.7179713778059827E-4</v>
      </c>
      <c r="C393" s="249">
        <v>1.8739730755437578E-3</v>
      </c>
      <c r="D393" s="249">
        <v>2.0457702133243562E-3</v>
      </c>
      <c r="E393" s="265">
        <v>12.838896872238415</v>
      </c>
      <c r="F393" s="249">
        <v>140.04742668637704</v>
      </c>
      <c r="G393" s="258">
        <v>152.88632355861546</v>
      </c>
    </row>
    <row r="394" spans="1:11">
      <c r="A394" s="51" t="s">
        <v>690</v>
      </c>
      <c r="B394" s="265">
        <v>4.0086399487495835E-4</v>
      </c>
      <c r="C394" s="249">
        <v>3.9253630359868006E-3</v>
      </c>
      <c r="D394" s="249">
        <v>4.3262270308617587E-3</v>
      </c>
      <c r="E394" s="265">
        <v>29.95772546901145</v>
      </c>
      <c r="F394" s="249">
        <v>293.3537301971441</v>
      </c>
      <c r="G394" s="258">
        <v>323.31145566615555</v>
      </c>
    </row>
    <row r="395" spans="1:11">
      <c r="A395" s="51" t="s">
        <v>695</v>
      </c>
      <c r="B395" s="265">
        <v>2.4865722738909932E-5</v>
      </c>
      <c r="C395" s="249">
        <v>6.039724662766741E-5</v>
      </c>
      <c r="D395" s="249">
        <v>8.5262969366577335E-5</v>
      </c>
      <c r="E395" s="265">
        <v>1.8582873616104698</v>
      </c>
      <c r="F395" s="249">
        <v>4.5136608842114487</v>
      </c>
      <c r="G395" s="258">
        <v>6.3719482458219172</v>
      </c>
    </row>
    <row r="396" spans="1:11">
      <c r="A396" s="51" t="s">
        <v>700</v>
      </c>
      <c r="B396" s="265">
        <v>2.0574415356384645E-5</v>
      </c>
      <c r="C396" s="249">
        <v>6.039724662766741E-5</v>
      </c>
      <c r="D396" s="249">
        <v>8.0971661984052056E-5</v>
      </c>
      <c r="E396" s="265">
        <v>1.5375855522376032</v>
      </c>
      <c r="F396" s="249">
        <v>4.5136608842114487</v>
      </c>
      <c r="G396" s="258">
        <v>6.051246436449051</v>
      </c>
    </row>
    <row r="397" spans="1:11">
      <c r="A397" s="51" t="s">
        <v>703</v>
      </c>
      <c r="B397" s="265">
        <v>2.1978529990242983E-4</v>
      </c>
      <c r="C397" s="249">
        <v>7.1729606429734898E-6</v>
      </c>
      <c r="D397" s="249">
        <v>2.2695826054540332E-4</v>
      </c>
      <c r="E397" s="265">
        <v>16.425190989415686</v>
      </c>
      <c r="F397" s="249">
        <v>0.53605609006928401</v>
      </c>
      <c r="G397" s="258">
        <v>16.961247079484973</v>
      </c>
    </row>
    <row r="398" spans="1:11">
      <c r="A398" s="51" t="s">
        <v>1052</v>
      </c>
      <c r="B398" s="265">
        <v>3.2877500179359159E-6</v>
      </c>
      <c r="C398" s="249">
        <v>1.2669321756419365E-5</v>
      </c>
      <c r="D398" s="249">
        <v>1.5957071774355282E-5</v>
      </c>
      <c r="E398" s="265">
        <v>0.24570306564645386</v>
      </c>
      <c r="F398" s="249">
        <v>0.94681504926821014</v>
      </c>
      <c r="G398" s="258">
        <v>1.1925181149146642</v>
      </c>
    </row>
    <row r="399" spans="1:11">
      <c r="A399" s="51" t="s">
        <v>1053</v>
      </c>
      <c r="B399" s="265">
        <v>6.7848499206675099E-6</v>
      </c>
      <c r="C399" s="249">
        <v>1.1952982135913819E-5</v>
      </c>
      <c r="D399" s="249">
        <v>1.873783205658133E-5</v>
      </c>
      <c r="E399" s="265">
        <v>0.50705145353651415</v>
      </c>
      <c r="F399" s="249">
        <v>0.89328091807148102</v>
      </c>
      <c r="G399" s="258">
        <v>1.4003323716079954</v>
      </c>
    </row>
    <row r="400" spans="1:11">
      <c r="A400" s="51" t="s">
        <v>201</v>
      </c>
      <c r="B400" s="265">
        <v>2.2312258082276149E-3</v>
      </c>
      <c r="C400" s="249">
        <v>1.9620795140431701E-6</v>
      </c>
      <c r="D400" s="249">
        <v>2.2331878877416582E-3</v>
      </c>
      <c r="E400" s="265">
        <v>166.74595642620952</v>
      </c>
      <c r="F400" s="249">
        <v>0.14663187560262622</v>
      </c>
      <c r="G400" s="258">
        <v>166.89258830181214</v>
      </c>
    </row>
    <row r="401" spans="1:7">
      <c r="A401" s="51" t="s">
        <v>200</v>
      </c>
      <c r="B401" s="265">
        <v>2.818235551875009E-6</v>
      </c>
      <c r="C401" s="249">
        <v>3.8494036235911909E-6</v>
      </c>
      <c r="D401" s="249">
        <v>6.6676391754662E-6</v>
      </c>
      <c r="E401" s="265">
        <v>0.21061489195709665</v>
      </c>
      <c r="F401" s="249">
        <v>0.28767706366578116</v>
      </c>
      <c r="G401" s="258">
        <v>0.49829195562287787</v>
      </c>
    </row>
    <row r="402" spans="1:7">
      <c r="A402" s="51" t="s">
        <v>282</v>
      </c>
      <c r="B402" s="265">
        <v>0.15037966367166727</v>
      </c>
      <c r="C402" s="249">
        <v>1.0246977831437352</v>
      </c>
      <c r="D402" s="249">
        <v>1.1750774468154024</v>
      </c>
      <c r="E402" s="265">
        <v>11238.307101647628</v>
      </c>
      <c r="F402" s="249">
        <v>76578.628334281209</v>
      </c>
      <c r="G402" s="258">
        <v>87816.935435928855</v>
      </c>
    </row>
    <row r="403" spans="1:7">
      <c r="A403" s="51" t="s">
        <v>640</v>
      </c>
      <c r="B403" s="265">
        <v>0.15094565540555058</v>
      </c>
      <c r="C403" s="249">
        <v>1.0281189631075367</v>
      </c>
      <c r="D403" s="249">
        <v>1.1790646185130873</v>
      </c>
      <c r="E403" s="265">
        <v>11280.6053005335</v>
      </c>
      <c r="F403" s="249">
        <v>76834.30300560614</v>
      </c>
      <c r="G403" s="258">
        <v>88114.908306139638</v>
      </c>
    </row>
    <row r="404" spans="1:7">
      <c r="A404" s="51" t="s">
        <v>667</v>
      </c>
      <c r="B404" s="271">
        <v>0.2186292620736259</v>
      </c>
      <c r="C404" s="263">
        <v>1.0291979174532098</v>
      </c>
      <c r="D404" s="264">
        <v>1.2478271795268356</v>
      </c>
      <c r="E404" s="271">
        <v>16338.796939688416</v>
      </c>
      <c r="F404" s="263">
        <v>76914.936383745648</v>
      </c>
      <c r="G404" s="264">
        <v>93253.733323434062</v>
      </c>
    </row>
    <row r="405" spans="1:7">
      <c r="A405" s="77" t="s">
        <v>712</v>
      </c>
      <c r="B405" s="265">
        <v>3.3311179422891258E-5</v>
      </c>
      <c r="C405" s="249">
        <v>6.1255503178025581E-5</v>
      </c>
      <c r="D405" s="258">
        <v>9.4566682600916846E-5</v>
      </c>
      <c r="E405" s="265">
        <v>2.4894407603537538</v>
      </c>
      <c r="F405" s="249">
        <v>4.5778008779408204</v>
      </c>
      <c r="G405" s="258">
        <v>7.0672416382945746</v>
      </c>
    </row>
    <row r="406" spans="1:7">
      <c r="A406" s="51" t="s">
        <v>715</v>
      </c>
      <c r="B406" s="265">
        <v>2.5441862087261304E-5</v>
      </c>
      <c r="C406" s="249">
        <v>6.3100037111554481E-4</v>
      </c>
      <c r="D406" s="258">
        <v>6.5644223320280616E-4</v>
      </c>
      <c r="E406" s="265">
        <v>1.9013439210682215</v>
      </c>
      <c r="F406" s="249">
        <v>47.156482324186683</v>
      </c>
      <c r="G406" s="258">
        <v>49.057826245254901</v>
      </c>
    </row>
    <row r="407" spans="1:7">
      <c r="A407" s="51" t="s">
        <v>716</v>
      </c>
      <c r="B407" s="265">
        <v>5.2194896666821775E-5</v>
      </c>
      <c r="C407" s="249">
        <v>4.935118114045478E-4</v>
      </c>
      <c r="D407" s="258">
        <v>5.4570670807136952E-4</v>
      </c>
      <c r="E407" s="265">
        <v>3.9006755538516611</v>
      </c>
      <c r="F407" s="249">
        <v>36.881564697232861</v>
      </c>
      <c r="G407" s="258">
        <v>40.782240251084509</v>
      </c>
    </row>
    <row r="408" spans="1:7">
      <c r="A408" s="51" t="s">
        <v>717</v>
      </c>
      <c r="B408" s="265">
        <v>5.093298267803535E-6</v>
      </c>
      <c r="C408" s="249">
        <v>3.5993608789415512E-6</v>
      </c>
      <c r="D408" s="258">
        <v>8.6926591467450871E-6</v>
      </c>
      <c r="E408" s="265">
        <v>0.38063690725390625</v>
      </c>
      <c r="F408" s="249">
        <v>0.26899064633845648</v>
      </c>
      <c r="G408" s="258">
        <v>0.64962755359236279</v>
      </c>
    </row>
    <row r="409" spans="1:7">
      <c r="A409" s="51" t="s">
        <v>718</v>
      </c>
      <c r="B409" s="265">
        <v>3.9133339468667387E-6</v>
      </c>
      <c r="C409" s="249">
        <v>3.5993608789415512E-6</v>
      </c>
      <c r="D409" s="258">
        <v>7.5126948258082899E-6</v>
      </c>
      <c r="E409" s="265">
        <v>0.29245476158407741</v>
      </c>
      <c r="F409" s="249">
        <v>0.26899064633845648</v>
      </c>
      <c r="G409" s="258">
        <v>0.56144540792253395</v>
      </c>
    </row>
    <row r="410" spans="1:7">
      <c r="A410" s="51" t="s">
        <v>719</v>
      </c>
      <c r="B410" s="265">
        <v>6.8787465701860258E-5</v>
      </c>
      <c r="C410" s="249">
        <v>1.066982483771398E-6</v>
      </c>
      <c r="D410" s="258">
        <v>6.9854448185631659E-5</v>
      </c>
      <c r="E410" s="265">
        <v>5.1406862166510372</v>
      </c>
      <c r="F410" s="249">
        <v>7.9738686281959945E-2</v>
      </c>
      <c r="G410" s="258">
        <v>5.2204249029329981</v>
      </c>
    </row>
    <row r="411" spans="1:7">
      <c r="A411" t="s">
        <v>720</v>
      </c>
      <c r="B411" s="265">
        <v>4.0786894371074253E-7</v>
      </c>
      <c r="C411" s="249">
        <v>1.2885711946610753E-6</v>
      </c>
      <c r="D411" s="249">
        <v>1.6964401383718179E-6</v>
      </c>
      <c r="E411" s="265">
        <v>3.0481225550909184E-2</v>
      </c>
      <c r="F411" s="249">
        <v>9.629865138916742E-2</v>
      </c>
      <c r="G411" s="258">
        <v>0.12677987694007659</v>
      </c>
    </row>
    <row r="412" spans="1:7">
      <c r="A412" s="39" t="s">
        <v>721</v>
      </c>
      <c r="B412" s="271">
        <v>1.0345298485875E-6</v>
      </c>
      <c r="C412" s="263">
        <v>9.358338285248034E-7</v>
      </c>
      <c r="D412" s="263">
        <v>1.9703636771123035E-6</v>
      </c>
      <c r="E412" s="271">
        <v>7.7313407015139141E-2</v>
      </c>
      <c r="F412" s="263">
        <v>6.9937568047998694E-2</v>
      </c>
      <c r="G412" s="264">
        <v>0.14725097506313786</v>
      </c>
    </row>
    <row r="413" spans="1:7">
      <c r="E413"/>
      <c r="F413"/>
      <c r="G413"/>
    </row>
    <row r="414" spans="1:7" ht="14.25">
      <c r="A414" s="52" t="s">
        <v>1066</v>
      </c>
      <c r="E414"/>
      <c r="F414"/>
      <c r="G414"/>
    </row>
    <row r="415" spans="1:7" ht="14.25">
      <c r="A415" s="77"/>
      <c r="B415" s="254" t="s">
        <v>1003</v>
      </c>
      <c r="C415" s="255"/>
      <c r="D415" s="256"/>
      <c r="E415" s="254" t="s">
        <v>1004</v>
      </c>
      <c r="F415" s="255"/>
      <c r="G415" s="256"/>
    </row>
    <row r="416" spans="1:7" ht="14.25">
      <c r="A416" s="51"/>
      <c r="B416" s="259" t="s">
        <v>1009</v>
      </c>
      <c r="C416" s="260" t="s">
        <v>419</v>
      </c>
      <c r="D416" s="261" t="s">
        <v>1010</v>
      </c>
      <c r="E416" s="259" t="s">
        <v>1009</v>
      </c>
      <c r="F416" s="260" t="s">
        <v>419</v>
      </c>
      <c r="G416" s="261" t="s">
        <v>1010</v>
      </c>
    </row>
    <row r="417" spans="1:11">
      <c r="A417" s="77" t="s">
        <v>1015</v>
      </c>
      <c r="B417" s="262">
        <v>9742.35423707056</v>
      </c>
      <c r="C417" s="252">
        <v>14075.337647874087</v>
      </c>
      <c r="D417" s="253">
        <v>23817.691884944645</v>
      </c>
      <c r="E417" s="262">
        <v>730265098.26896119</v>
      </c>
      <c r="F417" s="252">
        <v>1055055850</v>
      </c>
      <c r="G417" s="253">
        <v>1785320948.2689612</v>
      </c>
    </row>
    <row r="418" spans="1:11">
      <c r="A418" s="51" t="s">
        <v>1020</v>
      </c>
      <c r="B418" s="265">
        <v>9729.610245190097</v>
      </c>
      <c r="C418" s="249">
        <v>0</v>
      </c>
      <c r="D418" s="258">
        <v>9729.610245190097</v>
      </c>
      <c r="E418" s="265">
        <v>729309837.12196743</v>
      </c>
      <c r="F418" s="249">
        <v>0</v>
      </c>
      <c r="G418" s="258">
        <v>729309837.12196743</v>
      </c>
    </row>
    <row r="419" spans="1:11">
      <c r="A419" s="51" t="s">
        <v>575</v>
      </c>
      <c r="B419" s="265">
        <v>35.957785739940341</v>
      </c>
      <c r="C419" s="249">
        <v>0</v>
      </c>
      <c r="D419" s="258">
        <v>35.957785739940341</v>
      </c>
      <c r="E419" s="265">
        <v>2695315.2490590969</v>
      </c>
      <c r="F419" s="249">
        <v>0</v>
      </c>
      <c r="G419" s="258">
        <v>2695315.2490590969</v>
      </c>
    </row>
    <row r="420" spans="1:11">
      <c r="A420" s="51" t="s">
        <v>967</v>
      </c>
      <c r="B420" s="265">
        <v>9554.5872601848059</v>
      </c>
      <c r="C420" s="249">
        <v>0</v>
      </c>
      <c r="D420" s="258">
        <v>9554.5872601848059</v>
      </c>
      <c r="E420" s="265">
        <v>716190505.36354339</v>
      </c>
      <c r="F420" s="249">
        <v>0</v>
      </c>
      <c r="G420" s="258">
        <v>716190505.36354339</v>
      </c>
    </row>
    <row r="421" spans="1:11">
      <c r="A421" t="s">
        <v>608</v>
      </c>
      <c r="B421" s="265">
        <v>139.06519926534784</v>
      </c>
      <c r="C421" s="249">
        <v>0</v>
      </c>
      <c r="D421" s="258">
        <v>139.06519926534784</v>
      </c>
      <c r="E421" s="249">
        <v>10424016.509364627</v>
      </c>
      <c r="F421" s="249">
        <v>0</v>
      </c>
      <c r="G421" s="258">
        <v>10424016.509364627</v>
      </c>
    </row>
    <row r="422" spans="1:11">
      <c r="A422" s="267" t="s">
        <v>625</v>
      </c>
      <c r="B422" s="268">
        <v>8.8540759190113325E-5</v>
      </c>
      <c r="C422" s="269">
        <v>0</v>
      </c>
      <c r="D422" s="270">
        <v>8.8540759190113325E-5</v>
      </c>
      <c r="E422" s="269">
        <v>6.6368174095688293</v>
      </c>
      <c r="F422" s="269">
        <v>0</v>
      </c>
      <c r="G422" s="270">
        <v>6.6368174095688293</v>
      </c>
      <c r="H422" s="249"/>
      <c r="I422" s="249"/>
      <c r="J422" s="249"/>
      <c r="K422" s="249"/>
    </row>
    <row r="423" spans="1:11">
      <c r="A423" s="49" t="s">
        <v>676</v>
      </c>
      <c r="B423" s="262">
        <v>1.8387485514619598E-4</v>
      </c>
      <c r="C423" s="252">
        <v>1.5284442699600354E-4</v>
      </c>
      <c r="D423" s="253">
        <v>3.3671928214219955E-4</v>
      </c>
      <c r="E423" s="252">
        <v>13.782848159184146</v>
      </c>
      <c r="F423" s="252">
        <v>11.456876621811469</v>
      </c>
      <c r="G423" s="253">
        <v>25.239724780995619</v>
      </c>
    </row>
    <row r="424" spans="1:11">
      <c r="A424" s="51" t="s">
        <v>685</v>
      </c>
      <c r="B424" s="265">
        <v>4.3074655573418954E-4</v>
      </c>
      <c r="C424" s="249">
        <v>1.8113212582251586E-3</v>
      </c>
      <c r="D424" s="249">
        <v>2.2420678139593482E-3</v>
      </c>
      <c r="E424" s="265">
        <v>32.287799047104834</v>
      </c>
      <c r="F424" s="249">
        <v>135.77259299413362</v>
      </c>
      <c r="G424" s="258">
        <v>168.06039204123843</v>
      </c>
    </row>
    <row r="425" spans="1:11">
      <c r="A425" s="51" t="s">
        <v>690</v>
      </c>
      <c r="B425" s="265">
        <v>6.3864700167451881E-4</v>
      </c>
      <c r="C425" s="249">
        <v>3.5991594513920628E-3</v>
      </c>
      <c r="D425" s="249">
        <v>4.2378064530665819E-3</v>
      </c>
      <c r="E425" s="265">
        <v>47.871551792111475</v>
      </c>
      <c r="F425" s="249">
        <v>269.78494791899544</v>
      </c>
      <c r="G425" s="258">
        <v>317.65649971110696</v>
      </c>
    </row>
    <row r="426" spans="1:11">
      <c r="A426" s="51" t="s">
        <v>695</v>
      </c>
      <c r="B426" s="265">
        <v>1.8408283822626164E-4</v>
      </c>
      <c r="C426" s="249">
        <v>4.5898560089923698E-6</v>
      </c>
      <c r="D426" s="249">
        <v>1.88672694235254E-4</v>
      </c>
      <c r="E426" s="265">
        <v>13.798438105998493</v>
      </c>
      <c r="F426" s="249">
        <v>0.3440453475499014</v>
      </c>
      <c r="G426" s="258">
        <v>14.14248345354839</v>
      </c>
    </row>
    <row r="427" spans="1:11">
      <c r="A427" s="51" t="s">
        <v>700</v>
      </c>
      <c r="B427" s="265">
        <v>1.8295803691744154E-4</v>
      </c>
      <c r="C427" s="249">
        <v>4.5898560089923698E-6</v>
      </c>
      <c r="D427" s="249">
        <v>1.875478929264339E-4</v>
      </c>
      <c r="E427" s="265">
        <v>13.71412551395651</v>
      </c>
      <c r="F427" s="249">
        <v>0.3440453475499014</v>
      </c>
      <c r="G427" s="258">
        <v>14.058170861506413</v>
      </c>
    </row>
    <row r="428" spans="1:11">
      <c r="A428" s="51" t="s">
        <v>703</v>
      </c>
      <c r="B428" s="265">
        <v>2.4358951166708303E-4</v>
      </c>
      <c r="C428" s="249">
        <v>0</v>
      </c>
      <c r="D428" s="249">
        <v>2.4358951166708303E-4</v>
      </c>
      <c r="E428" s="265">
        <v>18.258925342499055</v>
      </c>
      <c r="F428" s="249">
        <v>0</v>
      </c>
      <c r="G428" s="258">
        <v>18.258925342499055</v>
      </c>
    </row>
    <row r="429" spans="1:11">
      <c r="A429" s="51" t="s">
        <v>1052</v>
      </c>
      <c r="B429" s="265">
        <v>3.1232553413787452E-6</v>
      </c>
      <c r="C429" s="249">
        <v>1.4483872897614432E-6</v>
      </c>
      <c r="D429" s="249">
        <v>4.5716426311401888E-6</v>
      </c>
      <c r="E429" s="265">
        <v>0.23411223953573107</v>
      </c>
      <c r="F429" s="249">
        <v>0.10856787391947657</v>
      </c>
      <c r="G429" s="258">
        <v>0.34268011345520771</v>
      </c>
    </row>
    <row r="430" spans="1:11">
      <c r="A430" s="51" t="s">
        <v>1053</v>
      </c>
      <c r="B430" s="265">
        <v>3.2136480324314275E-6</v>
      </c>
      <c r="C430" s="249">
        <v>1.3794867832866045E-6</v>
      </c>
      <c r="D430" s="249">
        <v>4.5931348157180323E-6</v>
      </c>
      <c r="E430" s="265">
        <v>0.24088787361842606</v>
      </c>
      <c r="F430" s="249">
        <v>0.10340324595510081</v>
      </c>
      <c r="G430" s="258">
        <v>0.34429111957352693</v>
      </c>
    </row>
    <row r="431" spans="1:11">
      <c r="A431" s="51" t="s">
        <v>201</v>
      </c>
      <c r="B431" s="265">
        <v>4.1742737689544618E-3</v>
      </c>
      <c r="C431" s="249">
        <v>1.9620795140431701E-6</v>
      </c>
      <c r="D431" s="249">
        <v>4.176235848468505E-3</v>
      </c>
      <c r="E431" s="265">
        <v>312.89423171330736</v>
      </c>
      <c r="F431" s="249">
        <v>0.14707309488728809</v>
      </c>
      <c r="G431" s="258">
        <v>313.04130480819458</v>
      </c>
    </row>
    <row r="432" spans="1:11">
      <c r="A432" s="51" t="s">
        <v>200</v>
      </c>
      <c r="B432" s="265">
        <v>2.9475059910228377E-6</v>
      </c>
      <c r="C432" s="249">
        <v>3.8494036235911909E-6</v>
      </c>
      <c r="D432" s="249">
        <v>6.796909614614029E-6</v>
      </c>
      <c r="E432" s="265">
        <v>0.2209384610541395</v>
      </c>
      <c r="F432" s="249">
        <v>0.28854269174100422</v>
      </c>
      <c r="G432" s="258">
        <v>0.50948115279514372</v>
      </c>
    </row>
    <row r="433" spans="1:7">
      <c r="A433" s="51" t="s">
        <v>282</v>
      </c>
      <c r="B433" s="265">
        <v>-0.63363220246973295</v>
      </c>
      <c r="C433" s="249">
        <v>0.98790332740191433</v>
      </c>
      <c r="D433" s="249">
        <v>0.35427112493218138</v>
      </c>
      <c r="E433" s="265">
        <v>-47495.653652404406</v>
      </c>
      <c r="F433" s="249">
        <v>74051.025338442298</v>
      </c>
      <c r="G433" s="258">
        <v>26555.371686037899</v>
      </c>
    </row>
    <row r="434" spans="1:7">
      <c r="A434" s="51" t="s">
        <v>640</v>
      </c>
      <c r="B434" s="265">
        <v>-0.63238223839313557</v>
      </c>
      <c r="C434" s="249">
        <v>0.99122605450992951</v>
      </c>
      <c r="D434" s="249">
        <v>0.35884381611679395</v>
      </c>
      <c r="E434" s="265">
        <v>-47401.959139043793</v>
      </c>
      <c r="F434" s="249">
        <v>74300.089535761552</v>
      </c>
      <c r="G434" s="258">
        <v>26898.130396717752</v>
      </c>
    </row>
    <row r="435" spans="1:7">
      <c r="A435" s="51" t="s">
        <v>667</v>
      </c>
      <c r="B435" s="271">
        <v>-0.50637293623688062</v>
      </c>
      <c r="C435" s="263">
        <v>0.99230500885560247</v>
      </c>
      <c r="D435" s="264">
        <v>0.48593207261872184</v>
      </c>
      <c r="E435" s="271">
        <v>-37956.583495465224</v>
      </c>
      <c r="F435" s="263">
        <v>74380.965541919533</v>
      </c>
      <c r="G435" s="264">
        <v>36424.382046454302</v>
      </c>
    </row>
    <row r="436" spans="1:7">
      <c r="A436" s="77" t="s">
        <v>712</v>
      </c>
      <c r="B436" s="265">
        <v>1.5361713908704309E-5</v>
      </c>
      <c r="C436" s="249">
        <v>6.1255503178025581E-5</v>
      </c>
      <c r="D436" s="258">
        <v>7.6617217086729888E-5</v>
      </c>
      <c r="E436" s="265">
        <v>1.1514797393050669</v>
      </c>
      <c r="F436" s="249">
        <v>4.5915756047550857</v>
      </c>
      <c r="G436" s="258">
        <v>5.7430553440601519</v>
      </c>
    </row>
    <row r="437" spans="1:7">
      <c r="A437" s="51" t="s">
        <v>715</v>
      </c>
      <c r="B437" s="265">
        <v>2.2739558986340672E-5</v>
      </c>
      <c r="C437" s="249">
        <v>5.6834855379694557E-4</v>
      </c>
      <c r="D437" s="258">
        <v>5.9108811278328621E-4</v>
      </c>
      <c r="E437" s="265">
        <v>1.7045065159472339</v>
      </c>
      <c r="F437" s="249">
        <v>42.6021372647551</v>
      </c>
      <c r="G437" s="258">
        <v>44.306643780702345</v>
      </c>
    </row>
    <row r="438" spans="1:7">
      <c r="A438" s="51" t="s">
        <v>716</v>
      </c>
      <c r="B438" s="265">
        <v>3.7684654960300039E-5</v>
      </c>
      <c r="C438" s="249">
        <v>4.5243145961991916E-4</v>
      </c>
      <c r="D438" s="258">
        <v>4.901161145802192E-4</v>
      </c>
      <c r="E438" s="265">
        <v>2.8247575060553705</v>
      </c>
      <c r="F438" s="249">
        <v>33.913250973992163</v>
      </c>
      <c r="G438" s="258">
        <v>36.73800848004754</v>
      </c>
    </row>
    <row r="439" spans="1:7">
      <c r="A439" s="51" t="s">
        <v>717</v>
      </c>
      <c r="B439" s="265">
        <v>1.7753091466637952E-5</v>
      </c>
      <c r="C439" s="249">
        <v>2.6138575437403163E-7</v>
      </c>
      <c r="D439" s="258">
        <v>1.8014477221011982E-5</v>
      </c>
      <c r="E439" s="265">
        <v>1.3307320560292544</v>
      </c>
      <c r="F439" s="249">
        <v>1.9592891919053744E-2</v>
      </c>
      <c r="G439" s="258">
        <v>1.3503249479483079</v>
      </c>
    </row>
    <row r="440" spans="1:7">
      <c r="A440" s="51" t="s">
        <v>718</v>
      </c>
      <c r="B440" s="265">
        <v>1.7684165522925677E-5</v>
      </c>
      <c r="C440" s="249">
        <v>2.6138575437403163E-7</v>
      </c>
      <c r="D440" s="258">
        <v>1.7945551277299707E-5</v>
      </c>
      <c r="E440" s="265">
        <v>1.3255655213464155</v>
      </c>
      <c r="F440" s="249">
        <v>1.9592891919053744E-2</v>
      </c>
      <c r="G440" s="258">
        <v>1.3451584132654693</v>
      </c>
    </row>
    <row r="441" spans="1:7">
      <c r="A441" s="51" t="s">
        <v>719</v>
      </c>
      <c r="B441" s="265">
        <v>7.1992505860081543E-6</v>
      </c>
      <c r="C441" s="249">
        <v>0</v>
      </c>
      <c r="D441" s="258">
        <v>7.1992505860081543E-6</v>
      </c>
      <c r="E441" s="265">
        <v>0.53963973273003929</v>
      </c>
      <c r="F441" s="249">
        <v>0</v>
      </c>
      <c r="G441" s="258">
        <v>0.53963973273003929</v>
      </c>
    </row>
    <row r="442" spans="1:7">
      <c r="A442" t="s">
        <v>720</v>
      </c>
      <c r="B442" s="265">
        <v>4.6121172190622649E-8</v>
      </c>
      <c r="C442" s="249">
        <v>9.3576100065903328E-8</v>
      </c>
      <c r="D442" s="249">
        <v>1.3969727225652598E-7</v>
      </c>
      <c r="E442" s="265">
        <v>3.4571399810023966E-3</v>
      </c>
      <c r="F442" s="249">
        <v>7.0142553070212414E-3</v>
      </c>
      <c r="G442" s="258">
        <v>1.0471395288023639E-2</v>
      </c>
    </row>
    <row r="443" spans="1:7">
      <c r="A443" s="39" t="s">
        <v>721</v>
      </c>
      <c r="B443" s="271">
        <v>9.6282682760796523E-8</v>
      </c>
      <c r="C443" s="263">
        <v>6.7960296137248212E-8</v>
      </c>
      <c r="D443" s="263">
        <v>1.6424297889804474E-7</v>
      </c>
      <c r="E443" s="271">
        <v>7.2171346962902538E-3</v>
      </c>
      <c r="F443" s="263">
        <v>5.0941518989539728E-3</v>
      </c>
      <c r="G443" s="264">
        <v>1.2311286595244228E-2</v>
      </c>
    </row>
    <row r="444" spans="1:7">
      <c r="E444"/>
      <c r="F444"/>
      <c r="G444"/>
    </row>
    <row r="445" spans="1:7" ht="14.25">
      <c r="A445" s="52" t="s">
        <v>1067</v>
      </c>
      <c r="E445"/>
      <c r="F445"/>
      <c r="G445"/>
    </row>
    <row r="446" spans="1:7" ht="14.25">
      <c r="A446" s="77"/>
      <c r="B446" s="254" t="s">
        <v>1003</v>
      </c>
      <c r="C446" s="255"/>
      <c r="D446" s="256"/>
      <c r="E446" s="254" t="s">
        <v>1004</v>
      </c>
      <c r="F446" s="255"/>
      <c r="G446" s="256"/>
    </row>
    <row r="447" spans="1:7" ht="14.25">
      <c r="A447" s="51"/>
      <c r="B447" s="259" t="s">
        <v>1009</v>
      </c>
      <c r="C447" s="260" t="s">
        <v>419</v>
      </c>
      <c r="D447" s="261" t="s">
        <v>1010</v>
      </c>
      <c r="E447" s="259" t="s">
        <v>1009</v>
      </c>
      <c r="F447" s="260" t="s">
        <v>419</v>
      </c>
      <c r="G447" s="261" t="s">
        <v>1010</v>
      </c>
    </row>
    <row r="448" spans="1:7">
      <c r="A448" s="77" t="s">
        <v>1015</v>
      </c>
      <c r="B448" s="262">
        <v>6043.2362381999237</v>
      </c>
      <c r="C448" s="252">
        <v>14096.514183954137</v>
      </c>
      <c r="D448" s="253">
        <v>20139.750422154062</v>
      </c>
      <c r="E448" s="262">
        <v>452306979.07589656</v>
      </c>
      <c r="F448" s="252">
        <v>1055055850</v>
      </c>
      <c r="G448" s="253">
        <v>1507362829.0758965</v>
      </c>
    </row>
    <row r="449" spans="1:11">
      <c r="A449" s="51" t="s">
        <v>1020</v>
      </c>
      <c r="B449" s="265">
        <v>6001.3140926086116</v>
      </c>
      <c r="C449" s="249">
        <v>7084.326501638363</v>
      </c>
      <c r="D449" s="258">
        <v>13085.640594246976</v>
      </c>
      <c r="E449" s="265">
        <v>449169309.40994376</v>
      </c>
      <c r="F449" s="249">
        <v>530227545.71279377</v>
      </c>
      <c r="G449" s="258">
        <v>979396855.12273765</v>
      </c>
    </row>
    <row r="450" spans="1:11">
      <c r="A450" s="51" t="s">
        <v>575</v>
      </c>
      <c r="B450" s="265">
        <v>115.91503879928749</v>
      </c>
      <c r="C450" s="249">
        <v>0</v>
      </c>
      <c r="D450" s="258">
        <v>115.91503879928749</v>
      </c>
      <c r="E450" s="265">
        <v>8675679.5468892585</v>
      </c>
      <c r="F450" s="249">
        <v>0</v>
      </c>
      <c r="G450" s="258">
        <v>8675679.5468892585</v>
      </c>
    </row>
    <row r="451" spans="1:11">
      <c r="A451" s="51" t="s">
        <v>967</v>
      </c>
      <c r="B451" s="265">
        <v>5502.4971060429725</v>
      </c>
      <c r="C451" s="249">
        <v>0</v>
      </c>
      <c r="D451" s="258">
        <v>5502.4971060429725</v>
      </c>
      <c r="E451" s="265">
        <v>411835272.57731277</v>
      </c>
      <c r="F451" s="249">
        <v>0</v>
      </c>
      <c r="G451" s="258">
        <v>411835272.57731277</v>
      </c>
    </row>
    <row r="452" spans="1:11">
      <c r="A452" t="s">
        <v>608</v>
      </c>
      <c r="B452" s="265">
        <v>382.90194776635082</v>
      </c>
      <c r="C452" s="249">
        <v>7084.326501638363</v>
      </c>
      <c r="D452" s="258">
        <v>7467.2284494047135</v>
      </c>
      <c r="E452" s="249">
        <v>28658357.285741668</v>
      </c>
      <c r="F452" s="249">
        <v>530227545.71279377</v>
      </c>
      <c r="G452" s="258">
        <v>558885902.99853551</v>
      </c>
    </row>
    <row r="453" spans="1:11">
      <c r="A453" s="267" t="s">
        <v>625</v>
      </c>
      <c r="B453" s="268">
        <v>0.13021284504739311</v>
      </c>
      <c r="C453" s="269">
        <v>0</v>
      </c>
      <c r="D453" s="270">
        <v>0.13021284504739311</v>
      </c>
      <c r="E453" s="269">
        <v>9745.8011335011743</v>
      </c>
      <c r="F453" s="269">
        <v>0</v>
      </c>
      <c r="G453" s="270">
        <v>9745.8011335011743</v>
      </c>
      <c r="H453" s="249"/>
      <c r="I453" s="249"/>
      <c r="J453" s="249"/>
      <c r="K453" s="249"/>
    </row>
    <row r="454" spans="1:11">
      <c r="A454" s="49" t="s">
        <v>676</v>
      </c>
      <c r="B454" s="262">
        <v>1.3926659417834604E-4</v>
      </c>
      <c r="C454" s="252">
        <v>1.5284442699600354E-4</v>
      </c>
      <c r="D454" s="253">
        <v>2.9211102117434955E-4</v>
      </c>
      <c r="E454" s="252">
        <v>10.423430429679762</v>
      </c>
      <c r="F454" s="252">
        <v>11.439665490181307</v>
      </c>
      <c r="G454" s="253">
        <v>21.863095919861067</v>
      </c>
    </row>
    <row r="455" spans="1:11">
      <c r="A455" s="51" t="s">
        <v>685</v>
      </c>
      <c r="B455" s="265">
        <v>3.0080212732908502E-4</v>
      </c>
      <c r="C455" s="249">
        <v>1.8115807220298913E-3</v>
      </c>
      <c r="D455" s="249">
        <v>2.1123828493589763E-3</v>
      </c>
      <c r="E455" s="265">
        <v>22.513583144707212</v>
      </c>
      <c r="F455" s="249">
        <v>135.58804776719111</v>
      </c>
      <c r="G455" s="258">
        <v>158.1016309118983</v>
      </c>
    </row>
    <row r="456" spans="1:11">
      <c r="A456" s="51" t="s">
        <v>690</v>
      </c>
      <c r="B456" s="265">
        <v>5.1932285317304308E-4</v>
      </c>
      <c r="C456" s="249">
        <v>3.6164964257743978E-3</v>
      </c>
      <c r="D456" s="249">
        <v>4.1358192789474404E-3</v>
      </c>
      <c r="E456" s="265">
        <v>38.868801685922726</v>
      </c>
      <c r="F456" s="249">
        <v>270.67725117892047</v>
      </c>
      <c r="G456" s="258">
        <v>309.54605286484309</v>
      </c>
    </row>
    <row r="457" spans="1:11">
      <c r="A457" s="51" t="s">
        <v>695</v>
      </c>
      <c r="B457" s="265">
        <v>1.0418590838162349E-4</v>
      </c>
      <c r="C457" s="249">
        <v>5.1565071523992029E-5</v>
      </c>
      <c r="D457" s="249">
        <v>1.5575097990561552E-4</v>
      </c>
      <c r="E457" s="265">
        <v>7.7978109120564358</v>
      </c>
      <c r="F457" s="249">
        <v>3.8593959937261326</v>
      </c>
      <c r="G457" s="258">
        <v>11.657206905782569</v>
      </c>
    </row>
    <row r="458" spans="1:11">
      <c r="A458" s="51" t="s">
        <v>700</v>
      </c>
      <c r="B458" s="265">
        <v>1.0147214489067236E-4</v>
      </c>
      <c r="C458" s="249">
        <v>5.1565071523992029E-5</v>
      </c>
      <c r="D458" s="249">
        <v>1.5303721641466439E-4</v>
      </c>
      <c r="E458" s="265">
        <v>7.5946988512106746</v>
      </c>
      <c r="F458" s="249">
        <v>3.8593959937261326</v>
      </c>
      <c r="G458" s="258">
        <v>11.454094844936808</v>
      </c>
    </row>
    <row r="459" spans="1:11">
      <c r="A459" s="51" t="s">
        <v>703</v>
      </c>
      <c r="B459" s="265">
        <v>2.3164311841859789E-4</v>
      </c>
      <c r="C459" s="249">
        <v>3.653048630249209E-6</v>
      </c>
      <c r="D459" s="249">
        <v>2.352961670488471E-4</v>
      </c>
      <c r="E459" s="265">
        <v>17.337366104166193</v>
      </c>
      <c r="F459" s="249">
        <v>0.27341300674645236</v>
      </c>
      <c r="G459" s="258">
        <v>17.610779110912645</v>
      </c>
    </row>
    <row r="460" spans="1:11">
      <c r="A460" s="51" t="s">
        <v>1052</v>
      </c>
      <c r="B460" s="265">
        <v>3.2057826150575606E-6</v>
      </c>
      <c r="C460" s="249">
        <v>1.6159981232765751E-5</v>
      </c>
      <c r="D460" s="249">
        <v>1.9365763847823313E-5</v>
      </c>
      <c r="E460" s="265">
        <v>0.23993731057957421</v>
      </c>
      <c r="F460" s="249">
        <v>1.2094963700265084</v>
      </c>
      <c r="G460" s="258">
        <v>1.4494336806060826</v>
      </c>
    </row>
    <row r="461" spans="1:11">
      <c r="A461" s="51" t="s">
        <v>1053</v>
      </c>
      <c r="B461" s="265">
        <v>5.0056772162244745E-6</v>
      </c>
      <c r="C461" s="249">
        <v>1.5604996774713619E-5</v>
      </c>
      <c r="D461" s="249">
        <v>2.0610673990938094E-5</v>
      </c>
      <c r="E461" s="265">
        <v>0.37465070876890549</v>
      </c>
      <c r="F461" s="249">
        <v>1.1679584698416887</v>
      </c>
      <c r="G461" s="258">
        <v>1.542609178610594</v>
      </c>
    </row>
    <row r="462" spans="1:11">
      <c r="A462" s="51" t="s">
        <v>201</v>
      </c>
      <c r="B462" s="265">
        <v>3.199220094025301E-3</v>
      </c>
      <c r="C462" s="249">
        <v>1.9620795140431701E-6</v>
      </c>
      <c r="D462" s="249">
        <v>3.2011821735393443E-3</v>
      </c>
      <c r="E462" s="265">
        <v>239.44613764735283</v>
      </c>
      <c r="F462" s="249">
        <v>0.1468521538333763</v>
      </c>
      <c r="G462" s="258">
        <v>239.59298980118618</v>
      </c>
    </row>
    <row r="463" spans="1:11">
      <c r="A463" s="51" t="s">
        <v>200</v>
      </c>
      <c r="B463" s="265">
        <v>2.8826214421587266E-6</v>
      </c>
      <c r="C463" s="249">
        <v>3.8494036235911909E-6</v>
      </c>
      <c r="D463" s="249">
        <v>6.7320250657499171E-6</v>
      </c>
      <c r="E463" s="265">
        <v>0.21575026110688414</v>
      </c>
      <c r="F463" s="249">
        <v>0.28810922750704177</v>
      </c>
      <c r="G463" s="258">
        <v>0.50385948861392593</v>
      </c>
    </row>
    <row r="464" spans="1:11">
      <c r="A464" s="51" t="s">
        <v>282</v>
      </c>
      <c r="B464" s="265">
        <v>-0.24453778201471493</v>
      </c>
      <c r="C464" s="249">
        <v>1.0065515557669407</v>
      </c>
      <c r="D464" s="249">
        <v>0.76201377375222568</v>
      </c>
      <c r="E464" s="265">
        <v>-18302.469255436827</v>
      </c>
      <c r="F464" s="249">
        <v>75335.511558406055</v>
      </c>
      <c r="G464" s="258">
        <v>57033.042302969232</v>
      </c>
    </row>
    <row r="465" spans="1:7">
      <c r="A465" s="51" t="s">
        <v>640</v>
      </c>
      <c r="B465" s="265">
        <v>-0.24363104540562763</v>
      </c>
      <c r="C465" s="249">
        <v>1.0098746906037919</v>
      </c>
      <c r="D465" s="249">
        <v>0.76624364519816424</v>
      </c>
      <c r="E465" s="265">
        <v>-18234.604409465497</v>
      </c>
      <c r="F465" s="249">
        <v>75584.232114722705</v>
      </c>
      <c r="G465" s="258">
        <v>57349.627705257211</v>
      </c>
    </row>
    <row r="466" spans="1:7">
      <c r="A466" s="51" t="s">
        <v>667</v>
      </c>
      <c r="B466" s="271">
        <v>-0.14689054790269657</v>
      </c>
      <c r="C466" s="263">
        <v>1.0109536449494649</v>
      </c>
      <c r="D466" s="264">
        <v>0.86406309704676831</v>
      </c>
      <c r="E466" s="271">
        <v>-10994.046460851587</v>
      </c>
      <c r="F466" s="263">
        <v>75664.986624627069</v>
      </c>
      <c r="G466" s="264">
        <v>64670.940163775485</v>
      </c>
    </row>
    <row r="467" spans="1:7">
      <c r="A467" s="77" t="s">
        <v>712</v>
      </c>
      <c r="B467" s="265">
        <v>2.4368760381001654E-5</v>
      </c>
      <c r="C467" s="249">
        <v>6.1255503178025581E-5</v>
      </c>
      <c r="D467" s="258">
        <v>8.5624263559027242E-5</v>
      </c>
      <c r="E467" s="265">
        <v>1.8238837532253052</v>
      </c>
      <c r="F467" s="249">
        <v>4.5846778947829954</v>
      </c>
      <c r="G467" s="258">
        <v>6.408561648008301</v>
      </c>
    </row>
    <row r="468" spans="1:7">
      <c r="A468" s="51" t="s">
        <v>715</v>
      </c>
      <c r="B468" s="265">
        <v>2.4095464447976635E-5</v>
      </c>
      <c r="C468" s="249">
        <v>5.6860801760167832E-4</v>
      </c>
      <c r="D468" s="258">
        <v>5.9270348204965495E-4</v>
      </c>
      <c r="E468" s="265">
        <v>1.8034288755756611</v>
      </c>
      <c r="F468" s="249">
        <v>42.557557669854745</v>
      </c>
      <c r="G468" s="258">
        <v>44.360986545430414</v>
      </c>
    </row>
    <row r="469" spans="1:7">
      <c r="A469" s="51" t="s">
        <v>716</v>
      </c>
      <c r="B469" s="265">
        <v>4.4965760807766451E-5</v>
      </c>
      <c r="C469" s="249">
        <v>4.935118114045478E-4</v>
      </c>
      <c r="D469" s="258">
        <v>5.384775722123143E-4</v>
      </c>
      <c r="E469" s="265">
        <v>3.3654695317468328</v>
      </c>
      <c r="F469" s="249">
        <v>36.936970152461548</v>
      </c>
      <c r="G469" s="258">
        <v>40.302439684208387</v>
      </c>
    </row>
    <row r="470" spans="1:7">
      <c r="A470" s="51" t="s">
        <v>717</v>
      </c>
      <c r="B470" s="265">
        <v>1.1400248680021626E-5</v>
      </c>
      <c r="C470" s="249">
        <v>4.4697435013876135E-7</v>
      </c>
      <c r="D470" s="258">
        <v>1.1847223030160387E-5</v>
      </c>
      <c r="E470" s="265">
        <v>0.85325342878048405</v>
      </c>
      <c r="F470" s="249">
        <v>3.3453866449525839E-2</v>
      </c>
      <c r="G470" s="258">
        <v>0.8867072952300098</v>
      </c>
    </row>
    <row r="471" spans="1:7">
      <c r="A471" s="51" t="s">
        <v>718</v>
      </c>
      <c r="B471" s="265">
        <v>1.0773798599295225E-5</v>
      </c>
      <c r="C471" s="249">
        <v>4.4697435013876135E-7</v>
      </c>
      <c r="D471" s="258">
        <v>1.1220772949433987E-5</v>
      </c>
      <c r="E471" s="265">
        <v>0.80636667268047602</v>
      </c>
      <c r="F471" s="249">
        <v>3.3453866449525839E-2</v>
      </c>
      <c r="G471" s="258">
        <v>0.83982053913000176</v>
      </c>
    </row>
    <row r="472" spans="1:7">
      <c r="A472" s="51" t="s">
        <v>719</v>
      </c>
      <c r="B472" s="265">
        <v>3.8104480144786418E-5</v>
      </c>
      <c r="C472" s="249">
        <v>5.4339332039402212E-7</v>
      </c>
      <c r="D472" s="258">
        <v>3.8647873465180438E-5</v>
      </c>
      <c r="E472" s="265">
        <v>2.8519358873648017</v>
      </c>
      <c r="F472" s="249">
        <v>4.0670359640061111E-2</v>
      </c>
      <c r="G472" s="258">
        <v>2.8926062470048626</v>
      </c>
    </row>
    <row r="473" spans="1:7">
      <c r="A473" t="s">
        <v>720</v>
      </c>
      <c r="B473" s="265">
        <v>2.2764772913542797E-7</v>
      </c>
      <c r="C473" s="249">
        <v>1.6001681734967658E-7</v>
      </c>
      <c r="D473" s="249">
        <v>3.8766454648510455E-7</v>
      </c>
      <c r="E473" s="265">
        <v>1.7038330556709076E-2</v>
      </c>
      <c r="F473" s="249">
        <v>1.1976484188930252E-2</v>
      </c>
      <c r="G473" s="258">
        <v>2.9014814745639331E-2</v>
      </c>
    </row>
    <row r="474" spans="1:7">
      <c r="A474" s="39" t="s">
        <v>721</v>
      </c>
      <c r="B474" s="271">
        <v>5.670991931547927E-7</v>
      </c>
      <c r="C474" s="263">
        <v>1.1621333103607795E-7</v>
      </c>
      <c r="D474" s="263">
        <v>6.8331252419087061E-7</v>
      </c>
      <c r="E474" s="271">
        <v>4.2444629463736838E-2</v>
      </c>
      <c r="F474" s="263">
        <v>8.6980052768767177E-3</v>
      </c>
      <c r="G474" s="264">
        <v>5.1142634740613549E-2</v>
      </c>
    </row>
    <row r="475" spans="1:7">
      <c r="E475"/>
      <c r="F475"/>
      <c r="G475"/>
    </row>
    <row r="476" spans="1:7" ht="14.25">
      <c r="A476" s="52" t="s">
        <v>1068</v>
      </c>
      <c r="E476"/>
      <c r="F476"/>
      <c r="G476"/>
    </row>
    <row r="477" spans="1:7" ht="14.25">
      <c r="A477" s="77"/>
      <c r="B477" s="254" t="s">
        <v>1003</v>
      </c>
      <c r="C477" s="255"/>
      <c r="D477" s="256"/>
      <c r="E477" s="254" t="s">
        <v>1004</v>
      </c>
      <c r="F477" s="255"/>
      <c r="G477" s="256"/>
    </row>
    <row r="478" spans="1:7" ht="14.25">
      <c r="A478" s="51"/>
      <c r="B478" s="259" t="s">
        <v>1009</v>
      </c>
      <c r="C478" s="260" t="s">
        <v>419</v>
      </c>
      <c r="D478" s="261" t="s">
        <v>1010</v>
      </c>
      <c r="E478" s="259" t="s">
        <v>1009</v>
      </c>
      <c r="F478" s="260" t="s">
        <v>419</v>
      </c>
      <c r="G478" s="261" t="s">
        <v>1010</v>
      </c>
    </row>
    <row r="479" spans="1:7">
      <c r="A479" s="77" t="s">
        <v>1015</v>
      </c>
      <c r="B479" s="262">
        <v>6763.0755032141096</v>
      </c>
      <c r="C479" s="252">
        <v>40272.331258080405</v>
      </c>
      <c r="D479" s="253">
        <v>47035.406761294515</v>
      </c>
      <c r="E479" s="262">
        <v>177179272.98350924</v>
      </c>
      <c r="F479" s="252">
        <v>1055055850</v>
      </c>
      <c r="G479" s="253">
        <v>1232235122.9835091</v>
      </c>
    </row>
    <row r="480" spans="1:7">
      <c r="A480" s="51" t="s">
        <v>1020</v>
      </c>
      <c r="B480" s="265">
        <v>6560.8521127792419</v>
      </c>
      <c r="C480" s="249">
        <v>40272.331258080405</v>
      </c>
      <c r="D480" s="258">
        <v>46833.183370859646</v>
      </c>
      <c r="E480" s="265">
        <v>171881417.99423957</v>
      </c>
      <c r="F480" s="249">
        <v>1055055850</v>
      </c>
      <c r="G480" s="258">
        <v>1226937267.9942393</v>
      </c>
    </row>
    <row r="481" spans="1:11">
      <c r="A481" s="51" t="s">
        <v>575</v>
      </c>
      <c r="B481" s="265">
        <v>557.10849435065234</v>
      </c>
      <c r="C481" s="249">
        <v>0</v>
      </c>
      <c r="D481" s="258">
        <v>557.10849435065234</v>
      </c>
      <c r="E481" s="265">
        <v>14595146.53578474</v>
      </c>
      <c r="F481" s="249">
        <v>0</v>
      </c>
      <c r="G481" s="258">
        <v>14595146.53578474</v>
      </c>
    </row>
    <row r="482" spans="1:11">
      <c r="A482" s="51" t="s">
        <v>967</v>
      </c>
      <c r="B482" s="265">
        <v>4220.8990584336907</v>
      </c>
      <c r="C482" s="249">
        <v>0</v>
      </c>
      <c r="D482" s="258">
        <v>4220.8990584336907</v>
      </c>
      <c r="E482" s="265">
        <v>110579251.43001081</v>
      </c>
      <c r="F482" s="249">
        <v>0</v>
      </c>
      <c r="G482" s="258">
        <v>110579251.43001081</v>
      </c>
    </row>
    <row r="483" spans="1:11">
      <c r="A483" t="s">
        <v>608</v>
      </c>
      <c r="B483" s="265">
        <v>1782.8445599948996</v>
      </c>
      <c r="C483" s="249">
        <v>40272.331258080405</v>
      </c>
      <c r="D483" s="258">
        <v>42055.175818075302</v>
      </c>
      <c r="E483" s="249">
        <v>46707020.028444044</v>
      </c>
      <c r="F483" s="249">
        <v>1055055850</v>
      </c>
      <c r="G483" s="258">
        <v>1101762870.0284441</v>
      </c>
    </row>
    <row r="484" spans="1:11">
      <c r="A484" s="267" t="s">
        <v>625</v>
      </c>
      <c r="B484" s="268">
        <v>0.73997131730262367</v>
      </c>
      <c r="C484" s="269">
        <v>0</v>
      </c>
      <c r="D484" s="270">
        <v>0.73997131730262367</v>
      </c>
      <c r="E484" s="269">
        <v>19385.792745625924</v>
      </c>
      <c r="F484" s="269">
        <v>0</v>
      </c>
      <c r="G484" s="270">
        <v>19385.792745625924</v>
      </c>
      <c r="H484" s="249"/>
      <c r="I484" s="249"/>
      <c r="J484" s="249"/>
      <c r="K484" s="249"/>
    </row>
    <row r="485" spans="1:11">
      <c r="A485" s="49" t="s">
        <v>676</v>
      </c>
      <c r="B485" s="262">
        <v>2.7094481956771405E-4</v>
      </c>
      <c r="C485" s="252">
        <v>3.443962972490144E-3</v>
      </c>
      <c r="D485" s="253">
        <v>3.714907792057858E-3</v>
      </c>
      <c r="E485" s="252">
        <v>7.0982212348274398</v>
      </c>
      <c r="F485" s="252">
        <v>90.225054467887574</v>
      </c>
      <c r="G485" s="253">
        <v>97.323275702714994</v>
      </c>
    </row>
    <row r="486" spans="1:11">
      <c r="A486" s="51" t="s">
        <v>685</v>
      </c>
      <c r="B486" s="265">
        <v>4.900710306730377E-4</v>
      </c>
      <c r="C486" s="249">
        <v>1.7835017931529848E-2</v>
      </c>
      <c r="D486" s="249">
        <v>1.8325088962202887E-2</v>
      </c>
      <c r="E486" s="265">
        <v>12.838896872238415</v>
      </c>
      <c r="F486" s="249">
        <v>467.24238244191434</v>
      </c>
      <c r="G486" s="258">
        <v>480.08127931415271</v>
      </c>
    </row>
    <row r="487" spans="1:11">
      <c r="A487" s="51" t="s">
        <v>690</v>
      </c>
      <c r="B487" s="265">
        <v>1.1435105011992127E-3</v>
      </c>
      <c r="C487" s="249">
        <v>1.3934275562217829E-2</v>
      </c>
      <c r="D487" s="249">
        <v>1.5077786063417042E-2</v>
      </c>
      <c r="E487" s="265">
        <v>29.95772546901145</v>
      </c>
      <c r="F487" s="249">
        <v>365.05060641306187</v>
      </c>
      <c r="G487" s="258">
        <v>395.00833188207326</v>
      </c>
    </row>
    <row r="488" spans="1:11">
      <c r="A488" s="51" t="s">
        <v>695</v>
      </c>
      <c r="B488" s="265">
        <v>7.0932324766960061E-5</v>
      </c>
      <c r="C488" s="249">
        <v>1.9043085745280413E-4</v>
      </c>
      <c r="D488" s="249">
        <v>2.613631822197642E-4</v>
      </c>
      <c r="E488" s="265">
        <v>1.85828736161047</v>
      </c>
      <c r="F488" s="249">
        <v>4.9889138249423945</v>
      </c>
      <c r="G488" s="258">
        <v>6.8472011865528648</v>
      </c>
    </row>
    <row r="489" spans="1:11">
      <c r="A489" s="51" t="s">
        <v>700</v>
      </c>
      <c r="B489" s="265">
        <v>5.8690878494585151E-5</v>
      </c>
      <c r="C489" s="249">
        <v>1.9043085745280413E-4</v>
      </c>
      <c r="D489" s="249">
        <v>2.4912173594738928E-4</v>
      </c>
      <c r="E489" s="265">
        <v>1.5375855522376034</v>
      </c>
      <c r="F489" s="249">
        <v>4.9889138249423945</v>
      </c>
      <c r="G489" s="258">
        <v>6.5264993771799977</v>
      </c>
    </row>
    <row r="490" spans="1:11">
      <c r="A490" s="51" t="s">
        <v>703</v>
      </c>
      <c r="B490" s="265">
        <v>6.2696276458064847E-4</v>
      </c>
      <c r="C490" s="249">
        <v>2.0461692556068564E-5</v>
      </c>
      <c r="D490" s="249">
        <v>6.47424457136717E-4</v>
      </c>
      <c r="E490" s="265">
        <v>16.425190989415686</v>
      </c>
      <c r="F490" s="249">
        <v>0.53605609006928401</v>
      </c>
      <c r="G490" s="258">
        <v>16.96124707948497</v>
      </c>
    </row>
    <row r="491" spans="1:11">
      <c r="A491" s="51" t="s">
        <v>1052</v>
      </c>
      <c r="B491" s="265">
        <v>9.3786838401397108E-6</v>
      </c>
      <c r="C491" s="249">
        <v>1.970625426579929E-5</v>
      </c>
      <c r="D491" s="249">
        <v>2.9084938105939001E-5</v>
      </c>
      <c r="E491" s="265">
        <v>0.24570306564645386</v>
      </c>
      <c r="F491" s="249">
        <v>0.51626509306057033</v>
      </c>
      <c r="G491" s="258">
        <v>0.76196815870702417</v>
      </c>
    </row>
    <row r="492" spans="1:11">
      <c r="A492" s="51" t="s">
        <v>1053</v>
      </c>
      <c r="B492" s="265">
        <v>1.9354562226932028E-5</v>
      </c>
      <c r="C492" s="249">
        <v>1.7063603511441138E-5</v>
      </c>
      <c r="D492" s="249">
        <v>3.6418165738373169E-5</v>
      </c>
      <c r="E492" s="265">
        <v>0.50705145353651415</v>
      </c>
      <c r="F492" s="249">
        <v>0.44703284226224937</v>
      </c>
      <c r="G492" s="258">
        <v>0.95408429579876353</v>
      </c>
    </row>
    <row r="493" spans="1:11">
      <c r="A493" s="51" t="s">
        <v>201</v>
      </c>
      <c r="B493" s="265">
        <v>6.3648274099818991E-3</v>
      </c>
      <c r="C493" s="249">
        <v>5.9368680138449185E-6</v>
      </c>
      <c r="D493" s="249">
        <v>6.3707642779957437E-3</v>
      </c>
      <c r="E493" s="265">
        <v>166.74595642620952</v>
      </c>
      <c r="F493" s="249">
        <v>0.15553426218473959</v>
      </c>
      <c r="G493" s="258">
        <v>166.90149068839426</v>
      </c>
    </row>
    <row r="494" spans="1:11">
      <c r="A494" s="51" t="s">
        <v>200</v>
      </c>
      <c r="B494" s="265">
        <v>8.0393399996606927E-6</v>
      </c>
      <c r="C494" s="249">
        <v>1.1647540826816073E-5</v>
      </c>
      <c r="D494" s="249">
        <v>1.9686880826476767E-5</v>
      </c>
      <c r="E494" s="265">
        <v>0.21061489195709665</v>
      </c>
      <c r="F494" s="249">
        <v>0.30514265510717009</v>
      </c>
      <c r="G494" s="258">
        <v>0.5157575470642668</v>
      </c>
    </row>
    <row r="495" spans="1:11">
      <c r="A495" s="51" t="s">
        <v>282</v>
      </c>
      <c r="B495" s="265">
        <v>0.42897523043693925</v>
      </c>
      <c r="C495" s="249">
        <v>2.8940661319689829</v>
      </c>
      <c r="D495" s="249">
        <v>3.3230413624059221</v>
      </c>
      <c r="E495" s="265">
        <v>11238.307101647628</v>
      </c>
      <c r="F495" s="249">
        <v>75818.839074733245</v>
      </c>
      <c r="G495" s="258">
        <v>87057.146176380862</v>
      </c>
    </row>
    <row r="496" spans="1:11">
      <c r="A496" s="51" t="s">
        <v>640</v>
      </c>
      <c r="B496" s="265">
        <v>0.43058978674422099</v>
      </c>
      <c r="C496" s="249">
        <v>2.9328262733161239</v>
      </c>
      <c r="D496" s="249">
        <v>3.3634160600603451</v>
      </c>
      <c r="E496" s="265">
        <v>11280.605300533502</v>
      </c>
      <c r="F496" s="249">
        <v>76834.278524043068</v>
      </c>
      <c r="G496" s="258">
        <v>88114.883824576566</v>
      </c>
    </row>
    <row r="497" spans="1:7">
      <c r="A497" s="51" t="s">
        <v>667</v>
      </c>
      <c r="B497" s="271">
        <v>0.62366503414358809</v>
      </c>
      <c r="C497" s="263">
        <v>2.9360909776756454</v>
      </c>
      <c r="D497" s="264">
        <v>3.5597560118192337</v>
      </c>
      <c r="E497" s="271">
        <v>16338.796939688418</v>
      </c>
      <c r="F497" s="263">
        <v>76919.807355512006</v>
      </c>
      <c r="G497" s="264">
        <v>93258.604295200421</v>
      </c>
    </row>
    <row r="498" spans="1:7">
      <c r="A498" s="77" t="s">
        <v>712</v>
      </c>
      <c r="B498" s="265">
        <v>9.5023958161393951E-5</v>
      </c>
      <c r="C498" s="249">
        <v>8.2417562707981702E-4</v>
      </c>
      <c r="D498" s="258">
        <v>9.1919958524121095E-4</v>
      </c>
      <c r="E498" s="265">
        <v>2.4894407603537538</v>
      </c>
      <c r="F498" s="249">
        <v>21.591780004131468</v>
      </c>
      <c r="G498" s="258">
        <v>24.081220764485224</v>
      </c>
    </row>
    <row r="499" spans="1:7">
      <c r="A499" s="51" t="s">
        <v>715</v>
      </c>
      <c r="B499" s="265">
        <v>7.2575828307853949E-5</v>
      </c>
      <c r="C499" s="249">
        <v>2.7404059343138841E-3</v>
      </c>
      <c r="D499" s="258">
        <v>2.8129817626217379E-3</v>
      </c>
      <c r="E499" s="265">
        <v>1.9013439210682217</v>
      </c>
      <c r="F499" s="249">
        <v>71.793244196472003</v>
      </c>
      <c r="G499" s="258">
        <v>73.694588117540221</v>
      </c>
    </row>
    <row r="500" spans="1:7">
      <c r="A500" s="51" t="s">
        <v>716</v>
      </c>
      <c r="B500" s="265">
        <v>1.4889192646532442E-4</v>
      </c>
      <c r="C500" s="249">
        <v>2.0453018062315371E-3</v>
      </c>
      <c r="D500" s="258">
        <v>2.1941937326968616E-3</v>
      </c>
      <c r="E500" s="265">
        <v>3.9006755538516611</v>
      </c>
      <c r="F500" s="249">
        <v>53.582883539854137</v>
      </c>
      <c r="G500" s="258">
        <v>57.483559093705793</v>
      </c>
    </row>
    <row r="501" spans="1:7">
      <c r="A501" s="51" t="s">
        <v>717</v>
      </c>
      <c r="B501" s="265">
        <v>1.4529217214406746E-5</v>
      </c>
      <c r="C501" s="249">
        <v>2.3255596938662014E-5</v>
      </c>
      <c r="D501" s="258">
        <v>3.7784814153068763E-5</v>
      </c>
      <c r="E501" s="265">
        <v>0.38063690725390631</v>
      </c>
      <c r="F501" s="249">
        <v>0.60925088836158336</v>
      </c>
      <c r="G501" s="258">
        <v>0.98988779561548967</v>
      </c>
    </row>
    <row r="502" spans="1:7">
      <c r="A502" s="51" t="s">
        <v>718</v>
      </c>
      <c r="B502" s="265">
        <v>1.1163233715558183E-5</v>
      </c>
      <c r="C502" s="249">
        <v>2.3255596938662014E-5</v>
      </c>
      <c r="D502" s="258">
        <v>3.4418830654220193E-5</v>
      </c>
      <c r="E502" s="265">
        <v>0.29245476158407746</v>
      </c>
      <c r="F502" s="249">
        <v>0.60925088836158336</v>
      </c>
      <c r="G502" s="258">
        <v>0.90170564994566071</v>
      </c>
    </row>
    <row r="503" spans="1:7">
      <c r="A503" s="51" t="s">
        <v>719</v>
      </c>
      <c r="B503" s="265">
        <v>1.9622413184175862E-4</v>
      </c>
      <c r="C503" s="249">
        <v>3.2284798520636531E-6</v>
      </c>
      <c r="D503" s="258">
        <v>1.9945261169382228E-4</v>
      </c>
      <c r="E503" s="265">
        <v>5.1406862166510372</v>
      </c>
      <c r="F503" s="249">
        <v>8.4579820639100758E-2</v>
      </c>
      <c r="G503" s="258">
        <v>5.2252660372901394</v>
      </c>
    </row>
    <row r="504" spans="1:7">
      <c r="A504" t="s">
        <v>720</v>
      </c>
      <c r="B504" s="265">
        <v>1.1634929208140775E-6</v>
      </c>
      <c r="C504" s="249">
        <v>8.3255037040410007E-6</v>
      </c>
      <c r="D504" s="249">
        <v>9.4889966248550778E-6</v>
      </c>
      <c r="E504" s="265">
        <v>3.0481225550909187E-2</v>
      </c>
      <c r="F504" s="249">
        <v>0.21811181803344681</v>
      </c>
      <c r="G504" s="258">
        <v>0.24859304358435599</v>
      </c>
    </row>
    <row r="505" spans="1:7">
      <c r="A505" s="39" t="s">
        <v>721</v>
      </c>
      <c r="B505" s="271">
        <v>2.9511149935849191E-6</v>
      </c>
      <c r="C505" s="263">
        <v>6.046455204052124E-6</v>
      </c>
      <c r="D505" s="263">
        <v>8.9975701976370436E-6</v>
      </c>
      <c r="E505" s="271">
        <v>7.7313407015139141E-2</v>
      </c>
      <c r="F505" s="263">
        <v>0.15840523097401166</v>
      </c>
      <c r="G505" s="264">
        <v>0.23571863798915083</v>
      </c>
    </row>
    <row r="506" spans="1:7">
      <c r="E506"/>
      <c r="F506"/>
      <c r="G506"/>
    </row>
    <row r="507" spans="1:7" ht="14.25">
      <c r="A507" s="52" t="s">
        <v>1069</v>
      </c>
      <c r="E507"/>
      <c r="F507"/>
      <c r="G507"/>
    </row>
    <row r="508" spans="1:7" ht="14.25">
      <c r="A508" s="77"/>
      <c r="B508" s="254" t="s">
        <v>1003</v>
      </c>
      <c r="C508" s="255"/>
      <c r="D508" s="256"/>
      <c r="E508" s="254" t="s">
        <v>1004</v>
      </c>
      <c r="F508" s="255"/>
      <c r="G508" s="256"/>
    </row>
    <row r="509" spans="1:7" ht="14.25">
      <c r="A509" s="51"/>
      <c r="B509" s="259" t="s">
        <v>1009</v>
      </c>
      <c r="C509" s="260" t="s">
        <v>419</v>
      </c>
      <c r="D509" s="261" t="s">
        <v>1010</v>
      </c>
      <c r="E509" s="259" t="s">
        <v>1009</v>
      </c>
      <c r="F509" s="260" t="s">
        <v>419</v>
      </c>
      <c r="G509" s="261" t="s">
        <v>1010</v>
      </c>
    </row>
    <row r="510" spans="1:7">
      <c r="A510" s="77" t="s">
        <v>1015</v>
      </c>
      <c r="B510" s="262">
        <v>27791.182343447643</v>
      </c>
      <c r="C510" s="252">
        <v>40151.514264306163</v>
      </c>
      <c r="D510" s="253">
        <v>67942.696607753809</v>
      </c>
      <c r="E510" s="262">
        <v>730265098.26896131</v>
      </c>
      <c r="F510" s="252">
        <v>1055055850</v>
      </c>
      <c r="G510" s="253">
        <v>1785320948.2689614</v>
      </c>
    </row>
    <row r="511" spans="1:7">
      <c r="A511" s="51" t="s">
        <v>1020</v>
      </c>
      <c r="B511" s="265">
        <v>27754.828645612914</v>
      </c>
      <c r="C511" s="249">
        <v>0</v>
      </c>
      <c r="D511" s="258">
        <v>27754.828645612914</v>
      </c>
      <c r="E511" s="265">
        <v>729309837.12196743</v>
      </c>
      <c r="F511" s="249">
        <v>0</v>
      </c>
      <c r="G511" s="258">
        <v>729309837.12196743</v>
      </c>
    </row>
    <row r="512" spans="1:7">
      <c r="A512" s="51" t="s">
        <v>575</v>
      </c>
      <c r="B512" s="265">
        <v>102.57370609280854</v>
      </c>
      <c r="C512" s="249">
        <v>0</v>
      </c>
      <c r="D512" s="258">
        <v>102.57370609280854</v>
      </c>
      <c r="E512" s="265">
        <v>2695315.2490590974</v>
      </c>
      <c r="F512" s="249">
        <v>0</v>
      </c>
      <c r="G512" s="258">
        <v>2695315.2490590974</v>
      </c>
    </row>
    <row r="513" spans="1:11">
      <c r="A513" s="51" t="s">
        <v>967</v>
      </c>
      <c r="B513" s="265">
        <v>27255.555515914119</v>
      </c>
      <c r="C513" s="249">
        <v>0</v>
      </c>
      <c r="D513" s="258">
        <v>27255.555515914119</v>
      </c>
      <c r="E513" s="265">
        <v>716190505.36354351</v>
      </c>
      <c r="F513" s="249">
        <v>0</v>
      </c>
      <c r="G513" s="258">
        <v>716190505.36354351</v>
      </c>
    </row>
    <row r="514" spans="1:11">
      <c r="A514" t="s">
        <v>608</v>
      </c>
      <c r="B514" s="265">
        <v>396.69942360597952</v>
      </c>
      <c r="C514" s="249">
        <v>0</v>
      </c>
      <c r="D514" s="258">
        <v>396.69942360597952</v>
      </c>
      <c r="E514" s="249">
        <v>10424016.509364627</v>
      </c>
      <c r="F514" s="249">
        <v>0</v>
      </c>
      <c r="G514" s="258">
        <v>10424016.509364627</v>
      </c>
    </row>
    <row r="515" spans="1:11">
      <c r="A515" s="267" t="s">
        <v>625</v>
      </c>
      <c r="B515" s="268">
        <v>2.525726660725102E-4</v>
      </c>
      <c r="C515" s="269">
        <v>0</v>
      </c>
      <c r="D515" s="270">
        <v>2.525726660725102E-4</v>
      </c>
      <c r="E515" s="269">
        <v>6.6368174095688302</v>
      </c>
      <c r="F515" s="269">
        <v>0</v>
      </c>
      <c r="G515" s="270">
        <v>6.6368174095688302</v>
      </c>
      <c r="H515" s="249"/>
      <c r="I515" s="249"/>
      <c r="J515" s="249"/>
      <c r="K515" s="249"/>
    </row>
    <row r="516" spans="1:11">
      <c r="A516" s="49" t="s">
        <v>676</v>
      </c>
      <c r="B516" s="262">
        <v>5.2452410407112407E-4</v>
      </c>
      <c r="C516" s="252">
        <v>3.443962972490144E-3</v>
      </c>
      <c r="D516" s="253">
        <v>3.9684870765612683E-3</v>
      </c>
      <c r="E516" s="252">
        <v>13.782848159184146</v>
      </c>
      <c r="F516" s="252">
        <v>90.496544100188117</v>
      </c>
      <c r="G516" s="253">
        <v>104.27939225937227</v>
      </c>
    </row>
    <row r="517" spans="1:11">
      <c r="A517" s="51" t="s">
        <v>685</v>
      </c>
      <c r="B517" s="265">
        <v>1.2287539318443482E-3</v>
      </c>
      <c r="C517" s="249">
        <v>1.7418483987405156E-2</v>
      </c>
      <c r="D517" s="249">
        <v>1.8647237919249503E-2</v>
      </c>
      <c r="E517" s="265">
        <v>32.287799047104834</v>
      </c>
      <c r="F517" s="249">
        <v>457.7031219313269</v>
      </c>
      <c r="G517" s="258">
        <v>489.99092097843169</v>
      </c>
    </row>
    <row r="518" spans="1:11">
      <c r="A518" s="51" t="s">
        <v>690</v>
      </c>
      <c r="B518" s="265">
        <v>1.8218137879956169E-3</v>
      </c>
      <c r="C518" s="249">
        <v>1.3166385769602112E-2</v>
      </c>
      <c r="D518" s="249">
        <v>1.4988199557597729E-2</v>
      </c>
      <c r="E518" s="265">
        <v>47.871551792111475</v>
      </c>
      <c r="F518" s="249">
        <v>345.97131849456804</v>
      </c>
      <c r="G518" s="258">
        <v>393.8428702866795</v>
      </c>
    </row>
    <row r="519" spans="1:11">
      <c r="A519" s="51" t="s">
        <v>695</v>
      </c>
      <c r="B519" s="265">
        <v>5.2511739965059112E-4</v>
      </c>
      <c r="C519" s="249">
        <v>7.234929427361056E-5</v>
      </c>
      <c r="D519" s="249">
        <v>5.9746669392420168E-4</v>
      </c>
      <c r="E519" s="265">
        <v>13.798438105998493</v>
      </c>
      <c r="F519" s="249">
        <v>1.9011125125759532</v>
      </c>
      <c r="G519" s="258">
        <v>15.699550618574444</v>
      </c>
    </row>
    <row r="520" spans="1:11">
      <c r="A520" s="51" t="s">
        <v>700</v>
      </c>
      <c r="B520" s="265">
        <v>5.219087749677991E-4</v>
      </c>
      <c r="C520" s="249">
        <v>7.234929427361056E-5</v>
      </c>
      <c r="D520" s="249">
        <v>5.9425806924140966E-4</v>
      </c>
      <c r="E520" s="265">
        <v>13.71412551395651</v>
      </c>
      <c r="F520" s="249">
        <v>1.9011125125759532</v>
      </c>
      <c r="G520" s="258">
        <v>15.615238026532465</v>
      </c>
    </row>
    <row r="521" spans="1:11">
      <c r="A521" s="51" t="s">
        <v>703</v>
      </c>
      <c r="B521" s="265">
        <v>6.948670075998841E-4</v>
      </c>
      <c r="C521" s="249">
        <v>0</v>
      </c>
      <c r="D521" s="249">
        <v>6.948670075998841E-4</v>
      </c>
      <c r="E521" s="265">
        <v>18.258925342499055</v>
      </c>
      <c r="F521" s="249">
        <v>0</v>
      </c>
      <c r="G521" s="258">
        <v>18.258925342499055</v>
      </c>
    </row>
    <row r="522" spans="1:11">
      <c r="A522" s="51" t="s">
        <v>1052</v>
      </c>
      <c r="B522" s="265">
        <v>8.9094439172746815E-6</v>
      </c>
      <c r="C522" s="249">
        <v>2.27414349262353E-5</v>
      </c>
      <c r="D522" s="249">
        <v>3.165087884350998E-5</v>
      </c>
      <c r="E522" s="265">
        <v>0.2341122395357311</v>
      </c>
      <c r="F522" s="249">
        <v>0.5975735758899775</v>
      </c>
      <c r="G522" s="258">
        <v>0.83168581542570852</v>
      </c>
    </row>
    <row r="523" spans="1:11">
      <c r="A523" s="51" t="s">
        <v>1053</v>
      </c>
      <c r="B523" s="265">
        <v>9.1672994312941962E-6</v>
      </c>
      <c r="C523" s="249">
        <v>2.1830001716024152E-5</v>
      </c>
      <c r="D523" s="249">
        <v>3.0997301147318347E-5</v>
      </c>
      <c r="E523" s="265">
        <v>0.24088787361842606</v>
      </c>
      <c r="F523" s="249">
        <v>0.5736239700547523</v>
      </c>
      <c r="G523" s="258">
        <v>0.81451184367317842</v>
      </c>
    </row>
    <row r="524" spans="1:11">
      <c r="A524" s="51" t="s">
        <v>201</v>
      </c>
      <c r="B524" s="265">
        <v>1.1907594472705858E-2</v>
      </c>
      <c r="C524" s="249">
        <v>5.9368680138449185E-6</v>
      </c>
      <c r="D524" s="249">
        <v>1.1913531340719702E-2</v>
      </c>
      <c r="E524" s="265">
        <v>312.89423171330742</v>
      </c>
      <c r="F524" s="249">
        <v>0.15600226899171474</v>
      </c>
      <c r="G524" s="258">
        <v>313.05023398229912</v>
      </c>
    </row>
    <row r="525" spans="1:11">
      <c r="A525" s="51" t="s">
        <v>200</v>
      </c>
      <c r="B525" s="265">
        <v>8.4080987471413332E-6</v>
      </c>
      <c r="C525" s="249">
        <v>1.1647540826816073E-5</v>
      </c>
      <c r="D525" s="249">
        <v>2.0055639573957404E-5</v>
      </c>
      <c r="E525" s="265">
        <v>0.2209384610541395</v>
      </c>
      <c r="F525" s="249">
        <v>0.30606083762003017</v>
      </c>
      <c r="G525" s="258">
        <v>0.52699929867416972</v>
      </c>
    </row>
    <row r="526" spans="1:11">
      <c r="A526" s="51" t="s">
        <v>282</v>
      </c>
      <c r="B526" s="265">
        <v>-1.8075084983577514</v>
      </c>
      <c r="C526" s="249">
        <v>2.7894794340611657</v>
      </c>
      <c r="D526" s="249">
        <v>0.98197093570341432</v>
      </c>
      <c r="E526" s="265">
        <v>-47495.653652404406</v>
      </c>
      <c r="F526" s="249">
        <v>73298.769655052252</v>
      </c>
      <c r="G526" s="258">
        <v>25803.116002647836</v>
      </c>
    </row>
    <row r="527" spans="1:11">
      <c r="A527" s="51" t="s">
        <v>640</v>
      </c>
      <c r="B527" s="265">
        <v>-1.8039428325309745</v>
      </c>
      <c r="C527" s="249">
        <v>2.8275850220675394</v>
      </c>
      <c r="D527" s="249">
        <v>1.0236421895365648</v>
      </c>
      <c r="E527" s="265">
        <v>-47401.959139043793</v>
      </c>
      <c r="F527" s="249">
        <v>74300.06498053277</v>
      </c>
      <c r="G527" s="258">
        <v>26898.105841488974</v>
      </c>
    </row>
    <row r="528" spans="1:11">
      <c r="A528" s="51" t="s">
        <v>667</v>
      </c>
      <c r="B528" s="271">
        <v>-1.4444868521818064</v>
      </c>
      <c r="C528" s="263">
        <v>2.8308497264270609</v>
      </c>
      <c r="D528" s="264">
        <v>1.3863628742452545</v>
      </c>
      <c r="E528" s="271">
        <v>-37956.583495465224</v>
      </c>
      <c r="F528" s="263">
        <v>74385.851170571827</v>
      </c>
      <c r="G528" s="264">
        <v>36429.267675106603</v>
      </c>
    </row>
    <row r="529" spans="1:7">
      <c r="A529" s="77" t="s">
        <v>712</v>
      </c>
      <c r="B529" s="265">
        <v>4.3821050020969923E-5</v>
      </c>
      <c r="C529" s="249">
        <v>8.2417562707981702E-4</v>
      </c>
      <c r="D529" s="258">
        <v>8.679966771007869E-4</v>
      </c>
      <c r="E529" s="265">
        <v>1.1514797393050669</v>
      </c>
      <c r="F529" s="249">
        <v>21.65675025489616</v>
      </c>
      <c r="G529" s="258">
        <v>22.808229994201227</v>
      </c>
    </row>
    <row r="530" spans="1:7">
      <c r="A530" s="51" t="s">
        <v>715</v>
      </c>
      <c r="B530" s="265">
        <v>6.4867198915259482E-5</v>
      </c>
      <c r="C530" s="249">
        <v>2.3238719901891923E-3</v>
      </c>
      <c r="D530" s="258">
        <v>2.3887391891044517E-3</v>
      </c>
      <c r="E530" s="265">
        <v>1.7045065159472339</v>
      </c>
      <c r="F530" s="249">
        <v>61.064066519649565</v>
      </c>
      <c r="G530" s="258">
        <v>62.768573035596788</v>
      </c>
    </row>
    <row r="531" spans="1:7">
      <c r="A531" s="51" t="s">
        <v>716</v>
      </c>
      <c r="B531" s="265">
        <v>1.0749979851548913E-4</v>
      </c>
      <c r="C531" s="249">
        <v>1.9907504389749986E-3</v>
      </c>
      <c r="D531" s="258">
        <v>2.0982502374904876E-3</v>
      </c>
      <c r="E531" s="265">
        <v>2.8247575060553705</v>
      </c>
      <c r="F531" s="249">
        <v>52.310677069477528</v>
      </c>
      <c r="G531" s="258">
        <v>55.135434575532891</v>
      </c>
    </row>
    <row r="532" spans="1:7">
      <c r="A532" s="51" t="s">
        <v>717</v>
      </c>
      <c r="B532" s="265">
        <v>5.0642728657092489E-5</v>
      </c>
      <c r="C532" s="249">
        <v>2.1356848576708753E-6</v>
      </c>
      <c r="D532" s="258">
        <v>5.2778413514763367E-5</v>
      </c>
      <c r="E532" s="265">
        <v>1.3307320560292544</v>
      </c>
      <c r="F532" s="249">
        <v>5.6119098971198211E-2</v>
      </c>
      <c r="G532" s="258">
        <v>1.3868511550004525</v>
      </c>
    </row>
    <row r="533" spans="1:7">
      <c r="A533" s="51" t="s">
        <v>718</v>
      </c>
      <c r="B533" s="265">
        <v>5.0446109500850632E-5</v>
      </c>
      <c r="C533" s="249">
        <v>2.1356848576708753E-6</v>
      </c>
      <c r="D533" s="258">
        <v>5.258179435852151E-5</v>
      </c>
      <c r="E533" s="265">
        <v>1.3255655213464155</v>
      </c>
      <c r="F533" s="249">
        <v>5.6119098971198211E-2</v>
      </c>
      <c r="G533" s="258">
        <v>1.3816846203176139</v>
      </c>
    </row>
    <row r="534" spans="1:7">
      <c r="A534" s="51" t="s">
        <v>719</v>
      </c>
      <c r="B534" s="265">
        <v>2.0536687632504513E-5</v>
      </c>
      <c r="C534" s="249">
        <v>0</v>
      </c>
      <c r="D534" s="258">
        <v>2.0536687632504513E-5</v>
      </c>
      <c r="E534" s="265">
        <v>0.53963973273003929</v>
      </c>
      <c r="F534" s="249">
        <v>0</v>
      </c>
      <c r="G534" s="258">
        <v>0.53963973273003929</v>
      </c>
    </row>
    <row r="535" spans="1:7">
      <c r="A535" t="s">
        <v>720</v>
      </c>
      <c r="B535" s="265">
        <v>1.3156593109352542E-7</v>
      </c>
      <c r="C535" s="249">
        <v>7.6457517904617337E-7</v>
      </c>
      <c r="D535" s="249">
        <v>8.9614111013969885E-7</v>
      </c>
      <c r="E535" s="265">
        <v>3.4571399810023971E-3</v>
      </c>
      <c r="F535" s="249">
        <v>2.009063743168896E-2</v>
      </c>
      <c r="G535" s="258">
        <v>2.3547777412691359E-2</v>
      </c>
    </row>
    <row r="536" spans="1:7">
      <c r="A536" s="39" t="s">
        <v>721</v>
      </c>
      <c r="B536" s="271">
        <v>2.7465739060687365E-7</v>
      </c>
      <c r="C536" s="263">
        <v>5.5527806299442752E-7</v>
      </c>
      <c r="D536" s="263">
        <v>8.2993545360130112E-7</v>
      </c>
      <c r="E536" s="271">
        <v>7.2171346962902547E-3</v>
      </c>
      <c r="F536" s="263">
        <v>1.4590965732511535E-2</v>
      </c>
      <c r="G536" s="264">
        <v>2.180810042880179E-2</v>
      </c>
    </row>
    <row r="537" spans="1:7">
      <c r="E537"/>
      <c r="F537"/>
      <c r="G537"/>
    </row>
    <row r="538" spans="1:7" ht="14.25">
      <c r="A538" s="52" t="s">
        <v>1070</v>
      </c>
      <c r="E538"/>
      <c r="F538"/>
      <c r="G538"/>
    </row>
    <row r="539" spans="1:7" ht="14.25">
      <c r="A539" s="77"/>
      <c r="B539" s="254" t="s">
        <v>1003</v>
      </c>
      <c r="C539" s="255"/>
      <c r="D539" s="256"/>
      <c r="E539" s="254" t="s">
        <v>1004</v>
      </c>
      <c r="F539" s="255"/>
      <c r="G539" s="256"/>
    </row>
    <row r="540" spans="1:7" ht="14.25">
      <c r="A540" s="51"/>
      <c r="B540" s="259" t="s">
        <v>1009</v>
      </c>
      <c r="C540" s="260" t="s">
        <v>419</v>
      </c>
      <c r="D540" s="261" t="s">
        <v>1010</v>
      </c>
      <c r="E540" s="259" t="s">
        <v>1009</v>
      </c>
      <c r="F540" s="260" t="s">
        <v>419</v>
      </c>
      <c r="G540" s="261" t="s">
        <v>1010</v>
      </c>
    </row>
    <row r="541" spans="1:7">
      <c r="A541" s="77" t="s">
        <v>1015</v>
      </c>
      <c r="B541" s="262">
        <v>17239.024177676107</v>
      </c>
      <c r="C541" s="252">
        <v>40211.922761193287</v>
      </c>
      <c r="D541" s="253">
        <v>57450.946938869398</v>
      </c>
      <c r="E541" s="262">
        <v>452306979.07589644</v>
      </c>
      <c r="F541" s="252">
        <v>1055055850</v>
      </c>
      <c r="G541" s="253">
        <v>1507362829.0758965</v>
      </c>
    </row>
    <row r="542" spans="1:7">
      <c r="A542" s="51" t="s">
        <v>1020</v>
      </c>
      <c r="B542" s="265">
        <v>17119.436451341593</v>
      </c>
      <c r="C542" s="249">
        <v>20208.853506721891</v>
      </c>
      <c r="D542" s="258">
        <v>37328.289958063484</v>
      </c>
      <c r="E542" s="265">
        <v>449169309.40994376</v>
      </c>
      <c r="F542" s="249">
        <v>530227545.71279365</v>
      </c>
      <c r="G542" s="258">
        <v>979396855.12273753</v>
      </c>
    </row>
    <row r="543" spans="1:7">
      <c r="A543" s="51" t="s">
        <v>575</v>
      </c>
      <c r="B543" s="265">
        <v>330.66093689767723</v>
      </c>
      <c r="C543" s="249">
        <v>0</v>
      </c>
      <c r="D543" s="258">
        <v>330.66093689767723</v>
      </c>
      <c r="E543" s="265">
        <v>8675679.5468892567</v>
      </c>
      <c r="F543" s="249">
        <v>0</v>
      </c>
      <c r="G543" s="258">
        <v>8675679.5468892567</v>
      </c>
    </row>
    <row r="544" spans="1:7">
      <c r="A544" s="51" t="s">
        <v>967</v>
      </c>
      <c r="B544" s="265">
        <v>15696.503811825589</v>
      </c>
      <c r="C544" s="249">
        <v>0</v>
      </c>
      <c r="D544" s="258">
        <v>15696.503811825589</v>
      </c>
      <c r="E544" s="265">
        <v>411835272.57731277</v>
      </c>
      <c r="F544" s="249">
        <v>0</v>
      </c>
      <c r="G544" s="258">
        <v>411835272.57731277</v>
      </c>
    </row>
    <row r="545" spans="1:11">
      <c r="A545" t="s">
        <v>608</v>
      </c>
      <c r="B545" s="265">
        <v>1092.2717026183257</v>
      </c>
      <c r="C545" s="249">
        <v>20208.853506721891</v>
      </c>
      <c r="D545" s="258">
        <v>21301.125209340218</v>
      </c>
      <c r="E545" s="249">
        <v>28658357.285741664</v>
      </c>
      <c r="F545" s="249">
        <v>530227545.71279365</v>
      </c>
      <c r="G545" s="258">
        <v>558885902.99853551</v>
      </c>
    </row>
    <row r="546" spans="1:11">
      <c r="A546" s="267" t="s">
        <v>625</v>
      </c>
      <c r="B546" s="268">
        <v>0.37144706834837149</v>
      </c>
      <c r="C546" s="269">
        <v>0</v>
      </c>
      <c r="D546" s="270">
        <v>0.37144706834837149</v>
      </c>
      <c r="E546" s="269">
        <v>9745.8011335011724</v>
      </c>
      <c r="F546" s="269">
        <v>0</v>
      </c>
      <c r="G546" s="270">
        <v>9745.8011335011724</v>
      </c>
      <c r="H546" s="249"/>
      <c r="I546" s="249"/>
      <c r="J546" s="249"/>
      <c r="K546" s="249"/>
    </row>
    <row r="547" spans="1:11">
      <c r="A547" s="49" t="s">
        <v>676</v>
      </c>
      <c r="B547" s="262">
        <v>3.9727392568360655E-4</v>
      </c>
      <c r="C547" s="252">
        <v>3.443962972490144E-3</v>
      </c>
      <c r="D547" s="253">
        <v>3.8412368981737507E-3</v>
      </c>
      <c r="E547" s="252">
        <v>10.42343042967976</v>
      </c>
      <c r="F547" s="252">
        <v>90.360595360928954</v>
      </c>
      <c r="G547" s="253">
        <v>100.78402579060871</v>
      </c>
    </row>
    <row r="548" spans="1:11">
      <c r="A548" s="51" t="s">
        <v>685</v>
      </c>
      <c r="B548" s="265">
        <v>8.5807255273990417E-4</v>
      </c>
      <c r="C548" s="249">
        <v>1.7569950876177774E-2</v>
      </c>
      <c r="D548" s="249">
        <v>1.8428023428917677E-2</v>
      </c>
      <c r="E548" s="265">
        <v>22.513583144707212</v>
      </c>
      <c r="F548" s="249">
        <v>460.9896315133052</v>
      </c>
      <c r="G548" s="258">
        <v>483.50321465801244</v>
      </c>
    </row>
    <row r="549" spans="1:11">
      <c r="A549" s="51" t="s">
        <v>690</v>
      </c>
      <c r="B549" s="265">
        <v>1.4814279748455628E-3</v>
      </c>
      <c r="C549" s="249">
        <v>1.2864267924179064E-2</v>
      </c>
      <c r="D549" s="249">
        <v>1.4345695899024626E-2</v>
      </c>
      <c r="E549" s="265">
        <v>38.868801685922719</v>
      </c>
      <c r="F549" s="249">
        <v>337.5247985523016</v>
      </c>
      <c r="G549" s="258">
        <v>376.39360023822434</v>
      </c>
    </row>
    <row r="550" spans="1:11">
      <c r="A550" s="51" t="s">
        <v>695</v>
      </c>
      <c r="B550" s="265">
        <v>2.9720224773124908E-4</v>
      </c>
      <c r="C550" s="249">
        <v>1.5799308142447035E-4</v>
      </c>
      <c r="D550" s="249">
        <v>4.5519532915571943E-4</v>
      </c>
      <c r="E550" s="265">
        <v>7.7978109120564358</v>
      </c>
      <c r="F550" s="249">
        <v>4.145325897653426</v>
      </c>
      <c r="G550" s="258">
        <v>11.943136809709861</v>
      </c>
    </row>
    <row r="551" spans="1:11">
      <c r="A551" s="51" t="s">
        <v>700</v>
      </c>
      <c r="B551" s="265">
        <v>2.8946092626225148E-4</v>
      </c>
      <c r="C551" s="249">
        <v>1.5799308142447035E-4</v>
      </c>
      <c r="D551" s="249">
        <v>4.4745400768672183E-4</v>
      </c>
      <c r="E551" s="265">
        <v>7.5946988512106746</v>
      </c>
      <c r="F551" s="249">
        <v>4.145325897653426</v>
      </c>
      <c r="G551" s="258">
        <v>11.7400247488641</v>
      </c>
    </row>
    <row r="552" spans="1:11">
      <c r="A552" s="51" t="s">
        <v>703</v>
      </c>
      <c r="B552" s="265">
        <v>6.6078855130111028E-4</v>
      </c>
      <c r="C552" s="249">
        <v>1.0420740010297999E-5</v>
      </c>
      <c r="D552" s="249">
        <v>6.7120929131140824E-4</v>
      </c>
      <c r="E552" s="265">
        <v>17.337366104166193</v>
      </c>
      <c r="F552" s="249">
        <v>0.27341300674645236</v>
      </c>
      <c r="G552" s="258">
        <v>17.610779110912642</v>
      </c>
    </row>
    <row r="553" spans="1:11">
      <c r="A553" s="51" t="s">
        <v>1052</v>
      </c>
      <c r="B553" s="265">
        <v>9.1448624265286843E-6</v>
      </c>
      <c r="C553" s="249">
        <v>4.9790925099137637E-5</v>
      </c>
      <c r="D553" s="249">
        <v>5.893578752566632E-5</v>
      </c>
      <c r="E553" s="265">
        <v>0.23993731057957421</v>
      </c>
      <c r="F553" s="249">
        <v>1.3063838582086766</v>
      </c>
      <c r="G553" s="258">
        <v>1.5463211687882508</v>
      </c>
    </row>
    <row r="554" spans="1:11">
      <c r="A554" s="51" t="s">
        <v>1053</v>
      </c>
      <c r="B554" s="265">
        <v>1.427926811973181E-5</v>
      </c>
      <c r="C554" s="249">
        <v>4.7547883752259596E-5</v>
      </c>
      <c r="D554" s="249">
        <v>6.1827151871991413E-5</v>
      </c>
      <c r="E554" s="265">
        <v>0.37465070876890544</v>
      </c>
      <c r="F554" s="249">
        <v>1.2475323104010847</v>
      </c>
      <c r="G554" s="258">
        <v>1.6221830191699904</v>
      </c>
    </row>
    <row r="555" spans="1:11">
      <c r="A555" s="51" t="s">
        <v>201</v>
      </c>
      <c r="B555" s="265">
        <v>9.1261420829441466E-3</v>
      </c>
      <c r="C555" s="249">
        <v>5.9368680138449185E-6</v>
      </c>
      <c r="D555" s="249">
        <v>9.1320789509579912E-3</v>
      </c>
      <c r="E555" s="265">
        <v>239.4461376473528</v>
      </c>
      <c r="F555" s="249">
        <v>0.15576791405582333</v>
      </c>
      <c r="G555" s="258">
        <v>239.60190556140861</v>
      </c>
    </row>
    <row r="556" spans="1:11">
      <c r="A556" s="51" t="s">
        <v>200</v>
      </c>
      <c r="B556" s="265">
        <v>8.2230081330171368E-6</v>
      </c>
      <c r="C556" s="249">
        <v>1.1647540826816073E-5</v>
      </c>
      <c r="D556" s="249">
        <v>1.9870548959833209E-5</v>
      </c>
      <c r="E556" s="265">
        <v>0.21575026110688411</v>
      </c>
      <c r="F556" s="249">
        <v>0.30560105669220838</v>
      </c>
      <c r="G556" s="258">
        <v>0.5213513177990925</v>
      </c>
    </row>
    <row r="557" spans="1:11">
      <c r="A557" s="51" t="s">
        <v>282</v>
      </c>
      <c r="B557" s="265">
        <v>-0.69757205747803797</v>
      </c>
      <c r="C557" s="249">
        <v>2.8424387870377297</v>
      </c>
      <c r="D557" s="249">
        <v>2.1448667295596917</v>
      </c>
      <c r="E557" s="265">
        <v>-18302.469255436819</v>
      </c>
      <c r="F557" s="249">
        <v>74578.171462748214</v>
      </c>
      <c r="G557" s="258">
        <v>56275.702207311391</v>
      </c>
    </row>
    <row r="558" spans="1:11">
      <c r="A558" s="51" t="s">
        <v>640</v>
      </c>
      <c r="B558" s="265">
        <v>-0.69498548735058985</v>
      </c>
      <c r="C558" s="249">
        <v>2.8807823944407462</v>
      </c>
      <c r="D558" s="249">
        <v>2.1857969070901566</v>
      </c>
      <c r="E558" s="265">
        <v>-18234.60440946549</v>
      </c>
      <c r="F558" s="249">
        <v>75584.207596382126</v>
      </c>
      <c r="G558" s="258">
        <v>57349.60318691664</v>
      </c>
    </row>
    <row r="559" spans="1:11">
      <c r="A559" s="51" t="s">
        <v>667</v>
      </c>
      <c r="B559" s="271">
        <v>-0.41902212770701591</v>
      </c>
      <c r="C559" s="263">
        <v>2.8840470988002678</v>
      </c>
      <c r="D559" s="264">
        <v>2.4650249710932521</v>
      </c>
      <c r="E559" s="271">
        <v>-10994.046460851581</v>
      </c>
      <c r="F559" s="263">
        <v>75669.86491382723</v>
      </c>
      <c r="G559" s="264">
        <v>64675.818452975655</v>
      </c>
    </row>
    <row r="560" spans="1:11">
      <c r="A560" s="77" t="s">
        <v>712</v>
      </c>
      <c r="B560" s="265">
        <v>6.9514682668307353E-5</v>
      </c>
      <c r="C560" s="249">
        <v>8.2417562707981702E-4</v>
      </c>
      <c r="D560" s="258">
        <v>8.9369030974812433E-4</v>
      </c>
      <c r="E560" s="265">
        <v>1.8238837532253049</v>
      </c>
      <c r="F560" s="249">
        <v>21.624216328624406</v>
      </c>
      <c r="G560" s="258">
        <v>23.448100081849713</v>
      </c>
    </row>
    <row r="561" spans="1:7">
      <c r="A561" s="51" t="s">
        <v>715</v>
      </c>
      <c r="B561" s="265">
        <v>6.8735074688182761E-5</v>
      </c>
      <c r="C561" s="249">
        <v>2.4753388789618075E-3</v>
      </c>
      <c r="D561" s="258">
        <v>2.5440739536499901E-3</v>
      </c>
      <c r="E561" s="265">
        <v>1.8034288755756611</v>
      </c>
      <c r="F561" s="249">
        <v>64.946428463287873</v>
      </c>
      <c r="G561" s="258">
        <v>66.749857338863521</v>
      </c>
    </row>
    <row r="562" spans="1:7">
      <c r="A562" s="51" t="s">
        <v>716</v>
      </c>
      <c r="B562" s="265">
        <v>1.2826998766534773E-4</v>
      </c>
      <c r="C562" s="249">
        <v>2.0453018062315371E-3</v>
      </c>
      <c r="D562" s="258">
        <v>2.1735717938968849E-3</v>
      </c>
      <c r="E562" s="265">
        <v>3.3654695317468324</v>
      </c>
      <c r="F562" s="249">
        <v>53.663378607765772</v>
      </c>
      <c r="G562" s="258">
        <v>57.028848139512611</v>
      </c>
    </row>
    <row r="563" spans="1:7">
      <c r="A563" s="51" t="s">
        <v>717</v>
      </c>
      <c r="B563" s="265">
        <v>3.2520516306169158E-5</v>
      </c>
      <c r="C563" s="249">
        <v>7.535346961742438E-6</v>
      </c>
      <c r="D563" s="258">
        <v>4.0055863267911598E-5</v>
      </c>
      <c r="E563" s="265">
        <v>0.85325342878048405</v>
      </c>
      <c r="F563" s="249">
        <v>0.19770782762565325</v>
      </c>
      <c r="G563" s="258">
        <v>1.0509612564061372</v>
      </c>
    </row>
    <row r="564" spans="1:7">
      <c r="A564" s="51" t="s">
        <v>718</v>
      </c>
      <c r="B564" s="265">
        <v>3.0733495633456489E-5</v>
      </c>
      <c r="C564" s="249">
        <v>7.535346961742438E-6</v>
      </c>
      <c r="D564" s="258">
        <v>3.8268842595198929E-5</v>
      </c>
      <c r="E564" s="265">
        <v>0.80636667268047579</v>
      </c>
      <c r="F564" s="249">
        <v>0.19770782762565325</v>
      </c>
      <c r="G564" s="258">
        <v>1.0040745003061291</v>
      </c>
    </row>
    <row r="565" spans="1:7">
      <c r="A565" s="51" t="s">
        <v>719</v>
      </c>
      <c r="B565" s="265">
        <v>1.0869739798380213E-4</v>
      </c>
      <c r="C565" s="249">
        <v>1.6442016746489884E-6</v>
      </c>
      <c r="D565" s="258">
        <v>1.1034159965845112E-4</v>
      </c>
      <c r="E565" s="265">
        <v>2.8519358873648017</v>
      </c>
      <c r="F565" s="249">
        <v>4.3139558526465595E-2</v>
      </c>
      <c r="G565" s="258">
        <v>2.8950754458912673</v>
      </c>
    </row>
    <row r="566" spans="1:7">
      <c r="A566" t="s">
        <v>720</v>
      </c>
      <c r="B566" s="265">
        <v>6.4939124533176595E-7</v>
      </c>
      <c r="C566" s="249">
        <v>2.697654212303793E-6</v>
      </c>
      <c r="D566" s="249">
        <v>3.3470454576355588E-6</v>
      </c>
      <c r="E566" s="265">
        <v>1.7038330556709076E-2</v>
      </c>
      <c r="F566" s="249">
        <v>7.0779402289983862E-2</v>
      </c>
      <c r="G566" s="258">
        <v>8.7817732846692947E-2</v>
      </c>
    </row>
    <row r="567" spans="1:7">
      <c r="A567" s="39" t="s">
        <v>721</v>
      </c>
      <c r="B567" s="271">
        <v>1.6177154618148928E-6</v>
      </c>
      <c r="C567" s="263">
        <v>1.9591902100530337E-6</v>
      </c>
      <c r="D567" s="263">
        <v>3.5769056718679262E-6</v>
      </c>
      <c r="E567" s="271">
        <v>4.2444629463736831E-2</v>
      </c>
      <c r="F567" s="263">
        <v>5.1404035182669838E-2</v>
      </c>
      <c r="G567" s="264">
        <v>9.3848664646406649E-2</v>
      </c>
    </row>
    <row r="568" spans="1:7">
      <c r="E568"/>
      <c r="F568"/>
      <c r="G568"/>
    </row>
    <row r="569" spans="1:7" ht="14.25">
      <c r="A569" s="52" t="s">
        <v>1071</v>
      </c>
      <c r="E569"/>
      <c r="F569"/>
      <c r="G569"/>
    </row>
    <row r="570" spans="1:7" ht="14.25">
      <c r="A570" s="77"/>
      <c r="B570" s="254" t="s">
        <v>1003</v>
      </c>
      <c r="C570" s="255"/>
      <c r="D570" s="256"/>
      <c r="E570" s="254" t="s">
        <v>1004</v>
      </c>
      <c r="F570" s="255"/>
      <c r="G570" s="256"/>
    </row>
    <row r="571" spans="1:7" ht="14.25">
      <c r="A571" s="51"/>
      <c r="B571" s="259" t="s">
        <v>1009</v>
      </c>
      <c r="C571" s="260" t="s">
        <v>419</v>
      </c>
      <c r="D571" s="261" t="s">
        <v>1010</v>
      </c>
      <c r="E571" s="259" t="s">
        <v>1009</v>
      </c>
      <c r="F571" s="260" t="s">
        <v>419</v>
      </c>
      <c r="G571" s="261" t="s">
        <v>1010</v>
      </c>
    </row>
    <row r="572" spans="1:7">
      <c r="A572" s="77" t="s">
        <v>1015</v>
      </c>
      <c r="B572" s="262">
        <v>1619.9339313230182</v>
      </c>
      <c r="C572" s="252">
        <v>9646.2793986908564</v>
      </c>
      <c r="D572" s="253">
        <v>11266.213330013874</v>
      </c>
      <c r="E572" s="262">
        <v>177179272.98350924</v>
      </c>
      <c r="F572" s="252">
        <v>1055055850</v>
      </c>
      <c r="G572" s="253">
        <v>1232235122.9835091</v>
      </c>
    </row>
    <row r="573" spans="1:7">
      <c r="A573" s="51" t="s">
        <v>1020</v>
      </c>
      <c r="B573" s="265">
        <v>1571.4961264046876</v>
      </c>
      <c r="C573" s="249">
        <v>9646.2793986908564</v>
      </c>
      <c r="D573" s="258">
        <v>11217.775525095543</v>
      </c>
      <c r="E573" s="265">
        <v>171881417.99423957</v>
      </c>
      <c r="F573" s="249">
        <v>1055055850</v>
      </c>
      <c r="G573" s="258">
        <v>1226937267.9942393</v>
      </c>
    </row>
    <row r="574" spans="1:7">
      <c r="A574" s="51" t="s">
        <v>575</v>
      </c>
      <c r="B574" s="265">
        <v>133.44209346738805</v>
      </c>
      <c r="C574" s="249">
        <v>0</v>
      </c>
      <c r="D574" s="258">
        <v>133.44209346738805</v>
      </c>
      <c r="E574" s="265">
        <v>14595146.53578474</v>
      </c>
      <c r="F574" s="249">
        <v>0</v>
      </c>
      <c r="G574" s="258">
        <v>14595146.53578474</v>
      </c>
    </row>
    <row r="575" spans="1:7">
      <c r="A575" s="51" t="s">
        <v>967</v>
      </c>
      <c r="B575" s="265">
        <v>1011.0160092396718</v>
      </c>
      <c r="C575" s="249">
        <v>0</v>
      </c>
      <c r="D575" s="258">
        <v>1011.0160092396718</v>
      </c>
      <c r="E575" s="265">
        <v>110579251.43001081</v>
      </c>
      <c r="F575" s="249">
        <v>0</v>
      </c>
      <c r="G575" s="258">
        <v>110579251.43001081</v>
      </c>
    </row>
    <row r="576" spans="1:7">
      <c r="A576" t="s">
        <v>608</v>
      </c>
      <c r="B576" s="265">
        <v>427.03802369762798</v>
      </c>
      <c r="C576" s="249">
        <v>9646.2793986908564</v>
      </c>
      <c r="D576" s="258">
        <v>10073.317422388485</v>
      </c>
      <c r="E576" s="249">
        <v>46707020.028444044</v>
      </c>
      <c r="F576" s="249">
        <v>1055055850</v>
      </c>
      <c r="G576" s="258">
        <v>1101762870.0284443</v>
      </c>
    </row>
    <row r="577" spans="1:11">
      <c r="A577" s="267" t="s">
        <v>625</v>
      </c>
      <c r="B577" s="268">
        <v>0.17724253478090474</v>
      </c>
      <c r="C577" s="269">
        <v>0</v>
      </c>
      <c r="D577" s="270">
        <v>0.17724253478090474</v>
      </c>
      <c r="E577" s="269">
        <v>19385.792745625924</v>
      </c>
      <c r="F577" s="269">
        <v>0</v>
      </c>
      <c r="G577" s="270">
        <v>19385.792745625924</v>
      </c>
      <c r="H577" s="249"/>
      <c r="I577" s="249"/>
      <c r="J577" s="249"/>
      <c r="K577" s="249"/>
    </row>
    <row r="578" spans="1:11">
      <c r="A578" s="49" t="s">
        <v>676</v>
      </c>
      <c r="B578" s="262">
        <v>6.4898389279454633E-5</v>
      </c>
      <c r="C578" s="252">
        <v>2.8353849466801739E-4</v>
      </c>
      <c r="D578" s="253">
        <v>3.48436883947472E-4</v>
      </c>
      <c r="E578" s="252">
        <v>7.0982212348274389</v>
      </c>
      <c r="F578" s="252">
        <v>31.011847691275094</v>
      </c>
      <c r="G578" s="253">
        <v>38.110068926102528</v>
      </c>
    </row>
    <row r="579" spans="1:11">
      <c r="A579" s="51" t="s">
        <v>685</v>
      </c>
      <c r="B579" s="265">
        <v>1.1738486299146144E-4</v>
      </c>
      <c r="C579" s="249">
        <v>1.4707855066764331E-3</v>
      </c>
      <c r="D579" s="249">
        <v>1.5881703696678945E-3</v>
      </c>
      <c r="E579" s="265">
        <v>12.838896872238415</v>
      </c>
      <c r="F579" s="249">
        <v>160.86625617798109</v>
      </c>
      <c r="G579" s="258">
        <v>173.70515305021948</v>
      </c>
    </row>
    <row r="580" spans="1:11">
      <c r="A580" s="51" t="s">
        <v>690</v>
      </c>
      <c r="B580" s="265">
        <v>2.7390075134255836E-4</v>
      </c>
      <c r="C580" s="249">
        <v>2.8907035322638139E-3</v>
      </c>
      <c r="D580" s="249">
        <v>3.1646042836063724E-3</v>
      </c>
      <c r="E580" s="265">
        <v>29.957725469011454</v>
      </c>
      <c r="F580" s="249">
        <v>316.1689130365134</v>
      </c>
      <c r="G580" s="258">
        <v>346.12663850552485</v>
      </c>
    </row>
    <row r="581" spans="1:11">
      <c r="A581" s="51" t="s">
        <v>695</v>
      </c>
      <c r="B581" s="265">
        <v>1.6990151841867576E-5</v>
      </c>
      <c r="C581" s="249">
        <v>4.3414868997220402E-5</v>
      </c>
      <c r="D581" s="249">
        <v>6.0405020839087978E-5</v>
      </c>
      <c r="E581" s="265">
        <v>1.8582873616104698</v>
      </c>
      <c r="F581" s="249">
        <v>4.7484744759432793</v>
      </c>
      <c r="G581" s="258">
        <v>6.6067618375537496</v>
      </c>
    </row>
    <row r="582" spans="1:11">
      <c r="A582" s="51" t="s">
        <v>700</v>
      </c>
      <c r="B582" s="265">
        <v>1.4058004451872664E-5</v>
      </c>
      <c r="C582" s="249">
        <v>4.3414868997220402E-5</v>
      </c>
      <c r="D582" s="249">
        <v>5.7472873449093063E-5</v>
      </c>
      <c r="E582" s="265">
        <v>1.5375855522376034</v>
      </c>
      <c r="F582" s="249">
        <v>4.7484744759432793</v>
      </c>
      <c r="G582" s="258">
        <v>6.2860600281808825</v>
      </c>
    </row>
    <row r="583" spans="1:11">
      <c r="A583" s="51" t="s">
        <v>703</v>
      </c>
      <c r="B583" s="265">
        <v>1.5017402297780086E-4</v>
      </c>
      <c r="C583" s="249">
        <v>4.9011119346697192E-6</v>
      </c>
      <c r="D583" s="249">
        <v>1.5507513491247059E-4</v>
      </c>
      <c r="E583" s="265">
        <v>16.425190989415686</v>
      </c>
      <c r="F583" s="249">
        <v>0.53605609006928412</v>
      </c>
      <c r="G583" s="258">
        <v>16.961247079484973</v>
      </c>
    </row>
    <row r="584" spans="1:11">
      <c r="A584" s="51" t="s">
        <v>1052</v>
      </c>
      <c r="B584" s="265">
        <v>2.2464407171815361E-6</v>
      </c>
      <c r="C584" s="249">
        <v>1.2922096782386812E-5</v>
      </c>
      <c r="D584" s="249">
        <v>1.5168537499568348E-5</v>
      </c>
      <c r="E584" s="265">
        <v>0.24570306564645386</v>
      </c>
      <c r="F584" s="249">
        <v>1.413346352623132</v>
      </c>
      <c r="G584" s="258">
        <v>1.6590494182695861</v>
      </c>
    </row>
    <row r="585" spans="1:11">
      <c r="A585" s="51" t="s">
        <v>1053</v>
      </c>
      <c r="B585" s="265">
        <v>4.6359251885343612E-6</v>
      </c>
      <c r="C585" s="249">
        <v>1.2136561763711405E-5</v>
      </c>
      <c r="D585" s="249">
        <v>1.6772486952245767E-5</v>
      </c>
      <c r="E585" s="265">
        <v>0.50705145353651415</v>
      </c>
      <c r="F585" s="249">
        <v>1.3274289452395325</v>
      </c>
      <c r="G585" s="258">
        <v>1.8344803987760467</v>
      </c>
    </row>
    <row r="586" spans="1:11">
      <c r="A586" s="51" t="s">
        <v>201</v>
      </c>
      <c r="B586" s="265">
        <v>1.52454306972389E-3</v>
      </c>
      <c r="C586" s="249">
        <v>1.5915531325480072E-6</v>
      </c>
      <c r="D586" s="249">
        <v>1.526134622856438E-3</v>
      </c>
      <c r="E586" s="265">
        <v>166.74595642620952</v>
      </c>
      <c r="F586" s="249">
        <v>0.17407514065044494</v>
      </c>
      <c r="G586" s="258">
        <v>166.92003156685996</v>
      </c>
    </row>
    <row r="587" spans="1:11">
      <c r="A587" s="51" t="s">
        <v>200</v>
      </c>
      <c r="B587" s="265">
        <v>1.9256327457387605E-6</v>
      </c>
      <c r="C587" s="249">
        <v>3.1224679487853884E-6</v>
      </c>
      <c r="D587" s="249">
        <v>5.0481006945241484E-6</v>
      </c>
      <c r="E587" s="265">
        <v>0.21061489195709662</v>
      </c>
      <c r="F587" s="249">
        <v>0.3415180029152608</v>
      </c>
      <c r="G587" s="258">
        <v>0.55213289487235739</v>
      </c>
    </row>
    <row r="588" spans="1:11">
      <c r="A588" s="51" t="s">
        <v>282</v>
      </c>
      <c r="B588" s="265">
        <v>0.10275081671817152</v>
      </c>
      <c r="C588" s="249">
        <v>0.69929340452219568</v>
      </c>
      <c r="D588" s="249">
        <v>0.80204422124036723</v>
      </c>
      <c r="E588" s="265">
        <v>11238.307101647628</v>
      </c>
      <c r="F588" s="249">
        <v>76484.784113519316</v>
      </c>
      <c r="G588" s="258">
        <v>87723.091215166933</v>
      </c>
    </row>
    <row r="589" spans="1:11">
      <c r="A589" s="51" t="s">
        <v>640</v>
      </c>
      <c r="B589" s="265">
        <v>0.10313754529231715</v>
      </c>
      <c r="C589" s="249">
        <v>0.70248833386487874</v>
      </c>
      <c r="D589" s="249">
        <v>0.80562587915719586</v>
      </c>
      <c r="E589" s="265">
        <v>11280.6053005335</v>
      </c>
      <c r="F589" s="249">
        <v>76834.227536627281</v>
      </c>
      <c r="G589" s="258">
        <v>88114.832837160779</v>
      </c>
    </row>
    <row r="590" spans="1:11">
      <c r="A590" s="51" t="s">
        <v>667</v>
      </c>
      <c r="B590" s="271">
        <v>0.14938413006165463</v>
      </c>
      <c r="C590" s="263">
        <v>0.70336353446528332</v>
      </c>
      <c r="D590" s="264">
        <v>0.85274766452693784</v>
      </c>
      <c r="E590" s="271">
        <v>16338.796939688416</v>
      </c>
      <c r="F590" s="263">
        <v>76929.952061619333</v>
      </c>
      <c r="G590" s="264">
        <v>93268.749001307748</v>
      </c>
    </row>
    <row r="591" spans="1:11">
      <c r="A591" s="77" t="s">
        <v>712</v>
      </c>
      <c r="B591" s="265">
        <v>2.2760729795357957E-5</v>
      </c>
      <c r="C591" s="249">
        <v>8.0000043534414605E-5</v>
      </c>
      <c r="D591" s="258">
        <v>1.0276077332977256E-4</v>
      </c>
      <c r="E591" s="265">
        <v>2.4894407603537538</v>
      </c>
      <c r="F591" s="249">
        <v>8.7499553395367915</v>
      </c>
      <c r="G591" s="258">
        <v>11.239396099890543</v>
      </c>
    </row>
    <row r="592" spans="1:11">
      <c r="A592" s="51" t="s">
        <v>715</v>
      </c>
      <c r="B592" s="265">
        <v>1.7383814037547378E-5</v>
      </c>
      <c r="C592" s="249">
        <v>3.6305220950841902E-4</v>
      </c>
      <c r="D592" s="258">
        <v>3.8043602354596639E-4</v>
      </c>
      <c r="E592" s="265">
        <v>1.9013439210682215</v>
      </c>
      <c r="F592" s="249">
        <v>39.708611130346</v>
      </c>
      <c r="G592" s="258">
        <v>41.609955051414225</v>
      </c>
    </row>
    <row r="593" spans="1:11">
      <c r="A593" s="51" t="s">
        <v>716</v>
      </c>
      <c r="B593" s="265">
        <v>3.5663520785270588E-5</v>
      </c>
      <c r="C593" s="249">
        <v>4.7729908537988728E-4</v>
      </c>
      <c r="D593" s="258">
        <v>5.1296260616515784E-4</v>
      </c>
      <c r="E593" s="265">
        <v>3.9006755538516615</v>
      </c>
      <c r="F593" s="249">
        <v>52.204292599905664</v>
      </c>
      <c r="G593" s="258">
        <v>56.104968153757326</v>
      </c>
    </row>
    <row r="594" spans="1:11">
      <c r="A594" s="51" t="s">
        <v>717</v>
      </c>
      <c r="B594" s="265">
        <v>3.4801285228879191E-6</v>
      </c>
      <c r="C594" s="249">
        <v>4.3054363704707325E-6</v>
      </c>
      <c r="D594" s="258">
        <v>7.7855648933586516E-6</v>
      </c>
      <c r="E594" s="265">
        <v>0.38063690725390625</v>
      </c>
      <c r="F594" s="249">
        <v>0.47090444322858771</v>
      </c>
      <c r="G594" s="258">
        <v>0.85154135048249402</v>
      </c>
    </row>
    <row r="595" spans="1:11">
      <c r="A595" s="51" t="s">
        <v>718</v>
      </c>
      <c r="B595" s="265">
        <v>2.6738872086416399E-6</v>
      </c>
      <c r="C595" s="249">
        <v>4.3054363704707325E-6</v>
      </c>
      <c r="D595" s="258">
        <v>6.9793235791123728E-6</v>
      </c>
      <c r="E595" s="265">
        <v>0.29245476158407741</v>
      </c>
      <c r="F595" s="249">
        <v>0.47090444322858771</v>
      </c>
      <c r="G595" s="258">
        <v>0.76335920481266517</v>
      </c>
    </row>
    <row r="596" spans="1:11">
      <c r="A596" s="51" t="s">
        <v>719</v>
      </c>
      <c r="B596" s="265">
        <v>4.7000825166568142E-5</v>
      </c>
      <c r="C596" s="249">
        <v>8.6548954936127968E-7</v>
      </c>
      <c r="D596" s="258">
        <v>4.7866314715929423E-5</v>
      </c>
      <c r="E596" s="265">
        <v>5.1406862166510363</v>
      </c>
      <c r="F596" s="249">
        <v>9.4662384783443923E-2</v>
      </c>
      <c r="G596" s="258">
        <v>5.235348601434481</v>
      </c>
    </row>
    <row r="597" spans="1:11">
      <c r="A597" t="s">
        <v>720</v>
      </c>
      <c r="B597" s="265">
        <v>2.7868706483982306E-7</v>
      </c>
      <c r="C597" s="249">
        <v>1.5413462206285223E-6</v>
      </c>
      <c r="D597" s="249">
        <v>1.8200332854683454E-6</v>
      </c>
      <c r="E597" s="265">
        <v>3.0481225550909184E-2</v>
      </c>
      <c r="F597" s="249">
        <v>0.1685837906758344</v>
      </c>
      <c r="G597" s="258">
        <v>0.19906501622674358</v>
      </c>
    </row>
    <row r="598" spans="1:11">
      <c r="A598" s="39" t="s">
        <v>721</v>
      </c>
      <c r="B598" s="271">
        <v>7.0686942812812974E-7</v>
      </c>
      <c r="C598" s="263">
        <v>1.1194134563223906E-6</v>
      </c>
      <c r="D598" s="263">
        <v>1.8262828844505203E-6</v>
      </c>
      <c r="E598" s="271">
        <v>7.7313407015139127E-2</v>
      </c>
      <c r="F598" s="263">
        <v>0.12243515523943281</v>
      </c>
      <c r="G598" s="264">
        <v>0.19974856225457194</v>
      </c>
    </row>
    <row r="599" spans="1:11">
      <c r="E599"/>
      <c r="F599"/>
      <c r="G599"/>
    </row>
    <row r="600" spans="1:11" ht="14.25">
      <c r="A600" s="52" t="s">
        <v>1072</v>
      </c>
      <c r="E600"/>
      <c r="F600"/>
      <c r="G600"/>
    </row>
    <row r="601" spans="1:11" ht="14.25">
      <c r="A601" s="77"/>
      <c r="B601" s="254" t="s">
        <v>1003</v>
      </c>
      <c r="C601" s="255"/>
      <c r="D601" s="256"/>
      <c r="E601" s="254" t="s">
        <v>1004</v>
      </c>
      <c r="F601" s="255"/>
      <c r="G601" s="256"/>
    </row>
    <row r="602" spans="1:11" ht="14.25">
      <c r="A602" s="51"/>
      <c r="B602" s="259" t="s">
        <v>1009</v>
      </c>
      <c r="C602" s="260" t="s">
        <v>419</v>
      </c>
      <c r="D602" s="261" t="s">
        <v>1010</v>
      </c>
      <c r="E602" s="259" t="s">
        <v>1009</v>
      </c>
      <c r="F602" s="260" t="s">
        <v>419</v>
      </c>
      <c r="G602" s="261" t="s">
        <v>1010</v>
      </c>
    </row>
    <row r="603" spans="1:11">
      <c r="A603" s="77" t="s">
        <v>1015</v>
      </c>
      <c r="B603" s="262">
        <v>6656.7169401466199</v>
      </c>
      <c r="C603" s="252">
        <v>9617.3405604947839</v>
      </c>
      <c r="D603" s="253">
        <v>16274.057500641404</v>
      </c>
      <c r="E603" s="262">
        <v>730265098.26896119</v>
      </c>
      <c r="F603" s="252">
        <v>1055055850</v>
      </c>
      <c r="G603" s="253">
        <v>1785320948.2689612</v>
      </c>
    </row>
    <row r="604" spans="1:11">
      <c r="A604" s="51" t="s">
        <v>1020</v>
      </c>
      <c r="B604" s="265">
        <v>6648.0092762112463</v>
      </c>
      <c r="C604" s="249">
        <v>0</v>
      </c>
      <c r="D604" s="258">
        <v>6648.0092762112463</v>
      </c>
      <c r="E604" s="265">
        <v>729309837.12196732</v>
      </c>
      <c r="F604" s="249">
        <v>0</v>
      </c>
      <c r="G604" s="258">
        <v>729309837.12196732</v>
      </c>
    </row>
    <row r="605" spans="1:11">
      <c r="A605" s="51" t="s">
        <v>575</v>
      </c>
      <c r="B605" s="265">
        <v>24.569092402166348</v>
      </c>
      <c r="C605" s="249">
        <v>0</v>
      </c>
      <c r="D605" s="258">
        <v>24.569092402166348</v>
      </c>
      <c r="E605" s="265">
        <v>2695315.2490590969</v>
      </c>
      <c r="F605" s="249">
        <v>0</v>
      </c>
      <c r="G605" s="258">
        <v>2695315.2490590969</v>
      </c>
    </row>
    <row r="606" spans="1:11">
      <c r="A606" s="51" t="s">
        <v>967</v>
      </c>
      <c r="B606" s="265">
        <v>6528.4202691962364</v>
      </c>
      <c r="C606" s="249">
        <v>0</v>
      </c>
      <c r="D606" s="258">
        <v>6528.4202691962364</v>
      </c>
      <c r="E606" s="265">
        <v>716190505.36354339</v>
      </c>
      <c r="F606" s="249">
        <v>0</v>
      </c>
      <c r="G606" s="258">
        <v>716190505.36354339</v>
      </c>
    </row>
    <row r="607" spans="1:11">
      <c r="A607" t="s">
        <v>608</v>
      </c>
      <c r="B607" s="265">
        <v>95.019914612842229</v>
      </c>
      <c r="C607" s="249">
        <v>0</v>
      </c>
      <c r="D607" s="258">
        <v>95.019914612842229</v>
      </c>
      <c r="E607" s="249">
        <v>10424016.509364627</v>
      </c>
      <c r="F607" s="249">
        <v>0</v>
      </c>
      <c r="G607" s="258">
        <v>10424016.509364627</v>
      </c>
    </row>
    <row r="608" spans="1:11">
      <c r="A608" s="267" t="s">
        <v>625</v>
      </c>
      <c r="B608" s="268">
        <v>6.0497776743898659E-5</v>
      </c>
      <c r="C608" s="269">
        <v>0</v>
      </c>
      <c r="D608" s="270">
        <v>6.0497776743898659E-5</v>
      </c>
      <c r="E608" s="269">
        <v>6.6368174095688293</v>
      </c>
      <c r="F608" s="269">
        <v>0</v>
      </c>
      <c r="G608" s="270">
        <v>6.6368174095688293</v>
      </c>
      <c r="H608" s="249"/>
      <c r="I608" s="249"/>
      <c r="J608" s="249"/>
      <c r="K608" s="249"/>
    </row>
    <row r="609" spans="1:7">
      <c r="A609" s="49" t="s">
        <v>676</v>
      </c>
      <c r="B609" s="262">
        <v>1.2563727753413486E-4</v>
      </c>
      <c r="C609" s="252">
        <v>2.8353849466801739E-4</v>
      </c>
      <c r="D609" s="253">
        <v>4.0917577220215228E-4</v>
      </c>
      <c r="E609" s="252">
        <v>13.782848159184146</v>
      </c>
      <c r="F609" s="252">
        <v>31.105163180817545</v>
      </c>
      <c r="G609" s="253">
        <v>44.888011340001697</v>
      </c>
    </row>
    <row r="610" spans="1:7">
      <c r="A610" s="51" t="s">
        <v>685</v>
      </c>
      <c r="B610" s="265">
        <v>2.9431878832274726E-4</v>
      </c>
      <c r="C610" s="249">
        <v>1.4347381733491595E-3</v>
      </c>
      <c r="D610" s="249">
        <v>1.7290569616719067E-3</v>
      </c>
      <c r="E610" s="265">
        <v>32.287799047104834</v>
      </c>
      <c r="F610" s="249">
        <v>157.39578873064966</v>
      </c>
      <c r="G610" s="258">
        <v>189.68358777775447</v>
      </c>
    </row>
    <row r="611" spans="1:7">
      <c r="A611" s="51" t="s">
        <v>690</v>
      </c>
      <c r="B611" s="265">
        <v>4.3637217569487003E-4</v>
      </c>
      <c r="C611" s="249">
        <v>2.6504635609848641E-3</v>
      </c>
      <c r="D611" s="249">
        <v>3.0868357366797342E-3</v>
      </c>
      <c r="E611" s="265">
        <v>47.871551792111468</v>
      </c>
      <c r="F611" s="249">
        <v>290.76510992193113</v>
      </c>
      <c r="G611" s="258">
        <v>338.63666171404259</v>
      </c>
    </row>
    <row r="612" spans="1:7">
      <c r="A612" s="51" t="s">
        <v>695</v>
      </c>
      <c r="B612" s="265">
        <v>1.257793873834225E-4</v>
      </c>
      <c r="C612" s="249">
        <v>3.4715945537381011E-6</v>
      </c>
      <c r="D612" s="249">
        <v>1.2925098193716059E-4</v>
      </c>
      <c r="E612" s="265">
        <v>13.798438105998491</v>
      </c>
      <c r="F612" s="249">
        <v>0.38084604779359982</v>
      </c>
      <c r="G612" s="258">
        <v>14.179284153792089</v>
      </c>
    </row>
    <row r="613" spans="1:7">
      <c r="A613" s="51" t="s">
        <v>700</v>
      </c>
      <c r="B613" s="265">
        <v>1.2501083763204605E-4</v>
      </c>
      <c r="C613" s="249">
        <v>3.4715945537381011E-6</v>
      </c>
      <c r="D613" s="249">
        <v>1.2848243218578414E-4</v>
      </c>
      <c r="E613" s="265">
        <v>13.71412551395651</v>
      </c>
      <c r="F613" s="249">
        <v>0.38084604779359982</v>
      </c>
      <c r="G613" s="258">
        <v>14.094971561750109</v>
      </c>
    </row>
    <row r="614" spans="1:7">
      <c r="A614" s="51" t="s">
        <v>703</v>
      </c>
      <c r="B614" s="265">
        <v>1.664388698356227E-4</v>
      </c>
      <c r="C614" s="249">
        <v>0</v>
      </c>
      <c r="D614" s="249">
        <v>1.664388698356227E-4</v>
      </c>
      <c r="E614" s="265">
        <v>18.258925342499055</v>
      </c>
      <c r="F614" s="249">
        <v>0</v>
      </c>
      <c r="G614" s="258">
        <v>18.258925342499055</v>
      </c>
    </row>
    <row r="615" spans="1:7">
      <c r="A615" s="51" t="s">
        <v>1052</v>
      </c>
      <c r="B615" s="265">
        <v>2.1340454507647697E-6</v>
      </c>
      <c r="C615" s="249">
        <v>1.1087100003056221E-6</v>
      </c>
      <c r="D615" s="249">
        <v>3.2427554510703918E-6</v>
      </c>
      <c r="E615" s="265">
        <v>0.23411223953573107</v>
      </c>
      <c r="F615" s="249">
        <v>0.12162935942821267</v>
      </c>
      <c r="G615" s="258">
        <v>0.35574159896394381</v>
      </c>
    </row>
    <row r="616" spans="1:7">
      <c r="A616" s="51" t="s">
        <v>1053</v>
      </c>
      <c r="B616" s="265">
        <v>2.1958086081242336E-6</v>
      </c>
      <c r="C616" s="249">
        <v>1.0307745072408527E-6</v>
      </c>
      <c r="D616" s="249">
        <v>3.226583115365086E-6</v>
      </c>
      <c r="E616" s="265">
        <v>0.24088787361842603</v>
      </c>
      <c r="F616" s="249">
        <v>0.11307956363348111</v>
      </c>
      <c r="G616" s="258">
        <v>0.35396743725190716</v>
      </c>
    </row>
    <row r="617" spans="1:7">
      <c r="A617" s="51" t="s">
        <v>201</v>
      </c>
      <c r="B617" s="265">
        <v>2.8521811293698283E-3</v>
      </c>
      <c r="C617" s="249">
        <v>1.5915531325480072E-6</v>
      </c>
      <c r="D617" s="249">
        <v>2.8537726825023763E-3</v>
      </c>
      <c r="E617" s="265">
        <v>312.89423171330736</v>
      </c>
      <c r="F617" s="249">
        <v>0.17459893746283345</v>
      </c>
      <c r="G617" s="258">
        <v>313.06883065077017</v>
      </c>
    </row>
    <row r="618" spans="1:7">
      <c r="A618" s="51" t="s">
        <v>200</v>
      </c>
      <c r="B618" s="265">
        <v>2.0139601357305143E-6</v>
      </c>
      <c r="C618" s="249">
        <v>3.1224679487853884E-6</v>
      </c>
      <c r="D618" s="249">
        <v>5.1364280845159027E-6</v>
      </c>
      <c r="E618" s="265">
        <v>0.2209384610541395</v>
      </c>
      <c r="F618" s="249">
        <v>0.3425456398347651</v>
      </c>
      <c r="G618" s="258">
        <v>0.56348410088890466</v>
      </c>
    </row>
    <row r="619" spans="1:7">
      <c r="A619" s="51" t="s">
        <v>282</v>
      </c>
      <c r="B619" s="265">
        <v>-0.43294568369862241</v>
      </c>
      <c r="C619" s="249">
        <v>0.6741420109136298</v>
      </c>
      <c r="D619" s="249">
        <v>0.24119632721500739</v>
      </c>
      <c r="E619" s="265">
        <v>-47495.653652404406</v>
      </c>
      <c r="F619" s="249">
        <v>73955.733175013695</v>
      </c>
      <c r="G619" s="258">
        <v>26460.079522609285</v>
      </c>
    </row>
    <row r="620" spans="1:7">
      <c r="A620" s="51" t="s">
        <v>640</v>
      </c>
      <c r="B620" s="265">
        <v>-0.43209161323056244</v>
      </c>
      <c r="C620" s="249">
        <v>0.6772802944467986</v>
      </c>
      <c r="D620" s="249">
        <v>0.24518868121623616</v>
      </c>
      <c r="E620" s="265">
        <v>-47401.959139043793</v>
      </c>
      <c r="F620" s="249">
        <v>74300.013839694468</v>
      </c>
      <c r="G620" s="258">
        <v>26898.054700650668</v>
      </c>
    </row>
    <row r="621" spans="1:7">
      <c r="A621" s="51" t="s">
        <v>667</v>
      </c>
      <c r="B621" s="271">
        <v>-0.34599247991349902</v>
      </c>
      <c r="C621" s="263">
        <v>0.67815549504720318</v>
      </c>
      <c r="D621" s="264">
        <v>0.33216301513370416</v>
      </c>
      <c r="E621" s="271">
        <v>-37956.583495465224</v>
      </c>
      <c r="F621" s="263">
        <v>74396.026402374569</v>
      </c>
      <c r="G621" s="264">
        <v>36439.442906909331</v>
      </c>
    </row>
    <row r="622" spans="1:7">
      <c r="A622" s="77" t="s">
        <v>712</v>
      </c>
      <c r="B622" s="265">
        <v>1.0496290600546482E-5</v>
      </c>
      <c r="C622" s="249">
        <v>8.0000043534414605E-5</v>
      </c>
      <c r="D622" s="258">
        <v>9.0496334134961082E-5</v>
      </c>
      <c r="E622" s="265">
        <v>1.1514797393050669</v>
      </c>
      <c r="F622" s="249">
        <v>8.7762841921131294</v>
      </c>
      <c r="G622" s="258">
        <v>9.9277639314181965</v>
      </c>
    </row>
    <row r="623" spans="1:7">
      <c r="A623" s="51" t="s">
        <v>715</v>
      </c>
      <c r="B623" s="265">
        <v>1.5537395154433752E-5</v>
      </c>
      <c r="C623" s="249">
        <v>3.2700487618114558E-4</v>
      </c>
      <c r="D623" s="258">
        <v>3.4254227133557932E-4</v>
      </c>
      <c r="E623" s="265">
        <v>1.7045065159472339</v>
      </c>
      <c r="F623" s="249">
        <v>35.873577047966542</v>
      </c>
      <c r="G623" s="258">
        <v>37.578083563913765</v>
      </c>
    </row>
    <row r="624" spans="1:7">
      <c r="A624" s="51" t="s">
        <v>716</v>
      </c>
      <c r="B624" s="265">
        <v>2.5749020714446922E-5</v>
      </c>
      <c r="C624" s="249">
        <v>4.3756829498991975E-4</v>
      </c>
      <c r="D624" s="258">
        <v>4.6331731570436666E-4</v>
      </c>
      <c r="E624" s="265">
        <v>2.82475750605537</v>
      </c>
      <c r="F624" s="249">
        <v>48.002770256467812</v>
      </c>
      <c r="G624" s="258">
        <v>50.827527762523182</v>
      </c>
    </row>
    <row r="625" spans="1:11">
      <c r="A625" s="51" t="s">
        <v>717</v>
      </c>
      <c r="B625" s="265">
        <v>1.2130261518952539E-5</v>
      </c>
      <c r="C625" s="249">
        <v>4.9113122190213722E-7</v>
      </c>
      <c r="D625" s="258">
        <v>1.2621392740854676E-5</v>
      </c>
      <c r="E625" s="265">
        <v>1.3307320560292542</v>
      </c>
      <c r="F625" s="249">
        <v>5.3878810418130772E-2</v>
      </c>
      <c r="G625" s="258">
        <v>1.3846108664473848</v>
      </c>
    </row>
    <row r="626" spans="1:11">
      <c r="A626" s="51" t="s">
        <v>718</v>
      </c>
      <c r="B626" s="265">
        <v>1.2083166075083415E-5</v>
      </c>
      <c r="C626" s="249">
        <v>4.9113122190213722E-7</v>
      </c>
      <c r="D626" s="258">
        <v>1.2574297296985551E-5</v>
      </c>
      <c r="E626" s="265">
        <v>1.3255655213464155</v>
      </c>
      <c r="F626" s="249">
        <v>5.3878810418130772E-2</v>
      </c>
      <c r="G626" s="258">
        <v>1.379444331764546</v>
      </c>
    </row>
    <row r="627" spans="1:11">
      <c r="A627" s="51" t="s">
        <v>719</v>
      </c>
      <c r="B627" s="265">
        <v>4.9190752220739512E-6</v>
      </c>
      <c r="C627" s="249">
        <v>0</v>
      </c>
      <c r="D627" s="258">
        <v>4.9190752220739512E-6</v>
      </c>
      <c r="E627" s="265">
        <v>0.53963973273003929</v>
      </c>
      <c r="F627" s="249">
        <v>0</v>
      </c>
      <c r="G627" s="258">
        <v>0.53963973273003929</v>
      </c>
    </row>
    <row r="628" spans="1:11">
      <c r="A628" t="s">
        <v>720</v>
      </c>
      <c r="B628" s="265">
        <v>3.151349055370151E-8</v>
      </c>
      <c r="C628" s="249">
        <v>1.7582497744096508E-7</v>
      </c>
      <c r="D628" s="249">
        <v>2.0733846799466661E-7</v>
      </c>
      <c r="E628" s="265">
        <v>3.4571399810023966E-3</v>
      </c>
      <c r="F628" s="249">
        <v>1.9288614129690813E-2</v>
      </c>
      <c r="G628" s="258">
        <v>2.2745754110693208E-2</v>
      </c>
    </row>
    <row r="629" spans="1:11">
      <c r="A629" s="39" t="s">
        <v>721</v>
      </c>
      <c r="B629" s="271">
        <v>6.5787647398179412E-8</v>
      </c>
      <c r="C629" s="263">
        <v>1.2769411769455567E-7</v>
      </c>
      <c r="D629" s="263">
        <v>1.9348176509273508E-7</v>
      </c>
      <c r="E629" s="271">
        <v>7.2171346962902538E-3</v>
      </c>
      <c r="F629" s="263">
        <v>1.4008490708713999E-2</v>
      </c>
      <c r="G629" s="264">
        <v>2.1225625405004254E-2</v>
      </c>
    </row>
    <row r="630" spans="1:11">
      <c r="E630"/>
      <c r="F630"/>
      <c r="G630"/>
    </row>
    <row r="631" spans="1:11" ht="14.25">
      <c r="A631" s="52" t="s">
        <v>1073</v>
      </c>
      <c r="E631"/>
      <c r="F631"/>
      <c r="G631"/>
    </row>
    <row r="632" spans="1:11" ht="14.25">
      <c r="A632" s="77"/>
      <c r="B632" s="254" t="s">
        <v>1003</v>
      </c>
      <c r="C632" s="255"/>
      <c r="D632" s="256"/>
      <c r="E632" s="254" t="s">
        <v>1004</v>
      </c>
      <c r="F632" s="255"/>
      <c r="G632" s="256"/>
    </row>
    <row r="633" spans="1:11" ht="14.25">
      <c r="A633" s="51"/>
      <c r="B633" s="259" t="s">
        <v>1009</v>
      </c>
      <c r="C633" s="260" t="s">
        <v>419</v>
      </c>
      <c r="D633" s="261" t="s">
        <v>1010</v>
      </c>
      <c r="E633" s="259" t="s">
        <v>1009</v>
      </c>
      <c r="F633" s="260" t="s">
        <v>419</v>
      </c>
      <c r="G633" s="261" t="s">
        <v>1010</v>
      </c>
    </row>
    <row r="634" spans="1:11">
      <c r="A634" s="77" t="s">
        <v>1015</v>
      </c>
      <c r="B634" s="262">
        <v>4129.1983499287744</v>
      </c>
      <c r="C634" s="252">
        <v>9631.8099795928192</v>
      </c>
      <c r="D634" s="253">
        <v>13761.008329521594</v>
      </c>
      <c r="E634" s="262">
        <v>452306979.0758965</v>
      </c>
      <c r="F634" s="252">
        <v>1055055850</v>
      </c>
      <c r="G634" s="253">
        <v>1507362829.0758965</v>
      </c>
    </row>
    <row r="635" spans="1:11">
      <c r="A635" s="51" t="s">
        <v>1020</v>
      </c>
      <c r="B635" s="265">
        <v>4100.5539535196276</v>
      </c>
      <c r="C635" s="249">
        <v>4840.5503521462824</v>
      </c>
      <c r="D635" s="258">
        <v>8941.1043056659109</v>
      </c>
      <c r="E635" s="265">
        <v>449169309.40994376</v>
      </c>
      <c r="F635" s="249">
        <v>530227545.71279377</v>
      </c>
      <c r="G635" s="258">
        <v>979396855.12273765</v>
      </c>
    </row>
    <row r="636" spans="1:11">
      <c r="A636" s="51" t="s">
        <v>575</v>
      </c>
      <c r="B636" s="265">
        <v>79.201965317264737</v>
      </c>
      <c r="C636" s="249">
        <v>0</v>
      </c>
      <c r="D636" s="258">
        <v>79.201965317264737</v>
      </c>
      <c r="E636" s="265">
        <v>8675679.5468892585</v>
      </c>
      <c r="F636" s="249">
        <v>0</v>
      </c>
      <c r="G636" s="258">
        <v>8675679.5468892585</v>
      </c>
    </row>
    <row r="637" spans="1:11">
      <c r="A637" s="51" t="s">
        <v>967</v>
      </c>
      <c r="B637" s="265">
        <v>3759.724272756263</v>
      </c>
      <c r="C637" s="249">
        <v>0</v>
      </c>
      <c r="D637" s="258">
        <v>3759.724272756263</v>
      </c>
      <c r="E637" s="265">
        <v>411835272.57731277</v>
      </c>
      <c r="F637" s="249">
        <v>0</v>
      </c>
      <c r="G637" s="258">
        <v>411835272.57731277</v>
      </c>
    </row>
    <row r="638" spans="1:11">
      <c r="A638" t="s">
        <v>608</v>
      </c>
      <c r="B638" s="265">
        <v>261.62771544610007</v>
      </c>
      <c r="C638" s="249">
        <v>4840.5503521462824</v>
      </c>
      <c r="D638" s="258">
        <v>5102.1780675923828</v>
      </c>
      <c r="E638" s="249">
        <v>28658357.285741672</v>
      </c>
      <c r="F638" s="249">
        <v>530227545.71279377</v>
      </c>
      <c r="G638" s="258">
        <v>558885902.99853551</v>
      </c>
    </row>
    <row r="639" spans="1:11">
      <c r="A639" s="267" t="s">
        <v>625</v>
      </c>
      <c r="B639" s="268">
        <v>8.8971313335482305E-2</v>
      </c>
      <c r="C639" s="269">
        <v>0</v>
      </c>
      <c r="D639" s="270">
        <v>8.8971313335482305E-2</v>
      </c>
      <c r="E639" s="269">
        <v>9745.8011335011724</v>
      </c>
      <c r="F639" s="269">
        <v>0</v>
      </c>
      <c r="G639" s="270">
        <v>9745.8011335011724</v>
      </c>
      <c r="H639" s="249"/>
      <c r="I639" s="249"/>
      <c r="J639" s="249"/>
      <c r="K639" s="249"/>
    </row>
    <row r="640" spans="1:11">
      <c r="A640" s="49" t="s">
        <v>676</v>
      </c>
      <c r="B640" s="262">
        <v>9.5157522925616692E-5</v>
      </c>
      <c r="C640" s="252">
        <v>2.8353849466801739E-4</v>
      </c>
      <c r="D640" s="253">
        <v>3.786960175936341E-4</v>
      </c>
      <c r="E640" s="252">
        <v>10.423430429679762</v>
      </c>
      <c r="F640" s="252">
        <v>31.058435344291535</v>
      </c>
      <c r="G640" s="253">
        <v>41.4818657739713</v>
      </c>
    </row>
    <row r="641" spans="1:7">
      <c r="A641" s="51" t="s">
        <v>685</v>
      </c>
      <c r="B641" s="265">
        <v>2.0553087763987434E-4</v>
      </c>
      <c r="C641" s="249">
        <v>1.4348874583764079E-3</v>
      </c>
      <c r="D641" s="249">
        <v>1.6404183360162823E-3</v>
      </c>
      <c r="E641" s="265">
        <v>22.513583144707212</v>
      </c>
      <c r="F641" s="249">
        <v>157.1756928613805</v>
      </c>
      <c r="G641" s="258">
        <v>179.68927600608774</v>
      </c>
    </row>
    <row r="642" spans="1:7">
      <c r="A642" s="51" t="s">
        <v>690</v>
      </c>
      <c r="B642" s="265">
        <v>3.5484084749948041E-4</v>
      </c>
      <c r="C642" s="249">
        <v>2.6734971320442604E-3</v>
      </c>
      <c r="D642" s="249">
        <v>3.0283379795437407E-3</v>
      </c>
      <c r="E642" s="265">
        <v>38.868801685922719</v>
      </c>
      <c r="F642" s="249">
        <v>292.85137425860665</v>
      </c>
      <c r="G642" s="258">
        <v>331.72017594452939</v>
      </c>
    </row>
    <row r="643" spans="1:7">
      <c r="A643" s="51" t="s">
        <v>695</v>
      </c>
      <c r="B643" s="265">
        <v>7.1187731873836784E-5</v>
      </c>
      <c r="C643" s="249">
        <v>3.6038332603689195E-5</v>
      </c>
      <c r="D643" s="249">
        <v>1.0722606447752597E-4</v>
      </c>
      <c r="E643" s="265">
        <v>7.7978109120564358</v>
      </c>
      <c r="F643" s="249">
        <v>3.947591752570621</v>
      </c>
      <c r="G643" s="258">
        <v>11.745402664627056</v>
      </c>
    </row>
    <row r="644" spans="1:7">
      <c r="A644" s="51" t="s">
        <v>700</v>
      </c>
      <c r="B644" s="265">
        <v>6.9333482381139449E-5</v>
      </c>
      <c r="C644" s="249">
        <v>3.6038332603689195E-5</v>
      </c>
      <c r="D644" s="249">
        <v>1.0537181498482864E-4</v>
      </c>
      <c r="E644" s="265">
        <v>7.5946988512106754</v>
      </c>
      <c r="F644" s="249">
        <v>3.947591752570621</v>
      </c>
      <c r="G644" s="258">
        <v>11.542290603781295</v>
      </c>
    </row>
    <row r="645" spans="1:7">
      <c r="A645" s="51" t="s">
        <v>703</v>
      </c>
      <c r="B645" s="265">
        <v>1.5827618591182849E-4</v>
      </c>
      <c r="C645" s="249">
        <v>2.4960404958002555E-6</v>
      </c>
      <c r="D645" s="249">
        <v>1.6077222640762875E-4</v>
      </c>
      <c r="E645" s="265">
        <v>17.337366104166197</v>
      </c>
      <c r="F645" s="249">
        <v>0.27341300674645252</v>
      </c>
      <c r="G645" s="258">
        <v>17.610779110912649</v>
      </c>
    </row>
    <row r="646" spans="1:7">
      <c r="A646" s="51" t="s">
        <v>1052</v>
      </c>
      <c r="B646" s="265">
        <v>2.1904343571167392E-6</v>
      </c>
      <c r="C646" s="249">
        <v>1.1317791050737371E-5</v>
      </c>
      <c r="D646" s="249">
        <v>1.350822540785411E-5</v>
      </c>
      <c r="E646" s="265">
        <v>0.23993731057957421</v>
      </c>
      <c r="F646" s="249">
        <v>1.2397360083367122</v>
      </c>
      <c r="G646" s="258">
        <v>1.4796733189162861</v>
      </c>
    </row>
    <row r="647" spans="1:7">
      <c r="A647" s="51" t="s">
        <v>1053</v>
      </c>
      <c r="B647" s="265">
        <v>3.4202591602917196E-6</v>
      </c>
      <c r="C647" s="249">
        <v>1.0883501519614402E-5</v>
      </c>
      <c r="D647" s="249">
        <v>1.4303760679906122E-5</v>
      </c>
      <c r="E647" s="265">
        <v>0.37465070876890544</v>
      </c>
      <c r="F647" s="249">
        <v>1.1921645019037732</v>
      </c>
      <c r="G647" s="258">
        <v>1.5668152106726785</v>
      </c>
    </row>
    <row r="648" spans="1:7">
      <c r="A648" s="51" t="s">
        <v>201</v>
      </c>
      <c r="B648" s="265">
        <v>2.1859503439241902E-3</v>
      </c>
      <c r="C648" s="249">
        <v>1.5915531325480072E-6</v>
      </c>
      <c r="D648" s="249">
        <v>2.1875418970567382E-3</v>
      </c>
      <c r="E648" s="265">
        <v>239.44613764735283</v>
      </c>
      <c r="F648" s="249">
        <v>0.17433664561887327</v>
      </c>
      <c r="G648" s="258">
        <v>239.62047429297169</v>
      </c>
    </row>
    <row r="649" spans="1:7">
      <c r="A649" s="51" t="s">
        <v>200</v>
      </c>
      <c r="B649" s="265">
        <v>1.9696260800118241E-6</v>
      </c>
      <c r="C649" s="249">
        <v>3.1224679487853884E-6</v>
      </c>
      <c r="D649" s="249">
        <v>5.0920940287972129E-6</v>
      </c>
      <c r="E649" s="265">
        <v>0.21575026110688411</v>
      </c>
      <c r="F649" s="249">
        <v>0.34203104948949503</v>
      </c>
      <c r="G649" s="258">
        <v>0.55778131059637925</v>
      </c>
    </row>
    <row r="650" spans="1:7">
      <c r="A650" s="51" t="s">
        <v>282</v>
      </c>
      <c r="B650" s="265">
        <v>-0.16708680021603325</v>
      </c>
      <c r="C650" s="249">
        <v>0.68688394200232261</v>
      </c>
      <c r="D650" s="249">
        <v>0.51979714178628933</v>
      </c>
      <c r="E650" s="265">
        <v>-18302.469255436823</v>
      </c>
      <c r="F650" s="249">
        <v>75240.367367717496</v>
      </c>
      <c r="G650" s="258">
        <v>56937.898112280658</v>
      </c>
    </row>
    <row r="651" spans="1:7">
      <c r="A651" s="51" t="s">
        <v>640</v>
      </c>
      <c r="B651" s="265">
        <v>-0.1664672488428143</v>
      </c>
      <c r="C651" s="249">
        <v>0.69002246012624857</v>
      </c>
      <c r="D651" s="249">
        <v>0.5235552112834343</v>
      </c>
      <c r="E651" s="265">
        <v>-18234.60440946549</v>
      </c>
      <c r="F651" s="249">
        <v>75584.156532370325</v>
      </c>
      <c r="G651" s="258">
        <v>57349.552122904832</v>
      </c>
    </row>
    <row r="652" spans="1:7">
      <c r="A652" s="51" t="s">
        <v>667</v>
      </c>
      <c r="B652" s="271">
        <v>-0.10036678761388546</v>
      </c>
      <c r="C652" s="263">
        <v>0.69089766072665315</v>
      </c>
      <c r="D652" s="264">
        <v>0.59053087311276775</v>
      </c>
      <c r="E652" s="271">
        <v>-10994.046460851579</v>
      </c>
      <c r="F652" s="263">
        <v>75680.024859853613</v>
      </c>
      <c r="G652" s="264">
        <v>64685.978399002022</v>
      </c>
    </row>
    <row r="653" spans="1:7">
      <c r="A653" s="77" t="s">
        <v>712</v>
      </c>
      <c r="B653" s="265">
        <v>1.6650589384374962E-5</v>
      </c>
      <c r="C653" s="249">
        <v>8.0000043534414605E-5</v>
      </c>
      <c r="D653" s="258">
        <v>9.6650632918789567E-5</v>
      </c>
      <c r="E653" s="265">
        <v>1.8238837532253052</v>
      </c>
      <c r="F653" s="249">
        <v>8.7630999895210735</v>
      </c>
      <c r="G653" s="258">
        <v>10.586983742746378</v>
      </c>
    </row>
    <row r="654" spans="1:7">
      <c r="A654" s="51" t="s">
        <v>715</v>
      </c>
      <c r="B654" s="265">
        <v>1.6463852829454962E-5</v>
      </c>
      <c r="C654" s="249">
        <v>3.2715416120839393E-4</v>
      </c>
      <c r="D654" s="258">
        <v>3.4361801403784892E-4</v>
      </c>
      <c r="E654" s="265">
        <v>1.8034288755756611</v>
      </c>
      <c r="F654" s="249">
        <v>35.836038331951272</v>
      </c>
      <c r="G654" s="258">
        <v>37.639467207526934</v>
      </c>
    </row>
    <row r="655" spans="1:7">
      <c r="A655" s="51" t="s">
        <v>716</v>
      </c>
      <c r="B655" s="265">
        <v>3.072402567304349E-5</v>
      </c>
      <c r="C655" s="249">
        <v>4.7729908537988728E-4</v>
      </c>
      <c r="D655" s="258">
        <v>5.0802311105293077E-4</v>
      </c>
      <c r="E655" s="265">
        <v>3.3654695317468333</v>
      </c>
      <c r="F655" s="249">
        <v>52.282716674918049</v>
      </c>
      <c r="G655" s="258">
        <v>55.648186206664874</v>
      </c>
    </row>
    <row r="656" spans="1:7">
      <c r="A656" s="51" t="s">
        <v>717</v>
      </c>
      <c r="B656" s="265">
        <v>7.7895164416648247E-6</v>
      </c>
      <c r="C656" s="249">
        <v>8.3984323961448813E-7</v>
      </c>
      <c r="D656" s="258">
        <v>8.629359681279313E-6</v>
      </c>
      <c r="E656" s="265">
        <v>0.85325342878048405</v>
      </c>
      <c r="F656" s="249">
        <v>9.1995328491278658E-2</v>
      </c>
      <c r="G656" s="258">
        <v>0.94524875727176272</v>
      </c>
    </row>
    <row r="657" spans="1:11">
      <c r="A657" s="51" t="s">
        <v>718</v>
      </c>
      <c r="B657" s="265">
        <v>7.3614781294609811E-6</v>
      </c>
      <c r="C657" s="249">
        <v>8.3984323961448813E-7</v>
      </c>
      <c r="D657" s="258">
        <v>8.2013213690754686E-6</v>
      </c>
      <c r="E657" s="265">
        <v>0.80636667268047602</v>
      </c>
      <c r="F657" s="249">
        <v>9.1995328491278658E-2</v>
      </c>
      <c r="G657" s="258">
        <v>0.89836200117175458</v>
      </c>
    </row>
    <row r="658" spans="1:11">
      <c r="A658" s="51" t="s">
        <v>719</v>
      </c>
      <c r="B658" s="265">
        <v>2.6035877191789611E-5</v>
      </c>
      <c r="C658" s="249">
        <v>4.4077690791268336E-7</v>
      </c>
      <c r="D658" s="258">
        <v>2.6476654099702294E-5</v>
      </c>
      <c r="E658" s="265">
        <v>2.8519358873648017</v>
      </c>
      <c r="F658" s="249">
        <v>4.8282125189708883E-2</v>
      </c>
      <c r="G658" s="258">
        <v>2.9002180125545105</v>
      </c>
    </row>
    <row r="659" spans="1:11">
      <c r="A659" t="s">
        <v>720</v>
      </c>
      <c r="B659" s="265">
        <v>1.5554623226032232E-7</v>
      </c>
      <c r="C659" s="249">
        <v>3.0066387978198668E-7</v>
      </c>
      <c r="D659" s="249">
        <v>4.5621011204230899E-7</v>
      </c>
      <c r="E659" s="265">
        <v>1.7038330556709079E-2</v>
      </c>
      <c r="F659" s="249">
        <v>3.2934327599877751E-2</v>
      </c>
      <c r="G659" s="258">
        <v>4.997265815658683E-2</v>
      </c>
    </row>
    <row r="660" spans="1:11">
      <c r="A660" s="39" t="s">
        <v>721</v>
      </c>
      <c r="B660" s="271">
        <v>3.8748527449891855E-7</v>
      </c>
      <c r="C660" s="263">
        <v>2.183592422997669E-7</v>
      </c>
      <c r="D660" s="263">
        <v>6.0584451679868547E-7</v>
      </c>
      <c r="E660" s="271">
        <v>4.2444629463736831E-2</v>
      </c>
      <c r="F660" s="263">
        <v>2.391878540773245E-2</v>
      </c>
      <c r="G660" s="264">
        <v>6.6363414871469281E-2</v>
      </c>
    </row>
    <row r="661" spans="1:11">
      <c r="E661"/>
      <c r="F661"/>
      <c r="G661"/>
    </row>
    <row r="662" spans="1:11" ht="14.25">
      <c r="A662" s="52" t="s">
        <v>1074</v>
      </c>
      <c r="E662"/>
      <c r="F662"/>
      <c r="G662"/>
    </row>
    <row r="663" spans="1:11" ht="14.25">
      <c r="A663" s="77"/>
      <c r="B663" s="254" t="s">
        <v>1003</v>
      </c>
      <c r="C663" s="255"/>
      <c r="D663" s="256"/>
      <c r="E663" s="254" t="s">
        <v>1004</v>
      </c>
      <c r="F663" s="255"/>
      <c r="G663" s="256"/>
    </row>
    <row r="664" spans="1:11" ht="14.25">
      <c r="A664" s="51"/>
      <c r="B664" s="259" t="s">
        <v>1009</v>
      </c>
      <c r="C664" s="260" t="s">
        <v>419</v>
      </c>
      <c r="D664" s="261" t="s">
        <v>1010</v>
      </c>
      <c r="E664" s="259" t="s">
        <v>1009</v>
      </c>
      <c r="F664" s="260" t="s">
        <v>419</v>
      </c>
      <c r="G664" s="261" t="s">
        <v>1010</v>
      </c>
    </row>
    <row r="665" spans="1:11">
      <c r="A665" s="77" t="s">
        <v>1015</v>
      </c>
      <c r="B665" s="262">
        <v>1119.2219102040119</v>
      </c>
      <c r="C665" s="252">
        <v>6664.6713462856515</v>
      </c>
      <c r="D665" s="253">
        <v>7783.8932564896631</v>
      </c>
      <c r="E665" s="262">
        <v>177179272.98350924</v>
      </c>
      <c r="F665" s="252">
        <v>1055055850</v>
      </c>
      <c r="G665" s="253">
        <v>1232235122.9835091</v>
      </c>
    </row>
    <row r="666" spans="1:11">
      <c r="A666" s="51" t="s">
        <v>1020</v>
      </c>
      <c r="B666" s="265">
        <v>1085.7559450195508</v>
      </c>
      <c r="C666" s="249">
        <v>6664.6713462856515</v>
      </c>
      <c r="D666" s="258">
        <v>7750.4272913052027</v>
      </c>
      <c r="E666" s="265">
        <v>171881417.99423957</v>
      </c>
      <c r="F666" s="249">
        <v>1055055850</v>
      </c>
      <c r="G666" s="258">
        <v>1226937267.9942396</v>
      </c>
    </row>
    <row r="667" spans="1:11">
      <c r="A667" s="51" t="s">
        <v>575</v>
      </c>
      <c r="B667" s="265">
        <v>92.195929639065866</v>
      </c>
      <c r="C667" s="249">
        <v>0</v>
      </c>
      <c r="D667" s="258">
        <v>92.195929639065866</v>
      </c>
      <c r="E667" s="265">
        <v>14595146.535784738</v>
      </c>
      <c r="F667" s="249">
        <v>0</v>
      </c>
      <c r="G667" s="258">
        <v>14595146.535784738</v>
      </c>
    </row>
    <row r="668" spans="1:11">
      <c r="A668" s="51" t="s">
        <v>967</v>
      </c>
      <c r="B668" s="265">
        <v>698.51692543035495</v>
      </c>
      <c r="C668" s="249">
        <v>0</v>
      </c>
      <c r="D668" s="258">
        <v>698.51692543035495</v>
      </c>
      <c r="E668" s="265">
        <v>110579251.43001081</v>
      </c>
      <c r="F668" s="249">
        <v>0</v>
      </c>
      <c r="G668" s="258">
        <v>110579251.43001081</v>
      </c>
    </row>
    <row r="669" spans="1:11">
      <c r="A669" t="s">
        <v>608</v>
      </c>
      <c r="B669" s="265">
        <v>295.0430899501302</v>
      </c>
      <c r="C669" s="249">
        <v>6664.6713462856515</v>
      </c>
      <c r="D669" s="258">
        <v>6959.7144362357812</v>
      </c>
      <c r="E669" s="249">
        <v>46707020.028444044</v>
      </c>
      <c r="F669" s="249">
        <v>1055055850</v>
      </c>
      <c r="G669" s="258">
        <v>1101762870.0284441</v>
      </c>
    </row>
    <row r="670" spans="1:11">
      <c r="A670" s="267" t="s">
        <v>625</v>
      </c>
      <c r="B670" s="268">
        <v>0.12245791295011096</v>
      </c>
      <c r="C670" s="269">
        <v>0</v>
      </c>
      <c r="D670" s="270">
        <v>0.12245791295011096</v>
      </c>
      <c r="E670" s="269">
        <v>19385.79274562592</v>
      </c>
      <c r="F670" s="269">
        <v>0</v>
      </c>
      <c r="G670" s="270">
        <v>19385.79274562592</v>
      </c>
      <c r="H670" s="249"/>
      <c r="I670" s="249"/>
      <c r="J670" s="249"/>
      <c r="K670" s="249"/>
    </row>
    <row r="671" spans="1:11">
      <c r="A671" s="49" t="s">
        <v>676</v>
      </c>
      <c r="B671" s="262">
        <v>4.4838680031346948E-5</v>
      </c>
      <c r="C671" s="252">
        <v>1.158951370963419E-4</v>
      </c>
      <c r="D671" s="253">
        <v>1.6073381712768884E-4</v>
      </c>
      <c r="E671" s="252">
        <v>7.0982212348274381</v>
      </c>
      <c r="F671" s="252">
        <v>18.346867538816326</v>
      </c>
      <c r="G671" s="253">
        <v>25.445088773643764</v>
      </c>
    </row>
    <row r="672" spans="1:11">
      <c r="A672" s="51" t="s">
        <v>685</v>
      </c>
      <c r="B672" s="265">
        <v>8.1101894371112036E-5</v>
      </c>
      <c r="C672" s="249">
        <v>5.7479852004442328E-4</v>
      </c>
      <c r="D672" s="249">
        <v>6.5590041441553537E-4</v>
      </c>
      <c r="E672" s="265">
        <v>12.838896872238413</v>
      </c>
      <c r="F672" s="249">
        <v>90.993915473745616</v>
      </c>
      <c r="G672" s="258">
        <v>103.83281234598405</v>
      </c>
    </row>
    <row r="673" spans="1:7">
      <c r="A673" s="51" t="s">
        <v>690</v>
      </c>
      <c r="B673" s="265">
        <v>1.8923964502278481E-4</v>
      </c>
      <c r="C673" s="249">
        <v>2.7722420574780113E-3</v>
      </c>
      <c r="D673" s="249">
        <v>2.961481702500796E-3</v>
      </c>
      <c r="E673" s="265">
        <v>29.95772546901145</v>
      </c>
      <c r="F673" s="249">
        <v>438.8618805619422</v>
      </c>
      <c r="G673" s="258">
        <v>468.81960603095359</v>
      </c>
    </row>
    <row r="674" spans="1:7">
      <c r="A674" s="51" t="s">
        <v>695</v>
      </c>
      <c r="B674" s="265">
        <v>1.1738596143597574E-5</v>
      </c>
      <c r="C674" s="249">
        <v>2.9948797325297534E-5</v>
      </c>
      <c r="D674" s="249">
        <v>4.1687393468895109E-5</v>
      </c>
      <c r="E674" s="265">
        <v>1.8582873616104696</v>
      </c>
      <c r="F674" s="249">
        <v>4.7410670649392923</v>
      </c>
      <c r="G674" s="258">
        <v>6.5993544265497617</v>
      </c>
    </row>
    <row r="675" spans="1:7">
      <c r="A675" s="51" t="s">
        <v>700</v>
      </c>
      <c r="B675" s="265">
        <v>9.7127582131891445E-6</v>
      </c>
      <c r="C675" s="249">
        <v>2.9948797325297534E-5</v>
      </c>
      <c r="D675" s="249">
        <v>3.9661555538486678E-5</v>
      </c>
      <c r="E675" s="265">
        <v>1.5375855522376032</v>
      </c>
      <c r="F675" s="249">
        <v>4.7410670649392923</v>
      </c>
      <c r="G675" s="258">
        <v>6.2786526171768955</v>
      </c>
    </row>
    <row r="676" spans="1:7">
      <c r="A676" s="51" t="s">
        <v>703</v>
      </c>
      <c r="B676" s="265">
        <v>1.0375611845043842E-4</v>
      </c>
      <c r="C676" s="249">
        <v>3.3862071505377441E-6</v>
      </c>
      <c r="D676" s="249">
        <v>1.0714232560097617E-4</v>
      </c>
      <c r="E676" s="265">
        <v>16.425190989415686</v>
      </c>
      <c r="F676" s="249">
        <v>0.53605609006928401</v>
      </c>
      <c r="G676" s="258">
        <v>16.96124707948497</v>
      </c>
    </row>
    <row r="677" spans="1:7">
      <c r="A677" s="51" t="s">
        <v>1052</v>
      </c>
      <c r="B677" s="265">
        <v>1.5520791447281805E-6</v>
      </c>
      <c r="C677" s="249">
        <v>1.1943273650741882E-5</v>
      </c>
      <c r="D677" s="249">
        <v>1.3495352795470062E-5</v>
      </c>
      <c r="E677" s="265">
        <v>0.24570306564645386</v>
      </c>
      <c r="F677" s="249">
        <v>1.8906889895461623</v>
      </c>
      <c r="G677" s="258">
        <v>2.1363920551926161</v>
      </c>
    </row>
    <row r="678" spans="1:7">
      <c r="A678" s="51" t="s">
        <v>1053</v>
      </c>
      <c r="B678" s="265">
        <v>3.2029880631222473E-6</v>
      </c>
      <c r="C678" s="249">
        <v>1.142568462899721E-5</v>
      </c>
      <c r="D678" s="249">
        <v>1.4628672692119457E-5</v>
      </c>
      <c r="E678" s="265">
        <v>0.50705145353651415</v>
      </c>
      <c r="F678" s="249">
        <v>1.8087516670716131</v>
      </c>
      <c r="G678" s="258">
        <v>2.3158031206081273</v>
      </c>
    </row>
    <row r="679" spans="1:7">
      <c r="A679" s="51" t="s">
        <v>201</v>
      </c>
      <c r="B679" s="265">
        <v>1.0533158011519052E-3</v>
      </c>
      <c r="C679" s="249">
        <v>6.0468940585980664E-7</v>
      </c>
      <c r="D679" s="249">
        <v>1.0539204905577651E-3</v>
      </c>
      <c r="E679" s="265">
        <v>166.74595642620952</v>
      </c>
      <c r="F679" s="249">
        <v>9.5725814813204899E-2</v>
      </c>
      <c r="G679" s="258">
        <v>166.84168224102271</v>
      </c>
    </row>
    <row r="680" spans="1:7">
      <c r="A680" s="51" t="s">
        <v>200</v>
      </c>
      <c r="B680" s="265">
        <v>1.3304310246016931E-6</v>
      </c>
      <c r="C680" s="249">
        <v>1.1863400914203367E-6</v>
      </c>
      <c r="D680" s="249">
        <v>2.5167711160220297E-6</v>
      </c>
      <c r="E680" s="265">
        <v>0.21061489195709662</v>
      </c>
      <c r="F680" s="249">
        <v>0.18780446754364449</v>
      </c>
      <c r="G680" s="258">
        <v>0.39841935950074109</v>
      </c>
    </row>
    <row r="681" spans="1:7">
      <c r="A681" s="51" t="s">
        <v>282</v>
      </c>
      <c r="B681" s="265">
        <v>7.0991145465057123E-2</v>
      </c>
      <c r="C681" s="249">
        <v>0.48409023402004769</v>
      </c>
      <c r="D681" s="249">
        <v>0.55508137948510483</v>
      </c>
      <c r="E681" s="265">
        <v>11238.307101647626</v>
      </c>
      <c r="F681" s="249">
        <v>76634.271488175742</v>
      </c>
      <c r="G681" s="258">
        <v>87872.578589823373</v>
      </c>
    </row>
    <row r="682" spans="1:7">
      <c r="A682" s="51" t="s">
        <v>640</v>
      </c>
      <c r="B682" s="265">
        <v>7.12583385184999E-2</v>
      </c>
      <c r="C682" s="249">
        <v>0.48535469534787729</v>
      </c>
      <c r="D682" s="249">
        <v>0.55661303386637717</v>
      </c>
      <c r="E682" s="265">
        <v>11280.6053005335</v>
      </c>
      <c r="F682" s="249">
        <v>76834.44299727332</v>
      </c>
      <c r="G682" s="258">
        <v>88115.048297806803</v>
      </c>
    </row>
    <row r="683" spans="1:7">
      <c r="A683" s="51" t="s">
        <v>667</v>
      </c>
      <c r="B683" s="271">
        <v>0.10321037677457651</v>
      </c>
      <c r="C683" s="263">
        <v>0.48568721615427946</v>
      </c>
      <c r="D683" s="264">
        <v>0.58889759292885602</v>
      </c>
      <c r="E683" s="271">
        <v>16338.796939688416</v>
      </c>
      <c r="F683" s="263">
        <v>76887.082955616788</v>
      </c>
      <c r="G683" s="264">
        <v>93225.879895305174</v>
      </c>
    </row>
    <row r="684" spans="1:7">
      <c r="A684" s="77" t="s">
        <v>712</v>
      </c>
      <c r="B684" s="265">
        <v>1.5725522496088929E-5</v>
      </c>
      <c r="C684" s="249">
        <v>3.2520507970899136E-5</v>
      </c>
      <c r="D684" s="258">
        <v>4.8246030466988062E-5</v>
      </c>
      <c r="E684" s="265">
        <v>2.4894407603537534</v>
      </c>
      <c r="F684" s="249">
        <v>5.1481836683201063</v>
      </c>
      <c r="G684" s="258">
        <v>7.6376244286738588</v>
      </c>
    </row>
    <row r="685" spans="1:7">
      <c r="A685" s="51" t="s">
        <v>715</v>
      </c>
      <c r="B685" s="265">
        <v>1.2010579677064284E-5</v>
      </c>
      <c r="C685" s="249">
        <v>1.4373557341031029E-4</v>
      </c>
      <c r="D685" s="258">
        <v>1.5574615308737457E-4</v>
      </c>
      <c r="E685" s="265">
        <v>1.9013439210682215</v>
      </c>
      <c r="F685" s="249">
        <v>22.754168915496372</v>
      </c>
      <c r="G685" s="258">
        <v>24.655512836564593</v>
      </c>
    </row>
    <row r="686" spans="1:7">
      <c r="A686" s="51" t="s">
        <v>716</v>
      </c>
      <c r="B686" s="265">
        <v>2.4640136913047852E-5</v>
      </c>
      <c r="C686" s="249">
        <v>2.6857188523787329E-4</v>
      </c>
      <c r="D686" s="258">
        <v>2.9321202215092112E-4</v>
      </c>
      <c r="E686" s="265">
        <v>3.9006755538516611</v>
      </c>
      <c r="F686" s="249">
        <v>42.516475898495408</v>
      </c>
      <c r="G686" s="258">
        <v>46.417151452347063</v>
      </c>
    </row>
    <row r="687" spans="1:7">
      <c r="A687" s="51" t="s">
        <v>717</v>
      </c>
      <c r="B687" s="265">
        <v>2.4044413280243867E-6</v>
      </c>
      <c r="C687" s="249">
        <v>1.5712935446469049E-6</v>
      </c>
      <c r="D687" s="258">
        <v>3.9757348726712916E-6</v>
      </c>
      <c r="E687" s="265">
        <v>0.38063690725390631</v>
      </c>
      <c r="F687" s="249">
        <v>0.24874481579213623</v>
      </c>
      <c r="G687" s="258">
        <v>0.62938172304604245</v>
      </c>
    </row>
    <row r="688" spans="1:7">
      <c r="A688" s="51" t="s">
        <v>718</v>
      </c>
      <c r="B688" s="265">
        <v>1.8474044474652246E-6</v>
      </c>
      <c r="C688" s="249">
        <v>1.5712935446469049E-6</v>
      </c>
      <c r="D688" s="258">
        <v>3.4186979921121297E-6</v>
      </c>
      <c r="E688" s="265">
        <v>0.29245476158407741</v>
      </c>
      <c r="F688" s="249">
        <v>0.24874481579213623</v>
      </c>
      <c r="G688" s="258">
        <v>0.54119957737621383</v>
      </c>
    </row>
    <row r="689" spans="1:11">
      <c r="A689" s="51" t="s">
        <v>719</v>
      </c>
      <c r="B689" s="265">
        <v>3.2473147396282163E-5</v>
      </c>
      <c r="C689" s="249">
        <v>3.2883122195441867E-7</v>
      </c>
      <c r="D689" s="258">
        <v>3.2801978618236584E-5</v>
      </c>
      <c r="E689" s="265">
        <v>5.1406862166510372</v>
      </c>
      <c r="F689" s="249">
        <v>5.2055875880363027E-2</v>
      </c>
      <c r="G689" s="258">
        <v>5.1927420925314003</v>
      </c>
    </row>
    <row r="690" spans="1:11">
      <c r="A690" t="s">
        <v>720</v>
      </c>
      <c r="B690" s="265">
        <v>1.9254653725564815E-7</v>
      </c>
      <c r="C690" s="249">
        <v>5.6252308898359193E-7</v>
      </c>
      <c r="D690" s="249">
        <v>7.5506962623924013E-7</v>
      </c>
      <c r="E690" s="265">
        <v>3.0481225550909184E-2</v>
      </c>
      <c r="F690" s="249">
        <v>8.9050644053584788E-2</v>
      </c>
      <c r="G690" s="258">
        <v>0.11953186960449397</v>
      </c>
    </row>
    <row r="691" spans="1:11">
      <c r="A691" s="39" t="s">
        <v>721</v>
      </c>
      <c r="B691" s="271">
        <v>4.8838025818018817E-7</v>
      </c>
      <c r="C691" s="263">
        <v>4.085363216081953E-7</v>
      </c>
      <c r="D691" s="263">
        <v>8.9691657978838348E-7</v>
      </c>
      <c r="E691" s="271">
        <v>7.7313407015139127E-2</v>
      </c>
      <c r="F691" s="263">
        <v>6.4673652105955437E-2</v>
      </c>
      <c r="G691" s="264">
        <v>0.14198705912109458</v>
      </c>
    </row>
    <row r="692" spans="1:11">
      <c r="E692"/>
      <c r="F692"/>
      <c r="G692"/>
    </row>
    <row r="693" spans="1:11" ht="14.25">
      <c r="A693" s="52" t="s">
        <v>1075</v>
      </c>
      <c r="E693"/>
      <c r="F693"/>
      <c r="G693"/>
    </row>
    <row r="694" spans="1:11" ht="14.25">
      <c r="A694" s="77"/>
      <c r="B694" s="254" t="s">
        <v>1003</v>
      </c>
      <c r="C694" s="255"/>
      <c r="D694" s="256"/>
      <c r="E694" s="254" t="s">
        <v>1004</v>
      </c>
      <c r="F694" s="255"/>
      <c r="G694" s="256"/>
    </row>
    <row r="695" spans="1:11" ht="14.25">
      <c r="A695" s="51"/>
      <c r="B695" s="259" t="s">
        <v>1009</v>
      </c>
      <c r="C695" s="260" t="s">
        <v>419</v>
      </c>
      <c r="D695" s="261" t="s">
        <v>1010</v>
      </c>
      <c r="E695" s="259" t="s">
        <v>1009</v>
      </c>
      <c r="F695" s="260" t="s">
        <v>419</v>
      </c>
      <c r="G695" s="261" t="s">
        <v>1010</v>
      </c>
    </row>
    <row r="696" spans="1:11">
      <c r="A696" s="77" t="s">
        <v>1015</v>
      </c>
      <c r="B696" s="262">
        <v>4599.1650062873414</v>
      </c>
      <c r="C696" s="252">
        <v>6644.6773322467952</v>
      </c>
      <c r="D696" s="253">
        <v>11243.842338534138</v>
      </c>
      <c r="E696" s="262">
        <v>730265098.26896131</v>
      </c>
      <c r="F696" s="252">
        <v>1055055850</v>
      </c>
      <c r="G696" s="253">
        <v>1785320948.2689614</v>
      </c>
    </row>
    <row r="697" spans="1:11">
      <c r="A697" s="51" t="s">
        <v>1020</v>
      </c>
      <c r="B697" s="265">
        <v>4593.1488299021703</v>
      </c>
      <c r="C697" s="249">
        <v>0</v>
      </c>
      <c r="D697" s="258">
        <v>4593.1488299021703</v>
      </c>
      <c r="E697" s="265">
        <v>729309837.12196743</v>
      </c>
      <c r="F697" s="249">
        <v>0</v>
      </c>
      <c r="G697" s="258">
        <v>729309837.12196743</v>
      </c>
    </row>
    <row r="698" spans="1:11">
      <c r="A698" s="51" t="s">
        <v>575</v>
      </c>
      <c r="B698" s="265">
        <v>16.974930889850153</v>
      </c>
      <c r="C698" s="249">
        <v>0</v>
      </c>
      <c r="D698" s="258">
        <v>16.974930889850153</v>
      </c>
      <c r="E698" s="265">
        <v>2695315.2490590969</v>
      </c>
      <c r="F698" s="249">
        <v>0</v>
      </c>
      <c r="G698" s="258">
        <v>2695315.2490590969</v>
      </c>
    </row>
    <row r="699" spans="1:11">
      <c r="A699" s="51" t="s">
        <v>967</v>
      </c>
      <c r="B699" s="265">
        <v>4510.5240794214969</v>
      </c>
      <c r="C699" s="249">
        <v>0</v>
      </c>
      <c r="D699" s="258">
        <v>4510.5240794214969</v>
      </c>
      <c r="E699" s="265">
        <v>716190505.36354351</v>
      </c>
      <c r="F699" s="249">
        <v>0</v>
      </c>
      <c r="G699" s="258">
        <v>716190505.36354351</v>
      </c>
    </row>
    <row r="700" spans="1:11">
      <c r="A700" t="s">
        <v>608</v>
      </c>
      <c r="B700" s="265">
        <v>65.649819590822133</v>
      </c>
      <c r="C700" s="249">
        <v>0</v>
      </c>
      <c r="D700" s="258">
        <v>65.649819590822133</v>
      </c>
      <c r="E700" s="249">
        <v>10424016.509364627</v>
      </c>
      <c r="F700" s="249">
        <v>0</v>
      </c>
      <c r="G700" s="258">
        <v>10424016.509364627</v>
      </c>
    </row>
    <row r="701" spans="1:11">
      <c r="A701" s="267" t="s">
        <v>625</v>
      </c>
      <c r="B701" s="268">
        <v>4.1798270868431189E-5</v>
      </c>
      <c r="C701" s="269">
        <v>0</v>
      </c>
      <c r="D701" s="270">
        <v>4.1798270868431189E-5</v>
      </c>
      <c r="E701" s="269">
        <v>6.6368174095688302</v>
      </c>
      <c r="F701" s="269">
        <v>0</v>
      </c>
      <c r="G701" s="270">
        <v>6.6368174095688302</v>
      </c>
      <c r="H701" s="249"/>
      <c r="I701" s="249"/>
      <c r="J701" s="249"/>
      <c r="K701" s="249"/>
    </row>
    <row r="702" spans="1:11">
      <c r="A702" s="49" t="s">
        <v>676</v>
      </c>
      <c r="B702" s="262">
        <v>8.6803536265052102E-5</v>
      </c>
      <c r="C702" s="252">
        <v>1.158951370963419E-4</v>
      </c>
      <c r="D702" s="253">
        <v>2.02698673361394E-4</v>
      </c>
      <c r="E702" s="252">
        <v>13.782848159184146</v>
      </c>
      <c r="F702" s="252">
        <v>18.402073760096613</v>
      </c>
      <c r="G702" s="253">
        <v>32.184921919280768</v>
      </c>
    </row>
    <row r="703" spans="1:11">
      <c r="A703" s="51" t="s">
        <v>685</v>
      </c>
      <c r="B703" s="265">
        <v>2.0334658723179173E-4</v>
      </c>
      <c r="C703" s="249">
        <v>5.6052706268922968E-4</v>
      </c>
      <c r="D703" s="249">
        <v>7.6387364992102139E-4</v>
      </c>
      <c r="E703" s="265">
        <v>32.287799047104834</v>
      </c>
      <c r="F703" s="249">
        <v>89.001666597649518</v>
      </c>
      <c r="G703" s="258">
        <v>121.28946564475434</v>
      </c>
    </row>
    <row r="704" spans="1:11">
      <c r="A704" s="51" t="s">
        <v>690</v>
      </c>
      <c r="B704" s="265">
        <v>3.0149211063331061E-4</v>
      </c>
      <c r="C704" s="249">
        <v>2.5418773107693383E-3</v>
      </c>
      <c r="D704" s="249">
        <v>2.843369421402649E-3</v>
      </c>
      <c r="E704" s="265">
        <v>47.871551792111468</v>
      </c>
      <c r="F704" s="249">
        <v>403.6046285791038</v>
      </c>
      <c r="G704" s="258">
        <v>451.47618037121532</v>
      </c>
    </row>
    <row r="705" spans="1:7">
      <c r="A705" s="51" t="s">
        <v>695</v>
      </c>
      <c r="B705" s="265">
        <v>8.6901720798324158E-5</v>
      </c>
      <c r="C705" s="249">
        <v>2.2808596167232688E-6</v>
      </c>
      <c r="D705" s="249">
        <v>8.9182580415047433E-5</v>
      </c>
      <c r="E705" s="265">
        <v>13.798438105998491</v>
      </c>
      <c r="F705" s="249">
        <v>0.36215968982784957</v>
      </c>
      <c r="G705" s="258">
        <v>14.160597795826341</v>
      </c>
    </row>
    <row r="706" spans="1:7">
      <c r="A706" s="51" t="s">
        <v>700</v>
      </c>
      <c r="B706" s="265">
        <v>8.6370725240919025E-5</v>
      </c>
      <c r="C706" s="249">
        <v>2.2808596167232688E-6</v>
      </c>
      <c r="D706" s="249">
        <v>8.8651584857642299E-5</v>
      </c>
      <c r="E706" s="265">
        <v>13.714125513956512</v>
      </c>
      <c r="F706" s="249">
        <v>0.36215968982784957</v>
      </c>
      <c r="G706" s="258">
        <v>14.076285203784364</v>
      </c>
    </row>
    <row r="707" spans="1:7">
      <c r="A707" s="51" t="s">
        <v>703</v>
      </c>
      <c r="B707" s="265">
        <v>1.1499359710150892E-4</v>
      </c>
      <c r="C707" s="249">
        <v>0</v>
      </c>
      <c r="D707" s="249">
        <v>1.1499359710150892E-4</v>
      </c>
      <c r="E707" s="265">
        <v>18.258925342499055</v>
      </c>
      <c r="F707" s="249">
        <v>0</v>
      </c>
      <c r="G707" s="258">
        <v>18.258925342499055</v>
      </c>
    </row>
    <row r="708" spans="1:7">
      <c r="A708" s="51" t="s">
        <v>1052</v>
      </c>
      <c r="B708" s="265">
        <v>1.474424592067429E-6</v>
      </c>
      <c r="C708" s="249">
        <v>7.1923068471680741E-7</v>
      </c>
      <c r="D708" s="249">
        <v>2.1936552767842363E-6</v>
      </c>
      <c r="E708" s="265">
        <v>0.2341122395357311</v>
      </c>
      <c r="F708" s="249">
        <v>0.11420096168212084</v>
      </c>
      <c r="G708" s="258">
        <v>0.34831320121785192</v>
      </c>
    </row>
    <row r="709" spans="1:7">
      <c r="A709" s="51" t="s">
        <v>1053</v>
      </c>
      <c r="B709" s="265">
        <v>1.5170971218684645E-6</v>
      </c>
      <c r="C709" s="249">
        <v>6.8601535583727839E-7</v>
      </c>
      <c r="D709" s="249">
        <v>2.2031124777057427E-6</v>
      </c>
      <c r="E709" s="265">
        <v>0.24088787361842603</v>
      </c>
      <c r="F709" s="249">
        <v>0.10892696186365691</v>
      </c>
      <c r="G709" s="258">
        <v>0.34981483548208292</v>
      </c>
    </row>
    <row r="710" spans="1:7">
      <c r="A710" s="51" t="s">
        <v>201</v>
      </c>
      <c r="B710" s="265">
        <v>1.9705887691691295E-3</v>
      </c>
      <c r="C710" s="249">
        <v>6.0468940585980664E-7</v>
      </c>
      <c r="D710" s="249">
        <v>1.9711934585749892E-3</v>
      </c>
      <c r="E710" s="265">
        <v>312.89423171330736</v>
      </c>
      <c r="F710" s="249">
        <v>9.6013856382351936E-2</v>
      </c>
      <c r="G710" s="258">
        <v>312.99024556968971</v>
      </c>
    </row>
    <row r="711" spans="1:7">
      <c r="A711" s="51" t="s">
        <v>200</v>
      </c>
      <c r="B711" s="265">
        <v>1.3914569394482123E-6</v>
      </c>
      <c r="C711" s="249">
        <v>1.1863400914203367E-6</v>
      </c>
      <c r="D711" s="249">
        <v>2.577797030868549E-6</v>
      </c>
      <c r="E711" s="265">
        <v>0.2209384610541395</v>
      </c>
      <c r="F711" s="249">
        <v>0.18836957627246184</v>
      </c>
      <c r="G711" s="258">
        <v>0.40930803732660131</v>
      </c>
    </row>
    <row r="712" spans="1:7">
      <c r="A712" s="51" t="s">
        <v>282</v>
      </c>
      <c r="B712" s="265">
        <v>-0.2991247270979791</v>
      </c>
      <c r="C712" s="249">
        <v>0.4666962774431791</v>
      </c>
      <c r="D712" s="249">
        <v>0.16757155034519999</v>
      </c>
      <c r="E712" s="265">
        <v>-47495.653652404413</v>
      </c>
      <c r="F712" s="249">
        <v>74103.017056985482</v>
      </c>
      <c r="G712" s="258">
        <v>26607.363404581069</v>
      </c>
    </row>
    <row r="713" spans="1:7">
      <c r="A713" s="51" t="s">
        <v>640</v>
      </c>
      <c r="B713" s="265">
        <v>-0.2985346447728745</v>
      </c>
      <c r="C713" s="249">
        <v>0.4679383121951648</v>
      </c>
      <c r="D713" s="249">
        <v>0.16940366742229029</v>
      </c>
      <c r="E713" s="265">
        <v>-47401.959139043793</v>
      </c>
      <c r="F713" s="249">
        <v>74300.229948667416</v>
      </c>
      <c r="G713" s="258">
        <v>26898.270809623631</v>
      </c>
    </row>
    <row r="714" spans="1:7">
      <c r="A714" s="51" t="s">
        <v>667</v>
      </c>
      <c r="B714" s="271">
        <v>-0.23904824560884685</v>
      </c>
      <c r="C714" s="263">
        <v>0.46827083300156697</v>
      </c>
      <c r="D714" s="264">
        <v>0.22922258739272014</v>
      </c>
      <c r="E714" s="271">
        <v>-37956.583495465224</v>
      </c>
      <c r="F714" s="263">
        <v>74353.028302071092</v>
      </c>
      <c r="G714" s="264">
        <v>36396.444806605869</v>
      </c>
    </row>
    <row r="715" spans="1:7">
      <c r="A715" s="77" t="s">
        <v>712</v>
      </c>
      <c r="B715" s="265">
        <v>7.2519491004213919E-6</v>
      </c>
      <c r="C715" s="249">
        <v>3.2520507970899136E-5</v>
      </c>
      <c r="D715" s="258">
        <v>3.9772457071320528E-5</v>
      </c>
      <c r="E715" s="265">
        <v>1.1514797393050669</v>
      </c>
      <c r="F715" s="249">
        <v>5.1636746923972972</v>
      </c>
      <c r="G715" s="258">
        <v>6.3151544317023642</v>
      </c>
    </row>
    <row r="716" spans="1:7">
      <c r="A716" s="51" t="s">
        <v>715</v>
      </c>
      <c r="B716" s="265">
        <v>1.0734877977484839E-5</v>
      </c>
      <c r="C716" s="249">
        <v>1.2946411605511664E-4</v>
      </c>
      <c r="D716" s="258">
        <v>1.4019899403260147E-4</v>
      </c>
      <c r="E716" s="265">
        <v>1.7045065159472339</v>
      </c>
      <c r="F716" s="249">
        <v>20.556584793989281</v>
      </c>
      <c r="G716" s="258">
        <v>22.261091309936511</v>
      </c>
    </row>
    <row r="717" spans="1:7">
      <c r="A717" s="51" t="s">
        <v>716</v>
      </c>
      <c r="B717" s="265">
        <v>1.7790150321975951E-5</v>
      </c>
      <c r="C717" s="249">
        <v>2.4621572826235438E-4</v>
      </c>
      <c r="D717" s="258">
        <v>2.6400587858433033E-4</v>
      </c>
      <c r="E717" s="265">
        <v>2.82475750605537</v>
      </c>
      <c r="F717" s="249">
        <v>39.094651474576516</v>
      </c>
      <c r="G717" s="258">
        <v>41.919408980631879</v>
      </c>
    </row>
    <row r="718" spans="1:7">
      <c r="A718" s="51" t="s">
        <v>717</v>
      </c>
      <c r="B718" s="265">
        <v>8.3808692478144709E-6</v>
      </c>
      <c r="C718" s="249">
        <v>1.1825832627609517E-7</v>
      </c>
      <c r="D718" s="258">
        <v>8.4991275740905664E-6</v>
      </c>
      <c r="E718" s="265">
        <v>1.3307320560292542</v>
      </c>
      <c r="F718" s="249">
        <v>1.8777305911198274E-2</v>
      </c>
      <c r="G718" s="258">
        <v>1.3495093619404526</v>
      </c>
    </row>
    <row r="719" spans="1:7">
      <c r="A719" s="51" t="s">
        <v>718</v>
      </c>
      <c r="B719" s="265">
        <v>8.3483307277983738E-6</v>
      </c>
      <c r="C719" s="249">
        <v>1.1825832627609517E-7</v>
      </c>
      <c r="D719" s="258">
        <v>8.4665890540744693E-6</v>
      </c>
      <c r="E719" s="265">
        <v>1.3255655213464153</v>
      </c>
      <c r="F719" s="249">
        <v>1.8777305911198274E-2</v>
      </c>
      <c r="G719" s="258">
        <v>1.3443428272576139</v>
      </c>
    </row>
    <row r="720" spans="1:7">
      <c r="A720" s="51" t="s">
        <v>719</v>
      </c>
      <c r="B720" s="265">
        <v>3.398618091782545E-6</v>
      </c>
      <c r="C720" s="249">
        <v>0</v>
      </c>
      <c r="D720" s="258">
        <v>3.398618091782545E-6</v>
      </c>
      <c r="E720" s="265">
        <v>0.53963973273003929</v>
      </c>
      <c r="F720" s="249">
        <v>0</v>
      </c>
      <c r="G720" s="258">
        <v>0.53963973273003929</v>
      </c>
    </row>
    <row r="721" spans="1:11">
      <c r="A721" t="s">
        <v>720</v>
      </c>
      <c r="B721" s="265">
        <v>2.1772856542306025E-8</v>
      </c>
      <c r="C721" s="249">
        <v>4.2336480806842065E-8</v>
      </c>
      <c r="D721" s="249">
        <v>6.4109337349148093E-8</v>
      </c>
      <c r="E721" s="265">
        <v>3.4571399810023966E-3</v>
      </c>
      <c r="F721" s="249">
        <v>6.7222755162089799E-3</v>
      </c>
      <c r="G721" s="258">
        <v>1.0179415497211379E-2</v>
      </c>
    </row>
    <row r="722" spans="1:11">
      <c r="A722" s="39" t="s">
        <v>721</v>
      </c>
      <c r="B722" s="271">
        <v>4.5453073711890902E-8</v>
      </c>
      <c r="C722" s="263">
        <v>3.0747164831784743E-8</v>
      </c>
      <c r="D722" s="263">
        <v>7.6200238543675638E-8</v>
      </c>
      <c r="E722" s="271">
        <v>7.2171346962902538E-3</v>
      </c>
      <c r="F722" s="263">
        <v>4.8820995369115508E-3</v>
      </c>
      <c r="G722" s="264">
        <v>1.2099234233201804E-2</v>
      </c>
    </row>
    <row r="723" spans="1:11">
      <c r="E723"/>
      <c r="F723"/>
      <c r="G723"/>
    </row>
    <row r="724" spans="1:11" ht="14.25">
      <c r="A724" s="52" t="s">
        <v>1076</v>
      </c>
      <c r="E724"/>
      <c r="F724"/>
      <c r="G724"/>
    </row>
    <row r="725" spans="1:11" ht="14.25">
      <c r="A725" s="77"/>
      <c r="B725" s="254" t="s">
        <v>1003</v>
      </c>
      <c r="C725" s="255"/>
      <c r="D725" s="256"/>
      <c r="E725" s="254" t="s">
        <v>1004</v>
      </c>
      <c r="F725" s="255"/>
      <c r="G725" s="256"/>
    </row>
    <row r="726" spans="1:11" ht="14.25">
      <c r="A726" s="51"/>
      <c r="B726" s="259" t="s">
        <v>1009</v>
      </c>
      <c r="C726" s="260" t="s">
        <v>419</v>
      </c>
      <c r="D726" s="261" t="s">
        <v>1010</v>
      </c>
      <c r="E726" s="259" t="s">
        <v>1009</v>
      </c>
      <c r="F726" s="260" t="s">
        <v>419</v>
      </c>
      <c r="G726" s="261" t="s">
        <v>1010</v>
      </c>
    </row>
    <row r="727" spans="1:11">
      <c r="A727" s="77" t="s">
        <v>1015</v>
      </c>
      <c r="B727" s="262">
        <v>2852.8875008156137</v>
      </c>
      <c r="C727" s="252">
        <v>6654.6743392662229</v>
      </c>
      <c r="D727" s="253">
        <v>9507.5618400818366</v>
      </c>
      <c r="E727" s="262">
        <v>452306979.0758965</v>
      </c>
      <c r="F727" s="252">
        <v>1055055850</v>
      </c>
      <c r="G727" s="253">
        <v>1507362829.0758965</v>
      </c>
    </row>
    <row r="728" spans="1:11">
      <c r="A728" s="51" t="s">
        <v>1020</v>
      </c>
      <c r="B728" s="265">
        <v>2833.096918344449</v>
      </c>
      <c r="C728" s="249">
        <v>3344.3647958797983</v>
      </c>
      <c r="D728" s="258">
        <v>6177.4617142242478</v>
      </c>
      <c r="E728" s="265">
        <v>449169309.40994376</v>
      </c>
      <c r="F728" s="249">
        <v>530227545.71279377</v>
      </c>
      <c r="G728" s="258">
        <v>979396855.12273765</v>
      </c>
    </row>
    <row r="729" spans="1:11">
      <c r="A729" s="51" t="s">
        <v>575</v>
      </c>
      <c r="B729" s="265">
        <v>54.721105102048163</v>
      </c>
      <c r="C729" s="249">
        <v>0</v>
      </c>
      <c r="D729" s="258">
        <v>54.721105102048163</v>
      </c>
      <c r="E729" s="265">
        <v>8675679.5468892585</v>
      </c>
      <c r="F729" s="249">
        <v>0</v>
      </c>
      <c r="G729" s="258">
        <v>8675679.5468892585</v>
      </c>
    </row>
    <row r="730" spans="1:11">
      <c r="A730" s="51" t="s">
        <v>967</v>
      </c>
      <c r="B730" s="265">
        <v>2597.615681127169</v>
      </c>
      <c r="C730" s="249">
        <v>0</v>
      </c>
      <c r="D730" s="258">
        <v>2597.615681127169</v>
      </c>
      <c r="E730" s="265">
        <v>411835272.57731277</v>
      </c>
      <c r="F730" s="249">
        <v>0</v>
      </c>
      <c r="G730" s="258">
        <v>411835272.57731277</v>
      </c>
    </row>
    <row r="731" spans="1:11">
      <c r="A731" t="s">
        <v>608</v>
      </c>
      <c r="B731" s="265">
        <v>180.7601321152319</v>
      </c>
      <c r="C731" s="249">
        <v>3344.3647958797983</v>
      </c>
      <c r="D731" s="258">
        <v>3525.1249279950302</v>
      </c>
      <c r="E731" s="249">
        <v>28658357.285741668</v>
      </c>
      <c r="F731" s="249">
        <v>530227545.71279377</v>
      </c>
      <c r="G731" s="258">
        <v>558885902.99853551</v>
      </c>
    </row>
    <row r="732" spans="1:11">
      <c r="A732" s="267" t="s">
        <v>625</v>
      </c>
      <c r="B732" s="268">
        <v>6.147080528362734E-2</v>
      </c>
      <c r="C732" s="269">
        <v>0</v>
      </c>
      <c r="D732" s="270">
        <v>6.147080528362734E-2</v>
      </c>
      <c r="E732" s="269">
        <v>9745.8011335011743</v>
      </c>
      <c r="F732" s="269">
        <v>0</v>
      </c>
      <c r="G732" s="270">
        <v>9745.8011335011743</v>
      </c>
      <c r="H732" s="249"/>
      <c r="I732" s="249"/>
      <c r="J732" s="249"/>
      <c r="K732" s="249"/>
    </row>
    <row r="733" spans="1:11">
      <c r="A733" s="49" t="s">
        <v>676</v>
      </c>
      <c r="B733" s="262">
        <v>6.5744893985959709E-5</v>
      </c>
      <c r="C733" s="252">
        <v>1.158951370963419E-4</v>
      </c>
      <c r="D733" s="253">
        <v>1.8164003108230161E-4</v>
      </c>
      <c r="E733" s="252">
        <v>10.42343042967976</v>
      </c>
      <c r="F733" s="252">
        <v>18.374429182590212</v>
      </c>
      <c r="G733" s="253">
        <v>28.797859612269974</v>
      </c>
    </row>
    <row r="734" spans="1:11">
      <c r="A734" s="51" t="s">
        <v>685</v>
      </c>
      <c r="B734" s="265">
        <v>1.420024959228648E-4</v>
      </c>
      <c r="C734" s="249">
        <v>5.6058616594884675E-4</v>
      </c>
      <c r="D734" s="249">
        <v>7.025886618717116E-4</v>
      </c>
      <c r="E734" s="265">
        <v>22.513583144707216</v>
      </c>
      <c r="F734" s="249">
        <v>88.877333985154507</v>
      </c>
      <c r="G734" s="258">
        <v>111.39091712986175</v>
      </c>
    </row>
    <row r="735" spans="1:11">
      <c r="A735" s="51" t="s">
        <v>690</v>
      </c>
      <c r="B735" s="265">
        <v>2.4516163497632627E-4</v>
      </c>
      <c r="C735" s="249">
        <v>2.546911741976399E-3</v>
      </c>
      <c r="D735" s="249">
        <v>2.7920733769527251E-3</v>
      </c>
      <c r="E735" s="265">
        <v>38.868801685922719</v>
      </c>
      <c r="F735" s="249">
        <v>403.79648887554532</v>
      </c>
      <c r="G735" s="258">
        <v>442.665290561468</v>
      </c>
    </row>
    <row r="736" spans="1:11">
      <c r="A736" s="51" t="s">
        <v>695</v>
      </c>
      <c r="B736" s="265">
        <v>4.9184023934763367E-5</v>
      </c>
      <c r="C736" s="249">
        <v>2.5741977271527242E-5</v>
      </c>
      <c r="D736" s="249">
        <v>7.4926001206290609E-5</v>
      </c>
      <c r="E736" s="265">
        <v>7.7978109120564358</v>
      </c>
      <c r="F736" s="249">
        <v>4.0812250647094119</v>
      </c>
      <c r="G736" s="258">
        <v>11.879035976765849</v>
      </c>
    </row>
    <row r="737" spans="1:7">
      <c r="A737" s="51" t="s">
        <v>700</v>
      </c>
      <c r="B737" s="265">
        <v>4.7902912020824628E-5</v>
      </c>
      <c r="C737" s="249">
        <v>2.5741977271527242E-5</v>
      </c>
      <c r="D737" s="249">
        <v>7.3644889292351877E-5</v>
      </c>
      <c r="E737" s="265">
        <v>7.5946988512106754</v>
      </c>
      <c r="F737" s="249">
        <v>4.0812250647094119</v>
      </c>
      <c r="G737" s="258">
        <v>11.675923915920087</v>
      </c>
    </row>
    <row r="738" spans="1:7">
      <c r="A738" s="51" t="s">
        <v>703</v>
      </c>
      <c r="B738" s="265">
        <v>1.0935395062153229E-4</v>
      </c>
      <c r="C738" s="249">
        <v>1.7245291043286853E-6</v>
      </c>
      <c r="D738" s="249">
        <v>1.1107847972586097E-4</v>
      </c>
      <c r="E738" s="265">
        <v>17.337366104166193</v>
      </c>
      <c r="F738" s="249">
        <v>0.27341300674645241</v>
      </c>
      <c r="G738" s="258">
        <v>17.610779110912645</v>
      </c>
    </row>
    <row r="739" spans="1:7">
      <c r="A739" s="51" t="s">
        <v>1052</v>
      </c>
      <c r="B739" s="265">
        <v>1.5133840201411543E-6</v>
      </c>
      <c r="C739" s="249">
        <v>8.0663389600904022E-6</v>
      </c>
      <c r="D739" s="249">
        <v>9.5797229802315558E-6</v>
      </c>
      <c r="E739" s="265">
        <v>0.23993731057957421</v>
      </c>
      <c r="F739" s="249">
        <v>1.2788662035210423</v>
      </c>
      <c r="G739" s="258">
        <v>1.5188035141006162</v>
      </c>
    </row>
    <row r="740" spans="1:7">
      <c r="A740" s="51" t="s">
        <v>1053</v>
      </c>
      <c r="B740" s="265">
        <v>2.3630772321980281E-6</v>
      </c>
      <c r="C740" s="249">
        <v>7.7911234869082621E-6</v>
      </c>
      <c r="D740" s="249">
        <v>1.015420071910629E-5</v>
      </c>
      <c r="E740" s="265">
        <v>0.37465070876890544</v>
      </c>
      <c r="F740" s="249">
        <v>1.2352325589295998</v>
      </c>
      <c r="G740" s="258">
        <v>1.6098832676985051</v>
      </c>
    </row>
    <row r="741" spans="1:7">
      <c r="A741" s="51" t="s">
        <v>201</v>
      </c>
      <c r="B741" s="265">
        <v>1.5102859889722868E-3</v>
      </c>
      <c r="C741" s="249">
        <v>6.0468940585980664E-7</v>
      </c>
      <c r="D741" s="249">
        <v>1.5108906783781466E-3</v>
      </c>
      <c r="E741" s="265">
        <v>239.4461376473528</v>
      </c>
      <c r="F741" s="249">
        <v>9.5869619242068008E-2</v>
      </c>
      <c r="G741" s="258">
        <v>239.54200726659485</v>
      </c>
    </row>
    <row r="742" spans="1:7">
      <c r="A742" s="51" t="s">
        <v>200</v>
      </c>
      <c r="B742" s="265">
        <v>1.3608262787964915E-6</v>
      </c>
      <c r="C742" s="249">
        <v>1.1863400914203367E-6</v>
      </c>
      <c r="D742" s="249">
        <v>2.5471663702168283E-6</v>
      </c>
      <c r="E742" s="265">
        <v>0.21575026110688414</v>
      </c>
      <c r="F742" s="249">
        <v>0.18808659743980419</v>
      </c>
      <c r="G742" s="258">
        <v>0.40383685854668833</v>
      </c>
    </row>
    <row r="743" spans="1:7">
      <c r="A743" s="51" t="s">
        <v>282</v>
      </c>
      <c r="B743" s="265">
        <v>-0.11544125602390094</v>
      </c>
      <c r="C743" s="249">
        <v>0.47549982200895441</v>
      </c>
      <c r="D743" s="249">
        <v>0.36005856598505348</v>
      </c>
      <c r="E743" s="265">
        <v>-18302.469255436827</v>
      </c>
      <c r="F743" s="249">
        <v>75387.440963763773</v>
      </c>
      <c r="G743" s="258">
        <v>57084.97170832695</v>
      </c>
    </row>
    <row r="744" spans="1:7">
      <c r="A744" s="51" t="s">
        <v>640</v>
      </c>
      <c r="B744" s="265">
        <v>-0.11501320432500399</v>
      </c>
      <c r="C744" s="249">
        <v>0.47674194963749095</v>
      </c>
      <c r="D744" s="249">
        <v>0.36172874531248694</v>
      </c>
      <c r="E744" s="265">
        <v>-18234.604409465497</v>
      </c>
      <c r="F744" s="249">
        <v>75584.372316692839</v>
      </c>
      <c r="G744" s="258">
        <v>57349.767907227346</v>
      </c>
    </row>
    <row r="745" spans="1:7">
      <c r="A745" s="51" t="s">
        <v>667</v>
      </c>
      <c r="B745" s="271">
        <v>-6.9344005691954314E-2</v>
      </c>
      <c r="C745" s="263">
        <v>0.47707447044389312</v>
      </c>
      <c r="D745" s="264">
        <v>0.4077304647519388</v>
      </c>
      <c r="E745" s="271">
        <v>-10994.046460851589</v>
      </c>
      <c r="F745" s="263">
        <v>75637.091353591648</v>
      </c>
      <c r="G745" s="264">
        <v>64643.044892740065</v>
      </c>
    </row>
    <row r="746" spans="1:7">
      <c r="A746" s="77" t="s">
        <v>712</v>
      </c>
      <c r="B746" s="265">
        <v>1.1503990438414238E-5</v>
      </c>
      <c r="C746" s="249">
        <v>3.2520507970899136E-5</v>
      </c>
      <c r="D746" s="258">
        <v>4.4024498409313371E-5</v>
      </c>
      <c r="E746" s="265">
        <v>1.8238837532253052</v>
      </c>
      <c r="F746" s="249">
        <v>5.1559175446370613</v>
      </c>
      <c r="G746" s="258">
        <v>6.979801297862366</v>
      </c>
    </row>
    <row r="747" spans="1:7">
      <c r="A747" s="51" t="s">
        <v>715</v>
      </c>
      <c r="B747" s="265">
        <v>1.1374973050938574E-5</v>
      </c>
      <c r="C747" s="249">
        <v>1.2952321931473368E-4</v>
      </c>
      <c r="D747" s="258">
        <v>1.4089819236567225E-4</v>
      </c>
      <c r="E747" s="265">
        <v>1.8034288755756611</v>
      </c>
      <c r="F747" s="249">
        <v>20.535074036982991</v>
      </c>
      <c r="G747" s="258">
        <v>22.338502912558653</v>
      </c>
    </row>
    <row r="748" spans="1:7">
      <c r="A748" s="51" t="s">
        <v>716</v>
      </c>
      <c r="B748" s="265">
        <v>2.1227410598688173E-5</v>
      </c>
      <c r="C748" s="249">
        <v>2.6857188523787329E-4</v>
      </c>
      <c r="D748" s="258">
        <v>2.8979929583656145E-4</v>
      </c>
      <c r="E748" s="265">
        <v>3.3654695317468328</v>
      </c>
      <c r="F748" s="249">
        <v>42.580346418122595</v>
      </c>
      <c r="G748" s="258">
        <v>45.94581594986942</v>
      </c>
    </row>
    <row r="749" spans="1:7">
      <c r="A749" s="51" t="s">
        <v>717</v>
      </c>
      <c r="B749" s="265">
        <v>5.381822865013645E-6</v>
      </c>
      <c r="C749" s="249">
        <v>2.0222386894167583E-7</v>
      </c>
      <c r="D749" s="258">
        <v>5.5840467339553204E-6</v>
      </c>
      <c r="E749" s="265">
        <v>0.85325342878048405</v>
      </c>
      <c r="F749" s="249">
        <v>3.2061294822140637E-2</v>
      </c>
      <c r="G749" s="258">
        <v>0.88531472360262464</v>
      </c>
    </row>
    <row r="750" spans="1:7">
      <c r="A750" s="51" t="s">
        <v>718</v>
      </c>
      <c r="B750" s="265">
        <v>5.0860886698332125E-6</v>
      </c>
      <c r="C750" s="249">
        <v>2.0222386894167583E-7</v>
      </c>
      <c r="D750" s="258">
        <v>5.288312538774888E-6</v>
      </c>
      <c r="E750" s="265">
        <v>0.80636667268047602</v>
      </c>
      <c r="F750" s="249">
        <v>3.2061294822140637E-2</v>
      </c>
      <c r="G750" s="258">
        <v>0.83842796750261661</v>
      </c>
    </row>
    <row r="751" spans="1:7">
      <c r="A751" s="51" t="s">
        <v>719</v>
      </c>
      <c r="B751" s="265">
        <v>1.7988341154526552E-5</v>
      </c>
      <c r="C751" s="249">
        <v>1.6746731297354509E-7</v>
      </c>
      <c r="D751" s="258">
        <v>1.8155808467500098E-5</v>
      </c>
      <c r="E751" s="265">
        <v>2.8519358873648017</v>
      </c>
      <c r="F751" s="249">
        <v>2.6550866237580913E-2</v>
      </c>
      <c r="G751" s="258">
        <v>2.8784867536023828</v>
      </c>
    </row>
    <row r="752" spans="1:7">
      <c r="A752" t="s">
        <v>720</v>
      </c>
      <c r="B752" s="265">
        <v>1.0746780953791923E-7</v>
      </c>
      <c r="C752" s="249">
        <v>7.239614508111994E-8</v>
      </c>
      <c r="D752" s="249">
        <v>1.7986395461903917E-7</v>
      </c>
      <c r="E752" s="265">
        <v>1.7038330556709079E-2</v>
      </c>
      <c r="F752" s="249">
        <v>1.147794354632635E-2</v>
      </c>
      <c r="G752" s="258">
        <v>2.8516274103035429E-2</v>
      </c>
    </row>
    <row r="753" spans="1:11">
      <c r="A753" s="39" t="s">
        <v>721</v>
      </c>
      <c r="B753" s="271">
        <v>2.6771586218112771E-7</v>
      </c>
      <c r="C753" s="263">
        <v>5.2578205924835715E-8</v>
      </c>
      <c r="D753" s="263">
        <v>3.202940681059634E-7</v>
      </c>
      <c r="E753" s="271">
        <v>4.2444629463736831E-2</v>
      </c>
      <c r="F753" s="263">
        <v>8.3359366537565684E-3</v>
      </c>
      <c r="G753" s="264">
        <v>5.0780566117493396E-2</v>
      </c>
    </row>
    <row r="754" spans="1:11">
      <c r="E754"/>
      <c r="F754"/>
      <c r="G754"/>
    </row>
    <row r="755" spans="1:11" ht="14.25">
      <c r="A755" s="52" t="s">
        <v>1077</v>
      </c>
      <c r="E755"/>
      <c r="F755"/>
      <c r="G755"/>
    </row>
    <row r="756" spans="1:11" ht="14.25">
      <c r="A756" s="77"/>
      <c r="B756" s="254" t="s">
        <v>1003</v>
      </c>
      <c r="C756" s="255"/>
      <c r="D756" s="256"/>
      <c r="E756" s="254" t="s">
        <v>1004</v>
      </c>
      <c r="F756" s="255"/>
      <c r="G756" s="256"/>
    </row>
    <row r="757" spans="1:11" ht="14.25">
      <c r="A757" s="51"/>
      <c r="B757" s="259" t="s">
        <v>1009</v>
      </c>
      <c r="C757" s="260" t="s">
        <v>419</v>
      </c>
      <c r="D757" s="261" t="s">
        <v>1010</v>
      </c>
      <c r="E757" s="259" t="s">
        <v>1009</v>
      </c>
      <c r="F757" s="260" t="s">
        <v>419</v>
      </c>
      <c r="G757" s="261" t="s">
        <v>1010</v>
      </c>
    </row>
    <row r="758" spans="1:11">
      <c r="A758" s="77" t="s">
        <v>1015</v>
      </c>
      <c r="B758" s="262">
        <v>768.60488952083108</v>
      </c>
      <c r="C758" s="252">
        <v>4576.8394427435769</v>
      </c>
      <c r="D758" s="253">
        <v>5345.4443322644083</v>
      </c>
      <c r="E758" s="262">
        <v>177179272.98350924</v>
      </c>
      <c r="F758" s="252">
        <v>1055055850</v>
      </c>
      <c r="G758" s="253">
        <v>1232235122.9835093</v>
      </c>
    </row>
    <row r="759" spans="1:11">
      <c r="A759" s="51" t="s">
        <v>1020</v>
      </c>
      <c r="B759" s="265">
        <v>745.62275859683757</v>
      </c>
      <c r="C759" s="249">
        <v>4576.8394427435769</v>
      </c>
      <c r="D759" s="258">
        <v>5322.4622013404141</v>
      </c>
      <c r="E759" s="265">
        <v>171881417.99423957</v>
      </c>
      <c r="F759" s="249">
        <v>1055055850</v>
      </c>
      <c r="G759" s="258">
        <v>1226937267.9942393</v>
      </c>
    </row>
    <row r="760" spans="1:11">
      <c r="A760" s="51" t="s">
        <v>575</v>
      </c>
      <c r="B760" s="265">
        <v>63.313844795611402</v>
      </c>
      <c r="C760" s="249">
        <v>0</v>
      </c>
      <c r="D760" s="258">
        <v>63.313844795611402</v>
      </c>
      <c r="E760" s="265">
        <v>14595146.535784738</v>
      </c>
      <c r="F760" s="249">
        <v>0</v>
      </c>
      <c r="G760" s="258">
        <v>14595146.535784738</v>
      </c>
    </row>
    <row r="761" spans="1:11">
      <c r="A761" s="51" t="s">
        <v>967</v>
      </c>
      <c r="B761" s="265">
        <v>479.69354370570295</v>
      </c>
      <c r="C761" s="249">
        <v>0</v>
      </c>
      <c r="D761" s="258">
        <v>479.69354370570295</v>
      </c>
      <c r="E761" s="265">
        <v>110579251.43001081</v>
      </c>
      <c r="F761" s="249">
        <v>0</v>
      </c>
      <c r="G761" s="258">
        <v>110579251.43001081</v>
      </c>
    </row>
    <row r="762" spans="1:11">
      <c r="A762" t="s">
        <v>608</v>
      </c>
      <c r="B762" s="265">
        <v>202.6153700955233</v>
      </c>
      <c r="C762" s="249">
        <v>4576.8394427435769</v>
      </c>
      <c r="D762" s="258">
        <v>4779.4548128390998</v>
      </c>
      <c r="E762" s="249">
        <v>46707020.028444044</v>
      </c>
      <c r="F762" s="249">
        <v>1055055850</v>
      </c>
      <c r="G762" s="258">
        <v>1101762870.0284441</v>
      </c>
    </row>
    <row r="763" spans="1:11">
      <c r="A763" s="267" t="s">
        <v>625</v>
      </c>
      <c r="B763" s="268">
        <v>8.4095700589720462E-2</v>
      </c>
      <c r="C763" s="269">
        <v>0</v>
      </c>
      <c r="D763" s="270">
        <v>8.4095700589720462E-2</v>
      </c>
      <c r="E763" s="269">
        <v>19385.79274562592</v>
      </c>
      <c r="F763" s="269">
        <v>0</v>
      </c>
      <c r="G763" s="270">
        <v>19385.79274562592</v>
      </c>
      <c r="H763" s="249"/>
      <c r="I763" s="249"/>
      <c r="J763" s="249"/>
      <c r="K763" s="249"/>
    </row>
    <row r="764" spans="1:11">
      <c r="A764" s="49" t="s">
        <v>676</v>
      </c>
      <c r="B764" s="262">
        <v>3.0792131924464699E-5</v>
      </c>
      <c r="C764" s="252">
        <v>4.6504349233865345E-5</v>
      </c>
      <c r="D764" s="253">
        <v>7.7296481158330044E-5</v>
      </c>
      <c r="E764" s="252">
        <v>7.0982212348274381</v>
      </c>
      <c r="F764" s="252">
        <v>10.720211255700271</v>
      </c>
      <c r="G764" s="253">
        <v>17.818432490527709</v>
      </c>
    </row>
    <row r="765" spans="1:11">
      <c r="A765" s="51" t="s">
        <v>685</v>
      </c>
      <c r="B765" s="265">
        <v>5.5695221827524971E-5</v>
      </c>
      <c r="C765" s="249">
        <v>2.7951707191348191E-4</v>
      </c>
      <c r="D765" s="249">
        <v>3.3521229374100688E-4</v>
      </c>
      <c r="E765" s="265">
        <v>12.838896872238413</v>
      </c>
      <c r="F765" s="249">
        <v>64.434447742044654</v>
      </c>
      <c r="G765" s="258">
        <v>77.273344614283062</v>
      </c>
    </row>
    <row r="766" spans="1:11">
      <c r="A766" s="51" t="s">
        <v>690</v>
      </c>
      <c r="B766" s="265">
        <v>1.2995681654336632E-4</v>
      </c>
      <c r="C766" s="249">
        <v>1.6598846010562709E-3</v>
      </c>
      <c r="D766" s="249">
        <v>1.7898414175996371E-3</v>
      </c>
      <c r="E766" s="265">
        <v>29.957725469011447</v>
      </c>
      <c r="F766" s="249">
        <v>382.63762156785191</v>
      </c>
      <c r="G766" s="258">
        <v>412.59534703686325</v>
      </c>
    </row>
    <row r="767" spans="1:11">
      <c r="A767" s="51" t="s">
        <v>695</v>
      </c>
      <c r="B767" s="265">
        <v>8.0612631952807938E-6</v>
      </c>
      <c r="C767" s="249">
        <v>2.0879239884441349E-5</v>
      </c>
      <c r="D767" s="249">
        <v>2.8940503079722145E-5</v>
      </c>
      <c r="E767" s="265">
        <v>1.8582873616104696</v>
      </c>
      <c r="F767" s="249">
        <v>4.8130952503826681</v>
      </c>
      <c r="G767" s="258">
        <v>6.6713826119931383</v>
      </c>
    </row>
    <row r="768" spans="1:11">
      <c r="A768" s="51" t="s">
        <v>700</v>
      </c>
      <c r="B768" s="265">
        <v>6.6700565681653034E-6</v>
      </c>
      <c r="C768" s="249">
        <v>2.0879239884441349E-5</v>
      </c>
      <c r="D768" s="249">
        <v>2.7549296452606654E-5</v>
      </c>
      <c r="E768" s="265">
        <v>1.5375855522376032</v>
      </c>
      <c r="F768" s="249">
        <v>4.8130952503826681</v>
      </c>
      <c r="G768" s="258">
        <v>6.3506808026202721</v>
      </c>
    </row>
    <row r="769" spans="1:7">
      <c r="A769" s="51" t="s">
        <v>703</v>
      </c>
      <c r="B769" s="265">
        <v>7.1252590064264473E-5</v>
      </c>
      <c r="C769" s="249">
        <v>2.3254149593616322E-6</v>
      </c>
      <c r="D769" s="249">
        <v>7.3578005023626107E-5</v>
      </c>
      <c r="E769" s="265">
        <v>16.425190989415686</v>
      </c>
      <c r="F769" s="249">
        <v>0.53605609006928401</v>
      </c>
      <c r="G769" s="258">
        <v>16.96124707948497</v>
      </c>
    </row>
    <row r="770" spans="1:7">
      <c r="A770" s="51" t="s">
        <v>1052</v>
      </c>
      <c r="B770" s="265">
        <v>1.0658615674740861E-6</v>
      </c>
      <c r="C770" s="249">
        <v>1.156354145312888E-5</v>
      </c>
      <c r="D770" s="249">
        <v>1.2629403020602966E-5</v>
      </c>
      <c r="E770" s="265">
        <v>0.24570306564645381</v>
      </c>
      <c r="F770" s="249">
        <v>2.6656347047926485</v>
      </c>
      <c r="G770" s="258">
        <v>2.9113377704391028</v>
      </c>
    </row>
    <row r="771" spans="1:7">
      <c r="A771" s="51" t="s">
        <v>1053</v>
      </c>
      <c r="B771" s="265">
        <v>2.1995926490966143E-6</v>
      </c>
      <c r="C771" s="249">
        <v>1.1149901468719613E-5</v>
      </c>
      <c r="D771" s="249">
        <v>1.3349494117816227E-5</v>
      </c>
      <c r="E771" s="265">
        <v>0.50705145353651415</v>
      </c>
      <c r="F771" s="249">
        <v>2.5702821605742088</v>
      </c>
      <c r="G771" s="258">
        <v>3.077333614110723</v>
      </c>
    </row>
    <row r="772" spans="1:7">
      <c r="A772" s="51" t="s">
        <v>201</v>
      </c>
      <c r="B772" s="265">
        <v>7.2334509143708123E-4</v>
      </c>
      <c r="C772" s="249">
        <v>2.0367548100648515E-7</v>
      </c>
      <c r="D772" s="249">
        <v>7.235487669180877E-4</v>
      </c>
      <c r="E772" s="265">
        <v>166.74595642620952</v>
      </c>
      <c r="F772" s="249">
        <v>4.6951397449205963E-2</v>
      </c>
      <c r="G772" s="258">
        <v>166.79290782365871</v>
      </c>
    </row>
    <row r="773" spans="1:7">
      <c r="A773" s="51" t="s">
        <v>200</v>
      </c>
      <c r="B773" s="265">
        <v>9.136488317072664E-7</v>
      </c>
      <c r="C773" s="249">
        <v>3.9959090801953724E-7</v>
      </c>
      <c r="D773" s="249">
        <v>1.3132397397268036E-6</v>
      </c>
      <c r="E773" s="265">
        <v>0.21061489195709662</v>
      </c>
      <c r="F773" s="249">
        <v>9.211394246770932E-2</v>
      </c>
      <c r="G773" s="258">
        <v>0.30272883442480603</v>
      </c>
    </row>
    <row r="774" spans="1:7">
      <c r="A774" s="51" t="s">
        <v>282</v>
      </c>
      <c r="B774" s="265">
        <v>4.8751852532248521E-2</v>
      </c>
      <c r="C774" s="249">
        <v>0.33272473773280881</v>
      </c>
      <c r="D774" s="249">
        <v>0.38147659026505731</v>
      </c>
      <c r="E774" s="265">
        <v>11238.307101647628</v>
      </c>
      <c r="F774" s="249">
        <v>76699.911669674722</v>
      </c>
      <c r="G774" s="258">
        <v>87938.218771322354</v>
      </c>
    </row>
    <row r="775" spans="1:7">
      <c r="A775" s="51" t="s">
        <v>640</v>
      </c>
      <c r="B775" s="265">
        <v>4.8935342406284922E-2</v>
      </c>
      <c r="C775" s="249">
        <v>0.33330891740092794</v>
      </c>
      <c r="D775" s="249">
        <v>0.38224425980721288</v>
      </c>
      <c r="E775" s="265">
        <v>11280.6053005335</v>
      </c>
      <c r="F775" s="249">
        <v>76834.577126921067</v>
      </c>
      <c r="G775" s="258">
        <v>88115.182427454565</v>
      </c>
    </row>
    <row r="776" spans="1:7">
      <c r="A776" s="51" t="s">
        <v>667</v>
      </c>
      <c r="B776" s="271">
        <v>7.0877812089799791E-2</v>
      </c>
      <c r="C776" s="263">
        <v>0.33342091925598333</v>
      </c>
      <c r="D776" s="264">
        <v>0.40429873134578309</v>
      </c>
      <c r="E776" s="271">
        <v>16338.796939688416</v>
      </c>
      <c r="F776" s="263">
        <v>76860.395863598489</v>
      </c>
      <c r="G776" s="264">
        <v>93199.192803286904</v>
      </c>
    </row>
    <row r="777" spans="1:7">
      <c r="A777" s="77" t="s">
        <v>712</v>
      </c>
      <c r="B777" s="265">
        <v>1.0799210925526475E-5</v>
      </c>
      <c r="C777" s="249">
        <v>9.2892250944658856E-6</v>
      </c>
      <c r="D777" s="258">
        <v>2.008843601999236E-5</v>
      </c>
      <c r="E777" s="265">
        <v>2.4894407603537538</v>
      </c>
      <c r="F777" s="249">
        <v>2.1413578956591182</v>
      </c>
      <c r="G777" s="258">
        <v>4.6307986560128711</v>
      </c>
    </row>
    <row r="778" spans="1:7">
      <c r="A778" s="51" t="s">
        <v>715</v>
      </c>
      <c r="B778" s="265">
        <v>8.2480428426284415E-6</v>
      </c>
      <c r="C778" s="249">
        <v>4.1800829828702403E-5</v>
      </c>
      <c r="D778" s="258">
        <v>5.0048872671330848E-5</v>
      </c>
      <c r="E778" s="265">
        <v>1.9013439210682215</v>
      </c>
      <c r="F778" s="249">
        <v>9.6359530626641305</v>
      </c>
      <c r="G778" s="258">
        <v>11.537296983732354</v>
      </c>
    </row>
    <row r="779" spans="1:7">
      <c r="A779" s="51" t="s">
        <v>716</v>
      </c>
      <c r="B779" s="265">
        <v>1.6921157044163992E-5</v>
      </c>
      <c r="C779" s="249">
        <v>1.103787149652772E-4</v>
      </c>
      <c r="D779" s="258">
        <v>1.2729987200944121E-4</v>
      </c>
      <c r="E779" s="265">
        <v>3.9006755538516606</v>
      </c>
      <c r="F779" s="249">
        <v>25.444569423171444</v>
      </c>
      <c r="G779" s="258">
        <v>29.345244977023107</v>
      </c>
    </row>
    <row r="780" spans="1:7">
      <c r="A780" s="51" t="s">
        <v>717</v>
      </c>
      <c r="B780" s="265">
        <v>1.6512054887744632E-6</v>
      </c>
      <c r="C780" s="249">
        <v>5.1058908204075862E-7</v>
      </c>
      <c r="D780" s="258">
        <v>2.1617945708152216E-6</v>
      </c>
      <c r="E780" s="265">
        <v>0.38063690725390625</v>
      </c>
      <c r="F780" s="249">
        <v>0.11770130997435857</v>
      </c>
      <c r="G780" s="258">
        <v>0.49833821722826471</v>
      </c>
    </row>
    <row r="781" spans="1:7">
      <c r="A781" s="51" t="s">
        <v>718</v>
      </c>
      <c r="B781" s="265">
        <v>1.2686707419670483E-6</v>
      </c>
      <c r="C781" s="249">
        <v>5.1058908204075862E-7</v>
      </c>
      <c r="D781" s="258">
        <v>1.7792598240078069E-6</v>
      </c>
      <c r="E781" s="265">
        <v>0.29245476158407741</v>
      </c>
      <c r="F781" s="249">
        <v>0.11770130997435857</v>
      </c>
      <c r="G781" s="258">
        <v>0.41015607155843603</v>
      </c>
    </row>
    <row r="782" spans="1:7">
      <c r="A782" s="51" t="s">
        <v>719</v>
      </c>
      <c r="B782" s="265">
        <v>2.2300331720957445E-5</v>
      </c>
      <c r="C782" s="249">
        <v>1.1075910484372567E-7</v>
      </c>
      <c r="D782" s="258">
        <v>2.2411090825801171E-5</v>
      </c>
      <c r="E782" s="265">
        <v>5.1406862166510363</v>
      </c>
      <c r="F782" s="249">
        <v>2.5532257132464837E-2</v>
      </c>
      <c r="G782" s="258">
        <v>5.166218473783502</v>
      </c>
    </row>
    <row r="783" spans="1:7">
      <c r="A783" t="s">
        <v>720</v>
      </c>
      <c r="B783" s="265">
        <v>1.3222776345400526E-7</v>
      </c>
      <c r="C783" s="249">
        <v>1.8279089137059157E-7</v>
      </c>
      <c r="D783" s="249">
        <v>3.150186548245968E-7</v>
      </c>
      <c r="E783" s="265">
        <v>3.048122555090918E-2</v>
      </c>
      <c r="F783" s="249">
        <v>4.2137068970820368E-2</v>
      </c>
      <c r="G783" s="258">
        <v>7.2618294521729534E-2</v>
      </c>
    </row>
    <row r="784" spans="1:7">
      <c r="A784" s="39" t="s">
        <v>721</v>
      </c>
      <c r="B784" s="271">
        <v>3.3538608470800554E-7</v>
      </c>
      <c r="C784" s="263">
        <v>1.3275316133059722E-7</v>
      </c>
      <c r="D784" s="263">
        <v>4.6813924603860276E-7</v>
      </c>
      <c r="E784" s="271">
        <v>7.7313407015139127E-2</v>
      </c>
      <c r="F784" s="263">
        <v>3.0602340593333225E-2</v>
      </c>
      <c r="G784" s="264">
        <v>0.10791574760847235</v>
      </c>
    </row>
    <row r="785" spans="1:11">
      <c r="E785"/>
      <c r="F785"/>
      <c r="G785"/>
    </row>
    <row r="786" spans="1:11" ht="14.25">
      <c r="A786" s="52" t="s">
        <v>1078</v>
      </c>
      <c r="E786"/>
      <c r="F786"/>
      <c r="G786"/>
    </row>
    <row r="787" spans="1:11" ht="14.25">
      <c r="A787" s="77"/>
      <c r="B787" s="254" t="s">
        <v>1003</v>
      </c>
      <c r="C787" s="255"/>
      <c r="D787" s="256"/>
      <c r="E787" s="254" t="s">
        <v>1004</v>
      </c>
      <c r="F787" s="255"/>
      <c r="G787" s="256"/>
    </row>
    <row r="788" spans="1:11" ht="14.25">
      <c r="A788" s="51"/>
      <c r="B788" s="259" t="s">
        <v>1009</v>
      </c>
      <c r="C788" s="260" t="s">
        <v>419</v>
      </c>
      <c r="D788" s="261" t="s">
        <v>1010</v>
      </c>
      <c r="E788" s="259" t="s">
        <v>1009</v>
      </c>
      <c r="F788" s="260" t="s">
        <v>419</v>
      </c>
      <c r="G788" s="261" t="s">
        <v>1010</v>
      </c>
    </row>
    <row r="789" spans="1:11">
      <c r="A789" s="77" t="s">
        <v>1015</v>
      </c>
      <c r="B789" s="262">
        <v>3158.3912710404347</v>
      </c>
      <c r="C789" s="252">
        <v>4563.1089244153445</v>
      </c>
      <c r="D789" s="253">
        <v>7721.5001954557792</v>
      </c>
      <c r="E789" s="262">
        <v>730265098.26896131</v>
      </c>
      <c r="F789" s="252">
        <v>1055055850</v>
      </c>
      <c r="G789" s="253">
        <v>1785320948.2689612</v>
      </c>
    </row>
    <row r="790" spans="1:11">
      <c r="A790" s="51" t="s">
        <v>1020</v>
      </c>
      <c r="B790" s="265">
        <v>3154.2597734851206</v>
      </c>
      <c r="C790" s="249">
        <v>0</v>
      </c>
      <c r="D790" s="258">
        <v>3154.2597734851206</v>
      </c>
      <c r="E790" s="265">
        <v>729309837.12196755</v>
      </c>
      <c r="F790" s="249">
        <v>0</v>
      </c>
      <c r="G790" s="258">
        <v>729309837.12196755</v>
      </c>
    </row>
    <row r="791" spans="1:11">
      <c r="A791" s="51" t="s">
        <v>575</v>
      </c>
      <c r="B791" s="265">
        <v>11.657218968165843</v>
      </c>
      <c r="C791" s="249">
        <v>0</v>
      </c>
      <c r="D791" s="258">
        <v>11.657218968165843</v>
      </c>
      <c r="E791" s="265">
        <v>2695315.2490590974</v>
      </c>
      <c r="F791" s="249">
        <v>0</v>
      </c>
      <c r="G791" s="258">
        <v>2695315.2490590974</v>
      </c>
    </row>
    <row r="792" spans="1:11">
      <c r="A792" s="51" t="s">
        <v>967</v>
      </c>
      <c r="B792" s="265">
        <v>3097.5187584675459</v>
      </c>
      <c r="C792" s="249">
        <v>0</v>
      </c>
      <c r="D792" s="258">
        <v>3097.5187584675459</v>
      </c>
      <c r="E792" s="265">
        <v>716190505.36354351</v>
      </c>
      <c r="F792" s="249">
        <v>0</v>
      </c>
      <c r="G792" s="258">
        <v>716190505.36354351</v>
      </c>
    </row>
    <row r="793" spans="1:11">
      <c r="A793" t="s">
        <v>608</v>
      </c>
      <c r="B793" s="265">
        <v>45.08379604940783</v>
      </c>
      <c r="C793" s="249">
        <v>0</v>
      </c>
      <c r="D793" s="258">
        <v>45.08379604940783</v>
      </c>
      <c r="E793" s="249">
        <v>10424016.509364627</v>
      </c>
      <c r="F793" s="249">
        <v>0</v>
      </c>
      <c r="G793" s="258">
        <v>10424016.509364627</v>
      </c>
    </row>
    <row r="794" spans="1:11">
      <c r="A794" s="267" t="s">
        <v>625</v>
      </c>
      <c r="B794" s="268">
        <v>2.8704187319864313E-5</v>
      </c>
      <c r="C794" s="269">
        <v>0</v>
      </c>
      <c r="D794" s="270">
        <v>2.8704187319864313E-5</v>
      </c>
      <c r="E794" s="269">
        <v>6.636817409568831</v>
      </c>
      <c r="F794" s="269">
        <v>0</v>
      </c>
      <c r="G794" s="270">
        <v>6.636817409568831</v>
      </c>
      <c r="H794" s="249"/>
      <c r="I794" s="249"/>
      <c r="J794" s="249"/>
      <c r="K794" s="249"/>
    </row>
    <row r="795" spans="1:11">
      <c r="A795" s="49" t="s">
        <v>676</v>
      </c>
      <c r="B795" s="262">
        <v>5.9610718654405632E-5</v>
      </c>
      <c r="C795" s="252">
        <v>4.6504349233865345E-5</v>
      </c>
      <c r="D795" s="253">
        <v>1.0611506788827098E-4</v>
      </c>
      <c r="E795" s="252">
        <v>13.782848159184146</v>
      </c>
      <c r="F795" s="252">
        <v>10.752468661685331</v>
      </c>
      <c r="G795" s="253">
        <v>24.535316820869479</v>
      </c>
    </row>
    <row r="796" spans="1:11">
      <c r="A796" s="51" t="s">
        <v>685</v>
      </c>
      <c r="B796" s="265">
        <v>1.3964449747525058E-4</v>
      </c>
      <c r="C796" s="249">
        <v>2.7536668140013915E-4</v>
      </c>
      <c r="D796" s="249">
        <v>4.1501117887538972E-4</v>
      </c>
      <c r="E796" s="265">
        <v>32.287799047104834</v>
      </c>
      <c r="F796" s="249">
        <v>63.668703271975311</v>
      </c>
      <c r="G796" s="258">
        <v>95.956502319080144</v>
      </c>
    </row>
    <row r="797" spans="1:11">
      <c r="A797" s="51" t="s">
        <v>690</v>
      </c>
      <c r="B797" s="265">
        <v>2.0704411544487933E-4</v>
      </c>
      <c r="C797" s="249">
        <v>1.5219613594761486E-3</v>
      </c>
      <c r="D797" s="249">
        <v>1.7290054749210279E-3</v>
      </c>
      <c r="E797" s="265">
        <v>47.871551792111475</v>
      </c>
      <c r="F797" s="249">
        <v>351.89916839318124</v>
      </c>
      <c r="G797" s="258">
        <v>399.7707201852927</v>
      </c>
    </row>
    <row r="798" spans="1:11">
      <c r="A798" s="51" t="s">
        <v>695</v>
      </c>
      <c r="B798" s="265">
        <v>5.9678145061680367E-5</v>
      </c>
      <c r="C798" s="249">
        <v>1.5999985078858399E-6</v>
      </c>
      <c r="D798" s="249">
        <v>6.1278143569566207E-5</v>
      </c>
      <c r="E798" s="265">
        <v>13.798438105998493</v>
      </c>
      <c r="F798" s="249">
        <v>0.36994246985951912</v>
      </c>
      <c r="G798" s="258">
        <v>14.168380575858011</v>
      </c>
    </row>
    <row r="799" spans="1:11">
      <c r="A799" s="51" t="s">
        <v>700</v>
      </c>
      <c r="B799" s="265">
        <v>5.931349371058143E-5</v>
      </c>
      <c r="C799" s="249">
        <v>1.5999985078858399E-6</v>
      </c>
      <c r="D799" s="249">
        <v>6.091349221846727E-5</v>
      </c>
      <c r="E799" s="265">
        <v>13.714125513956512</v>
      </c>
      <c r="F799" s="249">
        <v>0.36994246985951912</v>
      </c>
      <c r="G799" s="258">
        <v>14.084067983816032</v>
      </c>
    </row>
    <row r="800" spans="1:11">
      <c r="A800" s="51" t="s">
        <v>703</v>
      </c>
      <c r="B800" s="265">
        <v>7.8969720115376775E-5</v>
      </c>
      <c r="C800" s="249">
        <v>0</v>
      </c>
      <c r="D800" s="249">
        <v>7.8969720115376775E-5</v>
      </c>
      <c r="E800" s="265">
        <v>18.258925342499055</v>
      </c>
      <c r="F800" s="249">
        <v>0</v>
      </c>
      <c r="G800" s="258">
        <v>18.258925342499055</v>
      </c>
    </row>
    <row r="801" spans="1:7">
      <c r="A801" s="51" t="s">
        <v>1052</v>
      </c>
      <c r="B801" s="265">
        <v>1.012533743631067E-6</v>
      </c>
      <c r="C801" s="249">
        <v>5.0294775552932888E-7</v>
      </c>
      <c r="D801" s="249">
        <v>1.5154814991603959E-6</v>
      </c>
      <c r="E801" s="265">
        <v>0.2341122395357311</v>
      </c>
      <c r="F801" s="249">
        <v>0.11628869275426668</v>
      </c>
      <c r="G801" s="258">
        <v>0.35040093228999775</v>
      </c>
    </row>
    <row r="802" spans="1:7">
      <c r="A802" s="51" t="s">
        <v>1053</v>
      </c>
      <c r="B802" s="265">
        <v>1.0418383120587178E-6</v>
      </c>
      <c r="C802" s="249">
        <v>4.8274680188661786E-7</v>
      </c>
      <c r="D802" s="249">
        <v>1.5245851139453356E-6</v>
      </c>
      <c r="E802" s="265">
        <v>0.24088787361842609</v>
      </c>
      <c r="F802" s="249">
        <v>0.11161794422089655</v>
      </c>
      <c r="G802" s="258">
        <v>0.35250581783932267</v>
      </c>
    </row>
    <row r="803" spans="1:7">
      <c r="A803" s="51" t="s">
        <v>201</v>
      </c>
      <c r="B803" s="265">
        <v>1.3532652902963154E-3</v>
      </c>
      <c r="C803" s="249">
        <v>2.0367548100648515E-7</v>
      </c>
      <c r="D803" s="249">
        <v>1.3534689657773219E-3</v>
      </c>
      <c r="E803" s="265">
        <v>312.89423171330742</v>
      </c>
      <c r="F803" s="249">
        <v>4.7092675475632888E-2</v>
      </c>
      <c r="G803" s="258">
        <v>312.94132438878307</v>
      </c>
    </row>
    <row r="804" spans="1:7">
      <c r="A804" s="51" t="s">
        <v>200</v>
      </c>
      <c r="B804" s="265">
        <v>9.555572469293793E-7</v>
      </c>
      <c r="C804" s="249">
        <v>3.9959090801953724E-7</v>
      </c>
      <c r="D804" s="249">
        <v>1.3551481549489165E-6</v>
      </c>
      <c r="E804" s="265">
        <v>0.22093846105413953</v>
      </c>
      <c r="F804" s="249">
        <v>9.2391115815154828E-2</v>
      </c>
      <c r="G804" s="258">
        <v>0.3133295768692943</v>
      </c>
    </row>
    <row r="805" spans="1:7">
      <c r="A805" s="51" t="s">
        <v>282</v>
      </c>
      <c r="B805" s="265">
        <v>-0.20541835870795544</v>
      </c>
      <c r="C805" s="249">
        <v>0.32077088165261874</v>
      </c>
      <c r="D805" s="249">
        <v>0.1153525229446633</v>
      </c>
      <c r="E805" s="265">
        <v>-47495.653652404406</v>
      </c>
      <c r="F805" s="249">
        <v>74166.801801825291</v>
      </c>
      <c r="G805" s="258">
        <v>26671.148149420882</v>
      </c>
    </row>
    <row r="806" spans="1:7">
      <c r="A806" s="51" t="s">
        <v>640</v>
      </c>
      <c r="B806" s="265">
        <v>-0.20501313061497384</v>
      </c>
      <c r="C806" s="249">
        <v>0.3213485392785026</v>
      </c>
      <c r="D806" s="249">
        <v>0.11633540866352876</v>
      </c>
      <c r="E806" s="265">
        <v>-47401.959139043793</v>
      </c>
      <c r="F806" s="249">
        <v>74300.364481914934</v>
      </c>
      <c r="G806" s="258">
        <v>26898.405342871141</v>
      </c>
    </row>
    <row r="807" spans="1:7">
      <c r="A807" s="51" t="s">
        <v>667</v>
      </c>
      <c r="B807" s="271">
        <v>-0.16416194923564809</v>
      </c>
      <c r="C807" s="263">
        <v>0.32146054113355799</v>
      </c>
      <c r="D807" s="264">
        <v>0.15729859189790987</v>
      </c>
      <c r="E807" s="271">
        <v>-37956.583495465224</v>
      </c>
      <c r="F807" s="263">
        <v>74326.260907870223</v>
      </c>
      <c r="G807" s="264">
        <v>36369.677412404999</v>
      </c>
    </row>
    <row r="808" spans="1:7">
      <c r="A808" s="77" t="s">
        <v>712</v>
      </c>
      <c r="B808" s="265">
        <v>4.9801415486264591E-6</v>
      </c>
      <c r="C808" s="249">
        <v>9.2892250944658856E-6</v>
      </c>
      <c r="D808" s="258">
        <v>1.4269366643092345E-5</v>
      </c>
      <c r="E808" s="265">
        <v>1.1514797393050669</v>
      </c>
      <c r="F808" s="249">
        <v>2.1478012995577918</v>
      </c>
      <c r="G808" s="258">
        <v>3.2992810388628584</v>
      </c>
    </row>
    <row r="809" spans="1:7">
      <c r="A809" s="51" t="s">
        <v>715</v>
      </c>
      <c r="B809" s="265">
        <v>7.3719783598592724E-6</v>
      </c>
      <c r="C809" s="249">
        <v>3.7650439315359651E-5</v>
      </c>
      <c r="D809" s="258">
        <v>4.5022417675218925E-5</v>
      </c>
      <c r="E809" s="265">
        <v>1.7045065159472339</v>
      </c>
      <c r="F809" s="249">
        <v>8.7053184380931263</v>
      </c>
      <c r="G809" s="258">
        <v>10.409824954040362</v>
      </c>
    </row>
    <row r="810" spans="1:7">
      <c r="A810" s="51" t="s">
        <v>716</v>
      </c>
      <c r="B810" s="265">
        <v>1.2217055793956779E-5</v>
      </c>
      <c r="C810" s="249">
        <v>1.0119069487026908E-4</v>
      </c>
      <c r="D810" s="258">
        <v>1.1340775066422587E-4</v>
      </c>
      <c r="E810" s="265">
        <v>2.8247575060553705</v>
      </c>
      <c r="F810" s="249">
        <v>23.396731561064236</v>
      </c>
      <c r="G810" s="258">
        <v>26.221489067119609</v>
      </c>
    </row>
    <row r="811" spans="1:7">
      <c r="A811" s="51" t="s">
        <v>717</v>
      </c>
      <c r="B811" s="265">
        <v>5.7554065226714495E-6</v>
      </c>
      <c r="C811" s="249">
        <v>4.7738279134689707E-8</v>
      </c>
      <c r="D811" s="258">
        <v>5.8031448018061388E-6</v>
      </c>
      <c r="E811" s="265">
        <v>1.3307320560292544</v>
      </c>
      <c r="F811" s="249">
        <v>1.1037770849715273E-2</v>
      </c>
      <c r="G811" s="258">
        <v>1.3417698268789693</v>
      </c>
    </row>
    <row r="812" spans="1:7">
      <c r="A812" s="51" t="s">
        <v>718</v>
      </c>
      <c r="B812" s="265">
        <v>5.7330612975162478E-6</v>
      </c>
      <c r="C812" s="249">
        <v>4.7738279134689707E-8</v>
      </c>
      <c r="D812" s="258">
        <v>5.780799576650938E-6</v>
      </c>
      <c r="E812" s="265">
        <v>1.3255655213464155</v>
      </c>
      <c r="F812" s="249">
        <v>1.1037770849715273E-2</v>
      </c>
      <c r="G812" s="258">
        <v>1.3366032921961308</v>
      </c>
    </row>
    <row r="813" spans="1:7">
      <c r="A813" s="51" t="s">
        <v>719</v>
      </c>
      <c r="B813" s="265">
        <v>2.3339379430857179E-6</v>
      </c>
      <c r="C813" s="249">
        <v>0</v>
      </c>
      <c r="D813" s="258">
        <v>2.3339379430857179E-6</v>
      </c>
      <c r="E813" s="265">
        <v>0.53963973273003929</v>
      </c>
      <c r="F813" s="249">
        <v>0</v>
      </c>
      <c r="G813" s="258">
        <v>0.53963973273003929</v>
      </c>
    </row>
    <row r="814" spans="1:7">
      <c r="A814" t="s">
        <v>720</v>
      </c>
      <c r="B814" s="265">
        <v>1.4952105426708105E-8</v>
      </c>
      <c r="C814" s="249">
        <v>1.7090303930218912E-8</v>
      </c>
      <c r="D814" s="249">
        <v>3.2042409356927016E-8</v>
      </c>
      <c r="E814" s="265">
        <v>3.4571399810023966E-3</v>
      </c>
      <c r="F814" s="249">
        <v>3.9515219641980681E-3</v>
      </c>
      <c r="G814" s="258">
        <v>7.4086619452004643E-3</v>
      </c>
    </row>
    <row r="815" spans="1:7">
      <c r="A815" s="39" t="s">
        <v>721</v>
      </c>
      <c r="B815" s="271">
        <v>3.1214055389911055E-8</v>
      </c>
      <c r="C815" s="263">
        <v>1.2411952575019323E-8</v>
      </c>
      <c r="D815" s="263">
        <v>4.362600796493038E-8</v>
      </c>
      <c r="E815" s="271">
        <v>7.2171346962902547E-3</v>
      </c>
      <c r="F815" s="263">
        <v>2.8698204209259707E-3</v>
      </c>
      <c r="G815" s="264">
        <v>1.0086955117216224E-2</v>
      </c>
    </row>
    <row r="816" spans="1:7">
      <c r="E816"/>
      <c r="F816"/>
      <c r="G816"/>
    </row>
    <row r="817" spans="1:11" ht="14.25">
      <c r="A817" s="52" t="s">
        <v>1079</v>
      </c>
      <c r="E817"/>
      <c r="F817"/>
      <c r="G817"/>
    </row>
    <row r="818" spans="1:11" ht="14.25">
      <c r="A818" s="77"/>
      <c r="B818" s="254" t="s">
        <v>1003</v>
      </c>
      <c r="C818" s="255"/>
      <c r="D818" s="256"/>
      <c r="E818" s="254" t="s">
        <v>1004</v>
      </c>
      <c r="F818" s="255"/>
      <c r="G818" s="256"/>
    </row>
    <row r="819" spans="1:11" ht="14.25">
      <c r="A819" s="51"/>
      <c r="B819" s="259" t="s">
        <v>1009</v>
      </c>
      <c r="C819" s="260" t="s">
        <v>419</v>
      </c>
      <c r="D819" s="261" t="s">
        <v>1010</v>
      </c>
      <c r="E819" s="259" t="s">
        <v>1009</v>
      </c>
      <c r="F819" s="260" t="s">
        <v>419</v>
      </c>
      <c r="G819" s="261" t="s">
        <v>1010</v>
      </c>
    </row>
    <row r="820" spans="1:11">
      <c r="A820" s="77" t="s">
        <v>1015</v>
      </c>
      <c r="B820" s="262">
        <v>1959.1675809670762</v>
      </c>
      <c r="C820" s="252">
        <v>4569.9741835794612</v>
      </c>
      <c r="D820" s="253">
        <v>6529.1417645465372</v>
      </c>
      <c r="E820" s="262">
        <v>452306979.0758965</v>
      </c>
      <c r="F820" s="252">
        <v>1055055850</v>
      </c>
      <c r="G820" s="253">
        <v>1507362829.0758963</v>
      </c>
    </row>
    <row r="821" spans="1:11">
      <c r="A821" s="51" t="s">
        <v>1020</v>
      </c>
      <c r="B821" s="265">
        <v>1945.5767654950762</v>
      </c>
      <c r="C821" s="249">
        <v>2296.6804983169054</v>
      </c>
      <c r="D821" s="258">
        <v>4242.2572638119818</v>
      </c>
      <c r="E821" s="265">
        <v>449169309.40994376</v>
      </c>
      <c r="F821" s="249">
        <v>530227545.71279377</v>
      </c>
      <c r="G821" s="258">
        <v>979396855.12273765</v>
      </c>
    </row>
    <row r="822" spans="1:11">
      <c r="A822" s="51" t="s">
        <v>575</v>
      </c>
      <c r="B822" s="265">
        <v>37.578704060351185</v>
      </c>
      <c r="C822" s="249">
        <v>0</v>
      </c>
      <c r="D822" s="258">
        <v>37.578704060351185</v>
      </c>
      <c r="E822" s="265">
        <v>8675679.5468892585</v>
      </c>
      <c r="F822" s="249">
        <v>0</v>
      </c>
      <c r="G822" s="258">
        <v>8675679.5468892585</v>
      </c>
    </row>
    <row r="823" spans="1:11">
      <c r="A823" s="51" t="s">
        <v>967</v>
      </c>
      <c r="B823" s="265">
        <v>1783.8643931178904</v>
      </c>
      <c r="C823" s="249">
        <v>0</v>
      </c>
      <c r="D823" s="258">
        <v>1783.8643931178904</v>
      </c>
      <c r="E823" s="265">
        <v>411835272.57731277</v>
      </c>
      <c r="F823" s="249">
        <v>0</v>
      </c>
      <c r="G823" s="258">
        <v>411835272.57731277</v>
      </c>
    </row>
    <row r="824" spans="1:11">
      <c r="A824" t="s">
        <v>608</v>
      </c>
      <c r="B824" s="265">
        <v>124.1336683168344</v>
      </c>
      <c r="C824" s="249">
        <v>2296.6804983169054</v>
      </c>
      <c r="D824" s="258">
        <v>2420.8141666337397</v>
      </c>
      <c r="E824" s="249">
        <v>28658357.285741668</v>
      </c>
      <c r="F824" s="249">
        <v>530227545.71279377</v>
      </c>
      <c r="G824" s="258">
        <v>558885902.99853539</v>
      </c>
    </row>
    <row r="825" spans="1:11">
      <c r="A825" s="267" t="s">
        <v>625</v>
      </c>
      <c r="B825" s="268">
        <v>4.2213935478770927E-2</v>
      </c>
      <c r="C825" s="269">
        <v>0</v>
      </c>
      <c r="D825" s="270">
        <v>4.2213935478770927E-2</v>
      </c>
      <c r="E825" s="269">
        <v>9745.8011335011743</v>
      </c>
      <c r="F825" s="269">
        <v>0</v>
      </c>
      <c r="G825" s="270">
        <v>9745.8011335011743</v>
      </c>
      <c r="H825" s="249"/>
      <c r="I825" s="249"/>
      <c r="J825" s="249"/>
      <c r="K825" s="249"/>
    </row>
    <row r="826" spans="1:11">
      <c r="A826" s="49" t="s">
        <v>676</v>
      </c>
      <c r="B826" s="262">
        <v>4.5149086626999964E-5</v>
      </c>
      <c r="C826" s="252">
        <v>4.6504349233865345E-5</v>
      </c>
      <c r="D826" s="253">
        <v>9.1653435860865302E-5</v>
      </c>
      <c r="E826" s="252">
        <v>10.42343042967976</v>
      </c>
      <c r="F826" s="252">
        <v>10.736315729294214</v>
      </c>
      <c r="G826" s="253">
        <v>21.159746158973974</v>
      </c>
    </row>
    <row r="827" spans="1:11">
      <c r="A827" s="51" t="s">
        <v>685</v>
      </c>
      <c r="B827" s="265">
        <v>9.7517580468542653E-5</v>
      </c>
      <c r="C827" s="249">
        <v>2.7538386966633491E-4</v>
      </c>
      <c r="D827" s="249">
        <v>3.7290145013487753E-4</v>
      </c>
      <c r="E827" s="265">
        <v>22.513583144707212</v>
      </c>
      <c r="F827" s="249">
        <v>63.577024949303478</v>
      </c>
      <c r="G827" s="258">
        <v>86.09060809401069</v>
      </c>
    </row>
    <row r="828" spans="1:11">
      <c r="A828" s="51" t="s">
        <v>690</v>
      </c>
      <c r="B828" s="265">
        <v>1.6836020600363163E-4</v>
      </c>
      <c r="C828" s="249">
        <v>1.5204290713080814E-3</v>
      </c>
      <c r="D828" s="249">
        <v>1.6887892773117131E-3</v>
      </c>
      <c r="E828" s="265">
        <v>38.868801685922719</v>
      </c>
      <c r="F828" s="249">
        <v>351.01677203287994</v>
      </c>
      <c r="G828" s="258">
        <v>389.88557371880262</v>
      </c>
    </row>
    <row r="829" spans="1:11">
      <c r="A829" s="51" t="s">
        <v>695</v>
      </c>
      <c r="B829" s="265">
        <v>3.3776216260525096E-5</v>
      </c>
      <c r="C829" s="249">
        <v>1.8413419039722424E-5</v>
      </c>
      <c r="D829" s="249">
        <v>5.218963530024752E-5</v>
      </c>
      <c r="E829" s="265">
        <v>7.7978109120564367</v>
      </c>
      <c r="F829" s="249">
        <v>4.251049282983927</v>
      </c>
      <c r="G829" s="258">
        <v>12.048860195040362</v>
      </c>
    </row>
    <row r="830" spans="1:11">
      <c r="A830" s="51" t="s">
        <v>700</v>
      </c>
      <c r="B830" s="265">
        <v>3.2896436413383592E-5</v>
      </c>
      <c r="C830" s="249">
        <v>1.8413419039722424E-5</v>
      </c>
      <c r="D830" s="249">
        <v>5.1309855453106016E-5</v>
      </c>
      <c r="E830" s="265">
        <v>7.5946988512106746</v>
      </c>
      <c r="F830" s="249">
        <v>4.251049282983927</v>
      </c>
      <c r="G830" s="258">
        <v>11.845748134194602</v>
      </c>
    </row>
    <row r="831" spans="1:11">
      <c r="A831" s="51" t="s">
        <v>703</v>
      </c>
      <c r="B831" s="265">
        <v>7.509679748925626E-5</v>
      </c>
      <c r="C831" s="249">
        <v>1.1842883789385411E-6</v>
      </c>
      <c r="D831" s="249">
        <v>7.6281085868194808E-5</v>
      </c>
      <c r="E831" s="265">
        <v>17.337366104166193</v>
      </c>
      <c r="F831" s="249">
        <v>0.27341300674645236</v>
      </c>
      <c r="G831" s="258">
        <v>17.610779110912649</v>
      </c>
    </row>
    <row r="832" spans="1:11">
      <c r="A832" s="51" t="s">
        <v>1052</v>
      </c>
      <c r="B832" s="265">
        <v>1.0392884083114096E-6</v>
      </c>
      <c r="C832" s="249">
        <v>5.7670736587234044E-6</v>
      </c>
      <c r="D832" s="249">
        <v>6.8063620670348142E-6</v>
      </c>
      <c r="E832" s="265">
        <v>0.23993731057957421</v>
      </c>
      <c r="F832" s="249">
        <v>1.3314265150292908</v>
      </c>
      <c r="G832" s="258">
        <v>1.5713638256088651</v>
      </c>
    </row>
    <row r="833" spans="1:7">
      <c r="A833" s="51" t="s">
        <v>1053</v>
      </c>
      <c r="B833" s="265">
        <v>1.6227994631124458E-6</v>
      </c>
      <c r="C833" s="249">
        <v>5.5757557363807333E-6</v>
      </c>
      <c r="D833" s="249">
        <v>7.1985551994931788E-6</v>
      </c>
      <c r="E833" s="265">
        <v>0.37465070876890544</v>
      </c>
      <c r="F833" s="249">
        <v>1.287257536153489</v>
      </c>
      <c r="G833" s="258">
        <v>1.6619082449223945</v>
      </c>
    </row>
    <row r="834" spans="1:7">
      <c r="A834" s="51" t="s">
        <v>201</v>
      </c>
      <c r="B834" s="265">
        <v>1.0371608928628909E-3</v>
      </c>
      <c r="C834" s="249">
        <v>2.0367548100648515E-7</v>
      </c>
      <c r="D834" s="249">
        <v>1.0373645683438974E-3</v>
      </c>
      <c r="E834" s="265">
        <v>239.44613764735277</v>
      </c>
      <c r="F834" s="249">
        <v>4.7021930344723052E-2</v>
      </c>
      <c r="G834" s="258">
        <v>239.4931595776975</v>
      </c>
    </row>
    <row r="835" spans="1:7">
      <c r="A835" s="51" t="s">
        <v>200</v>
      </c>
      <c r="B835" s="265">
        <v>9.3452220880912451E-7</v>
      </c>
      <c r="C835" s="249">
        <v>3.9959090801953724E-7</v>
      </c>
      <c r="D835" s="249">
        <v>1.3341131168286619E-6</v>
      </c>
      <c r="E835" s="265">
        <v>0.21575026110688411</v>
      </c>
      <c r="F835" s="249">
        <v>9.2252320949133021E-2</v>
      </c>
      <c r="G835" s="258">
        <v>0.30800258205601716</v>
      </c>
    </row>
    <row r="836" spans="1:7">
      <c r="A836" s="51" t="s">
        <v>282</v>
      </c>
      <c r="B836" s="265">
        <v>-7.9277141577958232E-2</v>
      </c>
      <c r="C836" s="249">
        <v>0.3268165893819957</v>
      </c>
      <c r="D836" s="249">
        <v>0.24753944780403747</v>
      </c>
      <c r="E836" s="265">
        <v>-18302.469255436816</v>
      </c>
      <c r="F836" s="249">
        <v>75451.138376989256</v>
      </c>
      <c r="G836" s="258">
        <v>57148.669121552441</v>
      </c>
    </row>
    <row r="837" spans="1:7">
      <c r="A837" s="51" t="s">
        <v>640</v>
      </c>
      <c r="B837" s="265">
        <v>-7.8983185012472548E-2</v>
      </c>
      <c r="C837" s="249">
        <v>0.32739427401801219</v>
      </c>
      <c r="D837" s="249">
        <v>0.24841108900553965</v>
      </c>
      <c r="E837" s="265">
        <v>-18234.604409465486</v>
      </c>
      <c r="F837" s="249">
        <v>75584.506647837319</v>
      </c>
      <c r="G837" s="258">
        <v>57349.902238371847</v>
      </c>
    </row>
    <row r="838" spans="1:7">
      <c r="A838" s="51" t="s">
        <v>667</v>
      </c>
      <c r="B838" s="271">
        <v>-4.7620709841251399E-2</v>
      </c>
      <c r="C838" s="263">
        <v>0.32750627587306758</v>
      </c>
      <c r="D838" s="264">
        <v>0.27988556603181619</v>
      </c>
      <c r="E838" s="271">
        <v>-10994.046460851579</v>
      </c>
      <c r="F838" s="263">
        <v>75610.364170799177</v>
      </c>
      <c r="G838" s="264">
        <v>64616.317709947616</v>
      </c>
    </row>
    <row r="839" spans="1:7">
      <c r="A839" s="77" t="s">
        <v>712</v>
      </c>
      <c r="B839" s="265">
        <v>7.9001520782901285E-6</v>
      </c>
      <c r="C839" s="249">
        <v>9.2892250944658856E-6</v>
      </c>
      <c r="D839" s="258">
        <v>1.7189377172756014E-5</v>
      </c>
      <c r="E839" s="265">
        <v>1.8238837532253052</v>
      </c>
      <c r="F839" s="249">
        <v>2.1445747577958114</v>
      </c>
      <c r="G839" s="258">
        <v>3.9684585110211166</v>
      </c>
    </row>
    <row r="840" spans="1:7">
      <c r="A840" s="51" t="s">
        <v>715</v>
      </c>
      <c r="B840" s="265">
        <v>7.8115517802233006E-6</v>
      </c>
      <c r="C840" s="249">
        <v>3.7667627581555385E-5</v>
      </c>
      <c r="D840" s="258">
        <v>4.5479179361778687E-5</v>
      </c>
      <c r="E840" s="265">
        <v>1.8034288755756611</v>
      </c>
      <c r="F840" s="249">
        <v>8.696209046068093</v>
      </c>
      <c r="G840" s="258">
        <v>10.499637921643755</v>
      </c>
    </row>
    <row r="841" spans="1:7">
      <c r="A841" s="51" t="s">
        <v>716</v>
      </c>
      <c r="B841" s="265">
        <v>1.4577530540877323E-5</v>
      </c>
      <c r="C841" s="249">
        <v>1.103787149652772E-4</v>
      </c>
      <c r="D841" s="258">
        <v>1.2495624550615454E-4</v>
      </c>
      <c r="E841" s="265">
        <v>3.3654695317468328</v>
      </c>
      <c r="F841" s="249">
        <v>25.482793613591834</v>
      </c>
      <c r="G841" s="258">
        <v>28.84826314533867</v>
      </c>
    </row>
    <row r="842" spans="1:7">
      <c r="A842" s="51" t="s">
        <v>717</v>
      </c>
      <c r="B842" s="265">
        <v>3.6958670401926762E-6</v>
      </c>
      <c r="C842" s="249">
        <v>8.163331756189467E-8</v>
      </c>
      <c r="D842" s="258">
        <v>3.777500357754571E-6</v>
      </c>
      <c r="E842" s="265">
        <v>0.85325342878048394</v>
      </c>
      <c r="F842" s="249">
        <v>1.8846432340483076E-2</v>
      </c>
      <c r="G842" s="258">
        <v>0.87209986112096693</v>
      </c>
    </row>
    <row r="843" spans="1:7">
      <c r="A843" s="51" t="s">
        <v>718</v>
      </c>
      <c r="B843" s="265">
        <v>3.4927770663976175E-6</v>
      </c>
      <c r="C843" s="249">
        <v>8.163331756189467E-8</v>
      </c>
      <c r="D843" s="258">
        <v>3.5744103839595123E-6</v>
      </c>
      <c r="E843" s="265">
        <v>0.8063666726804759</v>
      </c>
      <c r="F843" s="249">
        <v>1.8846432340483076E-2</v>
      </c>
      <c r="G843" s="258">
        <v>0.82521310502095901</v>
      </c>
    </row>
    <row r="844" spans="1:7">
      <c r="A844" s="51" t="s">
        <v>719</v>
      </c>
      <c r="B844" s="265">
        <v>1.2353159672524375E-5</v>
      </c>
      <c r="C844" s="249">
        <v>5.6407446851579767E-8</v>
      </c>
      <c r="D844" s="258">
        <v>1.2409567119375955E-5</v>
      </c>
      <c r="E844" s="265">
        <v>2.8519358873648017</v>
      </c>
      <c r="F844" s="249">
        <v>1.3022613343891884E-2</v>
      </c>
      <c r="G844" s="258">
        <v>2.8649585007086937</v>
      </c>
    </row>
    <row r="845" spans="1:7">
      <c r="A845" t="s">
        <v>720</v>
      </c>
      <c r="B845" s="265">
        <v>7.3801525080832022E-8</v>
      </c>
      <c r="C845" s="249">
        <v>2.9224727687158289E-8</v>
      </c>
      <c r="D845" s="249">
        <v>1.0302625276799031E-7</v>
      </c>
      <c r="E845" s="265">
        <v>1.7038330556709076E-2</v>
      </c>
      <c r="F845" s="249">
        <v>6.7470227778929411E-3</v>
      </c>
      <c r="G845" s="258">
        <v>2.3785353334602015E-2</v>
      </c>
    </row>
    <row r="846" spans="1:7">
      <c r="A846" s="39" t="s">
        <v>721</v>
      </c>
      <c r="B846" s="271">
        <v>1.8384890324135302E-7</v>
      </c>
      <c r="C846" s="263">
        <v>2.1224662566092611E-8</v>
      </c>
      <c r="D846" s="263">
        <v>2.0507356580744563E-7</v>
      </c>
      <c r="E846" s="271">
        <v>4.2444629463736831E-2</v>
      </c>
      <c r="F846" s="263">
        <v>4.9000724085255989E-3</v>
      </c>
      <c r="G846" s="264">
        <v>4.7344701872262425E-2</v>
      </c>
    </row>
    <row r="847" spans="1:7">
      <c r="E847"/>
      <c r="F847"/>
      <c r="G847"/>
    </row>
    <row r="848" spans="1:7" ht="14.25">
      <c r="A848" s="52" t="s">
        <v>1080</v>
      </c>
      <c r="E848"/>
      <c r="F848"/>
      <c r="G848"/>
    </row>
    <row r="849" spans="1:11" ht="14.25">
      <c r="A849" s="77"/>
      <c r="B849" s="254" t="s">
        <v>1003</v>
      </c>
      <c r="C849" s="255"/>
      <c r="D849" s="256"/>
      <c r="E849" s="254" t="s">
        <v>1004</v>
      </c>
      <c r="F849" s="255"/>
      <c r="G849" s="256"/>
    </row>
    <row r="850" spans="1:11" ht="14.25">
      <c r="A850" s="51"/>
      <c r="B850" s="259" t="s">
        <v>1009</v>
      </c>
      <c r="C850" s="260" t="s">
        <v>419</v>
      </c>
      <c r="D850" s="261" t="s">
        <v>1010</v>
      </c>
      <c r="E850" s="259" t="s">
        <v>1009</v>
      </c>
      <c r="F850" s="260" t="s">
        <v>419</v>
      </c>
      <c r="G850" s="261" t="s">
        <v>1010</v>
      </c>
    </row>
    <row r="851" spans="1:11">
      <c r="A851" s="77" t="s">
        <v>1015</v>
      </c>
      <c r="B851" s="262">
        <v>883.50033426373159</v>
      </c>
      <c r="C851" s="252">
        <v>5261.0115192687554</v>
      </c>
      <c r="D851" s="253">
        <v>6144.5118535324873</v>
      </c>
      <c r="E851" s="262">
        <v>177179272.98350924</v>
      </c>
      <c r="F851" s="252">
        <v>1055055850</v>
      </c>
      <c r="G851" s="253">
        <v>1232235122.9835093</v>
      </c>
    </row>
    <row r="852" spans="1:11">
      <c r="A852" s="51" t="s">
        <v>1020</v>
      </c>
      <c r="B852" s="265">
        <v>857.08270326726529</v>
      </c>
      <c r="C852" s="249">
        <v>5261.0115192687554</v>
      </c>
      <c r="D852" s="258">
        <v>6118.0942225360204</v>
      </c>
      <c r="E852" s="265">
        <v>171881417.99423957</v>
      </c>
      <c r="F852" s="249">
        <v>1055055850</v>
      </c>
      <c r="G852" s="258">
        <v>1226937267.9942393</v>
      </c>
    </row>
    <row r="853" spans="1:11">
      <c r="A853" s="51" t="s">
        <v>575</v>
      </c>
      <c r="B853" s="265">
        <v>72.778359600753816</v>
      </c>
      <c r="C853" s="249">
        <v>0</v>
      </c>
      <c r="D853" s="258">
        <v>72.778359600753816</v>
      </c>
      <c r="E853" s="265">
        <v>14595146.535784738</v>
      </c>
      <c r="F853" s="249">
        <v>0</v>
      </c>
      <c r="G853" s="258">
        <v>14595146.535784738</v>
      </c>
    </row>
    <row r="854" spans="1:11">
      <c r="A854" s="51" t="s">
        <v>967</v>
      </c>
      <c r="B854" s="265">
        <v>551.40087187365759</v>
      </c>
      <c r="C854" s="249">
        <v>0</v>
      </c>
      <c r="D854" s="258">
        <v>551.40087187365759</v>
      </c>
      <c r="E854" s="265">
        <v>110579251.43001081</v>
      </c>
      <c r="F854" s="249">
        <v>0</v>
      </c>
      <c r="G854" s="258">
        <v>110579251.43001081</v>
      </c>
    </row>
    <row r="855" spans="1:11">
      <c r="A855" t="s">
        <v>608</v>
      </c>
      <c r="B855" s="265">
        <v>232.90347179285399</v>
      </c>
      <c r="C855" s="249">
        <v>5261.0115192687554</v>
      </c>
      <c r="D855" s="258">
        <v>5493.9149910616097</v>
      </c>
      <c r="E855" s="249">
        <v>46707020.028444044</v>
      </c>
      <c r="F855" s="249">
        <v>1055055850</v>
      </c>
      <c r="G855" s="258">
        <v>1101762870.0284443</v>
      </c>
    </row>
    <row r="856" spans="1:11">
      <c r="A856" s="267" t="s">
        <v>625</v>
      </c>
      <c r="B856" s="268">
        <v>9.6666805785584384E-2</v>
      </c>
      <c r="C856" s="269">
        <v>0</v>
      </c>
      <c r="D856" s="270">
        <v>9.6666805785584384E-2</v>
      </c>
      <c r="E856" s="269">
        <v>19385.79274562592</v>
      </c>
      <c r="F856" s="269">
        <v>0</v>
      </c>
      <c r="G856" s="270">
        <v>19385.79274562592</v>
      </c>
      <c r="H856" s="249"/>
      <c r="I856" s="249"/>
      <c r="J856" s="249"/>
      <c r="K856" s="249"/>
    </row>
    <row r="857" spans="1:11">
      <c r="A857" s="49" t="s">
        <v>676</v>
      </c>
      <c r="B857" s="262">
        <v>3.5395115512363864E-5</v>
      </c>
      <c r="C857" s="252">
        <v>4.7934931218764581E-5</v>
      </c>
      <c r="D857" s="253">
        <v>8.3330046731128438E-5</v>
      </c>
      <c r="E857" s="252">
        <v>7.0982212348274381</v>
      </c>
      <c r="F857" s="252">
        <v>9.6129859089787058</v>
      </c>
      <c r="G857" s="253">
        <v>16.711207143806142</v>
      </c>
    </row>
    <row r="858" spans="1:11">
      <c r="A858" s="51" t="s">
        <v>685</v>
      </c>
      <c r="B858" s="265">
        <v>6.4020861397574256E-5</v>
      </c>
      <c r="C858" s="249">
        <v>2.179311725025154E-4</v>
      </c>
      <c r="D858" s="249">
        <v>2.8195203390008969E-4</v>
      </c>
      <c r="E858" s="265">
        <v>12.838896872238415</v>
      </c>
      <c r="F858" s="249">
        <v>43.704439270662661</v>
      </c>
      <c r="G858" s="258">
        <v>56.543336142901083</v>
      </c>
    </row>
    <row r="859" spans="1:11">
      <c r="A859" s="51" t="s">
        <v>690</v>
      </c>
      <c r="B859" s="265">
        <v>1.4938350304731282E-4</v>
      </c>
      <c r="C859" s="249">
        <v>1.9027592886126225E-3</v>
      </c>
      <c r="D859" s="249">
        <v>2.0521427916599354E-3</v>
      </c>
      <c r="E859" s="265">
        <v>29.95772546901145</v>
      </c>
      <c r="F859" s="249">
        <v>381.58390477571447</v>
      </c>
      <c r="G859" s="258">
        <v>411.54163024472587</v>
      </c>
    </row>
    <row r="860" spans="1:11">
      <c r="A860" s="51" t="s">
        <v>695</v>
      </c>
      <c r="B860" s="265">
        <v>9.2663068173540049E-6</v>
      </c>
      <c r="C860" s="249">
        <v>2.3997981267792618E-5</v>
      </c>
      <c r="D860" s="249">
        <v>3.3264288085146625E-5</v>
      </c>
      <c r="E860" s="265">
        <v>1.8582873616104696</v>
      </c>
      <c r="F860" s="249">
        <v>4.8126126377108207</v>
      </c>
      <c r="G860" s="258">
        <v>6.670899999321291</v>
      </c>
    </row>
    <row r="861" spans="1:11">
      <c r="A861" s="51" t="s">
        <v>700</v>
      </c>
      <c r="B861" s="265">
        <v>7.6671346850342008E-6</v>
      </c>
      <c r="C861" s="249">
        <v>2.3997981267792618E-5</v>
      </c>
      <c r="D861" s="249">
        <v>3.1665115952826817E-5</v>
      </c>
      <c r="E861" s="265">
        <v>1.5375855522376032</v>
      </c>
      <c r="F861" s="249">
        <v>4.8126126377108207</v>
      </c>
      <c r="G861" s="258">
        <v>6.3501981899484239</v>
      </c>
    </row>
    <row r="862" spans="1:11">
      <c r="A862" s="51" t="s">
        <v>703</v>
      </c>
      <c r="B862" s="265">
        <v>8.1903833812688957E-5</v>
      </c>
      <c r="C862" s="249">
        <v>2.6730312569032933E-6</v>
      </c>
      <c r="D862" s="249">
        <v>8.4576865069592252E-5</v>
      </c>
      <c r="E862" s="265">
        <v>16.425190989415686</v>
      </c>
      <c r="F862" s="249">
        <v>0.53605609006928401</v>
      </c>
      <c r="G862" s="258">
        <v>16.96124707948497</v>
      </c>
    </row>
    <row r="863" spans="1:11">
      <c r="A863" s="51" t="s">
        <v>1052</v>
      </c>
      <c r="B863" s="265">
        <v>1.225192636660553E-6</v>
      </c>
      <c r="C863" s="249">
        <v>1.1540107082838125E-5</v>
      </c>
      <c r="D863" s="249">
        <v>1.2765299719498678E-5</v>
      </c>
      <c r="E863" s="265">
        <v>0.24570306564645386</v>
      </c>
      <c r="F863" s="249">
        <v>2.3142807125172582</v>
      </c>
      <c r="G863" s="258">
        <v>2.559983778163712</v>
      </c>
    </row>
    <row r="864" spans="1:11">
      <c r="A864" s="51" t="s">
        <v>1053</v>
      </c>
      <c r="B864" s="265">
        <v>2.5284003097253731E-6</v>
      </c>
      <c r="C864" s="249">
        <v>1.1132882093648114E-5</v>
      </c>
      <c r="D864" s="249">
        <v>1.3661282403373486E-5</v>
      </c>
      <c r="E864" s="265">
        <v>0.50705145353651404</v>
      </c>
      <c r="F864" s="249">
        <v>2.232614837896473</v>
      </c>
      <c r="G864" s="258">
        <v>2.7396662914329872</v>
      </c>
    </row>
    <row r="865" spans="1:7">
      <c r="A865" s="51" t="s">
        <v>201</v>
      </c>
      <c r="B865" s="265">
        <v>8.3147484329836583E-4</v>
      </c>
      <c r="C865" s="249">
        <v>1.8371117152382721E-7</v>
      </c>
      <c r="D865" s="249">
        <v>8.3165855446988969E-4</v>
      </c>
      <c r="E865" s="265">
        <v>166.74595642620952</v>
      </c>
      <c r="F865" s="249">
        <v>3.6841878318773905E-2</v>
      </c>
      <c r="G865" s="258">
        <v>166.78279830452826</v>
      </c>
    </row>
    <row r="866" spans="1:7">
      <c r="A866" s="51" t="s">
        <v>200</v>
      </c>
      <c r="B866" s="265">
        <v>1.0502262725862615E-6</v>
      </c>
      <c r="C866" s="249">
        <v>3.6042293102625187E-7</v>
      </c>
      <c r="D866" s="249">
        <v>1.4106492036125134E-6</v>
      </c>
      <c r="E866" s="265">
        <v>0.21061489195709665</v>
      </c>
      <c r="F866" s="249">
        <v>7.2280077787445704E-2</v>
      </c>
      <c r="G866" s="258">
        <v>0.28289496974454237</v>
      </c>
    </row>
    <row r="867" spans="1:7">
      <c r="A867" s="51" t="s">
        <v>282</v>
      </c>
      <c r="B867" s="265">
        <v>5.6039557639387554E-2</v>
      </c>
      <c r="C867" s="249">
        <v>0.38264211447704327</v>
      </c>
      <c r="D867" s="249">
        <v>0.43868167211643083</v>
      </c>
      <c r="E867" s="265">
        <v>11238.307101647628</v>
      </c>
      <c r="F867" s="249">
        <v>76735.966050780844</v>
      </c>
      <c r="G867" s="258">
        <v>87974.27315242849</v>
      </c>
    </row>
    <row r="868" spans="1:7">
      <c r="A868" s="51" t="s">
        <v>640</v>
      </c>
      <c r="B868" s="265">
        <v>5.6250476626835369E-2</v>
      </c>
      <c r="C868" s="249">
        <v>0.38313397495041712</v>
      </c>
      <c r="D868" s="249">
        <v>0.43938445157725248</v>
      </c>
      <c r="E868" s="265">
        <v>11280.6053005335</v>
      </c>
      <c r="F868" s="249">
        <v>76834.604928098677</v>
      </c>
      <c r="G868" s="258">
        <v>88115.210228632175</v>
      </c>
    </row>
    <row r="869" spans="1:7">
      <c r="A869" s="51" t="s">
        <v>667</v>
      </c>
      <c r="B869" s="271">
        <v>8.1473031888021699E-2</v>
      </c>
      <c r="C869" s="263">
        <v>0.38323499836228481</v>
      </c>
      <c r="D869" s="264">
        <v>0.46470803025030649</v>
      </c>
      <c r="E869" s="271">
        <v>16338.796939688416</v>
      </c>
      <c r="F869" s="263">
        <v>76854.864405061919</v>
      </c>
      <c r="G869" s="264">
        <v>93193.661344750333</v>
      </c>
    </row>
    <row r="870" spans="1:7">
      <c r="A870" s="77" t="s">
        <v>712</v>
      </c>
      <c r="B870" s="265">
        <v>1.2413538597751264E-5</v>
      </c>
      <c r="C870" s="249">
        <v>8.0492865589722658E-6</v>
      </c>
      <c r="D870" s="258">
        <v>2.046282515672353E-5</v>
      </c>
      <c r="E870" s="265">
        <v>2.4894407603537538</v>
      </c>
      <c r="F870" s="249">
        <v>1.6142232042765894</v>
      </c>
      <c r="G870" s="258">
        <v>4.1036639646303428</v>
      </c>
    </row>
    <row r="871" spans="1:7">
      <c r="A871" s="51" t="s">
        <v>715</v>
      </c>
      <c r="B871" s="265">
        <v>9.4810073521999217E-6</v>
      </c>
      <c r="C871" s="249">
        <v>2.9806384371355679E-5</v>
      </c>
      <c r="D871" s="258">
        <v>3.9287391723555603E-5</v>
      </c>
      <c r="E871" s="265">
        <v>1.9013439210682217</v>
      </c>
      <c r="F871" s="249">
        <v>5.9774437070075743</v>
      </c>
      <c r="G871" s="258">
        <v>7.8787876280757967</v>
      </c>
    </row>
    <row r="872" spans="1:7">
      <c r="A872" s="51" t="s">
        <v>716</v>
      </c>
      <c r="B872" s="265">
        <v>1.9450628155602968E-5</v>
      </c>
      <c r="C872" s="249">
        <v>9.9712056099358676E-5</v>
      </c>
      <c r="D872" s="258">
        <v>1.1916268425496165E-4</v>
      </c>
      <c r="E872" s="265">
        <v>3.9006755538516611</v>
      </c>
      <c r="F872" s="249">
        <v>19.996494536810836</v>
      </c>
      <c r="G872" s="258">
        <v>23.897170090662495</v>
      </c>
    </row>
    <row r="873" spans="1:7">
      <c r="A873" s="51" t="s">
        <v>717</v>
      </c>
      <c r="B873" s="265">
        <v>1.898037107439984E-6</v>
      </c>
      <c r="C873" s="249">
        <v>4.4512994715038137E-7</v>
      </c>
      <c r="D873" s="258">
        <v>2.3431670545903654E-6</v>
      </c>
      <c r="E873" s="265">
        <v>0.38063690725390625</v>
      </c>
      <c r="F873" s="249">
        <v>8.9267425671114467E-2</v>
      </c>
      <c r="G873" s="258">
        <v>0.46990433292502071</v>
      </c>
    </row>
    <row r="874" spans="1:7">
      <c r="A874" s="51" t="s">
        <v>718</v>
      </c>
      <c r="B874" s="265">
        <v>1.4583188838380727E-6</v>
      </c>
      <c r="C874" s="249">
        <v>4.4512994715038137E-7</v>
      </c>
      <c r="D874" s="258">
        <v>1.9034488309884542E-6</v>
      </c>
      <c r="E874" s="265">
        <v>0.29245476158407741</v>
      </c>
      <c r="F874" s="249">
        <v>8.9267425671114467E-2</v>
      </c>
      <c r="G874" s="258">
        <v>0.38172218725519197</v>
      </c>
    </row>
    <row r="875" spans="1:7">
      <c r="A875" s="51" t="s">
        <v>719</v>
      </c>
      <c r="B875" s="265">
        <v>2.5633912558038728E-5</v>
      </c>
      <c r="C875" s="249">
        <v>9.9902476268723581E-8</v>
      </c>
      <c r="D875" s="258">
        <v>2.5733815034307452E-5</v>
      </c>
      <c r="E875" s="265">
        <v>5.1406862166510363</v>
      </c>
      <c r="F875" s="249">
        <v>2.0034681853624461E-2</v>
      </c>
      <c r="G875" s="258">
        <v>5.1607208985046613</v>
      </c>
    </row>
    <row r="876" spans="1:7">
      <c r="A876" t="s">
        <v>720</v>
      </c>
      <c r="B876" s="265">
        <v>1.5199392406076164E-7</v>
      </c>
      <c r="C876" s="249">
        <v>1.5935652107983653E-7</v>
      </c>
      <c r="D876" s="249">
        <v>3.1135044514059817E-7</v>
      </c>
      <c r="E876" s="265">
        <v>3.048122555090918E-2</v>
      </c>
      <c r="F876" s="249">
        <v>3.1957738390258984E-2</v>
      </c>
      <c r="G876" s="258">
        <v>6.2438963941168164E-2</v>
      </c>
    </row>
    <row r="877" spans="1:7">
      <c r="A877" s="39" t="s">
        <v>721</v>
      </c>
      <c r="B877" s="271">
        <v>3.8552151044948079E-7</v>
      </c>
      <c r="C877" s="263">
        <v>1.1573378625909917E-7</v>
      </c>
      <c r="D877" s="263">
        <v>5.0125529670857992E-7</v>
      </c>
      <c r="E877" s="271">
        <v>7.7313407015139127E-2</v>
      </c>
      <c r="F877" s="263">
        <v>2.3209530674489769E-2</v>
      </c>
      <c r="G877" s="264">
        <v>0.10052293768962889</v>
      </c>
    </row>
    <row r="878" spans="1:7">
      <c r="E878"/>
      <c r="F878"/>
      <c r="G878"/>
    </row>
    <row r="879" spans="1:7" ht="14.25">
      <c r="A879" s="52" t="s">
        <v>1081</v>
      </c>
      <c r="E879"/>
      <c r="F879"/>
      <c r="G879"/>
    </row>
    <row r="880" spans="1:7" ht="14.25">
      <c r="A880" s="77"/>
      <c r="B880" s="254" t="s">
        <v>1003</v>
      </c>
      <c r="C880" s="255"/>
      <c r="D880" s="256"/>
      <c r="E880" s="254" t="s">
        <v>1004</v>
      </c>
      <c r="F880" s="255"/>
      <c r="G880" s="256"/>
    </row>
    <row r="881" spans="1:11" ht="14.25">
      <c r="A881" s="51"/>
      <c r="B881" s="259" t="s">
        <v>1009</v>
      </c>
      <c r="C881" s="260" t="s">
        <v>419</v>
      </c>
      <c r="D881" s="261" t="s">
        <v>1010</v>
      </c>
      <c r="E881" s="259" t="s">
        <v>1009</v>
      </c>
      <c r="F881" s="260" t="s">
        <v>419</v>
      </c>
      <c r="G881" s="261" t="s">
        <v>1010</v>
      </c>
    </row>
    <row r="882" spans="1:11">
      <c r="A882" s="77" t="s">
        <v>1015</v>
      </c>
      <c r="B882" s="262">
        <v>3630.5256208290748</v>
      </c>
      <c r="C882" s="252">
        <v>5245.2284847109495</v>
      </c>
      <c r="D882" s="253">
        <v>8875.7541055400252</v>
      </c>
      <c r="E882" s="262">
        <v>730265098.26896131</v>
      </c>
      <c r="F882" s="252">
        <v>1055055850</v>
      </c>
      <c r="G882" s="253">
        <v>1785320948.2689614</v>
      </c>
    </row>
    <row r="883" spans="1:11">
      <c r="A883" s="51" t="s">
        <v>1020</v>
      </c>
      <c r="B883" s="265">
        <v>3625.7765234438034</v>
      </c>
      <c r="C883" s="249">
        <v>0</v>
      </c>
      <c r="D883" s="258">
        <v>3625.7765234438034</v>
      </c>
      <c r="E883" s="265">
        <v>729309837.12196743</v>
      </c>
      <c r="F883" s="249">
        <v>0</v>
      </c>
      <c r="G883" s="258">
        <v>729309837.12196743</v>
      </c>
    </row>
    <row r="884" spans="1:11">
      <c r="A884" s="51" t="s">
        <v>575</v>
      </c>
      <c r="B884" s="265">
        <v>13.399806578619099</v>
      </c>
      <c r="C884" s="249">
        <v>0</v>
      </c>
      <c r="D884" s="258">
        <v>13.399806578619099</v>
      </c>
      <c r="E884" s="265">
        <v>2695315.2490590969</v>
      </c>
      <c r="F884" s="249">
        <v>0</v>
      </c>
      <c r="G884" s="258">
        <v>2695315.2490590969</v>
      </c>
    </row>
    <row r="885" spans="1:11">
      <c r="A885" s="51" t="s">
        <v>967</v>
      </c>
      <c r="B885" s="265">
        <v>3560.553537722566</v>
      </c>
      <c r="C885" s="249">
        <v>0</v>
      </c>
      <c r="D885" s="258">
        <v>3560.553537722566</v>
      </c>
      <c r="E885" s="265">
        <v>716190505.36354351</v>
      </c>
      <c r="F885" s="249">
        <v>0</v>
      </c>
      <c r="G885" s="258">
        <v>716190505.36354351</v>
      </c>
    </row>
    <row r="886" spans="1:11">
      <c r="A886" t="s">
        <v>608</v>
      </c>
      <c r="B886" s="265">
        <v>51.823179142617469</v>
      </c>
      <c r="C886" s="249">
        <v>0</v>
      </c>
      <c r="D886" s="258">
        <v>51.823179142617469</v>
      </c>
      <c r="E886" s="249">
        <v>10424016.509364627</v>
      </c>
      <c r="F886" s="249">
        <v>0</v>
      </c>
      <c r="G886" s="258">
        <v>10424016.509364627</v>
      </c>
    </row>
    <row r="887" spans="1:11">
      <c r="A887" s="267" t="s">
        <v>625</v>
      </c>
      <c r="B887" s="268">
        <v>3.2995053033918503E-5</v>
      </c>
      <c r="C887" s="269">
        <v>0</v>
      </c>
      <c r="D887" s="270">
        <v>3.2995053033918503E-5</v>
      </c>
      <c r="E887" s="269">
        <v>6.6368174095688293</v>
      </c>
      <c r="F887" s="269">
        <v>0</v>
      </c>
      <c r="G887" s="270">
        <v>6.6368174095688293</v>
      </c>
      <c r="H887" s="249"/>
      <c r="I887" s="249"/>
      <c r="J887" s="249"/>
      <c r="K887" s="249"/>
    </row>
    <row r="888" spans="1:11">
      <c r="A888" s="49" t="s">
        <v>676</v>
      </c>
      <c r="B888" s="262">
        <v>6.8521669032969734E-5</v>
      </c>
      <c r="C888" s="252">
        <v>4.7934931218764581E-5</v>
      </c>
      <c r="D888" s="253">
        <v>1.1645660025173431E-4</v>
      </c>
      <c r="E888" s="252">
        <v>13.782848159184145</v>
      </c>
      <c r="F888" s="252">
        <v>9.6419116439104364</v>
      </c>
      <c r="G888" s="253">
        <v>23.424759803094581</v>
      </c>
    </row>
    <row r="889" spans="1:11">
      <c r="A889" s="51" t="s">
        <v>685</v>
      </c>
      <c r="B889" s="265">
        <v>1.6051935380529604E-4</v>
      </c>
      <c r="C889" s="249">
        <v>2.1497170649576692E-4</v>
      </c>
      <c r="D889" s="249">
        <v>3.7549106030106296E-4</v>
      </c>
      <c r="E889" s="265">
        <v>32.287799047104834</v>
      </c>
      <c r="F889" s="249">
        <v>43.240662858434199</v>
      </c>
      <c r="G889" s="258">
        <v>75.528461905539046</v>
      </c>
    </row>
    <row r="890" spans="1:11">
      <c r="A890" s="51" t="s">
        <v>690</v>
      </c>
      <c r="B890" s="265">
        <v>2.3799425126859268E-4</v>
      </c>
      <c r="C890" s="249">
        <v>1.7446593620817372E-3</v>
      </c>
      <c r="D890" s="249">
        <v>1.9826536133503297E-3</v>
      </c>
      <c r="E890" s="265">
        <v>47.871551792111475</v>
      </c>
      <c r="F890" s="249">
        <v>350.93095974503422</v>
      </c>
      <c r="G890" s="258">
        <v>398.80251153714562</v>
      </c>
    </row>
    <row r="891" spans="1:11">
      <c r="A891" s="51" t="s">
        <v>695</v>
      </c>
      <c r="B891" s="265">
        <v>6.8599174724356333E-5</v>
      </c>
      <c r="C891" s="249">
        <v>1.8275244360141166E-6</v>
      </c>
      <c r="D891" s="249">
        <v>7.0426699160370447E-5</v>
      </c>
      <c r="E891" s="265">
        <v>13.798438105998491</v>
      </c>
      <c r="F891" s="249">
        <v>0.36759892402302069</v>
      </c>
      <c r="G891" s="258">
        <v>14.16603703002151</v>
      </c>
    </row>
    <row r="892" spans="1:11">
      <c r="A892" s="51" t="s">
        <v>700</v>
      </c>
      <c r="B892" s="265">
        <v>6.818001320850066E-5</v>
      </c>
      <c r="C892" s="249">
        <v>1.8275244360141166E-6</v>
      </c>
      <c r="D892" s="249">
        <v>7.0007537644514774E-5</v>
      </c>
      <c r="E892" s="265">
        <v>13.71412551395651</v>
      </c>
      <c r="F892" s="249">
        <v>0.36759892402302069</v>
      </c>
      <c r="G892" s="258">
        <v>14.081724437979533</v>
      </c>
    </row>
    <row r="893" spans="1:11">
      <c r="A893" s="51" t="s">
        <v>703</v>
      </c>
      <c r="B893" s="265">
        <v>9.0774564499771914E-5</v>
      </c>
      <c r="C893" s="249">
        <v>0</v>
      </c>
      <c r="D893" s="249">
        <v>9.0774564499771914E-5</v>
      </c>
      <c r="E893" s="265">
        <v>18.258925342499055</v>
      </c>
      <c r="F893" s="249">
        <v>0</v>
      </c>
      <c r="G893" s="258">
        <v>18.258925342499055</v>
      </c>
    </row>
    <row r="894" spans="1:11">
      <c r="A894" s="51" t="s">
        <v>1052</v>
      </c>
      <c r="B894" s="265">
        <v>1.1638930654071913E-6</v>
      </c>
      <c r="C894" s="249">
        <v>5.7348222507943369E-7</v>
      </c>
      <c r="D894" s="249">
        <v>1.7373752904866251E-6</v>
      </c>
      <c r="E894" s="265">
        <v>0.2341122395357311</v>
      </c>
      <c r="F894" s="249">
        <v>0.11535355956460612</v>
      </c>
      <c r="G894" s="258">
        <v>0.34946579910033726</v>
      </c>
    </row>
    <row r="895" spans="1:11">
      <c r="A895" s="51" t="s">
        <v>1053</v>
      </c>
      <c r="B895" s="265">
        <v>1.1975782479428171E-6</v>
      </c>
      <c r="C895" s="249">
        <v>5.523380309100183E-7</v>
      </c>
      <c r="D895" s="249">
        <v>1.7499162788528355E-6</v>
      </c>
      <c r="E895" s="265">
        <v>0.24088787361842603</v>
      </c>
      <c r="F895" s="249">
        <v>0.11110049302670354</v>
      </c>
      <c r="G895" s="258">
        <v>0.35198836664512956</v>
      </c>
    </row>
    <row r="896" spans="1:11">
      <c r="A896" s="51" t="s">
        <v>201</v>
      </c>
      <c r="B896" s="265">
        <v>1.5555591079698652E-3</v>
      </c>
      <c r="C896" s="249">
        <v>1.8371117152382721E-7</v>
      </c>
      <c r="D896" s="249">
        <v>1.555742819141389E-3</v>
      </c>
      <c r="E896" s="265">
        <v>312.89423171330736</v>
      </c>
      <c r="F896" s="249">
        <v>3.6952736528358975E-2</v>
      </c>
      <c r="G896" s="258">
        <v>312.93118444983571</v>
      </c>
    </row>
    <row r="897" spans="1:7">
      <c r="A897" s="51" t="s">
        <v>200</v>
      </c>
      <c r="B897" s="265">
        <v>1.09839939685598E-6</v>
      </c>
      <c r="C897" s="249">
        <v>3.6042293102625187E-7</v>
      </c>
      <c r="D897" s="249">
        <v>1.4588223278822319E-6</v>
      </c>
      <c r="E897" s="265">
        <v>0.2209384610541395</v>
      </c>
      <c r="F897" s="249">
        <v>7.2497570498942523E-2</v>
      </c>
      <c r="G897" s="258">
        <v>0.29343603155308207</v>
      </c>
    </row>
    <row r="898" spans="1:7">
      <c r="A898" s="51" t="s">
        <v>282</v>
      </c>
      <c r="B898" s="265">
        <v>-0.23612546713764701</v>
      </c>
      <c r="C898" s="249">
        <v>0.3688984813733211</v>
      </c>
      <c r="D898" s="249">
        <v>0.13277301423567409</v>
      </c>
      <c r="E898" s="265">
        <v>-47495.653652404399</v>
      </c>
      <c r="F898" s="249">
        <v>74202.392129060259</v>
      </c>
      <c r="G898" s="258">
        <v>26706.738476655853</v>
      </c>
    </row>
    <row r="899" spans="1:7">
      <c r="A899" s="51" t="s">
        <v>640</v>
      </c>
      <c r="B899" s="265">
        <v>-0.23565966323699072</v>
      </c>
      <c r="C899" s="249">
        <v>0.36938569125725579</v>
      </c>
      <c r="D899" s="249">
        <v>0.13372602802026506</v>
      </c>
      <c r="E899" s="265">
        <v>-47401.959139043785</v>
      </c>
      <c r="F899" s="249">
        <v>74300.392366747037</v>
      </c>
      <c r="G899" s="258">
        <v>26898.433227703252</v>
      </c>
    </row>
    <row r="900" spans="1:7">
      <c r="A900" s="51" t="s">
        <v>667</v>
      </c>
      <c r="B900" s="271">
        <v>-0.18870181415772794</v>
      </c>
      <c r="C900" s="263">
        <v>0.36948671466912347</v>
      </c>
      <c r="D900" s="264">
        <v>0.18078490051139554</v>
      </c>
      <c r="E900" s="271">
        <v>-37956.583495465216</v>
      </c>
      <c r="F900" s="263">
        <v>74320.712805025105</v>
      </c>
      <c r="G900" s="264">
        <v>36364.129309559888</v>
      </c>
    </row>
    <row r="901" spans="1:7">
      <c r="A901" s="77" t="s">
        <v>712</v>
      </c>
      <c r="B901" s="265">
        <v>5.7246015252846333E-6</v>
      </c>
      <c r="C901" s="249">
        <v>8.0492865589722658E-6</v>
      </c>
      <c r="D901" s="258">
        <v>1.3773888084256899E-5</v>
      </c>
      <c r="E901" s="265">
        <v>1.1514797393050669</v>
      </c>
      <c r="F901" s="249">
        <v>1.6190804456134296</v>
      </c>
      <c r="G901" s="258">
        <v>2.7705601849184962</v>
      </c>
    </row>
    <row r="902" spans="1:7">
      <c r="A902" s="51" t="s">
        <v>715</v>
      </c>
      <c r="B902" s="265">
        <v>8.4739837514969946E-6</v>
      </c>
      <c r="C902" s="249">
        <v>2.6846918364607207E-5</v>
      </c>
      <c r="D902" s="258">
        <v>3.5320902116104203E-5</v>
      </c>
      <c r="E902" s="265">
        <v>1.7045065159472339</v>
      </c>
      <c r="F902" s="249">
        <v>5.400145743434126</v>
      </c>
      <c r="G902" s="258">
        <v>7.1046522593813606</v>
      </c>
    </row>
    <row r="903" spans="1:7">
      <c r="A903" s="51" t="s">
        <v>716</v>
      </c>
      <c r="B903" s="265">
        <v>1.4043331007702287E-5</v>
      </c>
      <c r="C903" s="249">
        <v>9.1411937952090084E-5</v>
      </c>
      <c r="D903" s="258">
        <v>1.0545526895979237E-4</v>
      </c>
      <c r="E903" s="265">
        <v>2.8247575060553705</v>
      </c>
      <c r="F903" s="249">
        <v>18.387130356153488</v>
      </c>
      <c r="G903" s="258">
        <v>21.211887862208858</v>
      </c>
    </row>
    <row r="904" spans="1:7">
      <c r="A904" s="51" t="s">
        <v>717</v>
      </c>
      <c r="B904" s="265">
        <v>6.6157575315113526E-6</v>
      </c>
      <c r="C904" s="249">
        <v>3.260170237811754E-8</v>
      </c>
      <c r="D904" s="258">
        <v>6.6483592338894697E-6</v>
      </c>
      <c r="E904" s="265">
        <v>1.3307320560292544</v>
      </c>
      <c r="F904" s="249">
        <v>6.5576965644590654E-3</v>
      </c>
      <c r="G904" s="258">
        <v>1.3372897525937133</v>
      </c>
    </row>
    <row r="905" spans="1:7">
      <c r="A905" s="51" t="s">
        <v>718</v>
      </c>
      <c r="B905" s="265">
        <v>6.5900720145923455E-6</v>
      </c>
      <c r="C905" s="249">
        <v>3.260170237811754E-8</v>
      </c>
      <c r="D905" s="258">
        <v>6.6226737169704627E-6</v>
      </c>
      <c r="E905" s="265">
        <v>1.3255655213464155</v>
      </c>
      <c r="F905" s="249">
        <v>6.5576965644590654E-3</v>
      </c>
      <c r="G905" s="258">
        <v>1.3321232179108744</v>
      </c>
    </row>
    <row r="906" spans="1:7">
      <c r="A906" s="51" t="s">
        <v>719</v>
      </c>
      <c r="B906" s="265">
        <v>2.6828283048687951E-6</v>
      </c>
      <c r="C906" s="249">
        <v>0</v>
      </c>
      <c r="D906" s="258">
        <v>2.6828283048687951E-6</v>
      </c>
      <c r="E906" s="265">
        <v>0.53963973273003929</v>
      </c>
      <c r="F906" s="249">
        <v>0</v>
      </c>
      <c r="G906" s="258">
        <v>0.53963973273003929</v>
      </c>
    </row>
    <row r="907" spans="1:7">
      <c r="A907" t="s">
        <v>720</v>
      </c>
      <c r="B907" s="265">
        <v>1.7187231466454448E-8</v>
      </c>
      <c r="C907" s="249">
        <v>1.167140945136608E-8</v>
      </c>
      <c r="D907" s="249">
        <v>2.8858640917820528E-8</v>
      </c>
      <c r="E907" s="265">
        <v>3.4571399810023966E-3</v>
      </c>
      <c r="F907" s="249">
        <v>2.3476553700763456E-3</v>
      </c>
      <c r="G907" s="258">
        <v>5.8047953510787422E-3</v>
      </c>
    </row>
    <row r="908" spans="1:7">
      <c r="A908" s="39" t="s">
        <v>721</v>
      </c>
      <c r="B908" s="271">
        <v>3.5880110505029045E-8</v>
      </c>
      <c r="C908" s="263">
        <v>8.4764426183105608E-9</v>
      </c>
      <c r="D908" s="263">
        <v>4.4356553123339602E-8</v>
      </c>
      <c r="E908" s="271">
        <v>7.2171346962902538E-3</v>
      </c>
      <c r="F908" s="263">
        <v>1.705001106759357E-3</v>
      </c>
      <c r="G908" s="264">
        <v>8.9221358030496106E-3</v>
      </c>
    </row>
    <row r="909" spans="1:7">
      <c r="E909"/>
      <c r="F909"/>
      <c r="G909"/>
    </row>
    <row r="910" spans="1:7" ht="14.25">
      <c r="A910" s="52" t="s">
        <v>1082</v>
      </c>
      <c r="E910"/>
      <c r="F910"/>
      <c r="G910"/>
    </row>
    <row r="911" spans="1:7" ht="14.25">
      <c r="A911" s="77"/>
      <c r="B911" s="254" t="s">
        <v>1003</v>
      </c>
      <c r="C911" s="255"/>
      <c r="D911" s="256"/>
      <c r="E911" s="254" t="s">
        <v>1004</v>
      </c>
      <c r="F911" s="255"/>
      <c r="G911" s="256"/>
    </row>
    <row r="912" spans="1:7" ht="14.25">
      <c r="A912" s="51"/>
      <c r="B912" s="259" t="s">
        <v>1009</v>
      </c>
      <c r="C912" s="260" t="s">
        <v>419</v>
      </c>
      <c r="D912" s="261" t="s">
        <v>1010</v>
      </c>
      <c r="E912" s="259" t="s">
        <v>1009</v>
      </c>
      <c r="F912" s="260" t="s">
        <v>419</v>
      </c>
      <c r="G912" s="261" t="s">
        <v>1010</v>
      </c>
    </row>
    <row r="913" spans="1:11">
      <c r="A913" s="77" t="s">
        <v>1015</v>
      </c>
      <c r="B913" s="262">
        <v>2252.0351304845121</v>
      </c>
      <c r="C913" s="252">
        <v>5253.1200019898524</v>
      </c>
      <c r="D913" s="253">
        <v>7505.155132474365</v>
      </c>
      <c r="E913" s="262">
        <v>452306979.07589656</v>
      </c>
      <c r="F913" s="252">
        <v>1055055850</v>
      </c>
      <c r="G913" s="253">
        <v>1507362829.0758965</v>
      </c>
    </row>
    <row r="914" spans="1:11">
      <c r="A914" s="51" t="s">
        <v>1020</v>
      </c>
      <c r="B914" s="265">
        <v>2236.4126823630659</v>
      </c>
      <c r="C914" s="249">
        <v>2640.0014046553706</v>
      </c>
      <c r="D914" s="258">
        <v>4876.4140870184365</v>
      </c>
      <c r="E914" s="265">
        <v>449169309.40994376</v>
      </c>
      <c r="F914" s="249">
        <v>530227545.71279377</v>
      </c>
      <c r="G914" s="258">
        <v>979396855.12273753</v>
      </c>
    </row>
    <row r="915" spans="1:11">
      <c r="A915" s="51" t="s">
        <v>575</v>
      </c>
      <c r="B915" s="265">
        <v>43.196183177050038</v>
      </c>
      <c r="C915" s="249">
        <v>0</v>
      </c>
      <c r="D915" s="258">
        <v>43.196183177050038</v>
      </c>
      <c r="E915" s="265">
        <v>8675679.5468892585</v>
      </c>
      <c r="F915" s="249">
        <v>0</v>
      </c>
      <c r="G915" s="258">
        <v>8675679.5468892585</v>
      </c>
    </row>
    <row r="916" spans="1:11">
      <c r="A916" s="51" t="s">
        <v>967</v>
      </c>
      <c r="B916" s="265">
        <v>2050.5266217905196</v>
      </c>
      <c r="C916" s="249">
        <v>0</v>
      </c>
      <c r="D916" s="258">
        <v>2050.5266217905196</v>
      </c>
      <c r="E916" s="265">
        <v>411835272.57731283</v>
      </c>
      <c r="F916" s="249">
        <v>0</v>
      </c>
      <c r="G916" s="258">
        <v>411835272.57731283</v>
      </c>
    </row>
    <row r="917" spans="1:11">
      <c r="A917" t="s">
        <v>608</v>
      </c>
      <c r="B917" s="265">
        <v>142.68987739549635</v>
      </c>
      <c r="C917" s="249">
        <v>2640.0014046553706</v>
      </c>
      <c r="D917" s="258">
        <v>2782.6912820508669</v>
      </c>
      <c r="E917" s="249">
        <v>28658357.285741668</v>
      </c>
      <c r="F917" s="249">
        <v>530227545.71279377</v>
      </c>
      <c r="G917" s="258">
        <v>558885902.99853551</v>
      </c>
    </row>
    <row r="918" spans="1:11">
      <c r="A918" s="267" t="s">
        <v>625</v>
      </c>
      <c r="B918" s="268">
        <v>4.8524315437718679E-2</v>
      </c>
      <c r="C918" s="269">
        <v>0</v>
      </c>
      <c r="D918" s="270">
        <v>4.8524315437718679E-2</v>
      </c>
      <c r="E918" s="269">
        <v>9745.8011335011743</v>
      </c>
      <c r="F918" s="269">
        <v>0</v>
      </c>
      <c r="G918" s="270">
        <v>9745.8011335011743</v>
      </c>
      <c r="H918" s="249"/>
      <c r="I918" s="249"/>
      <c r="J918" s="249"/>
      <c r="K918" s="249"/>
    </row>
    <row r="919" spans="1:11">
      <c r="A919" s="49" t="s">
        <v>676</v>
      </c>
      <c r="B919" s="262">
        <v>5.1898229728312908E-5</v>
      </c>
      <c r="C919" s="252">
        <v>4.7934931218764581E-5</v>
      </c>
      <c r="D919" s="253">
        <v>9.9833160947077488E-5</v>
      </c>
      <c r="E919" s="252">
        <v>10.423430429679762</v>
      </c>
      <c r="F919" s="252">
        <v>9.6274270495530363</v>
      </c>
      <c r="G919" s="253">
        <v>20.050857479232796</v>
      </c>
    </row>
    <row r="920" spans="1:11">
      <c r="A920" s="51" t="s">
        <v>685</v>
      </c>
      <c r="B920" s="265">
        <v>1.120950648573941E-4</v>
      </c>
      <c r="C920" s="249">
        <v>2.149839627134307E-4</v>
      </c>
      <c r="D920" s="249">
        <v>3.2707902757082483E-4</v>
      </c>
      <c r="E920" s="265">
        <v>22.513583144707212</v>
      </c>
      <c r="F920" s="249">
        <v>43.178166010117558</v>
      </c>
      <c r="G920" s="258">
        <v>65.691749154824777</v>
      </c>
    </row>
    <row r="921" spans="1:11">
      <c r="A921" s="51" t="s">
        <v>690</v>
      </c>
      <c r="B921" s="265">
        <v>1.9352765030372331E-4</v>
      </c>
      <c r="C921" s="249">
        <v>1.7404850376864288E-3</v>
      </c>
      <c r="D921" s="249">
        <v>1.9340126879901522E-3</v>
      </c>
      <c r="E921" s="265">
        <v>38.868801685922726</v>
      </c>
      <c r="F921" s="249">
        <v>349.56538593311279</v>
      </c>
      <c r="G921" s="258">
        <v>388.43418761903558</v>
      </c>
    </row>
    <row r="922" spans="1:11">
      <c r="A922" s="51" t="s">
        <v>695</v>
      </c>
      <c r="B922" s="265">
        <v>3.8825277802931851E-5</v>
      </c>
      <c r="C922" s="249">
        <v>2.1253315687125757E-5</v>
      </c>
      <c r="D922" s="249">
        <v>6.0078593490057612E-5</v>
      </c>
      <c r="E922" s="265">
        <v>7.7978109120564358</v>
      </c>
      <c r="F922" s="249">
        <v>4.2685937193715215</v>
      </c>
      <c r="G922" s="258">
        <v>12.066404631427957</v>
      </c>
    </row>
    <row r="923" spans="1:11">
      <c r="A923" s="51" t="s">
        <v>700</v>
      </c>
      <c r="B923" s="265">
        <v>3.781398344398939E-5</v>
      </c>
      <c r="C923" s="249">
        <v>2.1253315687125757E-5</v>
      </c>
      <c r="D923" s="249">
        <v>5.9067299131115151E-5</v>
      </c>
      <c r="E923" s="265">
        <v>7.5946988512106746</v>
      </c>
      <c r="F923" s="249">
        <v>4.2685937193715215</v>
      </c>
      <c r="G923" s="258">
        <v>11.863292570582196</v>
      </c>
    </row>
    <row r="924" spans="1:11">
      <c r="A924" s="51" t="s">
        <v>703</v>
      </c>
      <c r="B924" s="265">
        <v>8.6322695299605534E-5</v>
      </c>
      <c r="C924" s="249">
        <v>1.3613225636765822E-6</v>
      </c>
      <c r="D924" s="249">
        <v>8.7684017863282111E-5</v>
      </c>
      <c r="E924" s="265">
        <v>17.337366104166193</v>
      </c>
      <c r="F924" s="249">
        <v>0.27341300674645236</v>
      </c>
      <c r="G924" s="258">
        <v>17.610779110912645</v>
      </c>
    </row>
    <row r="925" spans="1:11">
      <c r="A925" s="51" t="s">
        <v>1052</v>
      </c>
      <c r="B925" s="265">
        <v>1.194647170032954E-6</v>
      </c>
      <c r="C925" s="249">
        <v>6.654796537505011E-6</v>
      </c>
      <c r="D925" s="249">
        <v>7.849443707537965E-6</v>
      </c>
      <c r="E925" s="265">
        <v>0.23993731057957421</v>
      </c>
      <c r="F925" s="249">
        <v>1.3365736961643406</v>
      </c>
      <c r="G925" s="258">
        <v>1.5765110067439148</v>
      </c>
    </row>
    <row r="926" spans="1:11">
      <c r="A926" s="51" t="s">
        <v>1053</v>
      </c>
      <c r="B926" s="265">
        <v>1.8653847869699148E-6</v>
      </c>
      <c r="C926" s="249">
        <v>6.4373574247615522E-6</v>
      </c>
      <c r="D926" s="249">
        <v>8.3027422117314664E-6</v>
      </c>
      <c r="E926" s="265">
        <v>0.37465070876890549</v>
      </c>
      <c r="F926" s="249">
        <v>1.2929024288352302</v>
      </c>
      <c r="G926" s="258">
        <v>1.6675531376041357</v>
      </c>
    </row>
    <row r="927" spans="1:11">
      <c r="A927" s="51" t="s">
        <v>201</v>
      </c>
      <c r="B927" s="265">
        <v>1.1922016214350401E-3</v>
      </c>
      <c r="C927" s="249">
        <v>1.8371117152382721E-7</v>
      </c>
      <c r="D927" s="249">
        <v>1.1923853326065638E-3</v>
      </c>
      <c r="E927" s="265">
        <v>239.4461376473528</v>
      </c>
      <c r="F927" s="249">
        <v>3.689722415500641E-2</v>
      </c>
      <c r="G927" s="258">
        <v>239.48303487150778</v>
      </c>
    </row>
    <row r="928" spans="1:11">
      <c r="A928" s="51" t="s">
        <v>200</v>
      </c>
      <c r="B928" s="265">
        <v>1.0742199212061678E-6</v>
      </c>
      <c r="C928" s="249">
        <v>3.6042293102625187E-7</v>
      </c>
      <c r="D928" s="249">
        <v>1.4346428522324197E-6</v>
      </c>
      <c r="E928" s="265">
        <v>0.21575026110688411</v>
      </c>
      <c r="F928" s="249">
        <v>7.2388660778613612E-2</v>
      </c>
      <c r="G928" s="258">
        <v>0.28813892188549778</v>
      </c>
    </row>
    <row r="929" spans="1:7">
      <c r="A929" s="51" t="s">
        <v>282</v>
      </c>
      <c r="B929" s="265">
        <v>-9.1127941076806024E-2</v>
      </c>
      <c r="C929" s="249">
        <v>0.37584794778044039</v>
      </c>
      <c r="D929" s="249">
        <v>0.2847200067036344</v>
      </c>
      <c r="E929" s="265">
        <v>-18302.469255436823</v>
      </c>
      <c r="F929" s="249">
        <v>75486.677606078068</v>
      </c>
      <c r="G929" s="258">
        <v>57184.208350641253</v>
      </c>
    </row>
    <row r="930" spans="1:7">
      <c r="A930" s="51" t="s">
        <v>640</v>
      </c>
      <c r="B930" s="265">
        <v>-9.0790042206519733E-2</v>
      </c>
      <c r="C930" s="249">
        <v>0.3763351769241457</v>
      </c>
      <c r="D930" s="249">
        <v>0.28554513471762599</v>
      </c>
      <c r="E930" s="265">
        <v>-18234.604409465494</v>
      </c>
      <c r="F930" s="249">
        <v>75584.534490779348</v>
      </c>
      <c r="G930" s="258">
        <v>57349.930081313869</v>
      </c>
    </row>
    <row r="931" spans="1:7">
      <c r="A931" s="51" t="s">
        <v>667</v>
      </c>
      <c r="B931" s="271">
        <v>-5.4739325284348897E-2</v>
      </c>
      <c r="C931" s="263">
        <v>0.37643620033601338</v>
      </c>
      <c r="D931" s="264">
        <v>0.3216968750516645</v>
      </c>
      <c r="E931" s="271">
        <v>-10994.046460851585</v>
      </c>
      <c r="F931" s="263">
        <v>75604.824402610335</v>
      </c>
      <c r="G931" s="264">
        <v>64610.777941758759</v>
      </c>
    </row>
    <row r="932" spans="1:7">
      <c r="A932" s="77" t="s">
        <v>712</v>
      </c>
      <c r="B932" s="265">
        <v>9.0811118912540745E-6</v>
      </c>
      <c r="C932" s="249">
        <v>8.0492865589722658E-6</v>
      </c>
      <c r="D932" s="258">
        <v>1.7130398450226339E-5</v>
      </c>
      <c r="E932" s="265">
        <v>1.8238837532253052</v>
      </c>
      <c r="F932" s="249">
        <v>1.6166481765414016</v>
      </c>
      <c r="G932" s="258">
        <v>3.4405319297667063</v>
      </c>
    </row>
    <row r="933" spans="1:7">
      <c r="A933" s="51" t="s">
        <v>715</v>
      </c>
      <c r="B933" s="265">
        <v>8.9792671150561125E-6</v>
      </c>
      <c r="C933" s="249">
        <v>2.6859174582270988E-5</v>
      </c>
      <c r="D933" s="258">
        <v>3.5838441697327102E-5</v>
      </c>
      <c r="E933" s="265">
        <v>1.8034288755756611</v>
      </c>
      <c r="F933" s="249">
        <v>5.3944949398570872</v>
      </c>
      <c r="G933" s="258">
        <v>7.1979238154327483</v>
      </c>
    </row>
    <row r="934" spans="1:7">
      <c r="A934" s="51" t="s">
        <v>716</v>
      </c>
      <c r="B934" s="265">
        <v>1.6756662989268967E-5</v>
      </c>
      <c r="C934" s="249">
        <v>9.9712056099358676E-5</v>
      </c>
      <c r="D934" s="258">
        <v>1.1646871908862764E-4</v>
      </c>
      <c r="E934" s="265">
        <v>3.3654695317468333</v>
      </c>
      <c r="F934" s="249">
        <v>20.026534338318317</v>
      </c>
      <c r="G934" s="258">
        <v>23.39200387006515</v>
      </c>
    </row>
    <row r="935" spans="1:7">
      <c r="A935" s="51" t="s">
        <v>717</v>
      </c>
      <c r="B935" s="265">
        <v>4.248346334929269E-6</v>
      </c>
      <c r="C935" s="249">
        <v>5.5749498547745348E-8</v>
      </c>
      <c r="D935" s="258">
        <v>4.3040958334770147E-6</v>
      </c>
      <c r="E935" s="265">
        <v>0.85325342878048405</v>
      </c>
      <c r="F935" s="249">
        <v>1.1196933356764168E-2</v>
      </c>
      <c r="G935" s="258">
        <v>0.86445036213724813</v>
      </c>
    </row>
    <row r="936" spans="1:7">
      <c r="A936" s="51" t="s">
        <v>718</v>
      </c>
      <c r="B936" s="265">
        <v>4.0148973129676622E-6</v>
      </c>
      <c r="C936" s="249">
        <v>5.5749498547745348E-8</v>
      </c>
      <c r="D936" s="258">
        <v>4.0706468115154078E-6</v>
      </c>
      <c r="E936" s="265">
        <v>0.80636667268047602</v>
      </c>
      <c r="F936" s="249">
        <v>1.1196933356764168E-2</v>
      </c>
      <c r="G936" s="258">
        <v>0.81756360603724021</v>
      </c>
    </row>
    <row r="937" spans="1:7">
      <c r="A937" s="51" t="s">
        <v>719</v>
      </c>
      <c r="B937" s="265">
        <v>1.4199780470681927E-5</v>
      </c>
      <c r="C937" s="249">
        <v>5.0878378156091267E-8</v>
      </c>
      <c r="D937" s="258">
        <v>1.4250658848838019E-5</v>
      </c>
      <c r="E937" s="265">
        <v>2.8519358873648022</v>
      </c>
      <c r="F937" s="249">
        <v>1.0218599706795733E-2</v>
      </c>
      <c r="G937" s="258">
        <v>2.862154487071598</v>
      </c>
    </row>
    <row r="938" spans="1:7">
      <c r="A938" t="s">
        <v>720</v>
      </c>
      <c r="B938" s="265">
        <v>8.4833798180412299E-8</v>
      </c>
      <c r="C938" s="249">
        <v>1.9958320480092834E-8</v>
      </c>
      <c r="D938" s="249">
        <v>1.0479211866050513E-7</v>
      </c>
      <c r="E938" s="265">
        <v>1.7038330556709076E-2</v>
      </c>
      <c r="F938" s="249">
        <v>4.0085021417215717E-3</v>
      </c>
      <c r="G938" s="258">
        <v>2.1046832698430648E-2</v>
      </c>
    </row>
    <row r="939" spans="1:7">
      <c r="A939" s="39" t="s">
        <v>721</v>
      </c>
      <c r="B939" s="271">
        <v>2.1133168638703228E-7</v>
      </c>
      <c r="C939" s="263">
        <v>1.4494869622413792E-8</v>
      </c>
      <c r="D939" s="263">
        <v>2.2582655600944606E-7</v>
      </c>
      <c r="E939" s="271">
        <v>4.2444629463736831E-2</v>
      </c>
      <c r="F939" s="263">
        <v>2.9112026727586842E-3</v>
      </c>
      <c r="G939" s="264">
        <v>4.5355832136495508E-2</v>
      </c>
    </row>
    <row r="940" spans="1:7">
      <c r="E940"/>
      <c r="F940"/>
      <c r="G940"/>
    </row>
    <row r="941" spans="1:7">
      <c r="E941"/>
      <c r="F941"/>
      <c r="G941"/>
    </row>
  </sheetData>
  <mergeCells count="1">
    <mergeCell ref="B2:D2"/>
  </mergeCells>
  <phoneticPr fontId="7" type="noConversion"/>
  <dataValidations count="7">
    <dataValidation type="list" allowBlank="1" showInputMessage="1" showErrorMessage="1" sqref="B2" xr:uid="{00000000-0002-0000-1E00-000000000000}">
      <formula1>RNAVAC_Blend</formula1>
    </dataValidation>
    <dataValidation type="list" allowBlank="1" showInputMessage="1" showErrorMessage="1" sqref="C5" xr:uid="{00000000-0002-0000-1E00-000001000000}">
      <formula1>$U$11:$Y$11</formula1>
    </dataValidation>
    <dataValidation type="list" allowBlank="1" showInputMessage="1" showErrorMessage="1" sqref="E5" xr:uid="{00000000-0002-0000-1E00-000002000000}">
      <formula1>$U$13:$Y$13</formula1>
    </dataValidation>
    <dataValidation type="list" allowBlank="1" showInputMessage="1" showErrorMessage="1" sqref="E6" xr:uid="{00000000-0002-0000-1E00-000003000000}">
      <formula1>$U$15:$X$15</formula1>
    </dataValidation>
    <dataValidation type="list" allowBlank="1" showInputMessage="1" showErrorMessage="1" sqref="C8" xr:uid="{00000000-0002-0000-1E00-000004000000}">
      <formula1>$U$19:$Y$19</formula1>
    </dataValidation>
    <dataValidation type="list" allowBlank="1" showInputMessage="1" showErrorMessage="1" sqref="E8" xr:uid="{00000000-0002-0000-1E00-000005000000}">
      <formula1>$U$21:$Y$21</formula1>
    </dataValidation>
    <dataValidation type="list" allowBlank="1" showInputMessage="1" showErrorMessage="1" sqref="E9" xr:uid="{00000000-0002-0000-1E00-000006000000}">
      <formula1>$U$23:$Y$23</formula1>
    </dataValidation>
  </dataValidations>
  <pageMargins left="0.7" right="0.7" top="0.75" bottom="0.75" header="0.3" footer="0.3"/>
  <pageSetup orientation="portrait" horizontalDpi="1200" verticalDpi="1200"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33">
    <tabColor rgb="FFFFFF00"/>
  </sheetPr>
  <dimension ref="A1:X151"/>
  <sheetViews>
    <sheetView topLeftCell="A7" zoomScale="90" zoomScaleNormal="90" workbookViewId="0">
      <selection activeCell="D50" sqref="D50"/>
    </sheetView>
  </sheetViews>
  <sheetFormatPr defaultColWidth="9.125" defaultRowHeight="13.5"/>
  <cols>
    <col min="1" max="1" width="33.125" customWidth="1"/>
    <col min="2" max="2" width="13.375" bestFit="1" customWidth="1"/>
    <col min="3" max="3" width="11.375" customWidth="1"/>
    <col min="4" max="4" width="12.875" bestFit="1" customWidth="1"/>
    <col min="5" max="5" width="10.375" bestFit="1" customWidth="1"/>
    <col min="6" max="6" width="11.125" customWidth="1"/>
    <col min="7" max="7" width="13.375" customWidth="1"/>
    <col min="8" max="8" width="12.625" bestFit="1" customWidth="1"/>
    <col min="9" max="9" width="9.625" bestFit="1" customWidth="1"/>
    <col min="11" max="11" width="10.375" customWidth="1"/>
    <col min="12" max="12" width="12.375" bestFit="1" customWidth="1"/>
    <col min="15" max="15" width="12.875" bestFit="1" customWidth="1"/>
    <col min="19" max="19" width="10.375" customWidth="1"/>
    <col min="23" max="23" width="10.625" customWidth="1"/>
  </cols>
  <sheetData>
    <row r="1" spans="1:23" ht="15.75">
      <c r="A1" s="73" t="s">
        <v>1083</v>
      </c>
    </row>
    <row r="2" spans="1:23" ht="15">
      <c r="A2" s="47" t="s">
        <v>1084</v>
      </c>
    </row>
    <row r="3" spans="1:23" ht="12.75" customHeight="1">
      <c r="A3" s="93" t="s">
        <v>362</v>
      </c>
      <c r="B3" s="273" t="s">
        <v>1085</v>
      </c>
      <c r="C3" s="94"/>
      <c r="D3" s="94"/>
      <c r="E3" s="274" t="s">
        <v>1086</v>
      </c>
      <c r="F3" s="274" t="s">
        <v>1087</v>
      </c>
      <c r="G3" s="274" t="s">
        <v>1088</v>
      </c>
      <c r="H3" s="274" t="s">
        <v>1088</v>
      </c>
      <c r="I3" s="275"/>
    </row>
    <row r="4" spans="1:23" ht="25.5">
      <c r="A4" s="276"/>
      <c r="B4" s="184" t="s">
        <v>1089</v>
      </c>
      <c r="C4" s="71" t="s">
        <v>1090</v>
      </c>
      <c r="D4" s="71" t="s">
        <v>1091</v>
      </c>
      <c r="E4" s="71"/>
      <c r="F4" s="71" t="s">
        <v>1092</v>
      </c>
      <c r="G4" s="71" t="s">
        <v>1093</v>
      </c>
      <c r="H4" s="103" t="s">
        <v>1094</v>
      </c>
      <c r="I4" s="277" t="s">
        <v>1095</v>
      </c>
    </row>
    <row r="5" spans="1:23" ht="14.25">
      <c r="A5" s="225" t="s">
        <v>1096</v>
      </c>
      <c r="B5" s="278">
        <v>1</v>
      </c>
      <c r="C5" s="279" t="s">
        <v>1097</v>
      </c>
      <c r="D5" s="279"/>
      <c r="E5" s="52"/>
      <c r="F5" s="52"/>
      <c r="G5" s="52"/>
      <c r="H5" s="52"/>
      <c r="I5" s="280"/>
    </row>
    <row r="6" spans="1:23" ht="14.25">
      <c r="A6" s="281" t="s">
        <v>1098</v>
      </c>
      <c r="B6" s="282" t="s">
        <v>1099</v>
      </c>
      <c r="C6" s="283" t="s">
        <v>1099</v>
      </c>
      <c r="D6" s="283" t="s">
        <v>1099</v>
      </c>
      <c r="E6" s="283" t="s">
        <v>1100</v>
      </c>
      <c r="F6" s="284"/>
      <c r="G6" s="284"/>
      <c r="H6" s="284"/>
      <c r="I6" s="285"/>
    </row>
    <row r="7" spans="1:23" ht="14.25">
      <c r="A7" s="51" t="s">
        <v>970</v>
      </c>
      <c r="B7" s="286">
        <v>129670</v>
      </c>
      <c r="C7" s="287">
        <v>129670</v>
      </c>
      <c r="D7" s="287">
        <v>138350</v>
      </c>
      <c r="E7" s="287">
        <v>3205</v>
      </c>
      <c r="F7" s="288">
        <v>0.85299999999999998</v>
      </c>
      <c r="G7" s="289">
        <v>16000</v>
      </c>
      <c r="H7" s="290">
        <v>1.6E-2</v>
      </c>
      <c r="I7" s="291">
        <v>0.93726057101554028</v>
      </c>
    </row>
    <row r="8" spans="1:23" ht="14.25">
      <c r="A8" s="51" t="s">
        <v>1101</v>
      </c>
      <c r="B8" s="286">
        <v>135084.91292306196</v>
      </c>
      <c r="C8" s="292">
        <v>135084.91292306196</v>
      </c>
      <c r="D8" s="292">
        <v>144475.84269846199</v>
      </c>
      <c r="E8" s="292">
        <v>3266</v>
      </c>
      <c r="F8" s="293">
        <v>0.85562068501529054</v>
      </c>
      <c r="G8" s="289">
        <v>1800</v>
      </c>
      <c r="H8" s="290">
        <v>1.8E-3</v>
      </c>
      <c r="I8" s="291">
        <v>0.93500000000000005</v>
      </c>
    </row>
    <row r="9" spans="1:23" ht="14.25">
      <c r="A9" s="51" t="s">
        <v>1102</v>
      </c>
      <c r="B9" s="286">
        <v>152370.90134048002</v>
      </c>
      <c r="C9" s="292">
        <v>152370.90134048002</v>
      </c>
      <c r="D9" s="292">
        <v>162963.53084543315</v>
      </c>
      <c r="E9" s="292">
        <v>3839.6821254480283</v>
      </c>
      <c r="F9" s="293">
        <v>0.83</v>
      </c>
      <c r="G9" s="289">
        <v>48000</v>
      </c>
      <c r="H9" s="290">
        <v>4.8000000000000001E-2</v>
      </c>
      <c r="I9" s="291">
        <v>0.93500000000000016</v>
      </c>
    </row>
    <row r="10" spans="1:23" ht="14.25">
      <c r="A10" s="51" t="s">
        <v>1103</v>
      </c>
      <c r="B10" s="286">
        <v>152370.90134048002</v>
      </c>
      <c r="C10" s="173">
        <v>152370.90134048002</v>
      </c>
      <c r="D10" s="173">
        <v>162963.53084543315</v>
      </c>
      <c r="E10" s="173">
        <v>3839.6821254480283</v>
      </c>
      <c r="F10" s="189">
        <v>0.83</v>
      </c>
      <c r="G10" s="173">
        <v>48000</v>
      </c>
      <c r="H10" s="290">
        <v>4.8000000000000001E-2</v>
      </c>
      <c r="I10" s="291">
        <v>0.93500000000000016</v>
      </c>
    </row>
    <row r="11" spans="1:23" ht="14.25">
      <c r="A11" s="51" t="s">
        <v>1104</v>
      </c>
      <c r="B11" s="286">
        <v>145194.18901496602</v>
      </c>
      <c r="C11" s="173">
        <v>145194.18901496602</v>
      </c>
      <c r="D11" s="173">
        <v>155287.90268980322</v>
      </c>
      <c r="E11" s="173">
        <v>3500.47748781362</v>
      </c>
      <c r="F11" s="189">
        <v>0.83245885654014951</v>
      </c>
      <c r="G11" s="173">
        <v>37227.389654331695</v>
      </c>
      <c r="H11" s="290">
        <v>3.7227389654331693E-2</v>
      </c>
      <c r="I11" s="291">
        <v>0.93500000000000005</v>
      </c>
      <c r="L11" s="173"/>
      <c r="M11" s="173"/>
      <c r="N11" s="173"/>
      <c r="O11" s="173"/>
      <c r="P11" s="189"/>
      <c r="Q11" s="173"/>
      <c r="R11" s="290"/>
      <c r="S11" s="294"/>
    </row>
    <row r="12" spans="1:23" ht="14.25">
      <c r="A12" s="51" t="s">
        <v>828</v>
      </c>
      <c r="B12" s="286">
        <v>128448.52692210001</v>
      </c>
      <c r="C12" s="292">
        <v>128448.52692210001</v>
      </c>
      <c r="D12" s="292">
        <v>137378.10365999999</v>
      </c>
      <c r="E12" s="292">
        <v>2709</v>
      </c>
      <c r="F12" s="293">
        <v>0.84059083544303792</v>
      </c>
      <c r="G12" s="289">
        <v>1600</v>
      </c>
      <c r="H12" s="290">
        <v>1.6000000000000001E-3</v>
      </c>
      <c r="I12" s="291">
        <v>0.93500000000000005</v>
      </c>
    </row>
    <row r="13" spans="1:23" ht="14.25">
      <c r="A13" t="s">
        <v>1105</v>
      </c>
      <c r="B13" s="286">
        <v>125600.90733399388</v>
      </c>
      <c r="C13" s="85">
        <v>125600.90733399388</v>
      </c>
      <c r="D13" s="85">
        <v>134008.52571649614</v>
      </c>
      <c r="E13" s="295">
        <v>3087.2372132564833</v>
      </c>
      <c r="F13" s="296">
        <v>0.85299999999999998</v>
      </c>
      <c r="G13" s="296">
        <v>16000</v>
      </c>
      <c r="H13" s="290">
        <v>1.6E-2</v>
      </c>
      <c r="I13" s="291">
        <v>0.93726057101554028</v>
      </c>
    </row>
    <row r="14" spans="1:23" ht="14.25">
      <c r="A14" t="s">
        <v>1106</v>
      </c>
      <c r="B14" s="286">
        <v>122492.60888766299</v>
      </c>
      <c r="C14" s="85">
        <v>122492.60888766299</v>
      </c>
      <c r="D14" s="85">
        <v>130692.16040416578</v>
      </c>
      <c r="E14" s="295">
        <v>2984.0426545960995</v>
      </c>
      <c r="F14" s="296">
        <v>0.85299999999999998</v>
      </c>
      <c r="G14" s="296">
        <v>16000</v>
      </c>
      <c r="H14" s="290">
        <v>1.6E-2</v>
      </c>
      <c r="I14" s="291">
        <v>0.93726057101554017</v>
      </c>
    </row>
    <row r="15" spans="1:23" ht="14.25">
      <c r="A15" s="51" t="s">
        <v>1107</v>
      </c>
      <c r="B15" s="286">
        <v>116090</v>
      </c>
      <c r="C15" s="287">
        <v>116090</v>
      </c>
      <c r="D15" s="287">
        <v>124340</v>
      </c>
      <c r="E15" s="287">
        <v>2819</v>
      </c>
      <c r="F15" s="288">
        <v>0.86299999999999999</v>
      </c>
      <c r="G15" s="173">
        <v>25.5</v>
      </c>
      <c r="H15" s="290">
        <v>2.55E-5</v>
      </c>
      <c r="I15" s="291">
        <v>0.93364967025896739</v>
      </c>
      <c r="P15" s="82"/>
      <c r="Q15" s="82"/>
      <c r="R15" s="82"/>
      <c r="S15" s="82"/>
      <c r="T15" s="82"/>
      <c r="U15" s="82"/>
      <c r="V15" s="7"/>
      <c r="W15" s="85"/>
    </row>
    <row r="16" spans="1:23" ht="14.25">
      <c r="A16" s="51" t="s">
        <v>831</v>
      </c>
      <c r="B16" s="286">
        <v>112193.52</v>
      </c>
      <c r="C16" s="173">
        <v>112193.52</v>
      </c>
      <c r="D16" s="173">
        <v>120438.62000000001</v>
      </c>
      <c r="E16" s="173">
        <v>2835.5620000000004</v>
      </c>
      <c r="F16" s="189">
        <v>0.82778546968819577</v>
      </c>
      <c r="G16" s="297">
        <v>22.925518367368763</v>
      </c>
      <c r="H16" s="290">
        <v>2.2925518367368762E-5</v>
      </c>
      <c r="I16" s="291">
        <v>0.931541062160958</v>
      </c>
      <c r="S16" s="82"/>
      <c r="T16" s="82"/>
      <c r="U16" s="82"/>
      <c r="V16" s="7"/>
      <c r="W16" s="85"/>
    </row>
    <row r="17" spans="1:23" ht="14.25">
      <c r="A17" s="51" t="s">
        <v>1108</v>
      </c>
      <c r="B17" s="286">
        <v>112193.52</v>
      </c>
      <c r="C17" s="173">
        <v>112193.52</v>
      </c>
      <c r="D17" s="173">
        <v>120438.62000000001</v>
      </c>
      <c r="E17" s="173">
        <v>2835.5620000000004</v>
      </c>
      <c r="F17" s="189">
        <v>0.82778546968819577</v>
      </c>
      <c r="G17" s="297">
        <v>22.925518367368763</v>
      </c>
      <c r="H17" s="290">
        <v>2.2925518367368762E-5</v>
      </c>
      <c r="I17" s="291">
        <v>0.931541062160958</v>
      </c>
      <c r="P17" s="82"/>
      <c r="Q17" s="82"/>
      <c r="R17" s="82"/>
      <c r="S17" s="82"/>
      <c r="T17" s="82"/>
      <c r="U17" s="82"/>
      <c r="V17" s="7"/>
      <c r="W17" s="85"/>
    </row>
    <row r="18" spans="1:23" ht="14.25">
      <c r="A18" s="51" t="s">
        <v>1109</v>
      </c>
      <c r="B18" s="286">
        <v>106150</v>
      </c>
      <c r="C18" s="173">
        <v>106150</v>
      </c>
      <c r="D18" s="173">
        <v>114387.5</v>
      </c>
      <c r="E18" s="173">
        <v>2861.25</v>
      </c>
      <c r="F18" s="189">
        <v>0.77774999999999994</v>
      </c>
      <c r="G18" s="297">
        <v>19.267500028014183</v>
      </c>
      <c r="H18" s="290">
        <v>1.9267500028014183E-5</v>
      </c>
      <c r="I18" s="291">
        <v>0.92798601245765489</v>
      </c>
      <c r="S18" s="82"/>
      <c r="T18" s="82"/>
      <c r="U18" s="82"/>
      <c r="V18" s="7"/>
      <c r="W18" s="85"/>
    </row>
    <row r="19" spans="1:23" ht="14.25">
      <c r="A19" s="51" t="s">
        <v>1110</v>
      </c>
      <c r="B19" s="286">
        <v>100186</v>
      </c>
      <c r="C19" s="173">
        <v>100186</v>
      </c>
      <c r="D19" s="173">
        <v>108416</v>
      </c>
      <c r="E19" s="173">
        <v>2886.6</v>
      </c>
      <c r="F19" s="189">
        <v>0.72659999999999991</v>
      </c>
      <c r="G19" s="297">
        <v>15.528000044822692</v>
      </c>
      <c r="H19" s="290">
        <v>1.5528000044822691E-5</v>
      </c>
      <c r="I19" s="291">
        <v>0.92408869539551353</v>
      </c>
      <c r="J19" s="82"/>
      <c r="K19" s="82"/>
      <c r="L19" s="82"/>
      <c r="M19" s="7"/>
      <c r="N19" s="85"/>
    </row>
    <row r="20" spans="1:23" ht="14.25">
      <c r="A20" s="51" t="s">
        <v>1111</v>
      </c>
      <c r="B20" s="286">
        <v>128450</v>
      </c>
      <c r="C20" s="287">
        <v>128450</v>
      </c>
      <c r="D20" s="287">
        <v>137380</v>
      </c>
      <c r="E20" s="287">
        <v>3167</v>
      </c>
      <c r="F20" s="288">
        <v>0.86499999999999999</v>
      </c>
      <c r="G20" s="173">
        <v>200</v>
      </c>
      <c r="H20" s="290">
        <v>2.0000000000000001E-4</v>
      </c>
      <c r="I20" s="291">
        <v>0.93499781627602274</v>
      </c>
      <c r="W20" s="85"/>
    </row>
    <row r="21" spans="1:23" ht="14.25">
      <c r="A21" s="298" t="s">
        <v>1112</v>
      </c>
      <c r="B21" s="286"/>
      <c r="C21" s="173"/>
      <c r="D21" s="173"/>
      <c r="E21" s="173"/>
      <c r="F21" s="299"/>
      <c r="G21" s="173">
        <v>120</v>
      </c>
      <c r="H21" s="290">
        <v>1.2E-4</v>
      </c>
      <c r="I21" s="291"/>
    </row>
    <row r="22" spans="1:23" ht="14.25">
      <c r="A22" s="51" t="s">
        <v>1113</v>
      </c>
      <c r="B22" s="286">
        <v>128450</v>
      </c>
      <c r="C22" s="173">
        <v>128450</v>
      </c>
      <c r="D22" s="173">
        <v>137380</v>
      </c>
      <c r="E22" s="173">
        <v>3167</v>
      </c>
      <c r="F22" s="189">
        <v>0.86499999999999999</v>
      </c>
      <c r="G22" s="173">
        <v>11</v>
      </c>
      <c r="H22" s="290">
        <v>1.1E-5</v>
      </c>
      <c r="I22" s="291">
        <v>0.93499781627602274</v>
      </c>
    </row>
    <row r="23" spans="1:23" ht="14.25">
      <c r="A23" s="51" t="s">
        <v>1114</v>
      </c>
      <c r="B23" s="286">
        <v>129487.84757606639</v>
      </c>
      <c r="C23" s="173">
        <v>129487.84757606639</v>
      </c>
      <c r="D23" s="287">
        <v>138490</v>
      </c>
      <c r="E23" s="287">
        <v>3206</v>
      </c>
      <c r="F23" s="288">
        <v>0.871</v>
      </c>
      <c r="G23" s="289">
        <v>11</v>
      </c>
      <c r="H23" s="290">
        <v>1.1E-5</v>
      </c>
      <c r="I23" s="291">
        <v>0.93499781627602274</v>
      </c>
    </row>
    <row r="24" spans="1:23" ht="14.25">
      <c r="A24" s="51" t="s">
        <v>1115</v>
      </c>
      <c r="B24" s="286">
        <v>116920</v>
      </c>
      <c r="C24" s="287">
        <v>116920</v>
      </c>
      <c r="D24" s="287">
        <v>125080</v>
      </c>
      <c r="E24" s="287">
        <v>2745</v>
      </c>
      <c r="F24" s="288">
        <v>0.85</v>
      </c>
      <c r="G24" s="289">
        <v>1</v>
      </c>
      <c r="H24" s="290">
        <v>9.9999999999999995E-7</v>
      </c>
      <c r="I24" s="291">
        <v>0.93476175247841387</v>
      </c>
    </row>
    <row r="25" spans="1:23" ht="14.25">
      <c r="A25" s="51" t="s">
        <v>1116</v>
      </c>
      <c r="B25" s="286">
        <v>124307.03423937227</v>
      </c>
      <c r="C25" s="173">
        <v>124307.03423937227</v>
      </c>
      <c r="D25" s="173">
        <v>132948.69438683367</v>
      </c>
      <c r="E25" s="173">
        <v>3035.8996219999995</v>
      </c>
      <c r="F25" s="189">
        <v>0.86199999999999999</v>
      </c>
      <c r="G25" s="173">
        <v>700</v>
      </c>
      <c r="H25" s="290">
        <v>6.9999999999999999E-4</v>
      </c>
      <c r="I25" s="291">
        <v>0.93500003751584637</v>
      </c>
    </row>
    <row r="26" spans="1:23" ht="14.25">
      <c r="A26" s="51" t="s">
        <v>1117</v>
      </c>
      <c r="B26" s="286">
        <v>123041.23110601204</v>
      </c>
      <c r="C26" s="173">
        <v>123041.23110601204</v>
      </c>
      <c r="D26" s="173">
        <v>131594.89429852215</v>
      </c>
      <c r="E26" s="173">
        <v>2998.0455119999997</v>
      </c>
      <c r="F26" s="189">
        <v>0.86</v>
      </c>
      <c r="G26" s="173">
        <v>11</v>
      </c>
      <c r="H26" s="290">
        <v>1.1E-5</v>
      </c>
      <c r="I26" s="291">
        <v>0.93500003751584626</v>
      </c>
    </row>
    <row r="27" spans="1:23" ht="14.25">
      <c r="A27" s="51" t="s">
        <v>1118</v>
      </c>
      <c r="B27" s="286">
        <v>111520</v>
      </c>
      <c r="C27" s="287">
        <v>111520</v>
      </c>
      <c r="D27" s="287">
        <v>119740</v>
      </c>
      <c r="E27" s="300">
        <v>2651</v>
      </c>
      <c r="F27" s="288">
        <v>0.84199999999999997</v>
      </c>
      <c r="G27" s="289">
        <v>0</v>
      </c>
      <c r="H27" s="290">
        <v>0</v>
      </c>
      <c r="I27" s="291">
        <v>0.93135126106564226</v>
      </c>
    </row>
    <row r="28" spans="1:23" ht="14.25">
      <c r="A28" s="51" t="s">
        <v>1119</v>
      </c>
      <c r="B28" s="286">
        <v>140352.52220119376</v>
      </c>
      <c r="C28" s="173">
        <v>140352.52220119376</v>
      </c>
      <c r="D28" s="287">
        <v>150110</v>
      </c>
      <c r="E28" s="287">
        <v>3752</v>
      </c>
      <c r="F28" s="288">
        <v>0.86799999999999999</v>
      </c>
      <c r="G28" s="289">
        <v>5000</v>
      </c>
      <c r="H28" s="290">
        <v>5.0000000000000001E-3</v>
      </c>
      <c r="I28" s="291">
        <v>0.93499781627602263</v>
      </c>
    </row>
    <row r="29" spans="1:23" ht="14.25">
      <c r="A29" s="51" t="s">
        <v>1120</v>
      </c>
      <c r="B29" s="286">
        <v>140352.52220119376</v>
      </c>
      <c r="C29" s="173">
        <v>140352.52220119376</v>
      </c>
      <c r="D29" s="173">
        <v>150110</v>
      </c>
      <c r="E29" s="173">
        <v>3752</v>
      </c>
      <c r="F29" s="189">
        <v>0.86799999999999999</v>
      </c>
      <c r="G29" s="289">
        <v>27000</v>
      </c>
      <c r="H29" s="290">
        <v>2.7E-2</v>
      </c>
      <c r="I29" s="291">
        <v>0.93499781627602263</v>
      </c>
    </row>
    <row r="30" spans="1:23" ht="14.25">
      <c r="A30" s="51" t="s">
        <v>917</v>
      </c>
      <c r="B30" s="286">
        <v>57250</v>
      </c>
      <c r="C30" s="287">
        <v>57250</v>
      </c>
      <c r="D30" s="287">
        <v>65200</v>
      </c>
      <c r="E30" s="287">
        <v>3006</v>
      </c>
      <c r="F30" s="187">
        <v>0.375</v>
      </c>
      <c r="G30" s="289">
        <v>0</v>
      </c>
      <c r="H30" s="290">
        <v>0</v>
      </c>
      <c r="I30" s="291">
        <v>0.87806748466257667</v>
      </c>
    </row>
    <row r="31" spans="1:23" ht="14.25">
      <c r="A31" s="51" t="s">
        <v>916</v>
      </c>
      <c r="B31" s="286">
        <v>76330</v>
      </c>
      <c r="C31" s="287">
        <v>76330</v>
      </c>
      <c r="D31" s="287">
        <v>84530</v>
      </c>
      <c r="E31" s="287">
        <v>2988</v>
      </c>
      <c r="F31" s="187">
        <v>0.52200000000000002</v>
      </c>
      <c r="G31" s="173">
        <v>0.57000011205673218</v>
      </c>
      <c r="H31" s="290">
        <v>5.7000011205673218E-7</v>
      </c>
      <c r="I31" s="291">
        <v>0.90299302022950434</v>
      </c>
    </row>
    <row r="32" spans="1:23" ht="14.25">
      <c r="A32" s="51" t="s">
        <v>1121</v>
      </c>
      <c r="B32" s="286">
        <v>99837</v>
      </c>
      <c r="C32" s="301">
        <v>99837</v>
      </c>
      <c r="D32" s="300">
        <v>108458</v>
      </c>
      <c r="E32" s="301">
        <v>3065</v>
      </c>
      <c r="F32" s="302">
        <v>0.64859999999999995</v>
      </c>
      <c r="G32" s="85">
        <v>0</v>
      </c>
      <c r="H32" s="290">
        <v>0</v>
      </c>
      <c r="I32" s="291">
        <v>0.92051300964428628</v>
      </c>
    </row>
    <row r="33" spans="1:9" ht="14.25">
      <c r="A33" s="51" t="s">
        <v>1122</v>
      </c>
      <c r="B33" s="286">
        <v>83127</v>
      </c>
      <c r="C33" s="301">
        <v>83127</v>
      </c>
      <c r="D33" s="300">
        <v>89511</v>
      </c>
      <c r="E33" s="301">
        <v>2964</v>
      </c>
      <c r="F33" s="302">
        <v>0.61980000000000002</v>
      </c>
      <c r="G33" s="85">
        <v>0</v>
      </c>
      <c r="H33" s="290">
        <v>0</v>
      </c>
      <c r="I33" s="291">
        <v>0.92867915675168411</v>
      </c>
    </row>
    <row r="34" spans="1:9" ht="14.25">
      <c r="A34" s="51" t="s">
        <v>1123</v>
      </c>
      <c r="B34" s="286">
        <v>116090</v>
      </c>
      <c r="C34" s="173">
        <v>116090</v>
      </c>
      <c r="D34" s="173">
        <v>124340</v>
      </c>
      <c r="E34" s="173">
        <v>2819</v>
      </c>
      <c r="F34" s="189">
        <v>0.86299999999999999</v>
      </c>
      <c r="G34" s="173">
        <v>25.5</v>
      </c>
      <c r="H34" s="290">
        <v>2.55E-5</v>
      </c>
      <c r="I34" s="291">
        <v>0.93364967025896739</v>
      </c>
    </row>
    <row r="35" spans="1:9" ht="14.25">
      <c r="A35" s="51" t="s">
        <v>1124</v>
      </c>
      <c r="B35" s="286">
        <v>84950</v>
      </c>
      <c r="C35" s="287">
        <v>84950</v>
      </c>
      <c r="D35" s="287">
        <v>91410</v>
      </c>
      <c r="E35" s="289">
        <v>1923</v>
      </c>
      <c r="F35" s="187">
        <v>0.82</v>
      </c>
      <c r="G35" s="289">
        <v>0</v>
      </c>
      <c r="H35" s="290">
        <v>0</v>
      </c>
      <c r="I35" s="291">
        <v>0.9293293950333662</v>
      </c>
    </row>
    <row r="36" spans="1:9" ht="14.25">
      <c r="A36" s="51" t="s">
        <v>1125</v>
      </c>
      <c r="B36" s="286">
        <v>74720</v>
      </c>
      <c r="C36" s="287">
        <v>74720</v>
      </c>
      <c r="D36" s="287">
        <v>84820</v>
      </c>
      <c r="E36" s="287">
        <v>1621</v>
      </c>
      <c r="F36" s="288">
        <v>0.75</v>
      </c>
      <c r="G36" s="289">
        <v>0</v>
      </c>
      <c r="H36" s="290">
        <v>0</v>
      </c>
      <c r="I36" s="291">
        <v>0.88092431030417351</v>
      </c>
    </row>
    <row r="37" spans="1:9" ht="14.25">
      <c r="A37" s="51" t="s">
        <v>1126</v>
      </c>
      <c r="B37" s="286">
        <v>68930</v>
      </c>
      <c r="C37" s="287">
        <v>68930</v>
      </c>
      <c r="D37" s="287">
        <v>75610</v>
      </c>
      <c r="E37" s="287">
        <v>2518</v>
      </c>
      <c r="F37" s="303">
        <v>0.52200000000000002</v>
      </c>
      <c r="G37" s="289">
        <v>0</v>
      </c>
      <c r="H37" s="290">
        <v>0</v>
      </c>
      <c r="I37" s="291">
        <v>0.91165189789710355</v>
      </c>
    </row>
    <row r="38" spans="1:9" ht="14.25">
      <c r="A38" s="51" t="s">
        <v>1127</v>
      </c>
      <c r="B38" s="286">
        <v>72200</v>
      </c>
      <c r="C38" s="289">
        <v>72200</v>
      </c>
      <c r="D38" s="173">
        <v>79196.89540113158</v>
      </c>
      <c r="E38" s="289">
        <v>3255</v>
      </c>
      <c r="F38" s="187">
        <v>0.47399999999999998</v>
      </c>
      <c r="G38" s="289">
        <v>0</v>
      </c>
      <c r="H38" s="290">
        <v>0</v>
      </c>
      <c r="I38" s="291">
        <v>0.91165189789710355</v>
      </c>
    </row>
    <row r="39" spans="1:9" ht="14.25">
      <c r="A39" s="51" t="s">
        <v>1128</v>
      </c>
      <c r="B39" s="286">
        <v>119550</v>
      </c>
      <c r="C39" s="287">
        <v>119550</v>
      </c>
      <c r="D39" s="287">
        <v>127960</v>
      </c>
      <c r="E39" s="287">
        <v>3361</v>
      </c>
      <c r="F39" s="288">
        <v>0.77600000000000002</v>
      </c>
      <c r="G39" s="289">
        <v>0</v>
      </c>
      <c r="H39" s="290">
        <v>0</v>
      </c>
      <c r="I39" s="291">
        <v>0.93427633635511098</v>
      </c>
    </row>
    <row r="40" spans="1:9" ht="14.25">
      <c r="A40" s="51" t="s">
        <v>1129</v>
      </c>
      <c r="B40" s="286">
        <v>123670</v>
      </c>
      <c r="C40" s="287">
        <v>123670</v>
      </c>
      <c r="D40" s="287">
        <v>130030</v>
      </c>
      <c r="E40" s="287">
        <v>3017</v>
      </c>
      <c r="F40" s="288">
        <v>0.85299999999999998</v>
      </c>
      <c r="G40" s="289">
        <v>0</v>
      </c>
      <c r="H40" s="290">
        <v>0</v>
      </c>
      <c r="I40" s="291">
        <v>0.95108821041298164</v>
      </c>
    </row>
    <row r="41" spans="1:9" ht="14.25">
      <c r="A41" s="51" t="s">
        <v>1130</v>
      </c>
      <c r="B41" s="286">
        <v>117059</v>
      </c>
      <c r="C41" s="289">
        <v>117059</v>
      </c>
      <c r="D41" s="289">
        <v>125293.76528649101</v>
      </c>
      <c r="E41" s="289">
        <v>2835</v>
      </c>
      <c r="F41" s="187">
        <v>0.871</v>
      </c>
      <c r="G41" s="173">
        <v>0</v>
      </c>
      <c r="H41" s="290">
        <v>0</v>
      </c>
      <c r="I41" s="291">
        <v>0.93427633635511098</v>
      </c>
    </row>
    <row r="42" spans="1:9" ht="14.25">
      <c r="A42" s="51" t="s">
        <v>1131</v>
      </c>
      <c r="B42" s="286">
        <v>122887</v>
      </c>
      <c r="C42" s="300">
        <v>122887</v>
      </c>
      <c r="D42" s="300">
        <v>130817</v>
      </c>
      <c r="E42" s="300">
        <v>2948</v>
      </c>
      <c r="F42" s="187">
        <v>0.871</v>
      </c>
      <c r="G42" s="173">
        <v>0</v>
      </c>
      <c r="H42" s="290">
        <v>0</v>
      </c>
      <c r="I42" s="291">
        <v>0.93938096730547249</v>
      </c>
    </row>
    <row r="43" spans="1:9" ht="14.25">
      <c r="A43" s="51" t="s">
        <v>1132</v>
      </c>
      <c r="B43" s="286">
        <v>123542.426446789</v>
      </c>
      <c r="C43" s="300">
        <v>123542.426446789</v>
      </c>
      <c r="D43" s="300">
        <v>133070.13702382601</v>
      </c>
      <c r="E43" s="300">
        <v>3003.2639480974099</v>
      </c>
      <c r="F43" s="187">
        <v>0.871</v>
      </c>
      <c r="G43" s="173">
        <v>0</v>
      </c>
      <c r="H43" s="290">
        <v>0</v>
      </c>
      <c r="I43" s="291">
        <v>0.92840083590406852</v>
      </c>
    </row>
    <row r="44" spans="1:9" ht="14.25">
      <c r="A44" s="51" t="s">
        <v>900</v>
      </c>
      <c r="B44" s="286">
        <v>115983</v>
      </c>
      <c r="C44" s="300">
        <v>115983</v>
      </c>
      <c r="D44" s="300">
        <v>124230</v>
      </c>
      <c r="E44" s="300">
        <v>2830</v>
      </c>
      <c r="F44" s="187">
        <v>0.84</v>
      </c>
      <c r="G44" s="173">
        <v>0</v>
      </c>
      <c r="H44" s="290">
        <v>0</v>
      </c>
      <c r="I44" s="291">
        <v>0.93361506882395562</v>
      </c>
    </row>
    <row r="45" spans="1:9" ht="14.25">
      <c r="A45" t="s">
        <v>1133</v>
      </c>
      <c r="B45" s="286">
        <v>111560</v>
      </c>
      <c r="C45" s="292">
        <v>111560</v>
      </c>
      <c r="D45" s="173">
        <v>119492.50148728694</v>
      </c>
      <c r="E45" s="292">
        <v>2654.6482049815622</v>
      </c>
      <c r="F45" s="293">
        <v>0.8337</v>
      </c>
      <c r="G45" s="289">
        <v>10</v>
      </c>
      <c r="H45" s="290">
        <v>1.0000000000000001E-5</v>
      </c>
      <c r="I45" s="291">
        <v>0.93361506882395551</v>
      </c>
    </row>
    <row r="46" spans="1:9" ht="14.25">
      <c r="A46" s="51" t="s">
        <v>1134</v>
      </c>
      <c r="B46" s="286">
        <v>119776.6214942081</v>
      </c>
      <c r="C46" s="173">
        <v>119776.6214942081</v>
      </c>
      <c r="D46" s="173">
        <v>128103.33335647394</v>
      </c>
      <c r="E46" s="173">
        <v>2865.5561269999994</v>
      </c>
      <c r="F46" s="189">
        <v>0.84699999999999998</v>
      </c>
      <c r="G46" s="304">
        <v>0</v>
      </c>
      <c r="H46" s="290">
        <v>0</v>
      </c>
      <c r="I46" s="291">
        <v>0.93500003751584626</v>
      </c>
    </row>
    <row r="47" spans="1:9" ht="14.25">
      <c r="A47" s="51" t="s">
        <v>1135</v>
      </c>
      <c r="B47" s="286">
        <v>30500</v>
      </c>
      <c r="C47" s="287">
        <v>30500</v>
      </c>
      <c r="D47" s="287">
        <v>36020</v>
      </c>
      <c r="E47" s="287">
        <v>268</v>
      </c>
      <c r="F47" s="187">
        <v>0</v>
      </c>
      <c r="G47" s="289">
        <v>0</v>
      </c>
      <c r="H47" s="290">
        <v>0</v>
      </c>
      <c r="I47" s="291">
        <v>0.84675180455302612</v>
      </c>
    </row>
    <row r="48" spans="1:9" ht="14.25">
      <c r="A48" s="51" t="s">
        <v>1136</v>
      </c>
      <c r="B48" s="286">
        <v>93540</v>
      </c>
      <c r="C48" s="287">
        <v>93540</v>
      </c>
      <c r="D48" s="287">
        <v>101130</v>
      </c>
      <c r="E48" s="287">
        <v>2811</v>
      </c>
      <c r="F48" s="187">
        <v>0.68100000000000005</v>
      </c>
      <c r="G48" s="289">
        <v>0</v>
      </c>
      <c r="H48" s="290">
        <v>0</v>
      </c>
      <c r="I48" s="291">
        <v>0.92494808662118067</v>
      </c>
    </row>
    <row r="49" spans="1:9" ht="14.25">
      <c r="A49" s="51" t="s">
        <v>1137</v>
      </c>
      <c r="B49" s="286">
        <v>96720</v>
      </c>
      <c r="C49" s="287">
        <v>96720</v>
      </c>
      <c r="D49" s="287">
        <v>104530</v>
      </c>
      <c r="E49" s="287">
        <v>2810</v>
      </c>
      <c r="F49" s="187">
        <v>0.70599999999999996</v>
      </c>
      <c r="G49" s="289">
        <v>0</v>
      </c>
      <c r="H49" s="290">
        <v>0</v>
      </c>
      <c r="I49" s="291">
        <v>0.92528460728977324</v>
      </c>
    </row>
    <row r="50" spans="1:9" ht="14.25">
      <c r="A50" s="51" t="s">
        <v>1138</v>
      </c>
      <c r="B50" s="286">
        <v>100480</v>
      </c>
      <c r="C50" s="287">
        <v>100480</v>
      </c>
      <c r="D50" s="287">
        <v>108570</v>
      </c>
      <c r="E50" s="287">
        <v>2913</v>
      </c>
      <c r="F50" s="187">
        <v>0.70599999999999996</v>
      </c>
      <c r="G50" s="289">
        <v>0</v>
      </c>
      <c r="H50" s="290">
        <v>0</v>
      </c>
      <c r="I50" s="291">
        <v>0.92548586165607438</v>
      </c>
    </row>
    <row r="51" spans="1:9" ht="14.25">
      <c r="A51" s="51" t="s">
        <v>1139</v>
      </c>
      <c r="B51" s="286">
        <v>94970</v>
      </c>
      <c r="C51" s="287">
        <v>94970</v>
      </c>
      <c r="D51" s="287">
        <v>103220</v>
      </c>
      <c r="E51" s="287">
        <v>2213</v>
      </c>
      <c r="F51" s="187">
        <v>0.82799999999999996</v>
      </c>
      <c r="G51" s="289">
        <v>0</v>
      </c>
      <c r="H51" s="290">
        <v>0</v>
      </c>
      <c r="I51" s="291">
        <v>0.92007362914163926</v>
      </c>
    </row>
    <row r="52" spans="1:9" ht="14.25">
      <c r="A52" s="51" t="s">
        <v>1140</v>
      </c>
      <c r="B52" s="286">
        <v>90060</v>
      </c>
      <c r="C52" s="287">
        <v>90060</v>
      </c>
      <c r="D52" s="287">
        <v>98560</v>
      </c>
      <c r="E52" s="287">
        <v>2118</v>
      </c>
      <c r="F52" s="187">
        <v>0.82799999999999996</v>
      </c>
      <c r="G52" s="289">
        <v>0</v>
      </c>
      <c r="H52" s="290">
        <v>0</v>
      </c>
      <c r="I52" s="291">
        <v>0.91375811688311692</v>
      </c>
    </row>
    <row r="53" spans="1:9" ht="14.25">
      <c r="A53" s="51" t="s">
        <v>1141</v>
      </c>
      <c r="B53" s="286">
        <v>95720</v>
      </c>
      <c r="C53" s="287">
        <v>95720</v>
      </c>
      <c r="D53" s="287">
        <v>103010</v>
      </c>
      <c r="E53" s="287">
        <v>2253</v>
      </c>
      <c r="F53" s="187">
        <v>0.85699999999999998</v>
      </c>
      <c r="G53" s="289">
        <v>0</v>
      </c>
      <c r="H53" s="290">
        <v>0</v>
      </c>
      <c r="I53" s="291">
        <v>0.92923017182797785</v>
      </c>
    </row>
    <row r="54" spans="1:9" ht="14.25">
      <c r="A54" s="51" t="s">
        <v>1142</v>
      </c>
      <c r="B54" s="286">
        <v>84250</v>
      </c>
      <c r="C54" s="287">
        <v>84250</v>
      </c>
      <c r="D54" s="287">
        <v>91420</v>
      </c>
      <c r="E54" s="287">
        <v>1920</v>
      </c>
      <c r="F54" s="187">
        <v>0.81799999999999995</v>
      </c>
      <c r="G54" s="289">
        <v>0</v>
      </c>
      <c r="H54" s="290">
        <v>0</v>
      </c>
      <c r="I54" s="291">
        <v>0.92157077225989936</v>
      </c>
    </row>
    <row r="55" spans="1:9" ht="14.25">
      <c r="A55" s="51" t="s">
        <v>1143</v>
      </c>
      <c r="B55" s="286">
        <v>83686.11202275462</v>
      </c>
      <c r="C55" s="173">
        <v>83686.11202275462</v>
      </c>
      <c r="D55" s="287">
        <v>90050</v>
      </c>
      <c r="E55" s="173">
        <v>2532</v>
      </c>
      <c r="F55" s="189"/>
      <c r="G55" s="289">
        <v>0</v>
      </c>
      <c r="H55" s="290">
        <v>0</v>
      </c>
      <c r="I55" s="291">
        <v>0.92932939503336609</v>
      </c>
    </row>
    <row r="56" spans="1:9" ht="14.25">
      <c r="A56" s="51" t="s">
        <v>1144</v>
      </c>
      <c r="B56" s="286">
        <v>105124.8</v>
      </c>
      <c r="C56" s="171">
        <v>105124.8</v>
      </c>
      <c r="D56" s="173">
        <v>112166.3</v>
      </c>
      <c r="E56" s="171">
        <v>2478.6999999999998</v>
      </c>
      <c r="F56" s="305">
        <v>0.83625099999999997</v>
      </c>
      <c r="G56" s="289">
        <v>0</v>
      </c>
      <c r="H56" s="290">
        <v>0</v>
      </c>
      <c r="I56" s="291">
        <v>0.93722267739953979</v>
      </c>
    </row>
    <row r="57" spans="1:9" ht="14.25">
      <c r="A57" s="51" t="s">
        <v>1145</v>
      </c>
      <c r="B57" s="286">
        <v>128590</v>
      </c>
      <c r="C57" s="289">
        <v>128590</v>
      </c>
      <c r="D57" s="289">
        <v>142860</v>
      </c>
      <c r="E57" s="171"/>
      <c r="F57" s="305"/>
      <c r="G57" s="289">
        <v>0</v>
      </c>
      <c r="H57" s="290">
        <v>0</v>
      </c>
      <c r="I57" s="291">
        <v>0.9001119977600448</v>
      </c>
    </row>
    <row r="58" spans="1:9" ht="14.25">
      <c r="A58" s="281" t="s">
        <v>1146</v>
      </c>
      <c r="B58" s="306" t="s">
        <v>1147</v>
      </c>
      <c r="C58" s="307" t="s">
        <v>1147</v>
      </c>
      <c r="D58" s="307" t="s">
        <v>1147</v>
      </c>
      <c r="E58" s="307" t="s">
        <v>1148</v>
      </c>
      <c r="F58" s="308"/>
      <c r="G58" s="309"/>
      <c r="H58" s="310"/>
      <c r="I58" s="311" t="s">
        <v>1095</v>
      </c>
    </row>
    <row r="59" spans="1:9" ht="14.25">
      <c r="A59" s="51" t="s">
        <v>967</v>
      </c>
      <c r="B59" s="286">
        <v>983</v>
      </c>
      <c r="C59" s="287">
        <v>983</v>
      </c>
      <c r="D59" s="287">
        <v>1089</v>
      </c>
      <c r="E59" s="312">
        <v>22</v>
      </c>
      <c r="F59" s="288">
        <v>0.72399999999999998</v>
      </c>
      <c r="G59" s="289">
        <v>6</v>
      </c>
      <c r="H59" s="290">
        <v>6.0000000000000002E-6</v>
      </c>
      <c r="I59" s="291">
        <v>0.90266299357208446</v>
      </c>
    </row>
    <row r="60" spans="1:9" ht="14.25">
      <c r="A60" s="51" t="s">
        <v>1149</v>
      </c>
      <c r="B60" s="286">
        <v>962.18504920853229</v>
      </c>
      <c r="C60" s="313">
        <v>962.18504920853229</v>
      </c>
      <c r="D60" s="313">
        <v>1068.0254046214709</v>
      </c>
      <c r="E60" s="314">
        <v>20.303179298999996</v>
      </c>
      <c r="F60" s="187">
        <v>0.75</v>
      </c>
      <c r="G60" s="289">
        <v>0</v>
      </c>
      <c r="H60" s="290">
        <v>0</v>
      </c>
      <c r="I60" s="291">
        <v>0.9009009009009008</v>
      </c>
    </row>
    <row r="61" spans="1:9" ht="14.25">
      <c r="A61" s="51" t="s">
        <v>1150</v>
      </c>
      <c r="B61" s="286">
        <v>290</v>
      </c>
      <c r="C61" s="313">
        <v>290</v>
      </c>
      <c r="D61" s="313">
        <v>343</v>
      </c>
      <c r="E61" s="314">
        <v>2.5499999999999998</v>
      </c>
      <c r="F61" s="187">
        <v>0</v>
      </c>
      <c r="G61" s="289">
        <v>0</v>
      </c>
      <c r="H61" s="290">
        <v>0</v>
      </c>
      <c r="I61" s="291">
        <v>0.84548104956268222</v>
      </c>
    </row>
    <row r="62" spans="1:9" ht="14.25">
      <c r="A62" s="51" t="s">
        <v>1151</v>
      </c>
      <c r="B62" s="286"/>
      <c r="C62" s="173"/>
      <c r="D62" s="173"/>
      <c r="E62" s="315">
        <v>55.977829999999997</v>
      </c>
      <c r="F62" s="303">
        <v>0.27272727272727271</v>
      </c>
      <c r="G62" s="289">
        <v>0</v>
      </c>
      <c r="H62" s="290">
        <v>0</v>
      </c>
      <c r="I62" s="291"/>
    </row>
    <row r="63" spans="1:9" ht="14.25">
      <c r="A63" s="51" t="s">
        <v>1145</v>
      </c>
      <c r="B63" s="286">
        <v>982</v>
      </c>
      <c r="C63" s="292">
        <v>982</v>
      </c>
      <c r="D63" s="292">
        <v>1043.738844</v>
      </c>
      <c r="E63" s="316">
        <v>20.3</v>
      </c>
      <c r="F63" s="303">
        <v>0.75800000000000001</v>
      </c>
      <c r="G63" s="300">
        <v>6</v>
      </c>
      <c r="H63" s="290">
        <v>6.0000000000000002E-6</v>
      </c>
      <c r="I63" s="291">
        <v>0.94084837950133815</v>
      </c>
    </row>
    <row r="64" spans="1:9" ht="14.25">
      <c r="A64" s="281" t="s">
        <v>1152</v>
      </c>
      <c r="B64" s="306" t="s">
        <v>1153</v>
      </c>
      <c r="C64" s="317" t="s">
        <v>1153</v>
      </c>
      <c r="D64" s="307" t="s">
        <v>1153</v>
      </c>
      <c r="E64" s="309"/>
      <c r="F64" s="308"/>
      <c r="G64" s="309"/>
      <c r="H64" s="310"/>
      <c r="I64" s="311" t="s">
        <v>1095</v>
      </c>
    </row>
    <row r="65" spans="1:12" ht="14.25">
      <c r="A65" s="51" t="s">
        <v>1154</v>
      </c>
      <c r="B65" s="286">
        <v>19474169.219601419</v>
      </c>
      <c r="C65" s="173">
        <v>19474169.219601419</v>
      </c>
      <c r="D65" s="173">
        <v>20673610.116392747</v>
      </c>
      <c r="E65" s="173"/>
      <c r="F65" s="189">
        <v>0.58571109877499994</v>
      </c>
      <c r="G65" s="173">
        <v>10455.988337376644</v>
      </c>
      <c r="H65" s="290">
        <v>1.0455988337376645E-2</v>
      </c>
      <c r="I65" s="291">
        <f>C65/D65</f>
        <v>0.94198202974524248</v>
      </c>
    </row>
    <row r="66" spans="1:12" ht="14.25">
      <c r="A66" s="298" t="s">
        <v>1155</v>
      </c>
      <c r="B66" s="286">
        <v>22639319.979813498</v>
      </c>
      <c r="C66" s="173">
        <v>22639319.979813498</v>
      </c>
      <c r="D66" s="287">
        <v>23633492.9618803</v>
      </c>
      <c r="E66" s="171"/>
      <c r="F66" s="288">
        <v>0.61199999999999999</v>
      </c>
      <c r="G66" s="300">
        <v>15352.092718927001</v>
      </c>
      <c r="H66" s="290">
        <v>1.5352092718927001E-2</v>
      </c>
      <c r="I66" s="318">
        <v>0.95793372635732021</v>
      </c>
      <c r="K66" s="319"/>
    </row>
    <row r="67" spans="1:12" ht="14.25">
      <c r="A67" s="298" t="s">
        <v>1156</v>
      </c>
      <c r="B67" s="286">
        <v>16085444.010446707</v>
      </c>
      <c r="C67" s="173">
        <v>16085444.010446707</v>
      </c>
      <c r="D67" s="287">
        <v>17449319.671483699</v>
      </c>
      <c r="E67" s="171"/>
      <c r="F67" s="303">
        <v>0.53700000000000003</v>
      </c>
      <c r="G67" s="300">
        <v>3568.253687975</v>
      </c>
      <c r="H67" s="290">
        <v>3.5682536879749998E-3</v>
      </c>
      <c r="I67" s="318">
        <v>0.92183788899999997</v>
      </c>
      <c r="K67" s="319"/>
    </row>
    <row r="68" spans="1:12" ht="14.25">
      <c r="A68" s="298" t="s">
        <v>1157</v>
      </c>
      <c r="B68" s="286">
        <v>10805182.822031699</v>
      </c>
      <c r="C68" s="173">
        <v>10805182.822031699</v>
      </c>
      <c r="D68" s="300">
        <v>12992301.9717196</v>
      </c>
      <c r="E68" s="171"/>
      <c r="F68" s="303">
        <v>0.49099999999999999</v>
      </c>
      <c r="G68" s="300">
        <v>9064.2347162629994</v>
      </c>
      <c r="H68" s="290">
        <v>9.0642347162629994E-3</v>
      </c>
      <c r="I68" s="318">
        <v>0.83166038209020898</v>
      </c>
      <c r="K68" s="319"/>
    </row>
    <row r="69" spans="1:12" ht="14.25">
      <c r="A69" s="298" t="s">
        <v>1158</v>
      </c>
      <c r="B69" s="286">
        <v>22639319.979813498</v>
      </c>
      <c r="C69" s="173">
        <v>22639319.979813498</v>
      </c>
      <c r="D69" s="300">
        <v>23633492.9618803</v>
      </c>
      <c r="E69" s="171"/>
      <c r="F69" s="293">
        <v>0.80642049800000004</v>
      </c>
      <c r="G69" s="300">
        <v>16142.739251388</v>
      </c>
      <c r="H69" s="290">
        <v>1.6142739251388E-2</v>
      </c>
      <c r="I69" s="291">
        <v>0.95793372635732021</v>
      </c>
      <c r="K69" s="319"/>
    </row>
    <row r="70" spans="1:12" ht="14.25">
      <c r="A70" s="298" t="s">
        <v>1159</v>
      </c>
      <c r="B70" s="286">
        <v>9945646.340310514</v>
      </c>
      <c r="C70" s="173">
        <v>9945646.340310514</v>
      </c>
      <c r="D70" s="292">
        <v>11958783.362163</v>
      </c>
      <c r="E70" s="171"/>
      <c r="F70" s="293">
        <v>0.32642858499999999</v>
      </c>
      <c r="G70" s="300">
        <v>9064.2347162629994</v>
      </c>
      <c r="H70" s="290">
        <v>9.0642347162629994E-3</v>
      </c>
      <c r="I70" s="291">
        <v>0.83166038209020898</v>
      </c>
      <c r="K70" s="319"/>
    </row>
    <row r="71" spans="1:12" ht="14.25">
      <c r="A71" s="51" t="s">
        <v>842</v>
      </c>
      <c r="B71" s="286">
        <v>26949428.734871496</v>
      </c>
      <c r="C71" s="173">
        <v>26949428.734871496</v>
      </c>
      <c r="D71" s="300">
        <v>28595925.1717753</v>
      </c>
      <c r="E71" s="173"/>
      <c r="F71" s="303">
        <v>0.86670000000000003</v>
      </c>
      <c r="G71" s="320">
        <v>45137.714412408997</v>
      </c>
      <c r="H71" s="290">
        <v>4.5137714412408998E-2</v>
      </c>
      <c r="I71" s="318">
        <v>0.94242199100000001</v>
      </c>
      <c r="K71" s="319"/>
      <c r="L71" s="319"/>
    </row>
    <row r="72" spans="1:12" ht="14.25">
      <c r="A72" s="51" t="s">
        <v>1160</v>
      </c>
      <c r="B72" s="286">
        <v>26664354.295994278</v>
      </c>
      <c r="C72" s="173">
        <v>26664354.295994278</v>
      </c>
      <c r="D72" s="300">
        <v>28293433.886979699</v>
      </c>
      <c r="E72" s="173"/>
      <c r="F72" s="303">
        <v>0.48798697000000002</v>
      </c>
      <c r="G72" s="173">
        <v>45137.714412408997</v>
      </c>
      <c r="H72" s="290">
        <v>4.5137714412408998E-2</v>
      </c>
      <c r="I72" s="291">
        <v>0.94242199100000001</v>
      </c>
      <c r="K72" s="319"/>
    </row>
    <row r="73" spans="1:12" ht="14.25">
      <c r="A73" s="51" t="s">
        <v>1161</v>
      </c>
      <c r="B73" s="286">
        <v>24599421.97472629</v>
      </c>
      <c r="C73" s="173">
        <v>24599421.97472629</v>
      </c>
      <c r="D73" s="287">
        <v>25679670</v>
      </c>
      <c r="E73" s="171"/>
      <c r="F73" s="303">
        <v>0.747</v>
      </c>
      <c r="G73" s="289">
        <v>11800</v>
      </c>
      <c r="H73" s="290">
        <v>1.18E-2</v>
      </c>
      <c r="I73" s="291">
        <v>0.95793372635732044</v>
      </c>
    </row>
    <row r="74" spans="1:12" ht="12.6" customHeight="1">
      <c r="A74" s="51" t="s">
        <v>834</v>
      </c>
      <c r="B74" s="286">
        <v>15396000</v>
      </c>
      <c r="C74" s="300">
        <v>15396000</v>
      </c>
      <c r="D74" s="300">
        <v>16524000</v>
      </c>
      <c r="E74" s="171"/>
      <c r="F74" s="303">
        <v>0.48699999999999999</v>
      </c>
      <c r="G74" s="289">
        <v>500</v>
      </c>
      <c r="H74" s="290">
        <v>5.0000000000000001E-4</v>
      </c>
      <c r="I74" s="291">
        <v>0.93173565722585328</v>
      </c>
      <c r="K74" s="321"/>
    </row>
    <row r="75" spans="1:12" ht="14.25">
      <c r="A75" s="51" t="s">
        <v>835</v>
      </c>
      <c r="B75" s="286">
        <v>15929000</v>
      </c>
      <c r="C75" s="300">
        <v>15929000</v>
      </c>
      <c r="D75" s="300">
        <v>17062000</v>
      </c>
      <c r="E75" s="173"/>
      <c r="F75" s="303">
        <v>0.501</v>
      </c>
      <c r="G75" s="300">
        <v>200</v>
      </c>
      <c r="H75" s="290">
        <v>2.0000000000000001E-4</v>
      </c>
      <c r="I75" s="291">
        <v>0.93359512366662756</v>
      </c>
      <c r="K75" s="321"/>
    </row>
    <row r="76" spans="1:12" ht="14.25">
      <c r="A76" s="51" t="s">
        <v>836</v>
      </c>
      <c r="B76" s="286">
        <v>14447000</v>
      </c>
      <c r="C76" s="300">
        <v>14447000</v>
      </c>
      <c r="D76" s="287">
        <v>15583000</v>
      </c>
      <c r="E76" s="171"/>
      <c r="F76" s="288">
        <v>0.46600000000000003</v>
      </c>
      <c r="G76" s="289">
        <v>1100</v>
      </c>
      <c r="H76" s="290">
        <v>1.1000000000000001E-3</v>
      </c>
      <c r="I76" s="291">
        <v>0.92710004492074694</v>
      </c>
    </row>
    <row r="77" spans="1:12" ht="14.25">
      <c r="A77" s="51" t="s">
        <v>845</v>
      </c>
      <c r="B77" s="286">
        <v>15342000</v>
      </c>
      <c r="C77" s="320">
        <v>15342000</v>
      </c>
      <c r="D77" s="287">
        <v>16377000</v>
      </c>
      <c r="E77" s="171"/>
      <c r="F77" s="288">
        <v>0.47599999999999998</v>
      </c>
      <c r="G77" s="289">
        <v>800</v>
      </c>
      <c r="H77" s="290">
        <v>8.0000000000000004E-4</v>
      </c>
      <c r="I77" s="291">
        <v>0.93680161201685286</v>
      </c>
      <c r="K77" s="322"/>
    </row>
    <row r="78" spans="1:12" ht="14.25">
      <c r="A78" s="51" t="s">
        <v>1162</v>
      </c>
      <c r="B78" s="286">
        <v>14716000</v>
      </c>
      <c r="C78" s="289">
        <v>14716000</v>
      </c>
      <c r="D78" s="289">
        <v>15774000</v>
      </c>
      <c r="E78" s="173"/>
      <c r="F78" s="187">
        <v>0.46700000000000003</v>
      </c>
      <c r="G78" s="289">
        <v>1000</v>
      </c>
      <c r="H78" s="290">
        <v>1E-3</v>
      </c>
      <c r="I78" s="291">
        <v>0.93292760238366934</v>
      </c>
      <c r="K78" s="321"/>
    </row>
    <row r="79" spans="1:12" ht="14.25">
      <c r="A79" s="51" t="s">
        <v>1163</v>
      </c>
      <c r="B79" s="286">
        <v>17289000</v>
      </c>
      <c r="C79" s="289">
        <v>17289000</v>
      </c>
      <c r="D79" s="289">
        <v>17906000</v>
      </c>
      <c r="E79" s="173"/>
      <c r="F79" s="187">
        <v>0.503</v>
      </c>
      <c r="G79" s="289">
        <v>400</v>
      </c>
      <c r="H79" s="290">
        <v>4.0000000000000002E-4</v>
      </c>
      <c r="I79" s="291">
        <v>0.96554227633195577</v>
      </c>
    </row>
    <row r="80" spans="1:12" ht="14.25">
      <c r="A80" s="51" t="s">
        <v>852</v>
      </c>
      <c r="B80" s="286">
        <v>14999999.999999998</v>
      </c>
      <c r="C80" s="289">
        <v>14999999.999999998</v>
      </c>
      <c r="D80" s="173"/>
      <c r="E80" s="173"/>
      <c r="F80" s="187">
        <v>0.47799999999999998</v>
      </c>
      <c r="G80" s="289">
        <v>400</v>
      </c>
      <c r="H80" s="290">
        <v>4.0000000000000002E-4</v>
      </c>
      <c r="I80" s="291"/>
    </row>
    <row r="81" spans="1:14" ht="14.25">
      <c r="A81" s="51" t="s">
        <v>1164</v>
      </c>
      <c r="B81" s="286">
        <v>13454048.892850777</v>
      </c>
      <c r="C81" s="300">
        <v>13454048.892850777</v>
      </c>
      <c r="D81" s="173">
        <v>15774000</v>
      </c>
      <c r="E81" s="173"/>
      <c r="F81" s="187">
        <v>0.5</v>
      </c>
      <c r="G81" s="173"/>
      <c r="H81" s="290"/>
      <c r="I81" s="291">
        <v>0.85292563033160751</v>
      </c>
    </row>
    <row r="82" spans="1:14" ht="14.25">
      <c r="A82" s="51" t="s">
        <v>1165</v>
      </c>
      <c r="B82" s="286">
        <v>12381771.311916806</v>
      </c>
      <c r="C82" s="289">
        <v>12381771.311916806</v>
      </c>
      <c r="D82" s="300">
        <v>14062678</v>
      </c>
      <c r="E82" s="173"/>
      <c r="F82" s="187">
        <v>0.46300000000000002</v>
      </c>
      <c r="G82" s="173"/>
      <c r="H82" s="290"/>
      <c r="I82" s="291">
        <v>0.88047037071579148</v>
      </c>
    </row>
    <row r="83" spans="1:14" ht="14.25">
      <c r="A83" s="298" t="s">
        <v>1166</v>
      </c>
      <c r="B83" s="286">
        <v>18916910.5715716</v>
      </c>
      <c r="C83" s="289">
        <v>18916910.5715716</v>
      </c>
      <c r="D83" s="289">
        <v>18916910.5715716</v>
      </c>
      <c r="E83" s="173"/>
      <c r="F83" s="323">
        <v>0.51200000000000001</v>
      </c>
      <c r="G83" s="289">
        <v>0</v>
      </c>
      <c r="H83" s="324">
        <v>0</v>
      </c>
      <c r="I83" s="67">
        <v>1</v>
      </c>
    </row>
    <row r="84" spans="1:14" ht="14.25">
      <c r="A84" s="325" t="s">
        <v>1167</v>
      </c>
      <c r="B84" s="173">
        <v>12781599.343864119</v>
      </c>
      <c r="C84" s="300">
        <v>12781599.343864119</v>
      </c>
      <c r="D84" s="300">
        <v>14131556.354955051</v>
      </c>
      <c r="E84" s="173"/>
      <c r="F84" s="326">
        <v>0.39339999999999997</v>
      </c>
      <c r="G84" s="289">
        <v>0</v>
      </c>
      <c r="H84" s="324">
        <v>0</v>
      </c>
      <c r="I84" s="67">
        <v>0.90447216306662592</v>
      </c>
    </row>
    <row r="85" spans="1:14" ht="14.25">
      <c r="A85" s="325" t="s">
        <v>1168</v>
      </c>
      <c r="B85" s="173">
        <v>14409931.248165678</v>
      </c>
      <c r="C85" s="300">
        <v>14409931.248165678</v>
      </c>
      <c r="D85" s="300">
        <v>15305245.093897162</v>
      </c>
      <c r="E85" s="173"/>
      <c r="F85" s="326">
        <v>0.41985</v>
      </c>
      <c r="G85" s="289">
        <v>0</v>
      </c>
      <c r="H85" s="324">
        <v>0</v>
      </c>
      <c r="I85" s="67">
        <v>0.94150280898876404</v>
      </c>
    </row>
    <row r="86" spans="1:14" ht="14.25">
      <c r="A86" s="325" t="s">
        <v>1169</v>
      </c>
      <c r="B86" s="173">
        <v>14409931.248165678</v>
      </c>
      <c r="C86" s="173">
        <v>14409931.248165678</v>
      </c>
      <c r="D86" s="173">
        <v>15305245.093897162</v>
      </c>
      <c r="E86" s="173"/>
      <c r="F86" s="327">
        <v>0.41985</v>
      </c>
      <c r="G86" s="300">
        <v>0</v>
      </c>
      <c r="H86" s="324">
        <v>0</v>
      </c>
      <c r="I86" s="67">
        <v>0.94150280898876404</v>
      </c>
    </row>
    <row r="87" spans="1:14" ht="14.25">
      <c r="A87" s="57" t="s">
        <v>1170</v>
      </c>
      <c r="B87" s="173">
        <v>11209638.734587256</v>
      </c>
      <c r="C87" s="300">
        <v>11209638.734587256</v>
      </c>
      <c r="D87" s="300">
        <v>13583444.58426456</v>
      </c>
      <c r="E87" s="173"/>
      <c r="F87" s="326">
        <v>0.49161518093556933</v>
      </c>
      <c r="G87" s="289">
        <v>1765.2250661959399</v>
      </c>
      <c r="H87" s="324">
        <v>1.7652250661959398E-3</v>
      </c>
      <c r="I87" s="67">
        <v>0.8252427184466018</v>
      </c>
    </row>
    <row r="88" spans="1:14" ht="14.25">
      <c r="A88" s="62" t="s">
        <v>1171</v>
      </c>
      <c r="B88" s="328">
        <v>14155275.214870876</v>
      </c>
      <c r="C88" s="329">
        <v>14155275.214870876</v>
      </c>
      <c r="D88" s="329">
        <v>16144032.889687445</v>
      </c>
      <c r="E88" s="328"/>
      <c r="F88" s="330">
        <v>0.50491510277033058</v>
      </c>
      <c r="G88" s="329">
        <v>1787.3100983020554</v>
      </c>
      <c r="H88" s="331">
        <v>1.7873100983020554E-3</v>
      </c>
      <c r="I88" s="69">
        <v>0.87681159420289856</v>
      </c>
    </row>
    <row r="89" spans="1:14" ht="14.25">
      <c r="B89" s="173"/>
      <c r="C89" s="332"/>
      <c r="D89" s="332"/>
      <c r="E89" s="333"/>
      <c r="F89" s="129"/>
      <c r="G89" s="85"/>
      <c r="H89" s="324"/>
      <c r="I89" s="66"/>
    </row>
    <row r="90" spans="1:14" ht="15">
      <c r="A90" s="47" t="s">
        <v>1172</v>
      </c>
      <c r="B90" s="179"/>
      <c r="C90" s="179"/>
      <c r="D90" s="179"/>
      <c r="E90" s="179"/>
      <c r="F90" s="179"/>
    </row>
    <row r="91" spans="1:14" ht="14.25">
      <c r="A91" t="s">
        <v>1173</v>
      </c>
      <c r="B91" s="179"/>
      <c r="C91" s="179"/>
      <c r="D91" s="179"/>
      <c r="E91" s="179"/>
      <c r="F91" s="179"/>
    </row>
    <row r="92" spans="1:14" ht="14.25">
      <c r="A92" s="334" t="s">
        <v>1174</v>
      </c>
      <c r="B92" s="335" t="s">
        <v>1175</v>
      </c>
      <c r="C92" s="336" t="s">
        <v>1175</v>
      </c>
      <c r="D92" s="336" t="s">
        <v>1175</v>
      </c>
      <c r="E92" s="336" t="s">
        <v>1176</v>
      </c>
      <c r="F92" s="336" t="s">
        <v>1176</v>
      </c>
      <c r="G92" s="337" t="s">
        <v>1177</v>
      </c>
      <c r="H92" s="337" t="s">
        <v>1177</v>
      </c>
      <c r="I92" s="337" t="s">
        <v>1178</v>
      </c>
      <c r="J92" s="337" t="s">
        <v>1178</v>
      </c>
      <c r="K92" s="337" t="s">
        <v>1179</v>
      </c>
      <c r="L92" s="337" t="s">
        <v>1179</v>
      </c>
      <c r="M92" s="337" t="s">
        <v>1180</v>
      </c>
      <c r="N92" s="338" t="s">
        <v>1180</v>
      </c>
    </row>
    <row r="93" spans="1:14" ht="14.25">
      <c r="A93" s="339" t="s">
        <v>1181</v>
      </c>
      <c r="B93" s="340">
        <v>100</v>
      </c>
      <c r="C93" s="341">
        <v>100</v>
      </c>
      <c r="D93" s="341">
        <v>20</v>
      </c>
      <c r="E93" s="341">
        <v>100</v>
      </c>
      <c r="F93" s="341">
        <v>20</v>
      </c>
      <c r="G93" s="341">
        <v>100</v>
      </c>
      <c r="H93" s="341">
        <v>20</v>
      </c>
      <c r="I93" s="341">
        <v>100</v>
      </c>
      <c r="J93" s="341">
        <v>20</v>
      </c>
      <c r="K93" s="341">
        <v>100</v>
      </c>
      <c r="L93" s="341">
        <v>20</v>
      </c>
      <c r="M93" s="341">
        <v>100</v>
      </c>
      <c r="N93" s="342">
        <v>20</v>
      </c>
    </row>
    <row r="94" spans="1:14">
      <c r="A94" s="343" t="s">
        <v>282</v>
      </c>
      <c r="B94" s="127">
        <v>1</v>
      </c>
      <c r="C94">
        <v>1</v>
      </c>
      <c r="D94">
        <v>1</v>
      </c>
      <c r="E94">
        <v>1</v>
      </c>
      <c r="F94">
        <v>1</v>
      </c>
      <c r="G94">
        <v>1</v>
      </c>
      <c r="H94">
        <v>1</v>
      </c>
      <c r="I94">
        <v>1</v>
      </c>
      <c r="J94">
        <v>1</v>
      </c>
      <c r="K94">
        <v>1</v>
      </c>
      <c r="L94">
        <v>1</v>
      </c>
      <c r="M94">
        <v>1</v>
      </c>
      <c r="N94" s="132">
        <v>1</v>
      </c>
    </row>
    <row r="95" spans="1:14">
      <c r="A95" s="343" t="s">
        <v>201</v>
      </c>
      <c r="B95" s="127">
        <v>30</v>
      </c>
      <c r="C95">
        <v>30</v>
      </c>
      <c r="D95">
        <v>85</v>
      </c>
      <c r="E95">
        <v>6</v>
      </c>
      <c r="F95">
        <v>68</v>
      </c>
      <c r="G95">
        <v>25</v>
      </c>
      <c r="H95">
        <v>72</v>
      </c>
      <c r="I95">
        <v>23</v>
      </c>
      <c r="J95">
        <v>62</v>
      </c>
      <c r="K95">
        <v>21</v>
      </c>
      <c r="L95">
        <v>56</v>
      </c>
      <c r="M95">
        <v>21</v>
      </c>
      <c r="N95" s="132">
        <v>63</v>
      </c>
    </row>
    <row r="96" spans="1:14">
      <c r="A96" s="339" t="s">
        <v>200</v>
      </c>
      <c r="B96" s="344">
        <v>265</v>
      </c>
      <c r="C96" s="39">
        <v>265</v>
      </c>
      <c r="D96" s="39">
        <v>264</v>
      </c>
      <c r="E96" s="39">
        <v>234</v>
      </c>
      <c r="F96" s="39">
        <v>277</v>
      </c>
      <c r="G96" s="39">
        <v>298</v>
      </c>
      <c r="H96" s="39">
        <v>289</v>
      </c>
      <c r="I96" s="39">
        <v>296</v>
      </c>
      <c r="J96" s="39">
        <v>275</v>
      </c>
      <c r="K96" s="39">
        <v>310</v>
      </c>
      <c r="L96" s="39">
        <v>280</v>
      </c>
      <c r="M96" s="39">
        <v>290</v>
      </c>
      <c r="N96" s="53">
        <v>270</v>
      </c>
    </row>
    <row r="97" spans="1:7">
      <c r="A97" s="4"/>
      <c r="B97" s="85"/>
    </row>
    <row r="98" spans="1:7">
      <c r="A98" s="2" t="s">
        <v>1182</v>
      </c>
      <c r="B98" s="85"/>
    </row>
    <row r="99" spans="1:7">
      <c r="A99" s="345" t="s">
        <v>1183</v>
      </c>
      <c r="B99" s="346" t="s">
        <v>1184</v>
      </c>
      <c r="C99" s="347" t="s">
        <v>1184</v>
      </c>
      <c r="D99" s="347" t="s">
        <v>1185</v>
      </c>
      <c r="E99" s="347" t="s">
        <v>1185</v>
      </c>
      <c r="F99" s="347" t="s">
        <v>1186</v>
      </c>
      <c r="G99" s="126" t="s">
        <v>1186</v>
      </c>
    </row>
    <row r="100" spans="1:7" ht="14.25">
      <c r="A100" s="339" t="s">
        <v>1181</v>
      </c>
      <c r="B100" s="340">
        <v>100</v>
      </c>
      <c r="C100" s="134"/>
      <c r="D100" s="134">
        <v>100</v>
      </c>
      <c r="E100" s="134">
        <v>20</v>
      </c>
      <c r="F100" s="134">
        <v>100</v>
      </c>
      <c r="G100" s="348">
        <v>20</v>
      </c>
    </row>
    <row r="101" spans="1:7">
      <c r="A101" s="343" t="s">
        <v>158</v>
      </c>
      <c r="B101" s="127">
        <v>0</v>
      </c>
      <c r="C101">
        <v>0</v>
      </c>
      <c r="D101">
        <v>4.5</v>
      </c>
      <c r="E101" s="85">
        <v>14</v>
      </c>
      <c r="F101">
        <v>0.66</v>
      </c>
      <c r="G101" s="132">
        <v>7.5</v>
      </c>
    </row>
    <row r="102" spans="1:7">
      <c r="A102" s="343" t="s">
        <v>195</v>
      </c>
      <c r="B102" s="127">
        <v>0</v>
      </c>
      <c r="C102">
        <v>0</v>
      </c>
      <c r="D102">
        <v>2.65</v>
      </c>
      <c r="E102">
        <v>7.65</v>
      </c>
      <c r="F102">
        <v>0.42</v>
      </c>
      <c r="G102" s="132">
        <v>4.9000000000000004</v>
      </c>
    </row>
    <row r="103" spans="1:7">
      <c r="A103" s="343" t="s">
        <v>283</v>
      </c>
      <c r="B103" s="127">
        <v>0</v>
      </c>
      <c r="C103">
        <v>0</v>
      </c>
      <c r="D103">
        <v>-11</v>
      </c>
      <c r="E103">
        <v>19</v>
      </c>
      <c r="F103">
        <v>-2.9</v>
      </c>
      <c r="G103" s="132">
        <v>-87</v>
      </c>
    </row>
    <row r="104" spans="1:7">
      <c r="A104" s="343" t="s">
        <v>286</v>
      </c>
      <c r="B104" s="127">
        <v>0</v>
      </c>
      <c r="C104">
        <v>0</v>
      </c>
      <c r="D104" s="349">
        <v>900</v>
      </c>
      <c r="E104" s="349">
        <v>3200</v>
      </c>
      <c r="F104" s="349">
        <v>130</v>
      </c>
      <c r="G104" s="350">
        <v>920</v>
      </c>
    </row>
    <row r="105" spans="1:7">
      <c r="A105" s="339" t="s">
        <v>287</v>
      </c>
      <c r="B105" s="344">
        <v>0</v>
      </c>
      <c r="C105" s="39">
        <v>0</v>
      </c>
      <c r="D105" s="39">
        <v>-69</v>
      </c>
      <c r="E105" s="39">
        <v>-240</v>
      </c>
      <c r="F105" s="39">
        <v>-10</v>
      </c>
      <c r="G105" s="53">
        <v>-71</v>
      </c>
    </row>
    <row r="107" spans="1:7" ht="15">
      <c r="A107" s="47" t="s">
        <v>1187</v>
      </c>
    </row>
    <row r="108" spans="1:7">
      <c r="A108" s="334" t="s">
        <v>1188</v>
      </c>
      <c r="B108" s="351">
        <v>0.85</v>
      </c>
    </row>
    <row r="109" spans="1:7">
      <c r="A109" s="343" t="s">
        <v>1189</v>
      </c>
      <c r="B109" s="352">
        <v>0.42857142857142855</v>
      </c>
    </row>
    <row r="110" spans="1:7">
      <c r="A110" s="343" t="s">
        <v>1190</v>
      </c>
      <c r="B110" s="352">
        <v>0.75</v>
      </c>
    </row>
    <row r="111" spans="1:7">
      <c r="A111" s="343" t="s">
        <v>1191</v>
      </c>
      <c r="B111" s="352">
        <v>0.27272727272727271</v>
      </c>
    </row>
    <row r="112" spans="1:7">
      <c r="A112" s="339" t="s">
        <v>1192</v>
      </c>
      <c r="B112" s="353">
        <v>0.5</v>
      </c>
    </row>
    <row r="114" spans="1:24" ht="15">
      <c r="A114" s="47" t="s">
        <v>1193</v>
      </c>
    </row>
    <row r="116" spans="1:24">
      <c r="B116" s="354">
        <v>25.5</v>
      </c>
      <c r="F116" s="355">
        <v>200</v>
      </c>
      <c r="J116" s="355">
        <v>120</v>
      </c>
      <c r="N116" s="355">
        <v>11</v>
      </c>
      <c r="R116" s="356">
        <v>27000</v>
      </c>
      <c r="V116" s="356">
        <v>1000</v>
      </c>
    </row>
    <row r="117" spans="1:24">
      <c r="B117" s="45">
        <v>25.5</v>
      </c>
      <c r="F117" s="357">
        <v>200</v>
      </c>
      <c r="J117" s="357">
        <v>120</v>
      </c>
      <c r="N117" s="357">
        <v>11</v>
      </c>
      <c r="R117" s="358">
        <v>27000</v>
      </c>
      <c r="V117" s="358">
        <v>1000</v>
      </c>
    </row>
    <row r="118" spans="1:24" ht="63.75">
      <c r="B118" s="99" t="s">
        <v>1194</v>
      </c>
      <c r="C118" s="359" t="s">
        <v>1195</v>
      </c>
      <c r="D118" s="101" t="s">
        <v>1196</v>
      </c>
      <c r="F118" s="99" t="s">
        <v>1194</v>
      </c>
      <c r="G118" s="359" t="s">
        <v>1197</v>
      </c>
      <c r="H118" s="101" t="s">
        <v>1196</v>
      </c>
      <c r="J118" s="99" t="s">
        <v>1194</v>
      </c>
      <c r="K118" s="100" t="s">
        <v>1198</v>
      </c>
      <c r="L118" s="101" t="s">
        <v>1196</v>
      </c>
      <c r="N118" s="99" t="s">
        <v>1194</v>
      </c>
      <c r="O118" s="100" t="s">
        <v>1199</v>
      </c>
      <c r="P118" s="101" t="s">
        <v>1196</v>
      </c>
      <c r="R118" s="99" t="s">
        <v>1194</v>
      </c>
      <c r="S118" s="100" t="s">
        <v>1200</v>
      </c>
      <c r="T118" s="101" t="s">
        <v>1196</v>
      </c>
      <c r="V118" s="99" t="s">
        <v>1194</v>
      </c>
      <c r="W118" s="100" t="s">
        <v>1201</v>
      </c>
      <c r="X118" s="101" t="s">
        <v>1196</v>
      </c>
    </row>
    <row r="119" spans="1:24">
      <c r="B119" s="360">
        <v>1990</v>
      </c>
      <c r="C119" s="361">
        <v>500</v>
      </c>
      <c r="D119" s="243">
        <v>19.607843137254903</v>
      </c>
      <c r="F119" s="360">
        <v>1990</v>
      </c>
      <c r="G119" s="361">
        <v>600</v>
      </c>
      <c r="H119" s="243">
        <v>3</v>
      </c>
      <c r="J119" s="360">
        <v>1990</v>
      </c>
      <c r="K119" s="361">
        <v>350</v>
      </c>
      <c r="L119" s="243">
        <v>2.9166666666666665</v>
      </c>
      <c r="N119" s="360">
        <v>1990</v>
      </c>
      <c r="O119" s="361">
        <v>2283</v>
      </c>
      <c r="P119" s="243">
        <v>14.006134969325153</v>
      </c>
      <c r="R119" s="360">
        <v>1990</v>
      </c>
      <c r="S119" s="361">
        <v>27000</v>
      </c>
      <c r="T119" s="243">
        <v>1</v>
      </c>
      <c r="V119" s="360">
        <v>1990</v>
      </c>
      <c r="W119" s="361">
        <v>2000</v>
      </c>
      <c r="X119" s="243">
        <v>1</v>
      </c>
    </row>
    <row r="120" spans="1:24">
      <c r="B120" s="362">
        <v>1995</v>
      </c>
      <c r="C120" s="358">
        <v>340</v>
      </c>
      <c r="D120" s="363">
        <v>13.333333333333334</v>
      </c>
      <c r="F120" s="362">
        <v>1995</v>
      </c>
      <c r="G120" s="358">
        <v>350</v>
      </c>
      <c r="H120" s="363">
        <v>1.75</v>
      </c>
      <c r="J120" s="362">
        <v>1995</v>
      </c>
      <c r="K120" s="358">
        <v>200</v>
      </c>
      <c r="L120" s="363">
        <v>1.6666666666666667</v>
      </c>
      <c r="N120" s="362">
        <v>1995</v>
      </c>
      <c r="O120" s="358">
        <v>2283</v>
      </c>
      <c r="P120" s="363">
        <v>14.006134969325153</v>
      </c>
      <c r="R120" s="362">
        <v>1995</v>
      </c>
      <c r="S120" s="358">
        <v>27000</v>
      </c>
      <c r="T120" s="363">
        <v>1</v>
      </c>
      <c r="V120" s="362">
        <v>1995</v>
      </c>
      <c r="W120" s="358">
        <v>2000</v>
      </c>
      <c r="X120" s="363">
        <v>1</v>
      </c>
    </row>
    <row r="121" spans="1:24">
      <c r="B121" s="362">
        <v>2000</v>
      </c>
      <c r="C121" s="358">
        <v>200</v>
      </c>
      <c r="D121" s="363">
        <v>7.8431372549019605</v>
      </c>
      <c r="F121" s="362">
        <v>2000</v>
      </c>
      <c r="G121" s="358">
        <v>200</v>
      </c>
      <c r="H121" s="363">
        <v>1</v>
      </c>
      <c r="J121" s="362">
        <v>2000</v>
      </c>
      <c r="K121" s="358">
        <v>120</v>
      </c>
      <c r="L121" s="363">
        <v>1</v>
      </c>
      <c r="N121" s="362">
        <v>2000</v>
      </c>
      <c r="O121" s="358">
        <v>2283</v>
      </c>
      <c r="P121" s="363">
        <v>14.006134969325153</v>
      </c>
      <c r="R121" s="362">
        <v>2000</v>
      </c>
      <c r="S121" s="358">
        <v>27000</v>
      </c>
      <c r="T121" s="363">
        <v>1</v>
      </c>
      <c r="V121" s="362">
        <v>2000</v>
      </c>
      <c r="W121" s="358">
        <v>2000</v>
      </c>
      <c r="X121" s="363">
        <v>1</v>
      </c>
    </row>
    <row r="122" spans="1:24">
      <c r="B122" s="362">
        <v>2005</v>
      </c>
      <c r="C122" s="358">
        <v>25.5</v>
      </c>
      <c r="D122" s="363">
        <v>1</v>
      </c>
      <c r="F122" s="362">
        <v>2005</v>
      </c>
      <c r="G122" s="358">
        <v>200</v>
      </c>
      <c r="H122" s="363">
        <v>1</v>
      </c>
      <c r="J122" s="362">
        <v>2005</v>
      </c>
      <c r="K122" s="358">
        <v>120</v>
      </c>
      <c r="L122" s="363">
        <v>1</v>
      </c>
      <c r="N122" s="362">
        <v>2005</v>
      </c>
      <c r="O122" s="358">
        <v>2283</v>
      </c>
      <c r="P122" s="363">
        <v>14.006134969325153</v>
      </c>
      <c r="R122" s="362">
        <v>2005</v>
      </c>
      <c r="S122" s="358">
        <v>27000</v>
      </c>
      <c r="T122" s="363">
        <v>1</v>
      </c>
      <c r="V122" s="362">
        <v>2005</v>
      </c>
      <c r="W122" s="358">
        <v>2000</v>
      </c>
      <c r="X122" s="363">
        <v>1</v>
      </c>
    </row>
    <row r="123" spans="1:24" ht="14.25">
      <c r="B123" s="362">
        <v>2010</v>
      </c>
      <c r="C123" s="358">
        <v>25.5</v>
      </c>
      <c r="D123" s="363">
        <v>1</v>
      </c>
      <c r="F123" s="364">
        <v>2010</v>
      </c>
      <c r="G123" s="365">
        <v>200</v>
      </c>
      <c r="H123" s="366">
        <v>1</v>
      </c>
      <c r="J123" s="364">
        <v>2010</v>
      </c>
      <c r="K123" s="365">
        <v>120</v>
      </c>
      <c r="L123" s="366">
        <v>1</v>
      </c>
      <c r="N123" s="364">
        <v>2010</v>
      </c>
      <c r="O123" s="365">
        <v>163</v>
      </c>
      <c r="P123" s="366">
        <v>1</v>
      </c>
      <c r="R123" s="364">
        <v>2010</v>
      </c>
      <c r="S123" s="365">
        <v>27000</v>
      </c>
      <c r="T123" s="366">
        <v>1</v>
      </c>
      <c r="V123" s="364">
        <v>2010</v>
      </c>
      <c r="W123" s="365">
        <v>2000</v>
      </c>
      <c r="X123" s="366">
        <v>1</v>
      </c>
    </row>
    <row r="124" spans="1:24">
      <c r="B124" s="362">
        <v>2015</v>
      </c>
      <c r="C124" s="358">
        <v>25.5</v>
      </c>
      <c r="D124" s="363">
        <v>1</v>
      </c>
      <c r="F124" s="362">
        <v>2015</v>
      </c>
      <c r="G124" s="358">
        <v>200</v>
      </c>
      <c r="H124" s="363">
        <v>1</v>
      </c>
      <c r="J124" s="362">
        <v>2015</v>
      </c>
      <c r="K124" s="358">
        <v>120</v>
      </c>
      <c r="L124" s="363">
        <v>1</v>
      </c>
      <c r="N124" s="362">
        <v>2015</v>
      </c>
      <c r="O124" s="358">
        <v>11</v>
      </c>
      <c r="P124" s="363">
        <v>6.7484662576687116E-2</v>
      </c>
      <c r="R124" s="362">
        <v>2015</v>
      </c>
      <c r="S124" s="358">
        <v>27000</v>
      </c>
      <c r="T124" s="363">
        <v>1</v>
      </c>
      <c r="V124" s="362">
        <v>2015</v>
      </c>
      <c r="W124" s="358">
        <v>1000</v>
      </c>
      <c r="X124" s="363">
        <v>0.5</v>
      </c>
    </row>
    <row r="125" spans="1:24">
      <c r="B125" s="362">
        <v>2017</v>
      </c>
      <c r="C125" s="358">
        <v>10</v>
      </c>
      <c r="D125" s="363">
        <v>0.39215686274509803</v>
      </c>
      <c r="F125" s="367">
        <v>2020</v>
      </c>
      <c r="G125" s="368">
        <v>200</v>
      </c>
      <c r="H125" s="247">
        <v>1</v>
      </c>
      <c r="J125" s="367">
        <v>2020</v>
      </c>
      <c r="K125" s="368">
        <v>120</v>
      </c>
      <c r="L125" s="247">
        <v>1</v>
      </c>
      <c r="N125" s="367">
        <v>2020</v>
      </c>
      <c r="O125" s="368">
        <v>11</v>
      </c>
      <c r="P125" s="247">
        <v>6.7484662576687116E-2</v>
      </c>
      <c r="R125" s="367">
        <v>2020</v>
      </c>
      <c r="S125" s="368">
        <v>5000</v>
      </c>
      <c r="T125" s="247">
        <v>0.185</v>
      </c>
      <c r="V125" s="367">
        <v>2020</v>
      </c>
      <c r="W125" s="368">
        <v>1000</v>
      </c>
      <c r="X125" s="247">
        <v>0.5</v>
      </c>
    </row>
    <row r="126" spans="1:24">
      <c r="B126" s="367">
        <v>2020</v>
      </c>
      <c r="C126" s="368">
        <v>10</v>
      </c>
      <c r="D126" s="247">
        <v>0.39215686274509803</v>
      </c>
    </row>
    <row r="128" spans="1:24" ht="15">
      <c r="A128" s="47" t="s">
        <v>1202</v>
      </c>
    </row>
    <row r="129" spans="1:9" ht="14.25">
      <c r="A129" s="144" t="s">
        <v>1203</v>
      </c>
      <c r="B129" s="369" t="s">
        <v>1204</v>
      </c>
      <c r="C129" s="369" t="s">
        <v>1205</v>
      </c>
      <c r="D129" s="369" t="s">
        <v>1206</v>
      </c>
      <c r="E129" s="369" t="s">
        <v>1207</v>
      </c>
      <c r="F129" s="370" t="s">
        <v>1208</v>
      </c>
    </row>
    <row r="130" spans="1:9">
      <c r="A130" s="371" t="s">
        <v>477</v>
      </c>
      <c r="B130" s="372">
        <v>1</v>
      </c>
      <c r="C130" s="372">
        <v>1000</v>
      </c>
      <c r="D130" s="372">
        <v>1000000</v>
      </c>
      <c r="E130" s="373">
        <v>453.59237000000002</v>
      </c>
      <c r="F130" s="374">
        <v>907184.74</v>
      </c>
    </row>
    <row r="131" spans="1:9">
      <c r="A131" s="371" t="s">
        <v>479</v>
      </c>
      <c r="B131" s="375">
        <v>1E-3</v>
      </c>
      <c r="C131" s="372">
        <v>1</v>
      </c>
      <c r="D131" s="372">
        <v>1000</v>
      </c>
      <c r="E131" s="373">
        <v>0.45359237000000002</v>
      </c>
      <c r="F131" s="376">
        <v>907.18474000000003</v>
      </c>
    </row>
    <row r="132" spans="1:9">
      <c r="A132" s="371" t="s">
        <v>1209</v>
      </c>
      <c r="B132" s="375">
        <v>9.9999999999999995E-7</v>
      </c>
      <c r="C132" s="375">
        <v>1E-3</v>
      </c>
      <c r="D132" s="372">
        <v>1</v>
      </c>
      <c r="E132" s="375">
        <v>4.5359237000000004E-4</v>
      </c>
      <c r="F132" s="376">
        <v>0.90718474000000004</v>
      </c>
    </row>
    <row r="133" spans="1:9">
      <c r="A133" s="371" t="s">
        <v>480</v>
      </c>
      <c r="B133" s="375">
        <v>2.2046226218487759E-3</v>
      </c>
      <c r="C133" s="373">
        <v>2.2046226218487757</v>
      </c>
      <c r="D133" s="372">
        <v>2204.6226218487759</v>
      </c>
      <c r="E133" s="372">
        <v>1</v>
      </c>
      <c r="F133" s="374">
        <v>2000</v>
      </c>
    </row>
    <row r="134" spans="1:9">
      <c r="A134" s="377" t="s">
        <v>1210</v>
      </c>
      <c r="B134" s="378">
        <v>1.102311310924388E-6</v>
      </c>
      <c r="C134" s="378">
        <v>1.1023113109243879E-3</v>
      </c>
      <c r="D134" s="379">
        <v>1.1023113109243878</v>
      </c>
      <c r="E134" s="378">
        <v>5.0000000000000001E-4</v>
      </c>
      <c r="F134" s="380">
        <v>1</v>
      </c>
    </row>
    <row r="136" spans="1:9" ht="14.25">
      <c r="A136" s="144" t="s">
        <v>1211</v>
      </c>
      <c r="B136" s="369" t="s">
        <v>1212</v>
      </c>
      <c r="C136" s="369" t="s">
        <v>1213</v>
      </c>
      <c r="D136" s="369" t="s">
        <v>1214</v>
      </c>
      <c r="E136" s="369" t="s">
        <v>1215</v>
      </c>
      <c r="F136" s="370" t="s">
        <v>1216</v>
      </c>
    </row>
    <row r="137" spans="1:9">
      <c r="A137" s="371" t="s">
        <v>1217</v>
      </c>
      <c r="B137" s="45">
        <v>1</v>
      </c>
      <c r="C137" s="381">
        <v>9.9999999999999995E-7</v>
      </c>
      <c r="D137" s="382">
        <v>1E-3</v>
      </c>
      <c r="E137" s="383">
        <v>3.7854109999999998E-3</v>
      </c>
      <c r="F137" s="384">
        <v>2.8316846999999999E-2</v>
      </c>
    </row>
    <row r="138" spans="1:9">
      <c r="A138" s="371" t="s">
        <v>1218</v>
      </c>
      <c r="B138" s="372">
        <v>1000000</v>
      </c>
      <c r="C138" s="372">
        <v>1</v>
      </c>
      <c r="D138" s="372">
        <v>1000.0000000000001</v>
      </c>
      <c r="E138" s="372">
        <v>3785.4110000000001</v>
      </c>
      <c r="F138" s="374">
        <v>28316.847000000002</v>
      </c>
    </row>
    <row r="139" spans="1:9">
      <c r="A139" s="371" t="s">
        <v>1219</v>
      </c>
      <c r="B139" s="372">
        <v>1000</v>
      </c>
      <c r="C139" s="373">
        <v>1E-3</v>
      </c>
      <c r="D139" s="372">
        <v>1</v>
      </c>
      <c r="E139" s="373">
        <v>3.7854109999999999</v>
      </c>
      <c r="F139" s="376">
        <v>28.316846999999999</v>
      </c>
    </row>
    <row r="140" spans="1:9">
      <c r="A140" s="371" t="s">
        <v>1220</v>
      </c>
      <c r="B140" s="358">
        <v>264.17210707106841</v>
      </c>
      <c r="C140" s="375">
        <v>2.6417210707106839E-4</v>
      </c>
      <c r="D140" s="373">
        <v>0.26417210707106842</v>
      </c>
      <c r="E140" s="372">
        <v>1</v>
      </c>
      <c r="F140" s="376">
        <v>7.4805211375990615</v>
      </c>
    </row>
    <row r="141" spans="1:9">
      <c r="A141" s="377" t="s">
        <v>1221</v>
      </c>
      <c r="B141" s="368">
        <v>35.314666212661322</v>
      </c>
      <c r="C141" s="378">
        <v>3.5314666212661319E-5</v>
      </c>
      <c r="D141" s="379">
        <v>3.5314666212661321E-2</v>
      </c>
      <c r="E141" s="379">
        <v>0.13368052594273649</v>
      </c>
      <c r="F141" s="380">
        <v>1</v>
      </c>
    </row>
    <row r="143" spans="1:9" ht="14.25">
      <c r="A143" s="144" t="s">
        <v>1222</v>
      </c>
      <c r="B143" s="369" t="s">
        <v>1223</v>
      </c>
      <c r="C143" s="369" t="s">
        <v>1224</v>
      </c>
      <c r="D143" s="369" t="s">
        <v>1225</v>
      </c>
      <c r="E143" s="369" t="s">
        <v>1226</v>
      </c>
      <c r="F143" s="369" t="s">
        <v>1227</v>
      </c>
      <c r="G143" s="369" t="s">
        <v>1228</v>
      </c>
      <c r="H143" s="369" t="s">
        <v>1229</v>
      </c>
      <c r="I143" s="370" t="s">
        <v>1230</v>
      </c>
    </row>
    <row r="144" spans="1:9">
      <c r="A144" s="371" t="s">
        <v>431</v>
      </c>
      <c r="B144" s="372">
        <v>1</v>
      </c>
      <c r="C144" s="372">
        <v>1000</v>
      </c>
      <c r="D144" s="372">
        <v>1000000</v>
      </c>
      <c r="E144" s="372">
        <v>3600</v>
      </c>
      <c r="F144" s="372">
        <v>3600000</v>
      </c>
      <c r="G144" s="372">
        <v>1055.05585</v>
      </c>
      <c r="H144" s="372">
        <v>1055055850</v>
      </c>
      <c r="I144" s="132">
        <v>2684519.5376862194</v>
      </c>
    </row>
    <row r="145" spans="1:9">
      <c r="A145" s="371" t="s">
        <v>471</v>
      </c>
      <c r="B145" s="373">
        <v>1E-3</v>
      </c>
      <c r="C145" s="372">
        <v>1</v>
      </c>
      <c r="D145" s="372">
        <v>1000</v>
      </c>
      <c r="E145" s="358">
        <v>3.6</v>
      </c>
      <c r="F145" s="372">
        <v>3600</v>
      </c>
      <c r="G145" s="373">
        <v>1.05505585</v>
      </c>
      <c r="H145" s="372">
        <v>1055055.8500000001</v>
      </c>
      <c r="I145" s="132">
        <v>2684.5195376862198</v>
      </c>
    </row>
    <row r="146" spans="1:9">
      <c r="A146" s="371" t="s">
        <v>472</v>
      </c>
      <c r="B146" s="375">
        <v>9.9999999999999995E-7</v>
      </c>
      <c r="C146" s="373">
        <v>1E-3</v>
      </c>
      <c r="D146" s="372">
        <v>1</v>
      </c>
      <c r="E146" s="385">
        <v>3.5999999999999999E-3</v>
      </c>
      <c r="F146" s="358">
        <v>3.6</v>
      </c>
      <c r="G146" s="375">
        <v>1.0550558499999999E-3</v>
      </c>
      <c r="H146" s="372">
        <v>1055.05585</v>
      </c>
      <c r="I146" s="132">
        <v>2.6845195376862194</v>
      </c>
    </row>
    <row r="147" spans="1:9">
      <c r="A147" s="371" t="s">
        <v>1231</v>
      </c>
      <c r="B147" s="375">
        <v>2.7777777777777778E-4</v>
      </c>
      <c r="C147" s="373">
        <v>0.27777777777777779</v>
      </c>
      <c r="D147" s="372">
        <v>277.77777777777777</v>
      </c>
      <c r="E147" s="372">
        <v>1</v>
      </c>
      <c r="F147" s="372">
        <v>1000</v>
      </c>
      <c r="G147" s="373">
        <v>0.29307106944444444</v>
      </c>
      <c r="H147" s="372">
        <v>293071.06944444444</v>
      </c>
      <c r="I147" s="132">
        <v>745.69987157950538</v>
      </c>
    </row>
    <row r="148" spans="1:9">
      <c r="A148" s="371" t="s">
        <v>1232</v>
      </c>
      <c r="B148" s="386">
        <v>2.7777777777777776E-7</v>
      </c>
      <c r="C148" s="375">
        <v>2.7777777777777778E-4</v>
      </c>
      <c r="D148" s="373">
        <v>0.27777777777777779</v>
      </c>
      <c r="E148" s="373">
        <v>1E-3</v>
      </c>
      <c r="F148" s="372">
        <v>1</v>
      </c>
      <c r="G148" s="375">
        <v>2.9307106944444444E-4</v>
      </c>
      <c r="H148" s="372">
        <v>293.07106944444445</v>
      </c>
      <c r="I148" s="132">
        <v>0.74569987157950535</v>
      </c>
    </row>
    <row r="149" spans="1:9">
      <c r="A149" s="371" t="s">
        <v>1233</v>
      </c>
      <c r="B149" s="375">
        <v>9.4781712266701337E-4</v>
      </c>
      <c r="C149" s="373">
        <v>0.94781712266701335</v>
      </c>
      <c r="D149" s="372">
        <v>947.81712266701334</v>
      </c>
      <c r="E149" s="373">
        <v>3.4121416416012482</v>
      </c>
      <c r="F149" s="372">
        <v>3412.141641601248</v>
      </c>
      <c r="G149" s="372">
        <v>1</v>
      </c>
      <c r="H149" s="372">
        <v>1000000</v>
      </c>
      <c r="I149" s="132">
        <v>2544.4335839531336</v>
      </c>
    </row>
    <row r="150" spans="1:9">
      <c r="A150" s="371" t="s">
        <v>1234</v>
      </c>
      <c r="B150" s="387">
        <v>9.4781712266701324E-10</v>
      </c>
      <c r="C150" s="375">
        <v>9.4781712266701326E-7</v>
      </c>
      <c r="D150" s="375">
        <v>9.4781712266701326E-4</v>
      </c>
      <c r="E150" s="388">
        <v>3.4121416416012478E-6</v>
      </c>
      <c r="F150" s="375">
        <v>3.4121416416012479E-3</v>
      </c>
      <c r="G150" s="375">
        <v>9.9999999999999995E-7</v>
      </c>
      <c r="H150" s="372">
        <v>1</v>
      </c>
      <c r="I150" s="132">
        <v>2.5444335839531337E-3</v>
      </c>
    </row>
    <row r="151" spans="1:9">
      <c r="A151" s="377" t="s">
        <v>1235</v>
      </c>
      <c r="B151" s="39">
        <v>3.72506136E-7</v>
      </c>
      <c r="C151" s="39">
        <v>3.7250613599999999E-4</v>
      </c>
      <c r="D151" s="39">
        <v>0.37250613599999999</v>
      </c>
      <c r="E151" s="39">
        <v>1.3410220896E-3</v>
      </c>
      <c r="F151" s="39">
        <v>1.3410220896</v>
      </c>
      <c r="G151" s="39">
        <v>3.9301477794769559E-4</v>
      </c>
      <c r="H151" s="39">
        <v>393.01477794769556</v>
      </c>
      <c r="I151" s="53">
        <v>1</v>
      </c>
    </row>
  </sheetData>
  <phoneticPr fontId="7" type="noConversion"/>
  <dataValidations count="5">
    <dataValidation type="list" allowBlank="1" showInputMessage="1" showErrorMessage="1" sqref="B5" xr:uid="{00000000-0002-0000-1F00-000000000000}">
      <formula1>"1,2"</formula1>
    </dataValidation>
    <dataValidation type="list" allowBlank="1" showInputMessage="1" showErrorMessage="1" sqref="B92" xr:uid="{00000000-0002-0000-1F00-000001000000}">
      <formula1>"AR5/GWP,AR5/GTP,AR4/GWP,AR3/GWP,AR2/GWP,AR1/GWP"</formula1>
    </dataValidation>
    <dataValidation type="list" allowBlank="1" showInputMessage="1" showErrorMessage="1" sqref="B93" xr:uid="{00000000-0002-0000-1F00-000002000000}">
      <formula1>$C$93:$D$93</formula1>
    </dataValidation>
    <dataValidation type="list" allowBlank="1" showInputMessage="1" showErrorMessage="1" sqref="B99" xr:uid="{00000000-0002-0000-1F00-000003000000}">
      <formula1>"None, GWP, GTP"</formula1>
    </dataValidation>
    <dataValidation type="list" allowBlank="1" showInputMessage="1" showErrorMessage="1" sqref="B100" xr:uid="{00000000-0002-0000-1F00-000004000000}">
      <formula1>$D$100:$E$100</formula1>
    </dataValidation>
  </dataValidations>
  <pageMargins left="0.7" right="0.7" top="0.75" bottom="0.75" header="0.3" footer="0.3"/>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34">
    <tabColor rgb="FFFFFF00"/>
  </sheetPr>
  <dimension ref="A1:X60"/>
  <sheetViews>
    <sheetView workbookViewId="0">
      <selection activeCell="D50" sqref="D50"/>
    </sheetView>
  </sheetViews>
  <sheetFormatPr defaultColWidth="8.875" defaultRowHeight="13.5"/>
  <cols>
    <col min="2" max="2" width="12" customWidth="1"/>
    <col min="10" max="10" width="11.875" bestFit="1" customWidth="1"/>
    <col min="14" max="14" width="11.375" bestFit="1" customWidth="1"/>
    <col min="15" max="15" width="19.375" bestFit="1" customWidth="1"/>
    <col min="16" max="16" width="15.875" customWidth="1"/>
    <col min="17" max="17" width="23.875" customWidth="1"/>
    <col min="18" max="18" width="15" customWidth="1"/>
    <col min="19" max="20" width="11.875" bestFit="1" customWidth="1"/>
    <col min="21" max="21" width="7.625" bestFit="1" customWidth="1"/>
    <col min="22" max="22" width="10.375" bestFit="1" customWidth="1"/>
    <col min="23" max="23" width="11.375" bestFit="1" customWidth="1"/>
    <col min="24" max="24" width="16.125" bestFit="1" customWidth="1"/>
  </cols>
  <sheetData>
    <row r="1" spans="1:24">
      <c r="A1" s="8" t="s">
        <v>1236</v>
      </c>
      <c r="B1" s="8"/>
      <c r="C1" s="8"/>
      <c r="D1" s="8"/>
      <c r="E1" s="8"/>
      <c r="F1" s="8"/>
      <c r="G1" s="8"/>
      <c r="H1" s="8"/>
      <c r="I1" s="8"/>
      <c r="J1" s="8"/>
      <c r="K1" s="8"/>
      <c r="L1" s="8"/>
      <c r="M1" s="8"/>
      <c r="N1" s="8"/>
      <c r="O1" s="8"/>
      <c r="P1" s="8"/>
      <c r="Q1" s="8"/>
      <c r="R1" s="8"/>
      <c r="S1" s="8"/>
      <c r="T1" s="8"/>
      <c r="U1" s="8"/>
      <c r="V1" s="8"/>
      <c r="W1" s="8"/>
      <c r="X1" s="8"/>
    </row>
    <row r="2" spans="1:24">
      <c r="A2" s="389" t="s">
        <v>1237</v>
      </c>
      <c r="B2" s="389"/>
      <c r="C2" s="389"/>
      <c r="D2" s="389"/>
      <c r="E2" s="389"/>
      <c r="F2" s="389"/>
      <c r="G2" s="389"/>
    </row>
    <row r="3" spans="1:24">
      <c r="A3" s="390" t="s">
        <v>1238</v>
      </c>
      <c r="B3" s="389"/>
      <c r="C3" s="389"/>
      <c r="D3" s="389"/>
      <c r="E3" s="389"/>
      <c r="F3" s="389"/>
      <c r="G3" s="389"/>
      <c r="N3" s="465" t="s">
        <v>1239</v>
      </c>
      <c r="O3" s="465"/>
      <c r="P3" s="465"/>
      <c r="Q3" s="465"/>
      <c r="R3" s="465"/>
      <c r="S3" s="465"/>
      <c r="T3" s="465"/>
      <c r="U3" s="465"/>
      <c r="V3" s="465"/>
      <c r="W3" s="465"/>
      <c r="X3" s="465"/>
    </row>
    <row r="4" spans="1:24">
      <c r="A4" s="391" t="s">
        <v>1240</v>
      </c>
      <c r="B4" s="392"/>
      <c r="C4" s="392"/>
      <c r="D4" s="392"/>
      <c r="E4" s="392"/>
      <c r="F4" s="392"/>
      <c r="G4" s="392"/>
      <c r="J4">
        <f>10^6/947817120000</f>
        <v>1.0550558529687668E-6</v>
      </c>
      <c r="K4" t="s">
        <v>1241</v>
      </c>
      <c r="N4" s="2" t="s">
        <v>359</v>
      </c>
      <c r="O4" s="2" t="s">
        <v>316</v>
      </c>
      <c r="P4" s="2" t="s">
        <v>317</v>
      </c>
      <c r="Q4" s="2" t="s">
        <v>1242</v>
      </c>
      <c r="R4" s="2" t="s">
        <v>319</v>
      </c>
      <c r="S4" s="2" t="s">
        <v>320</v>
      </c>
      <c r="T4" s="2" t="s">
        <v>321</v>
      </c>
      <c r="U4" s="2" t="s">
        <v>322</v>
      </c>
      <c r="V4" s="2" t="s">
        <v>323</v>
      </c>
      <c r="W4" s="2" t="s">
        <v>324</v>
      </c>
      <c r="X4" s="2" t="s">
        <v>325</v>
      </c>
    </row>
    <row r="5" spans="1:24">
      <c r="A5" s="494" t="s">
        <v>1243</v>
      </c>
      <c r="B5" s="494"/>
      <c r="C5" s="494"/>
      <c r="D5" s="494"/>
      <c r="E5" s="494"/>
      <c r="F5" s="494"/>
      <c r="G5" s="494"/>
      <c r="M5" t="s">
        <v>285</v>
      </c>
      <c r="N5" s="5">
        <v>3.8298527462766237E-4</v>
      </c>
      <c r="O5" s="5">
        <v>2.5848868397734788E-7</v>
      </c>
      <c r="P5">
        <v>0</v>
      </c>
      <c r="Q5">
        <v>0</v>
      </c>
      <c r="R5">
        <v>0</v>
      </c>
      <c r="S5">
        <v>0</v>
      </c>
      <c r="T5">
        <v>0</v>
      </c>
      <c r="U5" s="5"/>
      <c r="V5">
        <v>0</v>
      </c>
      <c r="W5" s="5">
        <v>5.9927172448625957E-4</v>
      </c>
      <c r="X5" s="5">
        <f>O5</f>
        <v>2.5848868397734788E-7</v>
      </c>
    </row>
    <row r="6" spans="1:24">
      <c r="A6" s="393"/>
      <c r="B6" s="394" t="s">
        <v>1244</v>
      </c>
      <c r="C6" s="394" t="s">
        <v>1245</v>
      </c>
      <c r="D6" s="394" t="s">
        <v>1246</v>
      </c>
      <c r="E6" s="394" t="s">
        <v>1244</v>
      </c>
      <c r="F6" s="395" t="s">
        <v>1245</v>
      </c>
      <c r="G6" s="395" t="s">
        <v>1246</v>
      </c>
      <c r="M6" t="s">
        <v>283</v>
      </c>
      <c r="N6" s="5">
        <v>3.3656281709703662E-4</v>
      </c>
      <c r="O6" s="5">
        <v>2.162864498585972E-4</v>
      </c>
      <c r="P6">
        <v>0</v>
      </c>
      <c r="Q6">
        <v>0</v>
      </c>
      <c r="R6">
        <v>0</v>
      </c>
      <c r="S6">
        <v>0</v>
      </c>
      <c r="T6">
        <v>0</v>
      </c>
      <c r="U6" s="5"/>
      <c r="V6">
        <v>0</v>
      </c>
      <c r="W6" s="5">
        <v>2.9330552712531719E-4</v>
      </c>
      <c r="X6" s="5">
        <f t="shared" ref="X6:X12" si="0">O6</f>
        <v>2.162864498585972E-4</v>
      </c>
    </row>
    <row r="7" spans="1:24">
      <c r="A7" s="396" t="s">
        <v>1247</v>
      </c>
      <c r="B7" s="397">
        <v>363</v>
      </c>
      <c r="C7" s="398">
        <v>568</v>
      </c>
      <c r="D7" s="399">
        <v>0.245</v>
      </c>
      <c r="E7" s="397">
        <v>579</v>
      </c>
      <c r="F7" s="398">
        <v>265</v>
      </c>
      <c r="G7" s="399">
        <v>0.23899999999999999</v>
      </c>
      <c r="M7" t="s">
        <v>195</v>
      </c>
      <c r="N7" s="5">
        <v>1.2027636723843942E-4</v>
      </c>
      <c r="O7" s="5">
        <v>2.1628644985859721E-5</v>
      </c>
      <c r="P7">
        <v>0</v>
      </c>
      <c r="Q7">
        <v>0</v>
      </c>
      <c r="R7">
        <v>0</v>
      </c>
      <c r="S7">
        <v>0</v>
      </c>
      <c r="T7">
        <v>0</v>
      </c>
      <c r="U7" s="5"/>
      <c r="V7">
        <v>0</v>
      </c>
      <c r="W7" s="5">
        <v>2.9119541541937965E-5</v>
      </c>
      <c r="X7" s="5">
        <f t="shared" si="0"/>
        <v>2.1628644985859721E-5</v>
      </c>
    </row>
    <row r="8" spans="1:24">
      <c r="A8" s="396" t="s">
        <v>1248</v>
      </c>
      <c r="B8" s="397">
        <v>319</v>
      </c>
      <c r="C8" s="398">
        <v>278</v>
      </c>
      <c r="D8" s="397">
        <v>205</v>
      </c>
      <c r="E8" s="397">
        <v>241</v>
      </c>
      <c r="F8" s="398">
        <v>158</v>
      </c>
      <c r="G8" s="398">
        <v>99.9</v>
      </c>
      <c r="M8" t="s">
        <v>199</v>
      </c>
      <c r="N8" s="5">
        <v>8.8730197234673281E-5</v>
      </c>
      <c r="O8" s="5">
        <v>0</v>
      </c>
      <c r="P8">
        <v>0</v>
      </c>
      <c r="Q8">
        <v>0</v>
      </c>
      <c r="R8">
        <v>0</v>
      </c>
      <c r="S8">
        <v>0</v>
      </c>
      <c r="T8">
        <v>0</v>
      </c>
      <c r="U8" s="5"/>
      <c r="V8">
        <v>0</v>
      </c>
      <c r="W8" s="5">
        <v>1.593134337982838E-5</v>
      </c>
      <c r="X8" s="5">
        <f t="shared" si="0"/>
        <v>0</v>
      </c>
    </row>
    <row r="9" spans="1:24">
      <c r="A9" s="400" t="s">
        <v>1249</v>
      </c>
      <c r="B9" s="397">
        <v>114</v>
      </c>
      <c r="C9" s="398">
        <v>27.6</v>
      </c>
      <c r="D9" s="401">
        <v>20.5</v>
      </c>
      <c r="E9" s="397">
        <v>3286</v>
      </c>
      <c r="F9" s="398">
        <v>17.600000000000001</v>
      </c>
      <c r="G9" s="402">
        <v>15</v>
      </c>
      <c r="M9" t="s">
        <v>284</v>
      </c>
      <c r="N9" s="5">
        <v>5.2963803819032096E-5</v>
      </c>
      <c r="O9" s="5">
        <v>0</v>
      </c>
      <c r="P9">
        <v>0</v>
      </c>
      <c r="Q9">
        <v>0</v>
      </c>
      <c r="R9">
        <v>0</v>
      </c>
      <c r="S9">
        <v>0</v>
      </c>
      <c r="T9">
        <v>0</v>
      </c>
      <c r="U9" s="5"/>
      <c r="V9">
        <v>0</v>
      </c>
      <c r="W9" s="5">
        <v>1.2555164650328325E-5</v>
      </c>
      <c r="X9" s="5">
        <f t="shared" si="0"/>
        <v>0</v>
      </c>
    </row>
    <row r="10" spans="1:24">
      <c r="A10" s="396" t="s">
        <v>1250</v>
      </c>
      <c r="B10" s="397">
        <v>84.1</v>
      </c>
      <c r="C10" s="402">
        <v>15.1</v>
      </c>
      <c r="D10" s="401">
        <v>0</v>
      </c>
      <c r="E10" s="397">
        <v>133</v>
      </c>
      <c r="F10" s="402">
        <v>15.7</v>
      </c>
      <c r="G10" s="401">
        <v>0</v>
      </c>
      <c r="M10" t="s">
        <v>286</v>
      </c>
      <c r="N10" s="5">
        <v>1.2027636723843942E-7</v>
      </c>
      <c r="O10" s="5">
        <v>0</v>
      </c>
      <c r="P10">
        <v>0</v>
      </c>
      <c r="Q10">
        <v>0</v>
      </c>
      <c r="R10">
        <v>0</v>
      </c>
      <c r="S10">
        <v>0</v>
      </c>
      <c r="T10">
        <v>0</v>
      </c>
      <c r="U10" s="5"/>
      <c r="V10">
        <v>0</v>
      </c>
      <c r="W10" s="5">
        <v>1.3504714918000216E-6</v>
      </c>
      <c r="X10" s="5">
        <f t="shared" si="0"/>
        <v>0</v>
      </c>
    </row>
    <row r="11" spans="1:24">
      <c r="A11" s="396" t="s">
        <v>1251</v>
      </c>
      <c r="B11" s="397">
        <v>50.2</v>
      </c>
      <c r="C11" s="402">
        <v>11.9</v>
      </c>
      <c r="D11" s="401">
        <v>0</v>
      </c>
      <c r="E11" s="401">
        <v>57.1</v>
      </c>
      <c r="F11" s="402">
        <v>12.1</v>
      </c>
      <c r="G11" s="401">
        <v>0</v>
      </c>
      <c r="M11" t="s">
        <v>287</v>
      </c>
      <c r="N11" s="5">
        <v>0</v>
      </c>
      <c r="O11" s="5">
        <v>0</v>
      </c>
      <c r="P11">
        <v>0</v>
      </c>
      <c r="Q11">
        <v>0</v>
      </c>
      <c r="R11">
        <v>0</v>
      </c>
      <c r="S11">
        <v>0</v>
      </c>
      <c r="T11">
        <v>0</v>
      </c>
      <c r="U11" s="5"/>
      <c r="V11">
        <v>0</v>
      </c>
      <c r="W11" s="5">
        <v>5.9927172448625954E-7</v>
      </c>
      <c r="X11" s="5">
        <f t="shared" si="0"/>
        <v>0</v>
      </c>
    </row>
    <row r="12" spans="1:24">
      <c r="A12" s="400" t="s">
        <v>1252</v>
      </c>
      <c r="B12" s="403">
        <v>0.114</v>
      </c>
      <c r="C12" s="399">
        <v>1.28</v>
      </c>
      <c r="D12" s="401">
        <v>0</v>
      </c>
      <c r="E12" s="401">
        <v>13.7</v>
      </c>
      <c r="F12" s="399">
        <v>1.76</v>
      </c>
      <c r="G12" s="401">
        <v>0</v>
      </c>
      <c r="M12" t="s">
        <v>158</v>
      </c>
      <c r="N12" s="5">
        <v>2.0468083547594074E-6</v>
      </c>
      <c r="O12" s="5">
        <v>5.4124365257297734E-6</v>
      </c>
      <c r="P12">
        <v>0</v>
      </c>
      <c r="Q12">
        <v>0</v>
      </c>
      <c r="R12">
        <v>0</v>
      </c>
      <c r="S12">
        <v>0</v>
      </c>
      <c r="T12">
        <v>0</v>
      </c>
      <c r="U12" s="5"/>
      <c r="V12">
        <v>0</v>
      </c>
      <c r="W12" s="5">
        <v>3.3128753783219279E-6</v>
      </c>
      <c r="X12" s="5">
        <f t="shared" si="0"/>
        <v>5.4124365257297734E-6</v>
      </c>
    </row>
    <row r="13" spans="1:24">
      <c r="A13" s="400" t="s">
        <v>1253</v>
      </c>
      <c r="B13" s="403">
        <v>0</v>
      </c>
      <c r="C13" s="404">
        <v>0.56799999999999995</v>
      </c>
      <c r="D13" s="401">
        <v>0</v>
      </c>
      <c r="E13" s="403">
        <v>2.73</v>
      </c>
      <c r="F13" s="404">
        <v>0.72599999999999998</v>
      </c>
      <c r="G13" s="401">
        <v>0</v>
      </c>
      <c r="N13" s="5"/>
      <c r="O13" s="5"/>
      <c r="U13" s="5"/>
      <c r="W13" s="5"/>
      <c r="X13" s="5"/>
    </row>
    <row r="14" spans="1:24">
      <c r="A14" s="405" t="s">
        <v>1254</v>
      </c>
      <c r="B14" s="406">
        <v>1.94</v>
      </c>
      <c r="C14" s="407">
        <v>3.14</v>
      </c>
      <c r="D14" s="406">
        <v>5.13</v>
      </c>
      <c r="E14" s="408">
        <v>4.67</v>
      </c>
      <c r="F14" s="407">
        <v>2.86</v>
      </c>
      <c r="G14" s="407">
        <v>5</v>
      </c>
      <c r="N14" s="465" t="s">
        <v>1255</v>
      </c>
      <c r="O14" s="465"/>
      <c r="P14" s="465"/>
      <c r="Q14" s="465"/>
      <c r="R14" s="465"/>
      <c r="S14" s="465"/>
      <c r="T14" s="465"/>
      <c r="U14" s="465"/>
      <c r="V14" s="465"/>
      <c r="W14" s="465"/>
      <c r="X14" s="465"/>
    </row>
    <row r="15" spans="1:24">
      <c r="A15" s="494" t="s">
        <v>1256</v>
      </c>
      <c r="B15" s="494"/>
      <c r="C15" s="494"/>
      <c r="D15" s="494"/>
      <c r="E15" s="494"/>
      <c r="F15" s="494"/>
      <c r="G15" s="494"/>
      <c r="N15" s="4" t="s">
        <v>279</v>
      </c>
      <c r="O15" s="4" t="s">
        <v>359</v>
      </c>
      <c r="P15" s="4" t="s">
        <v>275</v>
      </c>
      <c r="Q15" s="4" t="s">
        <v>322</v>
      </c>
      <c r="R15" s="4" t="s">
        <v>251</v>
      </c>
      <c r="S15" s="4" t="s">
        <v>360</v>
      </c>
      <c r="T15" s="2"/>
      <c r="U15" s="2"/>
      <c r="V15" s="2"/>
      <c r="W15" s="2"/>
      <c r="X15" s="2"/>
    </row>
    <row r="16" spans="1:24">
      <c r="A16" s="393"/>
      <c r="B16" s="394" t="s">
        <v>1245</v>
      </c>
      <c r="C16" s="395" t="s">
        <v>1257</v>
      </c>
      <c r="D16" s="395" t="s">
        <v>1244</v>
      </c>
      <c r="E16" s="394" t="s">
        <v>1245</v>
      </c>
      <c r="F16" s="395" t="s">
        <v>1246</v>
      </c>
      <c r="G16" s="395" t="s">
        <v>1258</v>
      </c>
      <c r="M16" t="s">
        <v>285</v>
      </c>
      <c r="N16" s="5">
        <v>0</v>
      </c>
      <c r="O16" s="5">
        <v>6.1087733886891601E-4</v>
      </c>
      <c r="P16">
        <v>2.5215834885953525E-7</v>
      </c>
      <c r="R16">
        <v>2.7958980103672324E-4</v>
      </c>
      <c r="U16" s="5"/>
      <c r="W16" s="5"/>
      <c r="X16" s="5"/>
    </row>
    <row r="17" spans="1:24">
      <c r="A17" s="396" t="s">
        <v>1247</v>
      </c>
      <c r="B17" s="397">
        <v>309</v>
      </c>
      <c r="C17" s="398">
        <v>680</v>
      </c>
      <c r="D17" s="397">
        <v>713</v>
      </c>
      <c r="E17" s="397">
        <v>46.7</v>
      </c>
      <c r="F17" s="399">
        <v>0.22500000000000001</v>
      </c>
      <c r="G17" s="402">
        <v>46.5</v>
      </c>
      <c r="M17" t="s">
        <v>283</v>
      </c>
      <c r="N17" s="5">
        <v>0</v>
      </c>
      <c r="O17" s="5">
        <v>2.5426846056547279E-4</v>
      </c>
      <c r="P17">
        <v>1.0540007971157981E-4</v>
      </c>
      <c r="R17">
        <v>1.6669882476906517E-4</v>
      </c>
      <c r="U17" s="5"/>
      <c r="W17" s="5"/>
      <c r="X17" s="5"/>
    </row>
    <row r="18" spans="1:24">
      <c r="A18" s="396" t="s">
        <v>1248</v>
      </c>
      <c r="B18" s="397">
        <v>1403</v>
      </c>
      <c r="C18" s="398">
        <v>250</v>
      </c>
      <c r="D18" s="397">
        <v>104</v>
      </c>
      <c r="E18" s="401">
        <v>433</v>
      </c>
      <c r="F18" s="402">
        <v>48.6</v>
      </c>
      <c r="G18" s="398">
        <v>83.9</v>
      </c>
      <c r="M18" t="s">
        <v>195</v>
      </c>
      <c r="N18" s="5">
        <v>0</v>
      </c>
      <c r="O18" s="5">
        <v>3.4669135328553678E-3</v>
      </c>
      <c r="P18">
        <v>1.5825837794531502E-5</v>
      </c>
      <c r="R18">
        <v>1.8568983012250297E-5</v>
      </c>
      <c r="U18" s="5"/>
      <c r="W18" s="5"/>
      <c r="X18" s="5"/>
    </row>
    <row r="19" spans="1:24">
      <c r="A19" s="400" t="s">
        <v>1249</v>
      </c>
      <c r="B19" s="397">
        <v>14.8</v>
      </c>
      <c r="C19" s="398">
        <v>150</v>
      </c>
      <c r="D19" s="398">
        <v>3508</v>
      </c>
      <c r="E19" s="401">
        <v>12.9</v>
      </c>
      <c r="F19" s="398">
        <v>89.1</v>
      </c>
      <c r="G19" s="398">
        <v>5747</v>
      </c>
      <c r="M19" t="s">
        <v>199</v>
      </c>
      <c r="N19" s="5">
        <v>0</v>
      </c>
      <c r="O19" s="5">
        <v>1.40322428444846E-4</v>
      </c>
      <c r="P19">
        <v>0</v>
      </c>
      <c r="R19">
        <v>1.656437689160964E-5</v>
      </c>
      <c r="U19" s="5"/>
      <c r="W19" s="5"/>
      <c r="X19" s="5"/>
    </row>
    <row r="20" spans="1:24">
      <c r="A20" s="396" t="s">
        <v>1250</v>
      </c>
      <c r="B20" s="401">
        <v>16.8</v>
      </c>
      <c r="C20" s="398">
        <v>0</v>
      </c>
      <c r="D20" s="397">
        <v>369</v>
      </c>
      <c r="E20" s="401">
        <v>14.5</v>
      </c>
      <c r="F20" s="402">
        <v>0</v>
      </c>
      <c r="G20" s="398">
        <v>464</v>
      </c>
      <c r="M20" t="s">
        <v>284</v>
      </c>
      <c r="N20" s="5">
        <v>0</v>
      </c>
      <c r="O20" s="5">
        <v>6.024368920451659E-5</v>
      </c>
      <c r="P20">
        <v>0</v>
      </c>
      <c r="R20">
        <v>1.2766175820922079E-5</v>
      </c>
      <c r="U20" s="5"/>
      <c r="W20" s="5"/>
      <c r="X20" s="5"/>
    </row>
    <row r="21" spans="1:24">
      <c r="A21" s="396" t="s">
        <v>1251</v>
      </c>
      <c r="B21" s="401">
        <v>13.4</v>
      </c>
      <c r="C21" s="402">
        <v>105</v>
      </c>
      <c r="D21" s="397">
        <v>252</v>
      </c>
      <c r="E21" s="401">
        <v>14.2</v>
      </c>
      <c r="F21" s="402">
        <v>0</v>
      </c>
      <c r="G21" s="398">
        <v>449</v>
      </c>
      <c r="M21" t="s">
        <v>286</v>
      </c>
      <c r="N21" s="5">
        <v>0</v>
      </c>
      <c r="O21" s="5">
        <v>1.4454265185672105E-5</v>
      </c>
      <c r="P21">
        <v>0</v>
      </c>
      <c r="R21">
        <v>1.8568983012250296E-6</v>
      </c>
      <c r="U21" s="5"/>
      <c r="W21" s="5"/>
      <c r="X21" s="5"/>
    </row>
    <row r="22" spans="1:24">
      <c r="A22" s="400" t="s">
        <v>1252</v>
      </c>
      <c r="B22" s="403">
        <v>2.2999999999999998</v>
      </c>
      <c r="C22" s="404">
        <v>20.3</v>
      </c>
      <c r="D22" s="401">
        <v>36</v>
      </c>
      <c r="E22" s="403">
        <v>2.75</v>
      </c>
      <c r="F22" s="402">
        <v>0</v>
      </c>
      <c r="G22" s="402">
        <v>74.400000000000006</v>
      </c>
      <c r="M22" t="s">
        <v>287</v>
      </c>
      <c r="N22" s="5">
        <v>0</v>
      </c>
      <c r="O22" s="5">
        <v>2.8803024786047333E-6</v>
      </c>
      <c r="P22">
        <v>0</v>
      </c>
      <c r="R22">
        <v>7.6597054925532469E-7</v>
      </c>
      <c r="U22" s="5"/>
      <c r="W22" s="5"/>
      <c r="X22" s="5"/>
    </row>
    <row r="23" spans="1:24">
      <c r="A23" s="400" t="s">
        <v>1253</v>
      </c>
      <c r="B23" s="403">
        <v>0.69499999999999995</v>
      </c>
      <c r="C23" s="404">
        <v>4.18</v>
      </c>
      <c r="D23" s="397">
        <v>78.900000000000006</v>
      </c>
      <c r="E23" s="403">
        <v>1.27</v>
      </c>
      <c r="F23" s="402">
        <v>0</v>
      </c>
      <c r="G23" s="398">
        <v>288</v>
      </c>
      <c r="M23" t="s">
        <v>158</v>
      </c>
      <c r="N23" s="5">
        <v>0</v>
      </c>
      <c r="O23" s="5">
        <v>4.9271108333641408E-6</v>
      </c>
      <c r="P23">
        <v>5.275279264843834E-6</v>
      </c>
      <c r="R23">
        <v>3.0174597394906731E-6</v>
      </c>
      <c r="U23" s="5"/>
      <c r="W23" s="5"/>
      <c r="X23" s="5"/>
    </row>
    <row r="24" spans="1:24">
      <c r="A24" s="405" t="s">
        <v>1254</v>
      </c>
      <c r="B24" s="409">
        <v>2.84</v>
      </c>
      <c r="C24" s="408">
        <v>4.62</v>
      </c>
      <c r="D24" s="409">
        <v>110</v>
      </c>
      <c r="E24" s="408">
        <v>41.4</v>
      </c>
      <c r="F24" s="407">
        <v>4.71</v>
      </c>
      <c r="G24" s="410">
        <v>446</v>
      </c>
    </row>
    <row r="25" spans="1:24">
      <c r="N25" s="4"/>
      <c r="O25" s="4"/>
      <c r="P25" s="4"/>
      <c r="Q25" s="4"/>
      <c r="R25" s="4"/>
      <c r="S25" s="4"/>
    </row>
    <row r="26" spans="1:24">
      <c r="A26" s="389" t="s">
        <v>1259</v>
      </c>
      <c r="B26" s="389"/>
      <c r="C26" s="389"/>
      <c r="D26" s="389"/>
      <c r="E26" s="389"/>
      <c r="F26" s="389"/>
      <c r="N26" s="465" t="s">
        <v>1260</v>
      </c>
      <c r="O26" s="465"/>
      <c r="P26" s="465"/>
      <c r="Q26" s="465"/>
      <c r="R26" s="465"/>
      <c r="S26" s="465"/>
      <c r="T26" s="465"/>
      <c r="U26" s="465"/>
      <c r="V26" s="465"/>
      <c r="W26" s="465"/>
      <c r="X26" s="465"/>
    </row>
    <row r="27" spans="1:24">
      <c r="A27" s="390" t="s">
        <v>1261</v>
      </c>
      <c r="B27" s="389"/>
      <c r="C27" s="389"/>
      <c r="D27" s="389"/>
      <c r="E27" s="389"/>
      <c r="F27" s="389"/>
      <c r="N27" s="4" t="s">
        <v>279</v>
      </c>
      <c r="O27" s="4" t="s">
        <v>359</v>
      </c>
      <c r="P27" s="4" t="s">
        <v>275</v>
      </c>
      <c r="Q27" s="4" t="s">
        <v>251</v>
      </c>
      <c r="R27" s="4" t="s">
        <v>360</v>
      </c>
      <c r="S27" s="4" t="s">
        <v>322</v>
      </c>
      <c r="T27" s="2"/>
      <c r="U27" s="2"/>
      <c r="V27" s="2"/>
      <c r="W27" s="2"/>
      <c r="X27" s="2"/>
    </row>
    <row r="28" spans="1:24">
      <c r="A28" s="411"/>
      <c r="B28" s="412" t="s">
        <v>1262</v>
      </c>
      <c r="C28" s="412" t="s">
        <v>1263</v>
      </c>
      <c r="D28" s="412" t="s">
        <v>1262</v>
      </c>
      <c r="E28" s="412" t="s">
        <v>1263</v>
      </c>
      <c r="F28" s="413" t="s">
        <v>1264</v>
      </c>
      <c r="M28" t="s">
        <v>285</v>
      </c>
      <c r="N28" s="5">
        <v>0</v>
      </c>
      <c r="O28" s="5">
        <v>7.5225482316673079E-4</v>
      </c>
      <c r="P28">
        <v>2.3738756691797253E-7</v>
      </c>
      <c r="Q28">
        <v>4.9271108333641418E-5</v>
      </c>
      <c r="R28">
        <v>0</v>
      </c>
      <c r="S28">
        <v>4.9060097163047656E-5</v>
      </c>
      <c r="U28" s="5"/>
      <c r="W28" s="5"/>
      <c r="X28" s="5"/>
    </row>
    <row r="29" spans="1:24">
      <c r="A29" s="392" t="s">
        <v>1265</v>
      </c>
      <c r="B29" s="392"/>
      <c r="C29" s="392"/>
      <c r="D29" s="392"/>
      <c r="E29" s="392"/>
      <c r="F29" s="392"/>
      <c r="M29" t="s">
        <v>283</v>
      </c>
      <c r="N29" s="5">
        <v>0</v>
      </c>
      <c r="O29" s="5">
        <v>1.0972580870875175E-4</v>
      </c>
      <c r="P29">
        <v>5.1275714454282072E-5</v>
      </c>
      <c r="Q29">
        <v>4.5683918433547604E-4</v>
      </c>
      <c r="R29">
        <v>0</v>
      </c>
      <c r="S29">
        <v>8.8519186064079546E-5</v>
      </c>
      <c r="U29" s="5"/>
      <c r="W29" s="5"/>
      <c r="X29" s="5"/>
    </row>
    <row r="30" spans="1:24">
      <c r="A30" s="414">
        <v>2000</v>
      </c>
      <c r="B30" s="415" t="s">
        <v>1266</v>
      </c>
      <c r="C30" s="415" t="s">
        <v>1267</v>
      </c>
      <c r="D30" s="415" t="s">
        <v>1268</v>
      </c>
      <c r="E30" s="415" t="s">
        <v>1269</v>
      </c>
      <c r="F30" s="416">
        <v>0.2</v>
      </c>
      <c r="M30" t="s">
        <v>195</v>
      </c>
      <c r="N30" s="5">
        <v>0</v>
      </c>
      <c r="O30" s="5">
        <v>3.701135932214434E-3</v>
      </c>
      <c r="P30">
        <v>9.4005476499517122E-5</v>
      </c>
      <c r="Q30">
        <v>1.3610220503297093E-5</v>
      </c>
      <c r="R30">
        <v>0</v>
      </c>
      <c r="S30">
        <v>6.0634059870115029E-3</v>
      </c>
      <c r="U30" s="5"/>
      <c r="W30" s="5"/>
      <c r="X30" s="5"/>
    </row>
    <row r="31" spans="1:24">
      <c r="A31" s="417">
        <v>2008</v>
      </c>
      <c r="B31" s="413" t="s">
        <v>1270</v>
      </c>
      <c r="C31" s="413" t="s">
        <v>1271</v>
      </c>
      <c r="D31" s="413" t="s">
        <v>1272</v>
      </c>
      <c r="E31" s="413" t="s">
        <v>1273</v>
      </c>
      <c r="F31" s="413" t="s">
        <v>1274</v>
      </c>
      <c r="M31" t="s">
        <v>199</v>
      </c>
      <c r="N31" s="5">
        <v>0</v>
      </c>
      <c r="O31" s="5">
        <v>3.8931560974547497E-4</v>
      </c>
      <c r="P31">
        <v>0</v>
      </c>
      <c r="Q31">
        <v>1.529830986804712E-5</v>
      </c>
      <c r="R31">
        <v>0</v>
      </c>
      <c r="S31">
        <v>4.8954591577750784E-4</v>
      </c>
      <c r="U31" s="5"/>
      <c r="W31" s="5"/>
      <c r="X31" s="5"/>
    </row>
    <row r="32" spans="1:24">
      <c r="A32" s="412" t="s">
        <v>1275</v>
      </c>
      <c r="B32" s="392"/>
      <c r="C32" s="392"/>
      <c r="D32" s="392"/>
      <c r="E32" s="392"/>
      <c r="F32" s="392"/>
      <c r="M32" t="s">
        <v>284</v>
      </c>
      <c r="N32" s="5">
        <v>0</v>
      </c>
      <c r="O32" s="5">
        <v>2.6587407494812923E-4</v>
      </c>
      <c r="P32">
        <v>0</v>
      </c>
      <c r="Q32">
        <v>1.4981793112156488E-5</v>
      </c>
      <c r="R32">
        <v>0</v>
      </c>
      <c r="S32">
        <v>4.7372007798297632E-4</v>
      </c>
      <c r="U32" s="5"/>
      <c r="W32" s="5"/>
      <c r="X32" s="5"/>
    </row>
    <row r="33" spans="1:24">
      <c r="A33" s="414">
        <v>2000</v>
      </c>
      <c r="B33" s="415" t="s">
        <v>1276</v>
      </c>
      <c r="C33" s="415" t="s">
        <v>1277</v>
      </c>
      <c r="D33" s="415" t="s">
        <v>1278</v>
      </c>
      <c r="E33" s="415" t="s">
        <v>1279</v>
      </c>
      <c r="F33" s="415" t="s">
        <v>1280</v>
      </c>
      <c r="M33" t="s">
        <v>286</v>
      </c>
      <c r="N33" s="5">
        <v>0</v>
      </c>
      <c r="O33" s="5">
        <v>3.7982010706875609E-5</v>
      </c>
      <c r="P33">
        <v>0</v>
      </c>
      <c r="Q33">
        <v>2.9014035956641089E-6</v>
      </c>
      <c r="R33">
        <v>0</v>
      </c>
      <c r="S33">
        <v>7.8496155460876257E-5</v>
      </c>
      <c r="U33" s="5"/>
      <c r="W33" s="5"/>
      <c r="X33" s="5"/>
    </row>
    <row r="34" spans="1:24">
      <c r="A34" s="417">
        <v>2008</v>
      </c>
      <c r="B34" s="413" t="s">
        <v>1281</v>
      </c>
      <c r="C34" s="413" t="s">
        <v>1282</v>
      </c>
      <c r="D34" s="413" t="s">
        <v>1283</v>
      </c>
      <c r="E34" s="413" t="s">
        <v>1284</v>
      </c>
      <c r="F34" s="413" t="s">
        <v>1285</v>
      </c>
      <c r="M34" t="s">
        <v>287</v>
      </c>
      <c r="N34" s="5">
        <v>0</v>
      </c>
      <c r="O34" s="5">
        <v>8.3243906799235706E-5</v>
      </c>
      <c r="P34">
        <v>0</v>
      </c>
      <c r="Q34">
        <v>1.3399209332703338E-6</v>
      </c>
      <c r="R34">
        <v>0</v>
      </c>
      <c r="S34">
        <v>3.0385608565500487E-4</v>
      </c>
      <c r="U34" s="5"/>
      <c r="W34" s="5"/>
      <c r="X34" s="5"/>
    </row>
    <row r="35" spans="1:24">
      <c r="A35" s="392" t="s">
        <v>1286</v>
      </c>
      <c r="B35" s="392"/>
      <c r="C35" s="392"/>
      <c r="D35" s="392"/>
      <c r="E35" s="392"/>
      <c r="F35" s="392"/>
      <c r="M35" t="s">
        <v>158</v>
      </c>
      <c r="N35" s="5">
        <v>0</v>
      </c>
      <c r="O35" s="5">
        <v>1.1605614382656435E-4</v>
      </c>
      <c r="P35">
        <v>4.9693130674828919E-6</v>
      </c>
      <c r="Q35">
        <v>4.3679312312906947E-5</v>
      </c>
      <c r="R35">
        <v>0</v>
      </c>
      <c r="S35">
        <v>4.7055491042406999E-4</v>
      </c>
      <c r="U35" s="5"/>
      <c r="W35" s="5"/>
      <c r="X35" s="5"/>
    </row>
    <row r="36" spans="1:24">
      <c r="A36" s="414">
        <v>2000</v>
      </c>
      <c r="B36" s="415" t="s">
        <v>1287</v>
      </c>
      <c r="C36" s="416">
        <v>0.35</v>
      </c>
      <c r="D36" s="415" t="s">
        <v>1288</v>
      </c>
      <c r="E36" s="415" t="s">
        <v>1289</v>
      </c>
      <c r="F36" s="416">
        <v>0.2</v>
      </c>
    </row>
    <row r="37" spans="1:24">
      <c r="A37" s="417">
        <v>2008</v>
      </c>
      <c r="B37" s="413" t="s">
        <v>1290</v>
      </c>
      <c r="C37" s="413" t="s">
        <v>1291</v>
      </c>
      <c r="D37" s="413" t="s">
        <v>1292</v>
      </c>
      <c r="E37" s="413" t="s">
        <v>1293</v>
      </c>
      <c r="F37" s="413" t="s">
        <v>1294</v>
      </c>
    </row>
    <row r="38" spans="1:24">
      <c r="A38" s="392" t="s">
        <v>1295</v>
      </c>
      <c r="B38" s="392"/>
      <c r="C38" s="392"/>
      <c r="D38" s="392"/>
      <c r="E38" s="392"/>
      <c r="F38" s="392"/>
      <c r="U38" s="2"/>
      <c r="V38" s="2"/>
      <c r="W38" s="2"/>
      <c r="X38" s="2"/>
    </row>
    <row r="39" spans="1:24">
      <c r="A39" s="414">
        <v>2000</v>
      </c>
      <c r="B39" s="415" t="s">
        <v>1296</v>
      </c>
      <c r="C39" s="416">
        <v>0.318</v>
      </c>
      <c r="D39" s="415" t="s">
        <v>1297</v>
      </c>
      <c r="E39" s="415" t="s">
        <v>1298</v>
      </c>
      <c r="F39" s="416">
        <v>0.182</v>
      </c>
      <c r="N39" s="418"/>
      <c r="O39" s="418"/>
      <c r="P39" s="418"/>
      <c r="Q39" s="418"/>
      <c r="R39" s="418"/>
      <c r="S39" s="418"/>
      <c r="T39" s="418"/>
      <c r="U39" s="5"/>
      <c r="W39" s="5"/>
      <c r="X39" s="5"/>
    </row>
    <row r="40" spans="1:24">
      <c r="A40" s="417">
        <v>2008</v>
      </c>
      <c r="B40" s="413" t="s">
        <v>1299</v>
      </c>
      <c r="C40" s="413" t="s">
        <v>1300</v>
      </c>
      <c r="D40" s="413" t="s">
        <v>1301</v>
      </c>
      <c r="E40" s="413" t="s">
        <v>1302</v>
      </c>
      <c r="F40" s="413" t="s">
        <v>1303</v>
      </c>
      <c r="N40" s="418"/>
      <c r="O40" s="418"/>
      <c r="P40" s="418"/>
      <c r="R40" s="418"/>
      <c r="S40" s="418"/>
      <c r="T40" s="418"/>
      <c r="U40" s="5"/>
      <c r="W40" s="5"/>
      <c r="X40" s="5"/>
    </row>
    <row r="41" spans="1:24" ht="14.25">
      <c r="A41" s="412" t="s">
        <v>1304</v>
      </c>
      <c r="B41" s="392"/>
      <c r="C41" s="392"/>
      <c r="D41" s="392"/>
      <c r="E41" s="392"/>
      <c r="F41" s="392"/>
      <c r="M41" s="419" t="s">
        <v>1305</v>
      </c>
      <c r="N41" s="418" t="s">
        <v>1306</v>
      </c>
      <c r="O41" s="418" t="s">
        <v>1307</v>
      </c>
      <c r="P41" s="420" t="s">
        <v>1308</v>
      </c>
      <c r="Q41" s="418"/>
      <c r="R41" s="418"/>
      <c r="S41" s="418"/>
      <c r="T41" s="418"/>
      <c r="U41" s="5"/>
      <c r="W41" s="5"/>
      <c r="X41" s="5"/>
    </row>
    <row r="42" spans="1:24">
      <c r="A42" s="414">
        <v>2000</v>
      </c>
      <c r="B42" s="415" t="s">
        <v>1309</v>
      </c>
      <c r="C42" s="416">
        <v>0.10100000000000001</v>
      </c>
      <c r="D42" s="415" t="s">
        <v>1310</v>
      </c>
      <c r="E42" s="415" t="s">
        <v>1311</v>
      </c>
      <c r="F42" s="416">
        <v>5.8000000000000003E-2</v>
      </c>
      <c r="M42" t="s">
        <v>1312</v>
      </c>
      <c r="N42" s="418" t="s">
        <v>1313</v>
      </c>
      <c r="O42" s="418" t="s">
        <v>1314</v>
      </c>
      <c r="P42" s="418">
        <v>1.1065114285714288E-9</v>
      </c>
      <c r="Q42" s="7">
        <v>1.0487704754756573</v>
      </c>
      <c r="R42" s="418" t="s">
        <v>1315</v>
      </c>
      <c r="S42" s="418"/>
      <c r="T42" s="418"/>
      <c r="U42" s="5"/>
      <c r="W42" s="5"/>
      <c r="X42" s="5"/>
    </row>
    <row r="43" spans="1:24">
      <c r="A43" s="417">
        <v>2008</v>
      </c>
      <c r="B43" s="413" t="s">
        <v>1316</v>
      </c>
      <c r="C43" s="413" t="s">
        <v>1317</v>
      </c>
      <c r="D43" s="413" t="s">
        <v>1318</v>
      </c>
      <c r="E43" s="413" t="s">
        <v>1319</v>
      </c>
      <c r="F43" s="413" t="s">
        <v>1320</v>
      </c>
      <c r="M43" t="s">
        <v>1312</v>
      </c>
      <c r="N43" s="418" t="s">
        <v>1321</v>
      </c>
      <c r="O43" s="418" t="s">
        <v>1322</v>
      </c>
      <c r="P43" s="418">
        <v>1.2317546612244902E-9</v>
      </c>
      <c r="Q43" s="7">
        <v>1.167478155548372</v>
      </c>
      <c r="R43" s="418" t="s">
        <v>1315</v>
      </c>
      <c r="S43" s="418"/>
      <c r="T43" s="418"/>
      <c r="U43" s="5"/>
      <c r="W43" s="5"/>
      <c r="X43" s="5"/>
    </row>
    <row r="44" spans="1:24">
      <c r="A44" s="412" t="s">
        <v>1323</v>
      </c>
      <c r="B44" s="392"/>
      <c r="C44" s="392"/>
      <c r="D44" s="392"/>
      <c r="E44" s="392"/>
      <c r="F44" s="392"/>
      <c r="M44" t="s">
        <v>1312</v>
      </c>
      <c r="N44" s="418" t="s">
        <v>1324</v>
      </c>
      <c r="O44" s="418" t="s">
        <v>1325</v>
      </c>
      <c r="P44" s="418">
        <v>8.8520914285714267E-12</v>
      </c>
      <c r="Q44" s="7">
        <v>8.3901638038052558E-3</v>
      </c>
      <c r="R44" s="418" t="s">
        <v>1315</v>
      </c>
      <c r="S44" s="418"/>
      <c r="T44" s="418"/>
      <c r="U44" s="5"/>
      <c r="W44" s="5"/>
      <c r="X44" s="5"/>
    </row>
    <row r="45" spans="1:24">
      <c r="A45" s="414">
        <v>2000</v>
      </c>
      <c r="B45" s="415" t="s">
        <v>1326</v>
      </c>
      <c r="C45" s="416">
        <v>0.107</v>
      </c>
      <c r="D45" s="415" t="s">
        <v>1327</v>
      </c>
      <c r="E45" s="415" t="s">
        <v>1328</v>
      </c>
      <c r="F45" s="416">
        <v>6.0999999999999999E-2</v>
      </c>
      <c r="M45" t="s">
        <v>1312</v>
      </c>
      <c r="N45" s="418" t="s">
        <v>1329</v>
      </c>
      <c r="O45" s="418" t="s">
        <v>1330</v>
      </c>
      <c r="P45" s="418">
        <v>4.1494178571428535E-10</v>
      </c>
      <c r="Q45" s="7">
        <v>0.39328892830337109</v>
      </c>
      <c r="R45" s="418" t="s">
        <v>1315</v>
      </c>
      <c r="S45" s="418"/>
      <c r="T45" s="418"/>
      <c r="U45" s="5"/>
      <c r="W45" s="5"/>
      <c r="X45" s="5"/>
    </row>
    <row r="46" spans="1:24">
      <c r="A46" s="417">
        <v>2008</v>
      </c>
      <c r="B46" s="413" t="s">
        <v>1331</v>
      </c>
      <c r="C46" s="413" t="s">
        <v>1332</v>
      </c>
      <c r="D46" s="413" t="s">
        <v>1333</v>
      </c>
      <c r="E46" s="413" t="s">
        <v>1334</v>
      </c>
      <c r="F46" s="413" t="s">
        <v>1335</v>
      </c>
      <c r="M46" t="s">
        <v>1312</v>
      </c>
      <c r="N46" s="418" t="s">
        <v>1336</v>
      </c>
      <c r="O46" s="418" t="s">
        <v>1337</v>
      </c>
      <c r="P46" s="418">
        <v>1.1701669281632648E-9</v>
      </c>
      <c r="Q46" s="7">
        <v>1.1091042477709525</v>
      </c>
      <c r="R46" s="418" t="s">
        <v>1315</v>
      </c>
      <c r="S46" s="418"/>
      <c r="T46" s="418"/>
      <c r="U46" s="5"/>
      <c r="W46" s="5"/>
      <c r="X46" s="5"/>
    </row>
    <row r="47" spans="1:24">
      <c r="A47" s="412" t="s">
        <v>1338</v>
      </c>
      <c r="B47" s="392"/>
      <c r="C47" s="392"/>
      <c r="D47" s="392"/>
      <c r="E47" s="392"/>
      <c r="F47" s="392"/>
      <c r="M47" t="s">
        <v>1312</v>
      </c>
      <c r="N47" t="s">
        <v>1339</v>
      </c>
      <c r="O47" t="s">
        <v>1340</v>
      </c>
      <c r="P47">
        <v>7.7455800000000046E-10</v>
      </c>
      <c r="Q47" s="7">
        <v>0.7341393328329604</v>
      </c>
      <c r="R47" s="418" t="s">
        <v>1315</v>
      </c>
    </row>
    <row r="48" spans="1:24">
      <c r="A48" s="414">
        <v>2000</v>
      </c>
      <c r="B48" s="415" t="s">
        <v>1341</v>
      </c>
      <c r="C48" s="415" t="s">
        <v>1342</v>
      </c>
      <c r="D48" s="415" t="s">
        <v>1343</v>
      </c>
      <c r="E48" s="415" t="s">
        <v>1344</v>
      </c>
      <c r="F48" s="415" t="s">
        <v>1345</v>
      </c>
      <c r="M48" t="s">
        <v>1312</v>
      </c>
      <c r="N48" t="s">
        <v>1346</v>
      </c>
      <c r="O48" t="s">
        <v>1347</v>
      </c>
      <c r="P48">
        <v>2.7109530000000003E-10</v>
      </c>
      <c r="Q48" s="7">
        <v>0.25694876649153603</v>
      </c>
      <c r="R48" s="418" t="s">
        <v>1315</v>
      </c>
    </row>
    <row r="49" spans="1:18">
      <c r="A49" s="417">
        <v>2008</v>
      </c>
      <c r="B49" s="413" t="s">
        <v>1348</v>
      </c>
      <c r="C49" s="413" t="s">
        <v>1349</v>
      </c>
      <c r="D49" s="413" t="s">
        <v>1350</v>
      </c>
      <c r="E49" s="413" t="s">
        <v>1351</v>
      </c>
      <c r="F49" s="413" t="s">
        <v>1352</v>
      </c>
      <c r="M49" t="s">
        <v>1312</v>
      </c>
      <c r="N49" t="s">
        <v>1353</v>
      </c>
      <c r="O49" t="s">
        <v>1354</v>
      </c>
      <c r="P49">
        <v>2.1448881034E-10</v>
      </c>
      <c r="Q49" s="7">
        <v>0.20329616648868501</v>
      </c>
      <c r="R49" s="418" t="s">
        <v>1315</v>
      </c>
    </row>
    <row r="50" spans="1:18">
      <c r="M50" t="s">
        <v>1312</v>
      </c>
      <c r="N50" t="s">
        <v>1355</v>
      </c>
      <c r="O50" t="s">
        <v>1356</v>
      </c>
      <c r="P50">
        <v>8.3413066187381804E-11</v>
      </c>
      <c r="Q50" s="7">
        <v>7.9060332164093597E-2</v>
      </c>
      <c r="R50" s="418" t="s">
        <v>1315</v>
      </c>
    </row>
    <row r="51" spans="1:18">
      <c r="M51" t="s">
        <v>1357</v>
      </c>
      <c r="N51" t="s">
        <v>1313</v>
      </c>
      <c r="O51" t="s">
        <v>1314</v>
      </c>
      <c r="P51">
        <v>3.3886912499999997E-10</v>
      </c>
      <c r="Q51" s="7">
        <v>0.32118595811441997</v>
      </c>
      <c r="R51" s="418" t="s">
        <v>1315</v>
      </c>
    </row>
    <row r="52" spans="1:18">
      <c r="M52" t="s">
        <v>1357</v>
      </c>
      <c r="N52" t="s">
        <v>1339</v>
      </c>
      <c r="O52" t="s">
        <v>1340</v>
      </c>
      <c r="P52">
        <v>2.1864399999999955E-10</v>
      </c>
      <c r="Q52" s="7">
        <v>0.20723452638527956</v>
      </c>
      <c r="R52" s="418" t="s">
        <v>1315</v>
      </c>
    </row>
    <row r="53" spans="1:18">
      <c r="M53" t="s">
        <v>1357</v>
      </c>
      <c r="N53" t="s">
        <v>1353</v>
      </c>
      <c r="O53" t="s">
        <v>1354</v>
      </c>
      <c r="P53">
        <v>2.0865383E-10</v>
      </c>
      <c r="Q53" s="7">
        <v>0.19776567222756961</v>
      </c>
      <c r="R53" s="418" t="s">
        <v>1315</v>
      </c>
    </row>
    <row r="54" spans="1:18">
      <c r="M54" t="s">
        <v>1358</v>
      </c>
      <c r="N54" t="s">
        <v>1313</v>
      </c>
      <c r="O54" t="s">
        <v>1314</v>
      </c>
      <c r="P54">
        <v>1.2100678171588121E-10</v>
      </c>
      <c r="Q54" s="7">
        <v>0.11469229934641519</v>
      </c>
      <c r="R54" s="418" t="s">
        <v>1315</v>
      </c>
    </row>
    <row r="55" spans="1:18">
      <c r="M55" t="s">
        <v>1359</v>
      </c>
      <c r="N55" t="s">
        <v>1321</v>
      </c>
      <c r="O55" t="s">
        <v>1322</v>
      </c>
      <c r="P55">
        <v>9.3932759981104957E-10</v>
      </c>
      <c r="Q55" s="7">
        <v>0.89031078038942157</v>
      </c>
      <c r="R55" s="418" t="s">
        <v>1315</v>
      </c>
    </row>
    <row r="56" spans="1:18">
      <c r="M56" t="s">
        <v>1359</v>
      </c>
      <c r="N56" t="s">
        <v>1336</v>
      </c>
      <c r="O56" t="s">
        <v>1337</v>
      </c>
      <c r="P56">
        <v>8.9170517724978437E-10</v>
      </c>
      <c r="Q56" s="7">
        <v>0.84517343298998016</v>
      </c>
      <c r="R56" s="418" t="s">
        <v>1315</v>
      </c>
    </row>
    <row r="57" spans="1:18">
      <c r="M57" t="s">
        <v>1360</v>
      </c>
      <c r="N57" t="s">
        <v>1321</v>
      </c>
      <c r="O57" t="s">
        <v>1322</v>
      </c>
      <c r="P57">
        <v>2.4652094867196384E-10</v>
      </c>
      <c r="Q57" s="7">
        <v>0.23365677558992859</v>
      </c>
      <c r="R57" s="418" t="s">
        <v>1315</v>
      </c>
    </row>
    <row r="58" spans="1:18">
      <c r="M58" t="s">
        <v>1360</v>
      </c>
      <c r="N58" t="s">
        <v>1336</v>
      </c>
      <c r="O58" t="s">
        <v>1337</v>
      </c>
      <c r="P58">
        <v>2.3402272676277924E-10</v>
      </c>
      <c r="Q58" s="7">
        <v>0.22181074689484434</v>
      </c>
      <c r="R58" s="418" t="s">
        <v>1315</v>
      </c>
    </row>
    <row r="59" spans="1:18">
      <c r="M59" t="s">
        <v>1360</v>
      </c>
      <c r="N59" t="s">
        <v>1329</v>
      </c>
      <c r="O59" t="s">
        <v>1330</v>
      </c>
      <c r="P59">
        <v>8.0440340580694579E-11</v>
      </c>
      <c r="Q59" s="7">
        <v>7.6242731941013067E-2</v>
      </c>
      <c r="R59" s="418" t="s">
        <v>1315</v>
      </c>
    </row>
    <row r="60" spans="1:18">
      <c r="M60" t="s">
        <v>1361</v>
      </c>
      <c r="N60" t="s">
        <v>1362</v>
      </c>
      <c r="O60" t="s">
        <v>1363</v>
      </c>
      <c r="P60">
        <v>2.4669696969697047E-8</v>
      </c>
      <c r="Q60" s="7">
        <v>23.382361133090981</v>
      </c>
      <c r="R60" s="418" t="s">
        <v>1315</v>
      </c>
    </row>
  </sheetData>
  <mergeCells count="5">
    <mergeCell ref="N3:X3"/>
    <mergeCell ref="A5:G5"/>
    <mergeCell ref="N14:X14"/>
    <mergeCell ref="A15:G15"/>
    <mergeCell ref="N26:X26"/>
  </mergeCells>
  <phoneticPr fontId="7"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35">
    <tabColor rgb="FFFFFF00"/>
  </sheetPr>
  <dimension ref="A1:K43"/>
  <sheetViews>
    <sheetView workbookViewId="0">
      <selection activeCell="C3" sqref="C3"/>
    </sheetView>
  </sheetViews>
  <sheetFormatPr defaultColWidth="8.875" defaultRowHeight="13.5"/>
  <cols>
    <col min="1" max="1" width="26.125" bestFit="1" customWidth="1"/>
    <col min="2" max="2" width="31.375" customWidth="1"/>
    <col min="3" max="3" width="31.125" customWidth="1"/>
    <col min="4" max="4" width="24.125" bestFit="1" customWidth="1"/>
    <col min="5" max="5" width="22.125" customWidth="1"/>
  </cols>
  <sheetData>
    <row r="1" spans="1:8">
      <c r="A1" s="8" t="s">
        <v>1364</v>
      </c>
      <c r="B1" s="8"/>
      <c r="C1" s="8"/>
      <c r="D1" s="8"/>
    </row>
    <row r="2" spans="1:8">
      <c r="A2" s="421" t="s">
        <v>361</v>
      </c>
      <c r="B2" s="422" t="s">
        <v>269</v>
      </c>
      <c r="C2" s="422" t="s">
        <v>1365</v>
      </c>
    </row>
    <row r="3" spans="1:8">
      <c r="A3" s="421" t="s">
        <v>1366</v>
      </c>
      <c r="B3" s="422" t="s">
        <v>249</v>
      </c>
      <c r="C3" s="423">
        <f>SUM(E25:I25)/SUM(D11:H11)*(AVERAGE(D40:K40))</f>
        <v>3032.4740767052567</v>
      </c>
    </row>
    <row r="4" spans="1:8">
      <c r="A4" s="421" t="s">
        <v>1366</v>
      </c>
      <c r="B4" s="422" t="s">
        <v>251</v>
      </c>
      <c r="C4" s="423">
        <f>SUM(E25:I25)/SUM(D11:H11)*(AVERAGE(D40:K40))</f>
        <v>3032.4740767052567</v>
      </c>
    </row>
    <row r="5" spans="1:8">
      <c r="A5" s="421" t="s">
        <v>992</v>
      </c>
      <c r="B5" s="422" t="s">
        <v>249</v>
      </c>
      <c r="C5" s="423">
        <f>AVERAGE(SUM(E26:I26)/SUM(D12:H12)*(AVERAGE(D41:K41)),SUM(E32:I32)/SUM(D17:H17)*AVERAGE(D43:K43))</f>
        <v>13428.826575460618</v>
      </c>
    </row>
    <row r="6" spans="1:8">
      <c r="A6" s="421" t="s">
        <v>992</v>
      </c>
      <c r="B6" s="422" t="s">
        <v>251</v>
      </c>
      <c r="C6" s="423">
        <f>AVERAGE(SUM(E26:I26)/SUM(D12:H12)*(AVERAGE(D41:K41)),SUM(E32:I32)/SUM(D17:H17)*AVERAGE(D43:K43))</f>
        <v>13428.826575460618</v>
      </c>
    </row>
    <row r="7" spans="1:8">
      <c r="A7" s="421" t="s">
        <v>436</v>
      </c>
      <c r="B7" s="422" t="s">
        <v>249</v>
      </c>
      <c r="C7" s="423">
        <f>SUM(E30:I30)/SUM(D16:H16)*(AVERAGE(D42:K42))</f>
        <v>708.88031703849219</v>
      </c>
    </row>
    <row r="8" spans="1:8">
      <c r="A8" s="424"/>
    </row>
    <row r="9" spans="1:8">
      <c r="A9" s="8" t="s">
        <v>1367</v>
      </c>
      <c r="B9" s="8"/>
      <c r="C9" s="8"/>
      <c r="D9" s="8"/>
      <c r="E9" s="8"/>
      <c r="F9" s="8"/>
      <c r="G9" s="8"/>
      <c r="H9" s="8"/>
    </row>
    <row r="10" spans="1:8">
      <c r="A10" t="s">
        <v>361</v>
      </c>
      <c r="B10" t="s">
        <v>1368</v>
      </c>
      <c r="C10">
        <v>2010</v>
      </c>
      <c r="D10">
        <v>2015</v>
      </c>
      <c r="E10">
        <v>2020</v>
      </c>
      <c r="F10">
        <v>2030</v>
      </c>
      <c r="G10">
        <v>2040</v>
      </c>
      <c r="H10">
        <v>2050</v>
      </c>
    </row>
    <row r="11" spans="1:8">
      <c r="A11" t="s">
        <v>1366</v>
      </c>
      <c r="B11" t="s">
        <v>1369</v>
      </c>
      <c r="C11" s="249">
        <v>547330092261.1947</v>
      </c>
      <c r="D11" s="249">
        <v>1130894454258.7576</v>
      </c>
      <c r="E11" s="249">
        <v>2322276306370.7949</v>
      </c>
      <c r="F11" s="249">
        <v>3528568360773.0845</v>
      </c>
      <c r="G11" s="249">
        <v>4266136164797.582</v>
      </c>
      <c r="H11" s="249">
        <v>4535444006999.125</v>
      </c>
    </row>
    <row r="12" spans="1:8">
      <c r="A12" t="s">
        <v>992</v>
      </c>
      <c r="B12" t="s">
        <v>1369</v>
      </c>
      <c r="C12" s="249">
        <v>1274044944710.3914</v>
      </c>
      <c r="D12" s="249">
        <v>1435035408837.3896</v>
      </c>
      <c r="E12" s="249">
        <v>2708180320677.2446</v>
      </c>
      <c r="F12" s="249">
        <v>4078369820249.7417</v>
      </c>
      <c r="G12" s="249">
        <v>4799937117235.3447</v>
      </c>
      <c r="H12" s="249">
        <v>5440664022110.873</v>
      </c>
    </row>
    <row r="13" spans="1:8">
      <c r="A13" t="s">
        <v>1370</v>
      </c>
      <c r="B13" t="s">
        <v>1369</v>
      </c>
      <c r="C13" s="249">
        <v>773119072118.82605</v>
      </c>
      <c r="D13" s="249">
        <v>903125745645.43066</v>
      </c>
      <c r="E13" s="249">
        <v>2019754632943.6094</v>
      </c>
      <c r="F13" s="249">
        <v>3455786954187.5449</v>
      </c>
      <c r="G13" s="249">
        <v>5228341485723.375</v>
      </c>
      <c r="H13" s="249">
        <v>6821661496858.3486</v>
      </c>
    </row>
    <row r="14" spans="1:8">
      <c r="A14" t="s">
        <v>1371</v>
      </c>
      <c r="B14" t="s">
        <v>1369</v>
      </c>
      <c r="C14" s="249">
        <v>250975005965.16348</v>
      </c>
      <c r="D14" s="249">
        <v>287918555635.09113</v>
      </c>
      <c r="E14" s="249">
        <v>549913505130.04053</v>
      </c>
      <c r="F14" s="249">
        <v>1109147578143.6411</v>
      </c>
      <c r="G14" s="249">
        <v>1548457011055.4363</v>
      </c>
      <c r="H14" s="249">
        <v>1901395848246.2417</v>
      </c>
    </row>
    <row r="15" spans="1:8">
      <c r="A15" t="s">
        <v>1372</v>
      </c>
      <c r="B15" t="s">
        <v>1369</v>
      </c>
      <c r="C15" s="249">
        <v>4506457289.4297304</v>
      </c>
      <c r="D15" s="249">
        <v>3976775630.3189373</v>
      </c>
      <c r="E15" s="249">
        <v>2932872027.3602161</v>
      </c>
      <c r="F15" s="249">
        <v>2609759007.3968029</v>
      </c>
      <c r="G15" s="249">
        <v>1739839338.2645352</v>
      </c>
      <c r="H15" s="249">
        <v>1056331026.8034676</v>
      </c>
    </row>
    <row r="16" spans="1:8">
      <c r="A16" t="s">
        <v>1373</v>
      </c>
      <c r="B16" t="s">
        <v>1369</v>
      </c>
      <c r="C16" s="249">
        <v>268432355046.52829</v>
      </c>
      <c r="D16" s="249">
        <v>214745884037.22263</v>
      </c>
      <c r="E16" s="249">
        <v>365366261035.55237</v>
      </c>
      <c r="F16" s="249">
        <v>401902887139.1076</v>
      </c>
      <c r="G16" s="249">
        <v>347097947983.77472</v>
      </c>
      <c r="H16" s="249">
        <v>328829634931.99713</v>
      </c>
    </row>
    <row r="17" spans="1:9">
      <c r="A17" t="s">
        <v>992</v>
      </c>
      <c r="B17" t="s">
        <v>1374</v>
      </c>
      <c r="C17" s="249">
        <v>2696020502763.8589</v>
      </c>
      <c r="D17" s="249">
        <v>3903081006919.5894</v>
      </c>
      <c r="E17" s="249">
        <v>5620302433786.6855</v>
      </c>
      <c r="F17" s="249">
        <v>9757702517298.9727</v>
      </c>
      <c r="G17" s="249">
        <v>12944404676688.143</v>
      </c>
      <c r="H17" s="249">
        <v>14953919112383.68</v>
      </c>
    </row>
    <row r="18" spans="1:9">
      <c r="A18" t="s">
        <v>1370</v>
      </c>
      <c r="B18" t="s">
        <v>1374</v>
      </c>
      <c r="C18" s="249">
        <v>1717732579237.2537</v>
      </c>
      <c r="D18" s="249">
        <v>1770907897876.4016</v>
      </c>
      <c r="E18" s="249">
        <v>3019863994273.4434</v>
      </c>
      <c r="F18" s="249">
        <v>4459891732283.4648</v>
      </c>
      <c r="G18" s="249">
        <v>5393501948620.0547</v>
      </c>
      <c r="H18" s="249">
        <v>5519640300644.2354</v>
      </c>
    </row>
    <row r="19" spans="1:9">
      <c r="A19" t="s">
        <v>1371</v>
      </c>
      <c r="B19" t="s">
        <v>1374</v>
      </c>
      <c r="C19" s="249">
        <v>11457426131.39267</v>
      </c>
      <c r="D19" s="249">
        <v>16528473713.513086</v>
      </c>
      <c r="E19" s="249">
        <v>33554044380.816036</v>
      </c>
      <c r="F19" s="249">
        <v>81088940586.972092</v>
      </c>
      <c r="G19" s="249">
        <v>139187147061.16281</v>
      </c>
      <c r="H19" s="249">
        <v>195731925554.76019</v>
      </c>
    </row>
    <row r="20" spans="1:9">
      <c r="A20" t="s">
        <v>1372</v>
      </c>
      <c r="B20" t="s">
        <v>1374</v>
      </c>
      <c r="C20" s="249">
        <v>4251586435218.3257</v>
      </c>
      <c r="D20" s="249">
        <v>5879414220949.6533</v>
      </c>
      <c r="E20" s="249">
        <v>7683876163206.8721</v>
      </c>
      <c r="F20" s="249">
        <v>11784926031973.275</v>
      </c>
      <c r="G20" s="249">
        <v>14858227948779.129</v>
      </c>
      <c r="H20" s="249">
        <v>16519774516821.762</v>
      </c>
    </row>
    <row r="21" spans="1:9">
      <c r="A21" t="s">
        <v>1375</v>
      </c>
      <c r="B21" t="s">
        <v>1374</v>
      </c>
      <c r="C21" s="249">
        <v>136607773105.06642</v>
      </c>
      <c r="D21" s="249">
        <v>236121053050.18689</v>
      </c>
      <c r="E21" s="249">
        <v>419425554760.20044</v>
      </c>
      <c r="F21" s="249">
        <v>946037640181.34094</v>
      </c>
      <c r="G21" s="249">
        <v>1461465044142.2095</v>
      </c>
      <c r="H21" s="249">
        <v>1957319255547.6023</v>
      </c>
    </row>
    <row r="23" spans="1:9">
      <c r="A23" s="8" t="s">
        <v>1376</v>
      </c>
      <c r="B23" s="8"/>
      <c r="C23" s="8"/>
      <c r="D23" s="8"/>
      <c r="E23" s="8"/>
      <c r="F23" s="8"/>
      <c r="G23" s="8"/>
      <c r="H23" s="8"/>
      <c r="I23" s="8"/>
    </row>
    <row r="24" spans="1:9">
      <c r="A24" t="s">
        <v>1368</v>
      </c>
      <c r="C24" t="s">
        <v>1377</v>
      </c>
      <c r="D24">
        <v>2010</v>
      </c>
      <c r="E24">
        <v>2015</v>
      </c>
      <c r="F24">
        <v>2020</v>
      </c>
      <c r="G24">
        <v>2030</v>
      </c>
      <c r="H24">
        <v>2040</v>
      </c>
      <c r="I24">
        <v>2050</v>
      </c>
    </row>
    <row r="25" spans="1:9">
      <c r="A25" t="s">
        <v>1369</v>
      </c>
      <c r="C25" t="s">
        <v>397</v>
      </c>
      <c r="D25">
        <v>1182832140673640.5</v>
      </c>
      <c r="E25">
        <v>2279909043357703.5</v>
      </c>
      <c r="F25">
        <v>4229321595239815.5</v>
      </c>
      <c r="G25">
        <v>6066190129836913</v>
      </c>
      <c r="H25">
        <v>6409295891178379</v>
      </c>
      <c r="I25">
        <v>6206076288276104</v>
      </c>
    </row>
    <row r="26" spans="1:9">
      <c r="A26" t="s">
        <v>1369</v>
      </c>
      <c r="C26" t="s">
        <v>406</v>
      </c>
      <c r="D26">
        <v>587762136098414.63</v>
      </c>
      <c r="E26">
        <v>633203389118536.88</v>
      </c>
      <c r="F26">
        <v>1206037806184697.5</v>
      </c>
      <c r="G26">
        <v>1620768785617219.3</v>
      </c>
      <c r="H26">
        <v>1812100228735658.3</v>
      </c>
      <c r="I26">
        <v>1958742179984676</v>
      </c>
    </row>
    <row r="27" spans="1:9">
      <c r="A27" t="s">
        <v>1369</v>
      </c>
      <c r="C27" t="s">
        <v>1371</v>
      </c>
      <c r="D27">
        <v>448799991024880.06</v>
      </c>
      <c r="E27">
        <v>494268865142479.31</v>
      </c>
      <c r="F27">
        <v>887392672893708</v>
      </c>
      <c r="G27">
        <v>1664538086595706.3</v>
      </c>
      <c r="H27">
        <v>2207634434849678</v>
      </c>
      <c r="I27">
        <v>2656602786206747</v>
      </c>
    </row>
    <row r="28" spans="1:9">
      <c r="A28" t="s">
        <v>1369</v>
      </c>
      <c r="C28" t="s">
        <v>1370</v>
      </c>
      <c r="D28">
        <v>20619081927826.762</v>
      </c>
      <c r="E28">
        <v>23483386900724.039</v>
      </c>
      <c r="F28">
        <v>55753629729249.57</v>
      </c>
      <c r="G28">
        <v>82936922744780.672</v>
      </c>
      <c r="H28">
        <v>115995349363559.88</v>
      </c>
      <c r="I28">
        <v>145001531125835.53</v>
      </c>
    </row>
    <row r="29" spans="1:9">
      <c r="A29" t="s">
        <v>1369</v>
      </c>
      <c r="C29" t="s">
        <v>1372</v>
      </c>
      <c r="D29">
        <v>1438913091000</v>
      </c>
      <c r="E29">
        <v>1208353657499.9998</v>
      </c>
      <c r="F29">
        <v>811124753999.99988</v>
      </c>
      <c r="G29">
        <v>658344406500</v>
      </c>
      <c r="H29">
        <v>408340201500</v>
      </c>
      <c r="I29">
        <v>236115082500</v>
      </c>
    </row>
    <row r="30" spans="1:9">
      <c r="A30" t="s">
        <v>1369</v>
      </c>
      <c r="C30" t="s">
        <v>1373</v>
      </c>
      <c r="D30">
        <v>125399494184015.69</v>
      </c>
      <c r="E30">
        <v>232398897939715.91</v>
      </c>
      <c r="F30">
        <v>308197895242473.13</v>
      </c>
      <c r="G30">
        <v>258437380038939.94</v>
      </c>
      <c r="H30">
        <v>163653057934211.91</v>
      </c>
      <c r="I30">
        <v>105751756702221.44</v>
      </c>
    </row>
    <row r="31" spans="1:9">
      <c r="A31" t="s">
        <v>1374</v>
      </c>
      <c r="C31" t="s">
        <v>397</v>
      </c>
      <c r="D31">
        <v>0</v>
      </c>
      <c r="E31">
        <v>0</v>
      </c>
      <c r="F31">
        <v>0</v>
      </c>
      <c r="G31">
        <v>0</v>
      </c>
      <c r="H31">
        <v>0</v>
      </c>
      <c r="I31">
        <v>0</v>
      </c>
    </row>
    <row r="32" spans="1:9">
      <c r="A32" t="s">
        <v>1374</v>
      </c>
      <c r="C32" t="s">
        <v>406</v>
      </c>
      <c r="D32">
        <v>5440890042728782</v>
      </c>
      <c r="E32">
        <v>7415939884375659</v>
      </c>
      <c r="F32">
        <v>9807531749116076</v>
      </c>
      <c r="G32">
        <v>1.5057432445853768E+16</v>
      </c>
      <c r="H32">
        <v>1.8655698700879132E+16</v>
      </c>
      <c r="I32">
        <v>2.0686256080133148E+16</v>
      </c>
    </row>
    <row r="33" spans="1:11">
      <c r="A33" t="s">
        <v>1374</v>
      </c>
      <c r="C33" t="s">
        <v>1371</v>
      </c>
      <c r="D33">
        <v>278057745739285.41</v>
      </c>
      <c r="E33">
        <v>361013292141440.44</v>
      </c>
      <c r="F33">
        <v>674253396751382.13</v>
      </c>
      <c r="G33">
        <v>1499090052110572.5</v>
      </c>
      <c r="H33">
        <v>2470224711155996.5</v>
      </c>
      <c r="I33">
        <v>3404278430061856.5</v>
      </c>
    </row>
    <row r="34" spans="1:11">
      <c r="A34" t="s">
        <v>1374</v>
      </c>
      <c r="C34" t="s">
        <v>1370</v>
      </c>
      <c r="D34">
        <v>189977263072151.88</v>
      </c>
      <c r="E34">
        <v>177292605211462.22</v>
      </c>
      <c r="F34">
        <v>283169733874812.88</v>
      </c>
      <c r="G34">
        <v>367672911407232.44</v>
      </c>
      <c r="H34">
        <v>407035432590665.69</v>
      </c>
      <c r="I34">
        <v>388347253513505</v>
      </c>
    </row>
    <row r="35" spans="1:11">
      <c r="A35" t="s">
        <v>1374</v>
      </c>
      <c r="C35" t="s">
        <v>1372</v>
      </c>
      <c r="D35">
        <v>1129463441700000</v>
      </c>
      <c r="E35">
        <v>1506692008800000</v>
      </c>
      <c r="F35">
        <v>1820308394850000</v>
      </c>
      <c r="G35">
        <v>2568376532700000</v>
      </c>
      <c r="H35">
        <v>3108663397950000</v>
      </c>
      <c r="I35">
        <v>3387279195300000</v>
      </c>
    </row>
    <row r="36" spans="1:11">
      <c r="A36" t="s">
        <v>1374</v>
      </c>
      <c r="C36" t="s">
        <v>1373</v>
      </c>
      <c r="D36">
        <v>0</v>
      </c>
      <c r="E36">
        <v>0</v>
      </c>
      <c r="F36">
        <v>0</v>
      </c>
      <c r="G36">
        <v>0</v>
      </c>
      <c r="H36">
        <v>0</v>
      </c>
      <c r="I36">
        <v>0</v>
      </c>
    </row>
    <row r="38" spans="1:11">
      <c r="A38" s="8" t="s">
        <v>1378</v>
      </c>
      <c r="B38" s="8"/>
      <c r="C38" s="8"/>
      <c r="D38" s="8"/>
      <c r="E38" s="8"/>
      <c r="F38" s="8"/>
      <c r="G38" s="8"/>
      <c r="H38" s="8"/>
      <c r="I38" s="8"/>
      <c r="J38" s="8"/>
      <c r="K38" s="8"/>
    </row>
    <row r="39" spans="1:11">
      <c r="A39" t="s">
        <v>1368</v>
      </c>
      <c r="C39" t="s">
        <v>361</v>
      </c>
      <c r="D39">
        <v>2015</v>
      </c>
      <c r="E39">
        <v>2020</v>
      </c>
      <c r="F39">
        <v>2025</v>
      </c>
      <c r="G39">
        <v>2030</v>
      </c>
      <c r="H39">
        <v>2035</v>
      </c>
      <c r="I39">
        <v>2040</v>
      </c>
      <c r="J39">
        <v>2045</v>
      </c>
      <c r="K39">
        <v>2050</v>
      </c>
    </row>
    <row r="40" spans="1:11">
      <c r="A40" t="s">
        <v>1369</v>
      </c>
      <c r="C40" t="s">
        <v>1366</v>
      </c>
      <c r="D40">
        <v>1.9</v>
      </c>
      <c r="E40">
        <v>1.9</v>
      </c>
      <c r="F40">
        <v>1.9</v>
      </c>
      <c r="G40">
        <v>1.9</v>
      </c>
      <c r="H40">
        <v>1.9</v>
      </c>
      <c r="I40">
        <v>1.9</v>
      </c>
      <c r="J40">
        <v>1.9</v>
      </c>
      <c r="K40">
        <v>1.9</v>
      </c>
    </row>
    <row r="41" spans="1:11">
      <c r="A41" t="s">
        <v>1369</v>
      </c>
      <c r="C41" t="s">
        <v>992</v>
      </c>
      <c r="D41">
        <v>44</v>
      </c>
      <c r="E41">
        <v>44</v>
      </c>
      <c r="F41">
        <v>44</v>
      </c>
      <c r="G41">
        <v>44</v>
      </c>
      <c r="H41">
        <v>44</v>
      </c>
      <c r="I41">
        <v>44</v>
      </c>
      <c r="J41">
        <v>44</v>
      </c>
      <c r="K41">
        <v>44</v>
      </c>
    </row>
    <row r="42" spans="1:11">
      <c r="A42" t="s">
        <v>1369</v>
      </c>
      <c r="C42" t="s">
        <v>1373</v>
      </c>
      <c r="D42">
        <v>1.1000000000000001</v>
      </c>
      <c r="E42">
        <v>1.1000000000000001</v>
      </c>
      <c r="F42">
        <v>1.1000000000000001</v>
      </c>
      <c r="G42">
        <v>1.1000000000000001</v>
      </c>
      <c r="H42">
        <v>1.1000000000000001</v>
      </c>
      <c r="I42">
        <v>1.1000000000000001</v>
      </c>
      <c r="J42">
        <v>1.1000000000000001</v>
      </c>
      <c r="K42">
        <v>1.1000000000000001</v>
      </c>
    </row>
    <row r="43" spans="1:11">
      <c r="A43" t="s">
        <v>1374</v>
      </c>
      <c r="C43" t="s">
        <v>992</v>
      </c>
      <c r="D43">
        <v>6.34</v>
      </c>
      <c r="E43">
        <v>6.34</v>
      </c>
      <c r="F43">
        <v>6.34</v>
      </c>
      <c r="G43">
        <v>6.34</v>
      </c>
      <c r="H43">
        <v>6.34</v>
      </c>
      <c r="I43">
        <v>6.34</v>
      </c>
      <c r="J43">
        <v>6.34</v>
      </c>
      <c r="K43">
        <v>6.34</v>
      </c>
    </row>
  </sheetData>
  <phoneticPr fontId="7"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BD1DE36A36CC7845A4126EF01914151E" ma:contentTypeVersion="14" ma:contentTypeDescription="新建文档。" ma:contentTypeScope="" ma:versionID="3dccadfee944bb6c005d2ad0b7cad81b">
  <xsd:schema xmlns:xsd="http://www.w3.org/2001/XMLSchema" xmlns:xs="http://www.w3.org/2001/XMLSchema" xmlns:p="http://schemas.microsoft.com/office/2006/metadata/properties" xmlns:ns1="http://schemas.microsoft.com/sharepoint/v3" xmlns:ns2="2e2398b5-f60e-4ca0-a4ba-6048b5e4e90c" xmlns:ns3="a06c533b-533a-4f75-b7db-110f073002e4" targetNamespace="http://schemas.microsoft.com/office/2006/metadata/properties" ma:root="true" ma:fieldsID="224fe22f635cd26b7e443f38103bcf6a" ns1:_="" ns2:_="" ns3:_="">
    <xsd:import namespace="http://schemas.microsoft.com/sharepoint/v3"/>
    <xsd:import namespace="2e2398b5-f60e-4ca0-a4ba-6048b5e4e90c"/>
    <xsd:import namespace="a06c533b-533a-4f75-b7db-110f073002e4"/>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DateTaken" minOccurs="0"/>
                <xsd:element ref="ns1:_ip_UnifiedCompliancePolicyProperties" minOccurs="0"/>
                <xsd:element ref="ns1:_ip_UnifiedCompliancePolicyUIAction" minOccurs="0"/>
                <xsd:element ref="ns2:MediaServiceEventHashCode" minOccurs="0"/>
                <xsd:element ref="ns2:MediaServiceGenerationTime" minOccurs="0"/>
                <xsd:element ref="ns2:MediaServiceAutoKeyPoints" minOccurs="0"/>
                <xsd:element ref="ns2:MediaServiceKeyPoint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5" nillable="true" ma:displayName="统一合规性策略属性" ma:hidden="true" ma:internalName="_ip_UnifiedCompliancePolicyProperties">
      <xsd:simpleType>
        <xsd:restriction base="dms:Note"/>
      </xsd:simpleType>
    </xsd:element>
    <xsd:element name="_ip_UnifiedCompliancePolicyUIAction" ma:index="16" nillable="true" ma:displayName="统一合规性策略 UI 操作"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e2398b5-f60e-4ca0-a4ba-6048b5e4e90c"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AutoTags" ma:index="12" nillable="true" ma:displayName="MediaServiceAutoTags" ma:internalName="MediaServiceAutoTags" ma:readOnly="true">
      <xsd:simpleType>
        <xsd:restriction base="dms:Text"/>
      </xsd:simpleType>
    </xsd:element>
    <xsd:element name="MediaServiceOCR" ma:index="13" nillable="true" ma:displayName="MediaServiceOCR" ma:internalName="MediaServiceOCR"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ServiceLocation" ma:index="21"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06c533b-533a-4f75-b7db-110f073002e4" elementFormDefault="qualified">
    <xsd:import namespace="http://schemas.microsoft.com/office/2006/documentManagement/types"/>
    <xsd:import namespace="http://schemas.microsoft.com/office/infopath/2007/PartnerControls"/>
    <xsd:element name="SharedWithUsers" ma:index="10" nillable="true" ma:displayName="共享对象:"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享对象详细信息" ma:description=""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1A85FDBE-C532-4C46-BB4A-54A03396D88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2e2398b5-f60e-4ca0-a4ba-6048b5e4e90c"/>
    <ds:schemaRef ds:uri="a06c533b-533a-4f75-b7db-110f073002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6B49B80-E3DD-404C-A23A-B21E7F249939}">
  <ds:schemaRefs>
    <ds:schemaRef ds:uri="http://schemas.microsoft.com/sharepoint/v3/contenttype/forms"/>
  </ds:schemaRefs>
</ds:datastoreItem>
</file>

<file path=customXml/itemProps3.xml><?xml version="1.0" encoding="utf-8"?>
<ds:datastoreItem xmlns:ds="http://schemas.openxmlformats.org/officeDocument/2006/customXml" ds:itemID="{C1E2F560-E1FC-4CF9-8F8C-D7825D663B9A}">
  <ds:schemaRefs>
    <ds:schemaRef ds:uri="a06c533b-533a-4f75-b7db-110f073002e4"/>
    <ds:schemaRef ds:uri="http://schemas.microsoft.com/office/infopath/2007/PartnerControls"/>
    <ds:schemaRef ds:uri="http://www.w3.org/XML/1998/namespace"/>
    <ds:schemaRef ds:uri="http://schemas.microsoft.com/office/2006/documentManagement/types"/>
    <ds:schemaRef ds:uri="2e2398b5-f60e-4ca0-a4ba-6048b5e4e90c"/>
    <ds:schemaRef ds:uri="http://schemas.microsoft.com/office/2006/metadata/properties"/>
    <ds:schemaRef ds:uri="http://schemas.openxmlformats.org/package/2006/metadata/core-properties"/>
    <ds:schemaRef ds:uri="http://purl.org/dc/dcmitype/"/>
    <ds:schemaRef ds:uri="http://schemas.microsoft.com/sharepoint/v3"/>
    <ds:schemaRef ds:uri="http://purl.org/dc/terms/"/>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43</vt:i4>
      </vt:variant>
      <vt:variant>
        <vt:lpstr>命名范围</vt:lpstr>
      </vt:variant>
      <vt:variant>
        <vt:i4>40</vt:i4>
      </vt:variant>
    </vt:vector>
  </HeadingPairs>
  <TitlesOfParts>
    <vt:vector size="83" baseType="lpstr">
      <vt:lpstr>About</vt:lpstr>
      <vt:lpstr>Data Source</vt:lpstr>
      <vt:lpstr>EPS Fuel Crosswalk</vt:lpstr>
      <vt:lpstr>NCSC</vt:lpstr>
      <vt:lpstr>Energy Yearbook 2023</vt:lpstr>
      <vt:lpstr>NCSC Fossil GHG EF</vt:lpstr>
      <vt:lpstr>biomass</vt:lpstr>
      <vt:lpstr>NCSC Energy Use Weighted EF</vt:lpstr>
      <vt:lpstr>notes on vehicles</vt:lpstr>
      <vt:lpstr>on-road</vt:lpstr>
      <vt:lpstr>rail&amp;ship</vt:lpstr>
      <vt:lpstr>transportation results</vt:lpstr>
      <vt:lpstr>fossil-fuel CO2</vt:lpstr>
      <vt:lpstr>Other emission factors</vt:lpstr>
      <vt:lpstr>SmartTrans</vt:lpstr>
      <vt:lpstr>PEI-TFPEI-LDVs</vt:lpstr>
      <vt:lpstr>PEI-TFPEI-HDVs</vt:lpstr>
      <vt:lpstr>PEI-TFPEI-aircraft</vt:lpstr>
      <vt:lpstr>PEI-TFPEI-rail</vt:lpstr>
      <vt:lpstr>PEI-TFPEI-ships</vt:lpstr>
      <vt:lpstr>PEI-TFPEI-motorbikes</vt:lpstr>
      <vt:lpstr>power plant</vt:lpstr>
      <vt:lpstr>PEI-EFPEI</vt:lpstr>
      <vt:lpstr>industry&amp;building</vt:lpstr>
      <vt:lpstr>conversion factors</vt:lpstr>
      <vt:lpstr>PEI-BFPEI</vt:lpstr>
      <vt:lpstr>PEI-IFPEI (old)</vt:lpstr>
      <vt:lpstr>PEI-IFPEI-cement</vt:lpstr>
      <vt:lpstr>PEI-IFPEI-ngps</vt:lpstr>
      <vt:lpstr>PEI-IFPEI-steel</vt:lpstr>
      <vt:lpstr>PEI-IFPEI-chemicals</vt:lpstr>
      <vt:lpstr>PEI-IFPEI-mining</vt:lpstr>
      <vt:lpstr>PEI-IFPEI-waste-mgmt</vt:lpstr>
      <vt:lpstr>PEI-IFPEI-agriculture</vt:lpstr>
      <vt:lpstr>PEI-IFPEI-other-industries</vt:lpstr>
      <vt:lpstr>PEI-IFPEI</vt:lpstr>
      <vt:lpstr>Key to Data Locs</vt:lpstr>
      <vt:lpstr>GREET1 Results</vt:lpstr>
      <vt:lpstr>GREET1 EF</vt:lpstr>
      <vt:lpstr>GREET1 JetFuel_WTWa</vt:lpstr>
      <vt:lpstr>GREET1 Fuel_Specs</vt:lpstr>
      <vt:lpstr>China Pollutants</vt:lpstr>
      <vt:lpstr>Vehicle Efficiency</vt:lpstr>
      <vt:lpstr>SmartTrans_HDVdiesel_BC</vt:lpstr>
      <vt:lpstr>SmartTrans_HDVdiesel_CO</vt:lpstr>
      <vt:lpstr>SmartTrans_HDVdiesel_CO2</vt:lpstr>
      <vt:lpstr>SmartTrans_HDVdiesel_NH3</vt:lpstr>
      <vt:lpstr>SmartTrans_HDVdiesel_NOx</vt:lpstr>
      <vt:lpstr>SmartTrans_HDVdiesel_OC</vt:lpstr>
      <vt:lpstr>SmartTrans_HDVdiesel_PM10</vt:lpstr>
      <vt:lpstr>SmartTrans_HDVdiesel_PM25</vt:lpstr>
      <vt:lpstr>SmartTrans_HDVdiesel_SO2</vt:lpstr>
      <vt:lpstr>SmartTrans_HDVdiesel_VOCs</vt:lpstr>
      <vt:lpstr>SmartTrans_HDVgas_BC</vt:lpstr>
      <vt:lpstr>SmartTrans_HDVgas_CO</vt:lpstr>
      <vt:lpstr>SmartTrans_HDVgas_CO2</vt:lpstr>
      <vt:lpstr>SmartTrans_HDVgas_NH3</vt:lpstr>
      <vt:lpstr>SmartTrans_HDVgas_NOx</vt:lpstr>
      <vt:lpstr>SmartTrans_HDVgas_OC</vt:lpstr>
      <vt:lpstr>SmartTrans_HDVgas_PM10</vt:lpstr>
      <vt:lpstr>SmartTrans_HDVgas_PM25</vt:lpstr>
      <vt:lpstr>SmartTrans_HDVgas_SO2</vt:lpstr>
      <vt:lpstr>SmartTrans_HDVgas_VOCs</vt:lpstr>
      <vt:lpstr>SmartTrans_LDVdiesel_BC</vt:lpstr>
      <vt:lpstr>SmartTrans_LDVdiesel_CO</vt:lpstr>
      <vt:lpstr>SmartTrans_LDVdiesel_CO2</vt:lpstr>
      <vt:lpstr>SmartTrans_LDVdiesel_NH3</vt:lpstr>
      <vt:lpstr>SmartTrans_LDVdiesel_NOx</vt:lpstr>
      <vt:lpstr>SmartTrans_LDVdiesel_OC</vt:lpstr>
      <vt:lpstr>SmartTrans_LDVdiesel_PM10</vt:lpstr>
      <vt:lpstr>SmartTrans_LDVdiesel_PM25</vt:lpstr>
      <vt:lpstr>SmartTrans_LDVdiesel_SO2</vt:lpstr>
      <vt:lpstr>SmartTrans_LDVdiesel_VOCs</vt:lpstr>
      <vt:lpstr>SmartTrans_LDVgas_BC</vt:lpstr>
      <vt:lpstr>SmartTrans_LDVgas_CO</vt:lpstr>
      <vt:lpstr>SmartTrans_LDVgas_CO2</vt:lpstr>
      <vt:lpstr>SmartTrans_LDVgas_NH3</vt:lpstr>
      <vt:lpstr>SmartTrans_LDVgas_NOx</vt:lpstr>
      <vt:lpstr>SmartTrans_LDVgas_OC</vt:lpstr>
      <vt:lpstr>SmartTrans_LDVgas_PM10</vt:lpstr>
      <vt:lpstr>SmartTrans_LDVgas_PM25</vt:lpstr>
      <vt:lpstr>SmartTrans_LDVgas_SO2</vt:lpstr>
      <vt:lpstr>SmartTrans_LDVgas_VOCs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Rui Wang</cp:lastModifiedBy>
  <cp:revision/>
  <dcterms:created xsi:type="dcterms:W3CDTF">2015-06-13T21:59:21Z</dcterms:created>
  <dcterms:modified xsi:type="dcterms:W3CDTF">2026-04-03T03:31:55Z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0x010100BD1DE36A36CC7845A4126EF01914151E</vt:lpwstr>
  </property>
</Properties>
</file>